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16.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Override PartName="/xl/customProperty15.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alcChain.xml" ContentType="application/vnd.openxmlformats-officedocument.spreadsheetml.calcChain+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filterPrivacy="1" codeName="ThisWorkbook" defaultThemeVersion="124226"/>
  <xr:revisionPtr revIDLastSave="0" documentId="13_ncr:1_{F1FCB7E3-4ADA-453C-AC43-A1723D03A26C}" xr6:coauthVersionLast="47" xr6:coauthVersionMax="47" xr10:uidLastSave="{00000000-0000-0000-0000-000000000000}"/>
  <bookViews>
    <workbookView xWindow="28680" yWindow="2055" windowWidth="29040" windowHeight="17640" tabRatio="918" xr2:uid="{00000000-000D-0000-FFFF-FFFF00000000}"/>
  </bookViews>
  <sheets>
    <sheet name="Index" sheetId="39" r:id="rId1"/>
    <sheet name="Appendix A" sheetId="3" r:id="rId2"/>
    <sheet name="1 - Revenue Credits" sheetId="5" r:id="rId3"/>
    <sheet name="2 - Cost Support " sheetId="9" r:id="rId4"/>
    <sheet name="3 - Cost Support" sheetId="29" r:id="rId5"/>
    <sheet name="3 - Cost Support (cont.)" sheetId="38" r:id="rId6"/>
    <sheet name="4 - Incentives" sheetId="25" r:id="rId7"/>
    <sheet name="5 - True-Up" sheetId="41" r:id="rId8"/>
    <sheet name="6a-ADIT Projection" sheetId="42" r:id="rId9"/>
    <sheet name="6b-ADIT Projection Proration" sheetId="43" r:id="rId10"/>
    <sheet name="6c- ADIT BOY" sheetId="44" r:id="rId11"/>
    <sheet name="6d- ADIT EOY" sheetId="45" r:id="rId12"/>
    <sheet name="6e-ADIT True-up" sheetId="46" r:id="rId13"/>
    <sheet name="6f-ADIT True-up Proration" sheetId="47" r:id="rId14"/>
    <sheet name="7- Depreciation Rates" sheetId="49" r:id="rId15"/>
    <sheet name="8 - Workpaper" sheetId="36" r:id="rId16"/>
  </sheets>
  <externalReferences>
    <externalReference r:id="rId17"/>
    <externalReference r:id="rId18"/>
    <externalReference r:id="rId19"/>
  </externalReferences>
  <definedNames>
    <definedName name="_____dat1111">[1]Sheet1!$G$2:$G$29</definedName>
    <definedName name="____dat1111">[1]Sheet1!$G$2:$G$29</definedName>
    <definedName name="___dat1111">[1]Sheet1!$G$2:$G$29</definedName>
    <definedName name="__dat1111">[1]Sheet1!$G$2:$G$29</definedName>
    <definedName name="_1E_1">#N/A</definedName>
    <definedName name="_31_Dec_00">#REF!</definedName>
    <definedName name="_31_Jan_01">#REF!</definedName>
    <definedName name="_dat1111">[1]Sheet1!$G$2:$G$29</definedName>
    <definedName name="_Fill" localSheetId="7" hidden="1">#REF!</definedName>
    <definedName name="_Fill" localSheetId="8" hidden="1">#REF!</definedName>
    <definedName name="_Fill" localSheetId="9" hidden="1">#REF!</definedName>
    <definedName name="_Fill" localSheetId="12" hidden="1">#REF!</definedName>
    <definedName name="_Fill" localSheetId="13" hidden="1">#REF!</definedName>
    <definedName name="_Fill" localSheetId="14" hidden="1">#REF!</definedName>
    <definedName name="_Fill" hidden="1">#REF!</definedName>
    <definedName name="_ftn1" localSheetId="1">'Appendix A'!$D$9</definedName>
    <definedName name="_ftnref1" localSheetId="1">'Appendix A'!$D$6</definedName>
    <definedName name="aaa" localSheetId="7" hidden="1">{#N/A,#N/A,FALSE,"O&amp;M by processes";#N/A,#N/A,FALSE,"Elec Act vs Bud";#N/A,#N/A,FALSE,"G&amp;A";#N/A,#N/A,FALSE,"BGS";#N/A,#N/A,FALSE,"Res Cost"}</definedName>
    <definedName name="aaa" localSheetId="13" hidden="1">{#N/A,#N/A,FALSE,"O&amp;M by processes";#N/A,#N/A,FALSE,"Elec Act vs Bud";#N/A,#N/A,FALSE,"G&amp;A";#N/A,#N/A,FALSE,"BGS";#N/A,#N/A,FALSE,"Res Cost"}</definedName>
    <definedName name="aaa" localSheetId="14" hidden="1">{#N/A,#N/A,FALSE,"O&amp;M by processes";#N/A,#N/A,FALSE,"Elec Act vs Bud";#N/A,#N/A,FALSE,"G&amp;A";#N/A,#N/A,FALSE,"BGS";#N/A,#N/A,FALSE,"Res Cost"}</definedName>
    <definedName name="aaa" hidden="1">{#N/A,#N/A,FALSE,"O&amp;M by processes";#N/A,#N/A,FALSE,"Elec Act vs Bud";#N/A,#N/A,FALSE,"G&amp;A";#N/A,#N/A,FALSE,"BGS";#N/A,#N/A,FALSE,"Res Cost"}</definedName>
    <definedName name="aaaaaaaaaaaaaaa" localSheetId="7" hidden="1">{#N/A,#N/A,FALSE,"O&amp;M by processes";#N/A,#N/A,FALSE,"Elec Act vs Bud";#N/A,#N/A,FALSE,"G&amp;A";#N/A,#N/A,FALSE,"BGS";#N/A,#N/A,FALSE,"Res Cost"}</definedName>
    <definedName name="aaaaaaaaaaaaaaa" localSheetId="13" hidden="1">{#N/A,#N/A,FALSE,"O&amp;M by processes";#N/A,#N/A,FALSE,"Elec Act vs Bud";#N/A,#N/A,FALSE,"G&amp;A";#N/A,#N/A,FALSE,"BGS";#N/A,#N/A,FALSE,"Res Cost"}</definedName>
    <definedName name="aaaaaaaaaaaaaaa" localSheetId="14" hidden="1">{#N/A,#N/A,FALSE,"O&amp;M by processes";#N/A,#N/A,FALSE,"Elec Act vs Bud";#N/A,#N/A,FALSE,"G&amp;A";#N/A,#N/A,FALSE,"BGS";#N/A,#N/A,FALSE,"Res Cost"}</definedName>
    <definedName name="aaaaaaaaaaaaaaa" hidden="1">{#N/A,#N/A,FALSE,"O&amp;M by processes";#N/A,#N/A,FALSE,"Elec Act vs Bud";#N/A,#N/A,FALSE,"G&amp;A";#N/A,#N/A,FALSE,"BGS";#N/A,#N/A,FALSE,"Res Cost"}</definedName>
    <definedName name="AC_255">'[1]AC 255'!$A$1:$M$32</definedName>
    <definedName name="Actual">[1]Assumptions!$E$52</definedName>
    <definedName name="Alignment" hidden="1">"a1"</definedName>
    <definedName name="AllASS">[1]ALL!$B$25</definedName>
    <definedName name="ALLCGI">[1]ALL!$D$25</definedName>
    <definedName name="ALLRD">[1]ALL!$C$25</definedName>
    <definedName name="ALLSKP">[1]ALL!$E$25</definedName>
    <definedName name="anscount" hidden="1">1</definedName>
    <definedName name="AS2DocOpenMode" hidden="1">"AS2DocumentEdit"</definedName>
    <definedName name="BALANCE">'[1]MTHLY BAL.'!$A$6:$O$89</definedName>
    <definedName name="Balances">#REF!</definedName>
    <definedName name="Basis_Points">[1]Assumptions!$H$15</definedName>
    <definedName name="bbb" localSheetId="7" hidden="1">{#N/A,#N/A,FALSE,"O&amp;M by processes";#N/A,#N/A,FALSE,"Elec Act vs Bud";#N/A,#N/A,FALSE,"G&amp;A";#N/A,#N/A,FALSE,"BGS";#N/A,#N/A,FALSE,"Res Cost"}</definedName>
    <definedName name="bbb" localSheetId="13" hidden="1">{#N/A,#N/A,FALSE,"O&amp;M by processes";#N/A,#N/A,FALSE,"Elec Act vs Bud";#N/A,#N/A,FALSE,"G&amp;A";#N/A,#N/A,FALSE,"BGS";#N/A,#N/A,FALSE,"Res Cost"}</definedName>
    <definedName name="bbb" localSheetId="14" hidden="1">{#N/A,#N/A,FALSE,"O&amp;M by processes";#N/A,#N/A,FALSE,"Elec Act vs Bud";#N/A,#N/A,FALSE,"G&amp;A";#N/A,#N/A,FALSE,"BGS";#N/A,#N/A,FALSE,"Res Cost"}</definedName>
    <definedName name="bbb" hidden="1">{#N/A,#N/A,FALSE,"O&amp;M by processes";#N/A,#N/A,FALSE,"Elec Act vs Bud";#N/A,#N/A,FALSE,"G&amp;A";#N/A,#N/A,FALSE,"BGS";#N/A,#N/A,FALSE,"Res Cost"}</definedName>
    <definedName name="bbbb" localSheetId="7" hidden="1">{#N/A,#N/A,FALSE,"O&amp;M by processes";#N/A,#N/A,FALSE,"Elec Act vs Bud";#N/A,#N/A,FALSE,"G&amp;A";#N/A,#N/A,FALSE,"BGS";#N/A,#N/A,FALSE,"Res Cost"}</definedName>
    <definedName name="bbbb" localSheetId="13" hidden="1">{#N/A,#N/A,FALSE,"O&amp;M by processes";#N/A,#N/A,FALSE,"Elec Act vs Bud";#N/A,#N/A,FALSE,"G&amp;A";#N/A,#N/A,FALSE,"BGS";#N/A,#N/A,FALSE,"Res Cost"}</definedName>
    <definedName name="bbbb" localSheetId="14" hidden="1">{#N/A,#N/A,FALSE,"O&amp;M by processes";#N/A,#N/A,FALSE,"Elec Act vs Bud";#N/A,#N/A,FALSE,"G&amp;A";#N/A,#N/A,FALSE,"BGS";#N/A,#N/A,FALSE,"Res Cost"}</definedName>
    <definedName name="bbbb" hidden="1">{#N/A,#N/A,FALSE,"O&amp;M by processes";#N/A,#N/A,FALSE,"Elec Act vs Bud";#N/A,#N/A,FALSE,"G&amp;A";#N/A,#N/A,FALSE,"BGS";#N/A,#N/A,FALSE,"Res Cost"}</definedName>
    <definedName name="bbbbb" localSheetId="7" hidden="1">{#N/A,#N/A,FALSE,"O&amp;M by processes";#N/A,#N/A,FALSE,"Elec Act vs Bud";#N/A,#N/A,FALSE,"G&amp;A";#N/A,#N/A,FALSE,"BGS";#N/A,#N/A,FALSE,"Res Cost"}</definedName>
    <definedName name="bbbbb" localSheetId="13" hidden="1">{#N/A,#N/A,FALSE,"O&amp;M by processes";#N/A,#N/A,FALSE,"Elec Act vs Bud";#N/A,#N/A,FALSE,"G&amp;A";#N/A,#N/A,FALSE,"BGS";#N/A,#N/A,FALSE,"Res Cost"}</definedName>
    <definedName name="bbbbb" localSheetId="14" hidden="1">{#N/A,#N/A,FALSE,"O&amp;M by processes";#N/A,#N/A,FALSE,"Elec Act vs Bud";#N/A,#N/A,FALSE,"G&amp;A";#N/A,#N/A,FALSE,"BGS";#N/A,#N/A,FALSE,"Res Cost"}</definedName>
    <definedName name="bbbbb" hidden="1">{#N/A,#N/A,FALSE,"O&amp;M by processes";#N/A,#N/A,FALSE,"Elec Act vs Bud";#N/A,#N/A,FALSE,"G&amp;A";#N/A,#N/A,FALSE,"BGS";#N/A,#N/A,FALSE,"Res Cost"}</definedName>
    <definedName name="bbc" localSheetId="7" hidden="1">{#N/A,#N/A,FALSE,"O&amp;M by processes";#N/A,#N/A,FALSE,"Elec Act vs Bud";#N/A,#N/A,FALSE,"G&amp;A";#N/A,#N/A,FALSE,"BGS";#N/A,#N/A,FALSE,"Res Cost"}</definedName>
    <definedName name="bbc" localSheetId="13" hidden="1">{#N/A,#N/A,FALSE,"O&amp;M by processes";#N/A,#N/A,FALSE,"Elec Act vs Bud";#N/A,#N/A,FALSE,"G&amp;A";#N/A,#N/A,FALSE,"BGS";#N/A,#N/A,FALSE,"Res Cost"}</definedName>
    <definedName name="bbc" localSheetId="14" hidden="1">{#N/A,#N/A,FALSE,"O&amp;M by processes";#N/A,#N/A,FALSE,"Elec Act vs Bud";#N/A,#N/A,FALSE,"G&amp;A";#N/A,#N/A,FALSE,"BGS";#N/A,#N/A,FALSE,"Res Cost"}</definedName>
    <definedName name="bbc" hidden="1">{#N/A,#N/A,FALSE,"O&amp;M by processes";#N/A,#N/A,FALSE,"Elec Act vs Bud";#N/A,#N/A,FALSE,"G&amp;A";#N/A,#N/A,FALSE,"BGS";#N/A,#N/A,FALSE,"Res Cost"}</definedName>
    <definedName name="beg_CWIP">'[1]Input Page'!$E$14</definedName>
    <definedName name="BGS_Cost_Scenario">[1]Assumptions!$E$33</definedName>
    <definedName name="BGS_RFP">[1]Assumptions!$E$36</definedName>
    <definedName name="BLE_Close_Date">[1]Assumptions!$E$28</definedName>
    <definedName name="can" localSheetId="7" hidden="1">{#N/A,#N/A,FALSE,"O&amp;M by processes";#N/A,#N/A,FALSE,"Elec Act vs Bud";#N/A,#N/A,FALSE,"G&amp;A";#N/A,#N/A,FALSE,"BGS";#N/A,#N/A,FALSE,"Res Cost"}</definedName>
    <definedName name="can" localSheetId="13" hidden="1">{#N/A,#N/A,FALSE,"O&amp;M by processes";#N/A,#N/A,FALSE,"Elec Act vs Bud";#N/A,#N/A,FALSE,"G&amp;A";#N/A,#N/A,FALSE,"BGS";#N/A,#N/A,FALSE,"Res Cost"}</definedName>
    <definedName name="can" localSheetId="14" hidden="1">{#N/A,#N/A,FALSE,"O&amp;M by processes";#N/A,#N/A,FALSE,"Elec Act vs Bud";#N/A,#N/A,FALSE,"G&amp;A";#N/A,#N/A,FALSE,"BGS";#N/A,#N/A,FALSE,"Res Cost"}</definedName>
    <definedName name="can" hidden="1">{#N/A,#N/A,FALSE,"O&amp;M by processes";#N/A,#N/A,FALSE,"Elec Act vs Bud";#N/A,#N/A,FALSE,"G&amp;A";#N/A,#N/A,FALSE,"BGS";#N/A,#N/A,FALSE,"Res Cost"}</definedName>
    <definedName name="cap_interest">'[1]Input Page'!$E$12</definedName>
    <definedName name="ccc" localSheetId="7" hidden="1">{#N/A,#N/A,FALSE,"O&amp;M by processes";#N/A,#N/A,FALSE,"Elec Act vs Bud";#N/A,#N/A,FALSE,"G&amp;A";#N/A,#N/A,FALSE,"BGS";#N/A,#N/A,FALSE,"Res Cost"}</definedName>
    <definedName name="ccc" localSheetId="13" hidden="1">{#N/A,#N/A,FALSE,"O&amp;M by processes";#N/A,#N/A,FALSE,"Elec Act vs Bud";#N/A,#N/A,FALSE,"G&amp;A";#N/A,#N/A,FALSE,"BGS";#N/A,#N/A,FALSE,"Res Cost"}</definedName>
    <definedName name="ccc" localSheetId="14" hidden="1">{#N/A,#N/A,FALSE,"O&amp;M by processes";#N/A,#N/A,FALSE,"Elec Act vs Bud";#N/A,#N/A,FALSE,"G&amp;A";#N/A,#N/A,FALSE,"BGS";#N/A,#N/A,FALSE,"Res Cost"}</definedName>
    <definedName name="ccc" hidden="1">{#N/A,#N/A,FALSE,"O&amp;M by processes";#N/A,#N/A,FALSE,"Elec Act vs Bud";#N/A,#N/A,FALSE,"G&amp;A";#N/A,#N/A,FALSE,"BGS";#N/A,#N/A,FALSE,"Res Cost"}</definedName>
    <definedName name="cccc" localSheetId="7" hidden="1">{#N/A,#N/A,FALSE,"O&amp;M by processes";#N/A,#N/A,FALSE,"Elec Act vs Bud";#N/A,#N/A,FALSE,"G&amp;A";#N/A,#N/A,FALSE,"BGS";#N/A,#N/A,FALSE,"Res Cost"}</definedName>
    <definedName name="cccc" localSheetId="13" hidden="1">{#N/A,#N/A,FALSE,"O&amp;M by processes";#N/A,#N/A,FALSE,"Elec Act vs Bud";#N/A,#N/A,FALSE,"G&amp;A";#N/A,#N/A,FALSE,"BGS";#N/A,#N/A,FALSE,"Res Cost"}</definedName>
    <definedName name="cccc" localSheetId="14" hidden="1">{#N/A,#N/A,FALSE,"O&amp;M by processes";#N/A,#N/A,FALSE,"Elec Act vs Bud";#N/A,#N/A,FALSE,"G&amp;A";#N/A,#N/A,FALSE,"BGS";#N/A,#N/A,FALSE,"Res Cost"}</definedName>
    <definedName name="cccc" hidden="1">{#N/A,#N/A,FALSE,"O&amp;M by processes";#N/A,#N/A,FALSE,"Elec Act vs Bud";#N/A,#N/A,FALSE,"G&amp;A";#N/A,#N/A,FALSE,"BGS";#N/A,#N/A,FALSE,"Res Cost"}</definedName>
    <definedName name="CEP_Amortization">'[1]JFJ-4 CEP Rate'!$A$28:$F$78</definedName>
    <definedName name="CH_COS">#REF!</definedName>
    <definedName name="ClientMatter" hidden="1">"b1"</definedName>
    <definedName name="COGEN">'[1]October Tariff kwh'!$A$1:$H$83</definedName>
    <definedName name="Columns">#REF!</definedName>
    <definedName name="compInc">[1]Inputs!$B$4</definedName>
    <definedName name="Consolid" localSheetId="7" hidden="1">{#N/A,#N/A,FALSE,"O&amp;M by processes";#N/A,#N/A,FALSE,"Elec Act vs Bud";#N/A,#N/A,FALSE,"G&amp;A";#N/A,#N/A,FALSE,"BGS";#N/A,#N/A,FALSE,"Res Cost"}</definedName>
    <definedName name="Consolid" localSheetId="13" hidden="1">{#N/A,#N/A,FALSE,"O&amp;M by processes";#N/A,#N/A,FALSE,"Elec Act vs Bud";#N/A,#N/A,FALSE,"G&amp;A";#N/A,#N/A,FALSE,"BGS";#N/A,#N/A,FALSE,"Res Cost"}</definedName>
    <definedName name="Consolid" localSheetId="14" hidden="1">{#N/A,#N/A,FALSE,"O&amp;M by processes";#N/A,#N/A,FALSE,"Elec Act vs Bud";#N/A,#N/A,FALSE,"G&amp;A";#N/A,#N/A,FALSE,"BGS";#N/A,#N/A,FALSE,"Res Cost"}</definedName>
    <definedName name="Consolid" hidden="1">{#N/A,#N/A,FALSE,"O&amp;M by processes";#N/A,#N/A,FALSE,"Elec Act vs Bud";#N/A,#N/A,FALSE,"G&amp;A";#N/A,#N/A,FALSE,"BGS";#N/A,#N/A,FALSE,"Res Cost"}</definedName>
    <definedName name="Consolidated" localSheetId="7" hidden="1">{#N/A,#N/A,FALSE,"O&amp;M by processes";#N/A,#N/A,FALSE,"Elec Act vs Bud";#N/A,#N/A,FALSE,"G&amp;A";#N/A,#N/A,FALSE,"BGS";#N/A,#N/A,FALSE,"Res Cost"}</definedName>
    <definedName name="Consolidated" localSheetId="13" hidden="1">{#N/A,#N/A,FALSE,"O&amp;M by processes";#N/A,#N/A,FALSE,"Elec Act vs Bud";#N/A,#N/A,FALSE,"G&amp;A";#N/A,#N/A,FALSE,"BGS";#N/A,#N/A,FALSE,"Res Cost"}</definedName>
    <definedName name="Consolidated" localSheetId="14" hidden="1">{#N/A,#N/A,FALSE,"O&amp;M by processes";#N/A,#N/A,FALSE,"Elec Act vs Bud";#N/A,#N/A,FALSE,"G&amp;A";#N/A,#N/A,FALSE,"BGS";#N/A,#N/A,FALSE,"Res Cost"}</definedName>
    <definedName name="Consolidated" hidden="1">{#N/A,#N/A,FALSE,"O&amp;M by processes";#N/A,#N/A,FALSE,"Elec Act vs Bud";#N/A,#N/A,FALSE,"G&amp;A";#N/A,#N/A,FALSE,"BGS";#N/A,#N/A,FALSE,"Res Cost"}</definedName>
    <definedName name="cost_of_good_sold">'[1]Input Page'!$E$7</definedName>
    <definedName name="cost2001">[1]Input!$M$23</definedName>
    <definedName name="Current_sum">#REF!</definedName>
    <definedName name="CUT">[1]AFUDC_CCRF!$A$1:$N$303</definedName>
    <definedName name="CUTINS">[1]AFUDC_CCRF!$A$73:$N$160</definedName>
    <definedName name="da" localSheetId="7" hidden="1">{#N/A,#N/A,FALSE,"O&amp;M by processes";#N/A,#N/A,FALSE,"Elec Act vs Bud";#N/A,#N/A,FALSE,"G&amp;A";#N/A,#N/A,FALSE,"BGS";#N/A,#N/A,FALSE,"Res Cost"}</definedName>
    <definedName name="da" localSheetId="13" hidden="1">{#N/A,#N/A,FALSE,"O&amp;M by processes";#N/A,#N/A,FALSE,"Elec Act vs Bud";#N/A,#N/A,FALSE,"G&amp;A";#N/A,#N/A,FALSE,"BGS";#N/A,#N/A,FALSE,"Res Cost"}</definedName>
    <definedName name="da" localSheetId="14" hidden="1">{#N/A,#N/A,FALSE,"O&amp;M by processes";#N/A,#N/A,FALSE,"Elec Act vs Bud";#N/A,#N/A,FALSE,"G&amp;A";#N/A,#N/A,FALSE,"BGS";#N/A,#N/A,FALSE,"Res Cost"}</definedName>
    <definedName name="da" hidden="1">{#N/A,#N/A,FALSE,"O&amp;M by processes";#N/A,#N/A,FALSE,"Elec Act vs Bud";#N/A,#N/A,FALSE,"G&amp;A";#N/A,#N/A,FALSE,"BGS";#N/A,#N/A,FALSE,"Res Cost"}</definedName>
    <definedName name="dada" localSheetId="7" hidden="1">{#N/A,#N/A,FALSE,"O&amp;M by processes";#N/A,#N/A,FALSE,"Elec Act vs Bud";#N/A,#N/A,FALSE,"G&amp;A";#N/A,#N/A,FALSE,"BGS";#N/A,#N/A,FALSE,"Res Cost"}</definedName>
    <definedName name="dada" localSheetId="13" hidden="1">{#N/A,#N/A,FALSE,"O&amp;M by processes";#N/A,#N/A,FALSE,"Elec Act vs Bud";#N/A,#N/A,FALSE,"G&amp;A";#N/A,#N/A,FALSE,"BGS";#N/A,#N/A,FALSE,"Res Cost"}</definedName>
    <definedName name="dada" localSheetId="14" hidden="1">{#N/A,#N/A,FALSE,"O&amp;M by processes";#N/A,#N/A,FALSE,"Elec Act vs Bud";#N/A,#N/A,FALSE,"G&amp;A";#N/A,#N/A,FALSE,"BGS";#N/A,#N/A,FALSE,"Res Cost"}</definedName>
    <definedName name="dada" hidden="1">{#N/A,#N/A,FALSE,"O&amp;M by processes";#N/A,#N/A,FALSE,"Elec Act vs Bud";#N/A,#N/A,FALSE,"G&amp;A";#N/A,#N/A,FALSE,"BGS";#N/A,#N/A,FALSE,"Res Cost"}</definedName>
    <definedName name="dae">[1]Sheet1!$B$2:$B$29</definedName>
    <definedName name="data_3">[1]Permanent!$A$9:$O$20</definedName>
    <definedName name="Date" hidden="1">"b1"</definedName>
    <definedName name="DefaultCopy">#REF!</definedName>
    <definedName name="DefaultPaste">#REF!</definedName>
    <definedName name="Deferral_Interest_Rate">[1]Assumptions!$H$14</definedName>
    <definedName name="Deferral_Recovery">'[1]JFJ-1 Deferral Recovery Rate'!$A$14:$F$64</definedName>
    <definedName name="DefTax">[1]Lists!$A$2:$A$4</definedName>
    <definedName name="delete" localSheetId="7" hidden="1">{#N/A,#N/A,FALSE,"CURRENT"}</definedName>
    <definedName name="delete" localSheetId="13" hidden="1">{#N/A,#N/A,FALSE,"CURRENT"}</definedName>
    <definedName name="delete" localSheetId="14" hidden="1">{#N/A,#N/A,FALSE,"CURRENT"}</definedName>
    <definedName name="delete" hidden="1">{#N/A,#N/A,FALSE,"CURRENT"}</definedName>
    <definedName name="detail">#REF!</definedName>
    <definedName name="DocumentName" hidden="1">"b1"</definedName>
    <definedName name="DocumentNum" hidden="1">"a1"</definedName>
    <definedName name="eeee" localSheetId="7" hidden="1">{#N/A,#N/A,FALSE,"O&amp;M by processes";#N/A,#N/A,FALSE,"Elec Act vs Bud";#N/A,#N/A,FALSE,"G&amp;A";#N/A,#N/A,FALSE,"BGS";#N/A,#N/A,FALSE,"Res Cost"}</definedName>
    <definedName name="eeee" localSheetId="13" hidden="1">{#N/A,#N/A,FALSE,"O&amp;M by processes";#N/A,#N/A,FALSE,"Elec Act vs Bud";#N/A,#N/A,FALSE,"G&amp;A";#N/A,#N/A,FALSE,"BGS";#N/A,#N/A,FALSE,"Res Cost"}</definedName>
    <definedName name="eeee" localSheetId="14" hidden="1">{#N/A,#N/A,FALSE,"O&amp;M by processes";#N/A,#N/A,FALSE,"Elec Act vs Bud";#N/A,#N/A,FALSE,"G&amp;A";#N/A,#N/A,FALSE,"BGS";#N/A,#N/A,FALSE,"Res Cost"}</definedName>
    <definedName name="eeee" hidden="1">{#N/A,#N/A,FALSE,"O&amp;M by processes";#N/A,#N/A,FALSE,"Elec Act vs Bud";#N/A,#N/A,FALSE,"G&amp;A";#N/A,#N/A,FALSE,"BGS";#N/A,#N/A,FALSE,"Res Cost"}</definedName>
    <definedName name="EROA">[1]Inputs!$B$3</definedName>
    <definedName name="EV__LASTREFTIME__" hidden="1">39826.8319444444</definedName>
    <definedName name="fed_inc_tax">'[1]Input Page'!$E$9</definedName>
    <definedName name="Fossil_BGS">[1]Assumptions!$E$58</definedName>
    <definedName name="Fossil_Secur_Date">[1]Assumptions!$E$22</definedName>
    <definedName name="GenLedger">[1]PEPCO!$A$9:$H$774</definedName>
    <definedName name="gita" localSheetId="7" hidden="1">{#N/A,#N/A,FALSE,"O&amp;M by processes";#N/A,#N/A,FALSE,"Elec Act vs Bud";#N/A,#N/A,FALSE,"G&amp;A";#N/A,#N/A,FALSE,"BGS";#N/A,#N/A,FALSE,"Res Cost"}</definedName>
    <definedName name="gita" localSheetId="13" hidden="1">{#N/A,#N/A,FALSE,"O&amp;M by processes";#N/A,#N/A,FALSE,"Elec Act vs Bud";#N/A,#N/A,FALSE,"G&amp;A";#N/A,#N/A,FALSE,"BGS";#N/A,#N/A,FALSE,"Res Cost"}</definedName>
    <definedName name="gita" localSheetId="14" hidden="1">{#N/A,#N/A,FALSE,"O&amp;M by processes";#N/A,#N/A,FALSE,"Elec Act vs Bud";#N/A,#N/A,FALSE,"G&amp;A";#N/A,#N/A,FALSE,"BGS";#N/A,#N/A,FALSE,"Res Cost"}</definedName>
    <definedName name="gita" hidden="1">{#N/A,#N/A,FALSE,"O&amp;M by processes";#N/A,#N/A,FALSE,"Elec Act vs Bud";#N/A,#N/A,FALSE,"G&amp;A";#N/A,#N/A,FALSE,"BGS";#N/A,#N/A,FALSE,"Res Cost"}</definedName>
    <definedName name="gitah" localSheetId="7" hidden="1">{#N/A,#N/A,FALSE,"O&amp;M by processes";#N/A,#N/A,FALSE,"Elec Act vs Bud";#N/A,#N/A,FALSE,"G&amp;A";#N/A,#N/A,FALSE,"BGS";#N/A,#N/A,FALSE,"Res Cost"}</definedName>
    <definedName name="gitah" localSheetId="13" hidden="1">{#N/A,#N/A,FALSE,"O&amp;M by processes";#N/A,#N/A,FALSE,"Elec Act vs Bud";#N/A,#N/A,FALSE,"G&amp;A";#N/A,#N/A,FALSE,"BGS";#N/A,#N/A,FALSE,"Res Cost"}</definedName>
    <definedName name="gitah" localSheetId="14" hidden="1">{#N/A,#N/A,FALSE,"O&amp;M by processes";#N/A,#N/A,FALSE,"Elec Act vs Bud";#N/A,#N/A,FALSE,"G&amp;A";#N/A,#N/A,FALSE,"BGS";#N/A,#N/A,FALSE,"Res Cost"}</definedName>
    <definedName name="gitah" hidden="1">{#N/A,#N/A,FALSE,"O&amp;M by processes";#N/A,#N/A,FALSE,"Elec Act vs Bud";#N/A,#N/A,FALSE,"G&amp;A";#N/A,#N/A,FALSE,"BGS";#N/A,#N/A,FALSE,"Res Cost"}</definedName>
    <definedName name="intang_afudc910">[1]criteria!$A$5:$B$6</definedName>
    <definedName name="INTQ">'[1]IR COMP'!$B$39</definedName>
    <definedName name="INTY">'[1]IR COMP'!$C$39</definedName>
    <definedName name="itc">#REF!</definedName>
    <definedName name="KeyCon_Close_Date">[1]Assumptions!$E$29</definedName>
    <definedName name="kk">#REF!</definedName>
    <definedName name="l">[1]Lists!$A$2:$A$4</definedName>
    <definedName name="Labor">'[1]Labor ratio'!$A$2:$K$14</definedName>
    <definedName name="Library" hidden="1">"a1"</definedName>
    <definedName name="limcount" hidden="1">1</definedName>
    <definedName name="Mgmt">[2]Current!#REF!</definedName>
    <definedName name="million">1000000</definedName>
    <definedName name="month">[1]RPT80MAR!$A$1:$D$77</definedName>
    <definedName name="months">[1]Permanent!$A$24:$A$35</definedName>
    <definedName name="MTC_Amortization">'[1]JFJ-3 MTC Rate'!$A$32:$F$82</definedName>
    <definedName name="new">#REF!</definedName>
    <definedName name="non_cap_int">'[1]Input Page'!$E$11</definedName>
    <definedName name="NSP_COS">#REF!</definedName>
    <definedName name="Nuclear_Secur_Date">[1]Assumptions!$E$21</definedName>
    <definedName name="one">1</definedName>
    <definedName name="pctHW">[1]Input!$M$24</definedName>
    <definedName name="pctSWExp">[1]Input!$M$26</definedName>
    <definedName name="pctTraining">[1]Input!$M$25</definedName>
    <definedName name="post_fossil">[1]Assumptions!$E$59</definedName>
    <definedName name="PPA">[1]Assumptions!$E$38</definedName>
    <definedName name="PreTaxDebt">'[1]MTC Return'!$F$18</definedName>
    <definedName name="_xlnm.Print_Area" localSheetId="2">'1 - Revenue Credits'!$A$1:$F$47</definedName>
    <definedName name="_xlnm.Print_Area" localSheetId="3">'2 - Cost Support '!$A$1:$F$174</definedName>
    <definedName name="_xlnm.Print_Area" localSheetId="4">'3 - Cost Support'!$A$1:$M$137</definedName>
    <definedName name="_xlnm.Print_Area" localSheetId="5">'3 - Cost Support (cont.)'!$A$1:$Q$44</definedName>
    <definedName name="_xlnm.Print_Area" localSheetId="6">'4 - Incentives'!$A$1:$R$160</definedName>
    <definedName name="_xlnm.Print_Area" localSheetId="7">'5 - True-Up'!$A$1:$I$45</definedName>
    <definedName name="_xlnm.Print_Area" localSheetId="8">'6a-ADIT Projection'!$A$1:$I$49</definedName>
    <definedName name="_xlnm.Print_Area" localSheetId="9">'6b-ADIT Projection Proration'!$A$1:$L$61</definedName>
    <definedName name="_xlnm.Print_Area" localSheetId="10">'6c- ADIT BOY'!$A$1:$H$84</definedName>
    <definedName name="_xlnm.Print_Area" localSheetId="11">'6d- ADIT EOY'!$A$1:$H$84</definedName>
    <definedName name="_xlnm.Print_Area" localSheetId="12">'6e-ADIT True-up'!$A$1:$I$49</definedName>
    <definedName name="_xlnm.Print_Area" localSheetId="13">'6f-ADIT True-up Proration'!$A$1:$AF$62</definedName>
    <definedName name="_xlnm.Print_Area" localSheetId="14">'7- Depreciation Rates'!$A$1:$D$54</definedName>
    <definedName name="_xlnm.Print_Area" localSheetId="15">'8 - Workpaper'!$A$1:$AB$136</definedName>
    <definedName name="_xlnm.Print_Area" localSheetId="1">'Appendix A'!$A$1:$M$312</definedName>
    <definedName name="_xlnm.Print_Titles" localSheetId="8">'6a-ADIT Projection'!$19:$20</definedName>
    <definedName name="_xlnm.Print_Titles" localSheetId="9">'6b-ADIT Projection Proration'!$6:$7</definedName>
    <definedName name="_xlnm.Print_Titles" localSheetId="12">'6e-ADIT True-up'!$19:$20</definedName>
    <definedName name="_xlnm.Print_Titles" localSheetId="13">'6f-ADIT True-up Proration'!$6:$7</definedName>
    <definedName name="Print_Titles_MI">'[1]DACTIVE$'!$A$1:$IV$4,'[1]DACTIVE$'!$A$1:$A$65536</definedName>
    <definedName name="Print1">#REF!</definedName>
    <definedName name="Print3">#REF!</definedName>
    <definedName name="Print4">#REF!</definedName>
    <definedName name="Print5">#REF!</definedName>
    <definedName name="PrintareaDec">'[1]kWh-Mcf'!$E$97,'[1]kWh-Mcf'!$A$81:$E$118,'[1]kWh-Mcf'!$AM$86:$AO$118</definedName>
    <definedName name="ProjIDList">#REF!</definedName>
    <definedName name="PSCo_COS">#REF!</definedName>
    <definedName name="q_MTEP06_App_AB_Facility">#REF!</definedName>
    <definedName name="q_MTEP06_App_AB_Projects">#REF!</definedName>
    <definedName name="query">'[1]Boston Edison'!$A$1:$M$3434</definedName>
    <definedName name="revreq">#REF!</definedName>
    <definedName name="rrrr" localSheetId="7" hidden="1">{#N/A,#N/A,FALSE,"O&amp;M by processes";#N/A,#N/A,FALSE,"Elec Act vs Bud";#N/A,#N/A,FALSE,"G&amp;A";#N/A,#N/A,FALSE,"BGS";#N/A,#N/A,FALSE,"Res Cost"}</definedName>
    <definedName name="rrrr" localSheetId="13" hidden="1">{#N/A,#N/A,FALSE,"O&amp;M by processes";#N/A,#N/A,FALSE,"Elec Act vs Bud";#N/A,#N/A,FALSE,"G&amp;A";#N/A,#N/A,FALSE,"BGS";#N/A,#N/A,FALSE,"Res Cost"}</definedName>
    <definedName name="rrrr" localSheetId="14" hidden="1">{#N/A,#N/A,FALSE,"O&amp;M by processes";#N/A,#N/A,FALSE,"Elec Act vs Bud";#N/A,#N/A,FALSE,"G&amp;A";#N/A,#N/A,FALSE,"BGS";#N/A,#N/A,FALSE,"Res Cost"}</definedName>
    <definedName name="rrrr" hidden="1">{#N/A,#N/A,FALSE,"O&amp;M by processes";#N/A,#N/A,FALSE,"Elec Act vs Bud";#N/A,#N/A,FALSE,"G&amp;A";#N/A,#N/A,FALSE,"BGS";#N/A,#N/A,FALSE,"Res Cost"}</definedName>
    <definedName name="shiva" localSheetId="7" hidden="1">{#N/A,#N/A,FALSE,"O&amp;M by processes";#N/A,#N/A,FALSE,"Elec Act vs Bud";#N/A,#N/A,FALSE,"G&amp;A";#N/A,#N/A,FALSE,"BGS";#N/A,#N/A,FALSE,"Res Cost"}</definedName>
    <definedName name="shiva" localSheetId="13" hidden="1">{#N/A,#N/A,FALSE,"O&amp;M by processes";#N/A,#N/A,FALSE,"Elec Act vs Bud";#N/A,#N/A,FALSE,"G&amp;A";#N/A,#N/A,FALSE,"BGS";#N/A,#N/A,FALSE,"Res Cost"}</definedName>
    <definedName name="shiva" localSheetId="14" hidden="1">{#N/A,#N/A,FALSE,"O&amp;M by processes";#N/A,#N/A,FALSE,"Elec Act vs Bud";#N/A,#N/A,FALSE,"G&amp;A";#N/A,#N/A,FALSE,"BGS";#N/A,#N/A,FALSE,"Res Cost"}</definedName>
    <definedName name="shiva" hidden="1">{#N/A,#N/A,FALSE,"O&amp;M by processes";#N/A,#N/A,FALSE,"Elec Act vs Bud";#N/A,#N/A,FALSE,"G&amp;A";#N/A,#N/A,FALSE,"BGS";#N/A,#N/A,FALSE,"Res Cost"}</definedName>
    <definedName name="SPS_COS">#REF!</definedName>
    <definedName name="State">'[1]State List'!$A$2:$A$53</definedName>
    <definedName name="statsrevised" localSheetId="7" hidden="1">{#N/A,#N/A,FALSE,"O&amp;M by processes";#N/A,#N/A,FALSE,"Elec Act vs Bud";#N/A,#N/A,FALSE,"G&amp;A";#N/A,#N/A,FALSE,"BGS";#N/A,#N/A,FALSE,"Res Cost"}</definedName>
    <definedName name="statsrevised" localSheetId="13" hidden="1">{#N/A,#N/A,FALSE,"O&amp;M by processes";#N/A,#N/A,FALSE,"Elec Act vs Bud";#N/A,#N/A,FALSE,"G&amp;A";#N/A,#N/A,FALSE,"BGS";#N/A,#N/A,FALSE,"Res Cost"}</definedName>
    <definedName name="statsrevised" localSheetId="14" hidden="1">{#N/A,#N/A,FALSE,"O&amp;M by processes";#N/A,#N/A,FALSE,"Elec Act vs Bud";#N/A,#N/A,FALSE,"G&amp;A";#N/A,#N/A,FALSE,"BGS";#N/A,#N/A,FALSE,"Res Cost"}</definedName>
    <definedName name="statsrevised" hidden="1">{#N/A,#N/A,FALSE,"O&amp;M by processes";#N/A,#N/A,FALSE,"Elec Act vs Bud";#N/A,#N/A,FALSE,"G&amp;A";#N/A,#N/A,FALSE,"BGS";#N/A,#N/A,FALSE,"Res Cost"}</definedName>
    <definedName name="STILL1040">'[1]Addt''l 1040 Exclusions'!$A$5:$U$44</definedName>
    <definedName name="support" localSheetId="7" hidden="1">{#N/A,#N/A,FALSE,"O&amp;M by processes";#N/A,#N/A,FALSE,"Elec Act vs Bud";#N/A,#N/A,FALSE,"G&amp;A";#N/A,#N/A,FALSE,"BGS";#N/A,#N/A,FALSE,"Res Cost"}</definedName>
    <definedName name="support" localSheetId="13" hidden="1">{#N/A,#N/A,FALSE,"O&amp;M by processes";#N/A,#N/A,FALSE,"Elec Act vs Bud";#N/A,#N/A,FALSE,"G&amp;A";#N/A,#N/A,FALSE,"BGS";#N/A,#N/A,FALSE,"Res Cost"}</definedName>
    <definedName name="support" localSheetId="14" hidden="1">{#N/A,#N/A,FALSE,"O&amp;M by processes";#N/A,#N/A,FALSE,"Elec Act vs Bud";#N/A,#N/A,FALSE,"G&amp;A";#N/A,#N/A,FALSE,"BGS";#N/A,#N/A,FALSE,"Res Cost"}</definedName>
    <definedName name="support" hidden="1">{#N/A,#N/A,FALSE,"O&amp;M by processes";#N/A,#N/A,FALSE,"Elec Act vs Bud";#N/A,#N/A,FALSE,"G&amp;A";#N/A,#N/A,FALSE,"BGS";#N/A,#N/A,FALSE,"Res Cost"}</definedName>
    <definedName name="supporti" localSheetId="7" hidden="1">{#N/A,#N/A,FALSE,"O&amp;M by processes";#N/A,#N/A,FALSE,"Elec Act vs Bud";#N/A,#N/A,FALSE,"G&amp;A";#N/A,#N/A,FALSE,"BGS";#N/A,#N/A,FALSE,"Res Cost"}</definedName>
    <definedName name="supporti" localSheetId="13" hidden="1">{#N/A,#N/A,FALSE,"O&amp;M by processes";#N/A,#N/A,FALSE,"Elec Act vs Bud";#N/A,#N/A,FALSE,"G&amp;A";#N/A,#N/A,FALSE,"BGS";#N/A,#N/A,FALSE,"Res Cost"}</definedName>
    <definedName name="supporti" localSheetId="14" hidden="1">{#N/A,#N/A,FALSE,"O&amp;M by processes";#N/A,#N/A,FALSE,"Elec Act vs Bud";#N/A,#N/A,FALSE,"G&amp;A";#N/A,#N/A,FALSE,"BGS";#N/A,#N/A,FALSE,"Res Cost"}</definedName>
    <definedName name="supporti" hidden="1">{#N/A,#N/A,FALSE,"O&amp;M by processes";#N/A,#N/A,FALSE,"Elec Act vs Bud";#N/A,#N/A,FALSE,"G&amp;A";#N/A,#N/A,FALSE,"BGS";#N/A,#N/A,FALSE,"Res Cost"}</definedName>
    <definedName name="Swap_Amort">'[1]Keystone Swap Amort Sched'!$A$1:$F$241</definedName>
    <definedName name="Tacx_Factor">[1]Assumptions!$E$52</definedName>
    <definedName name="tax_base_on_inc">'[1]Input Page'!$E$10</definedName>
    <definedName name="tax_basis">'[1]Input Page'!$E$13</definedName>
    <definedName name="taxcalc">#REF!</definedName>
    <definedName name="thousand">1000</definedName>
    <definedName name="Time" hidden="1">"b1"</definedName>
    <definedName name="toma" localSheetId="7" hidden="1">{#N/A,#N/A,FALSE,"O&amp;M by processes";#N/A,#N/A,FALSE,"Elec Act vs Bud";#N/A,#N/A,FALSE,"G&amp;A";#N/A,#N/A,FALSE,"BGS";#N/A,#N/A,FALSE,"Res Cost"}</definedName>
    <definedName name="toma" localSheetId="13" hidden="1">{#N/A,#N/A,FALSE,"O&amp;M by processes";#N/A,#N/A,FALSE,"Elec Act vs Bud";#N/A,#N/A,FALSE,"G&amp;A";#N/A,#N/A,FALSE,"BGS";#N/A,#N/A,FALSE,"Res Cost"}</definedName>
    <definedName name="toma" localSheetId="14" hidden="1">{#N/A,#N/A,FALSE,"O&amp;M by processes";#N/A,#N/A,FALSE,"Elec Act vs Bud";#N/A,#N/A,FALSE,"G&amp;A";#N/A,#N/A,FALSE,"BGS";#N/A,#N/A,FALSE,"Res Cost"}</definedName>
    <definedName name="toma" hidden="1">{#N/A,#N/A,FALSE,"O&amp;M by processes";#N/A,#N/A,FALSE,"Elec Act vs Bud";#N/A,#N/A,FALSE,"G&amp;A";#N/A,#N/A,FALSE,"BGS";#N/A,#N/A,FALSE,"Res Cost"}</definedName>
    <definedName name="tomb" localSheetId="7" hidden="1">{#N/A,#N/A,FALSE,"O&amp;M by processes";#N/A,#N/A,FALSE,"Elec Act vs Bud";#N/A,#N/A,FALSE,"G&amp;A";#N/A,#N/A,FALSE,"BGS";#N/A,#N/A,FALSE,"Res Cost"}</definedName>
    <definedName name="tomb" localSheetId="13" hidden="1">{#N/A,#N/A,FALSE,"O&amp;M by processes";#N/A,#N/A,FALSE,"Elec Act vs Bud";#N/A,#N/A,FALSE,"G&amp;A";#N/A,#N/A,FALSE,"BGS";#N/A,#N/A,FALSE,"Res Cost"}</definedName>
    <definedName name="tomb" localSheetId="14" hidden="1">{#N/A,#N/A,FALSE,"O&amp;M by processes";#N/A,#N/A,FALSE,"Elec Act vs Bud";#N/A,#N/A,FALSE,"G&amp;A";#N/A,#N/A,FALSE,"BGS";#N/A,#N/A,FALSE,"Res Cost"}</definedName>
    <definedName name="tomb" hidden="1">{#N/A,#N/A,FALSE,"O&amp;M by processes";#N/A,#N/A,FALSE,"Elec Act vs Bud";#N/A,#N/A,FALSE,"G&amp;A";#N/A,#N/A,FALSE,"BGS";#N/A,#N/A,FALSE,"Res Cost"}</definedName>
    <definedName name="tomc" localSheetId="7" hidden="1">{#N/A,#N/A,FALSE,"O&amp;M by processes";#N/A,#N/A,FALSE,"Elec Act vs Bud";#N/A,#N/A,FALSE,"G&amp;A";#N/A,#N/A,FALSE,"BGS";#N/A,#N/A,FALSE,"Res Cost"}</definedName>
    <definedName name="tomc" localSheetId="13" hidden="1">{#N/A,#N/A,FALSE,"O&amp;M by processes";#N/A,#N/A,FALSE,"Elec Act vs Bud";#N/A,#N/A,FALSE,"G&amp;A";#N/A,#N/A,FALSE,"BGS";#N/A,#N/A,FALSE,"Res Cost"}</definedName>
    <definedName name="tomc" localSheetId="14" hidden="1">{#N/A,#N/A,FALSE,"O&amp;M by processes";#N/A,#N/A,FALSE,"Elec Act vs Bud";#N/A,#N/A,FALSE,"G&amp;A";#N/A,#N/A,FALSE,"BGS";#N/A,#N/A,FALSE,"Res Cost"}</definedName>
    <definedName name="tomc" hidden="1">{#N/A,#N/A,FALSE,"O&amp;M by processes";#N/A,#N/A,FALSE,"Elec Act vs Bud";#N/A,#N/A,FALSE,"G&amp;A";#N/A,#N/A,FALSE,"BGS";#N/A,#N/A,FALSE,"Res Cost"}</definedName>
    <definedName name="tomd" localSheetId="7" hidden="1">{#N/A,#N/A,FALSE,"O&amp;M by processes";#N/A,#N/A,FALSE,"Elec Act vs Bud";#N/A,#N/A,FALSE,"G&amp;A";#N/A,#N/A,FALSE,"BGS";#N/A,#N/A,FALSE,"Res Cost"}</definedName>
    <definedName name="tomd" localSheetId="13" hidden="1">{#N/A,#N/A,FALSE,"O&amp;M by processes";#N/A,#N/A,FALSE,"Elec Act vs Bud";#N/A,#N/A,FALSE,"G&amp;A";#N/A,#N/A,FALSE,"BGS";#N/A,#N/A,FALSE,"Res Cost"}</definedName>
    <definedName name="tomd" localSheetId="14" hidden="1">{#N/A,#N/A,FALSE,"O&amp;M by processes";#N/A,#N/A,FALSE,"Elec Act vs Bud";#N/A,#N/A,FALSE,"G&amp;A";#N/A,#N/A,FALSE,"BGS";#N/A,#N/A,FALSE,"Res Cost"}</definedName>
    <definedName name="tomd" hidden="1">{#N/A,#N/A,FALSE,"O&amp;M by processes";#N/A,#N/A,FALSE,"Elec Act vs Bud";#N/A,#N/A,FALSE,"G&amp;A";#N/A,#N/A,FALSE,"BGS";#N/A,#N/A,FALSE,"Res Cost"}</definedName>
    <definedName name="tomx" localSheetId="7" hidden="1">{#N/A,#N/A,FALSE,"O&amp;M by processes";#N/A,#N/A,FALSE,"Elec Act vs Bud";#N/A,#N/A,FALSE,"G&amp;A";#N/A,#N/A,FALSE,"BGS";#N/A,#N/A,FALSE,"Res Cost"}</definedName>
    <definedName name="tomx" localSheetId="13" hidden="1">{#N/A,#N/A,FALSE,"O&amp;M by processes";#N/A,#N/A,FALSE,"Elec Act vs Bud";#N/A,#N/A,FALSE,"G&amp;A";#N/A,#N/A,FALSE,"BGS";#N/A,#N/A,FALSE,"Res Cost"}</definedName>
    <definedName name="tomx" localSheetId="14" hidden="1">{#N/A,#N/A,FALSE,"O&amp;M by processes";#N/A,#N/A,FALSE,"Elec Act vs Bud";#N/A,#N/A,FALSE,"G&amp;A";#N/A,#N/A,FALSE,"BGS";#N/A,#N/A,FALSE,"Res Cost"}</definedName>
    <definedName name="tomx" hidden="1">{#N/A,#N/A,FALSE,"O&amp;M by processes";#N/A,#N/A,FALSE,"Elec Act vs Bud";#N/A,#N/A,FALSE,"G&amp;A";#N/A,#N/A,FALSE,"BGS";#N/A,#N/A,FALSE,"Res Cost"}</definedName>
    <definedName name="tomy" localSheetId="7" hidden="1">{#N/A,#N/A,FALSE,"O&amp;M by processes";#N/A,#N/A,FALSE,"Elec Act vs Bud";#N/A,#N/A,FALSE,"G&amp;A";#N/A,#N/A,FALSE,"BGS";#N/A,#N/A,FALSE,"Res Cost"}</definedName>
    <definedName name="tomy" localSheetId="13" hidden="1">{#N/A,#N/A,FALSE,"O&amp;M by processes";#N/A,#N/A,FALSE,"Elec Act vs Bud";#N/A,#N/A,FALSE,"G&amp;A";#N/A,#N/A,FALSE,"BGS";#N/A,#N/A,FALSE,"Res Cost"}</definedName>
    <definedName name="tomy" localSheetId="14" hidden="1">{#N/A,#N/A,FALSE,"O&amp;M by processes";#N/A,#N/A,FALSE,"Elec Act vs Bud";#N/A,#N/A,FALSE,"G&amp;A";#N/A,#N/A,FALSE,"BGS";#N/A,#N/A,FALSE,"Res Cost"}</definedName>
    <definedName name="tomy" hidden="1">{#N/A,#N/A,FALSE,"O&amp;M by processes";#N/A,#N/A,FALSE,"Elec Act vs Bud";#N/A,#N/A,FALSE,"G&amp;A";#N/A,#N/A,FALSE,"BGS";#N/A,#N/A,FALSE,"Res Cost"}</definedName>
    <definedName name="tomz" localSheetId="7" hidden="1">{#N/A,#N/A,FALSE,"O&amp;M by processes";#N/A,#N/A,FALSE,"Elec Act vs Bud";#N/A,#N/A,FALSE,"G&amp;A";#N/A,#N/A,FALSE,"BGS";#N/A,#N/A,FALSE,"Res Cost"}</definedName>
    <definedName name="tomz" localSheetId="13" hidden="1">{#N/A,#N/A,FALSE,"O&amp;M by processes";#N/A,#N/A,FALSE,"Elec Act vs Bud";#N/A,#N/A,FALSE,"G&amp;A";#N/A,#N/A,FALSE,"BGS";#N/A,#N/A,FALSE,"Res Cost"}</definedName>
    <definedName name="tomz" localSheetId="14" hidden="1">{#N/A,#N/A,FALSE,"O&amp;M by processes";#N/A,#N/A,FALSE,"Elec Act vs Bud";#N/A,#N/A,FALSE,"G&amp;A";#N/A,#N/A,FALSE,"BGS";#N/A,#N/A,FALSE,"Res Cost"}</definedName>
    <definedName name="tomz" hidden="1">{#N/A,#N/A,FALSE,"O&amp;M by processes";#N/A,#N/A,FALSE,"Elec Act vs Bud";#N/A,#N/A,FALSE,"G&amp;A";#N/A,#N/A,FALSE,"BGS";#N/A,#N/A,FALSE,"Res Cost"}</definedName>
    <definedName name="tot_ded">'[1]Input Page'!$E$8</definedName>
    <definedName name="Tota_Deferred">#REF!</definedName>
    <definedName name="Typist" hidden="1">"b1"</definedName>
    <definedName name="valDate">[1]Inputs!$B$1</definedName>
    <definedName name="Version" hidden="1">"a1"</definedName>
    <definedName name="WCCGCR2">[1]Rates!$B$96:$C$190</definedName>
    <definedName name="wh" localSheetId="7" hidden="1">{#N/A,#N/A,FALSE,"O&amp;M by processes";#N/A,#N/A,FALSE,"Elec Act vs Bud";#N/A,#N/A,FALSE,"G&amp;A";#N/A,#N/A,FALSE,"BGS";#N/A,#N/A,FALSE,"Res Cost"}</definedName>
    <definedName name="wh" localSheetId="13" hidden="1">{#N/A,#N/A,FALSE,"O&amp;M by processes";#N/A,#N/A,FALSE,"Elec Act vs Bud";#N/A,#N/A,FALSE,"G&amp;A";#N/A,#N/A,FALSE,"BGS";#N/A,#N/A,FALSE,"Res Cost"}</definedName>
    <definedName name="wh" localSheetId="14" hidden="1">{#N/A,#N/A,FALSE,"O&amp;M by processes";#N/A,#N/A,FALSE,"Elec Act vs Bud";#N/A,#N/A,FALSE,"G&amp;A";#N/A,#N/A,FALSE,"BGS";#N/A,#N/A,FALSE,"Res Cost"}</definedName>
    <definedName name="wh" hidden="1">{#N/A,#N/A,FALSE,"O&amp;M by processes";#N/A,#N/A,FALSE,"Elec Act vs Bud";#N/A,#N/A,FALSE,"G&amp;A";#N/A,#N/A,FALSE,"BGS";#N/A,#N/A,FALSE,"Res Cost"}</definedName>
    <definedName name="what" localSheetId="7" hidden="1">{#N/A,#N/A,FALSE,"O&amp;M by processes";#N/A,#N/A,FALSE,"Elec Act vs Bud";#N/A,#N/A,FALSE,"G&amp;A";#N/A,#N/A,FALSE,"BGS";#N/A,#N/A,FALSE,"Res Cost"}</definedName>
    <definedName name="what" localSheetId="13" hidden="1">{#N/A,#N/A,FALSE,"O&amp;M by processes";#N/A,#N/A,FALSE,"Elec Act vs Bud";#N/A,#N/A,FALSE,"G&amp;A";#N/A,#N/A,FALSE,"BGS";#N/A,#N/A,FALSE,"Res Cost"}</definedName>
    <definedName name="what" localSheetId="14" hidden="1">{#N/A,#N/A,FALSE,"O&amp;M by processes";#N/A,#N/A,FALSE,"Elec Act vs Bud";#N/A,#N/A,FALSE,"G&amp;A";#N/A,#N/A,FALSE,"BGS";#N/A,#N/A,FALSE,"Res Cost"}</definedName>
    <definedName name="what" hidden="1">{#N/A,#N/A,FALSE,"O&amp;M by processes";#N/A,#N/A,FALSE,"Elec Act vs Bud";#N/A,#N/A,FALSE,"G&amp;A";#N/A,#N/A,FALSE,"BGS";#N/A,#N/A,FALSE,"Res Cost"}</definedName>
    <definedName name="Whatwhat" localSheetId="7" hidden="1">{#N/A,#N/A,FALSE,"O&amp;M by processes";#N/A,#N/A,FALSE,"Elec Act vs Bud";#N/A,#N/A,FALSE,"G&amp;A";#N/A,#N/A,FALSE,"BGS";#N/A,#N/A,FALSE,"Res Cost"}</definedName>
    <definedName name="Whatwhat" localSheetId="13" hidden="1">{#N/A,#N/A,FALSE,"O&amp;M by processes";#N/A,#N/A,FALSE,"Elec Act vs Bud";#N/A,#N/A,FALSE,"G&amp;A";#N/A,#N/A,FALSE,"BGS";#N/A,#N/A,FALSE,"Res Cost"}</definedName>
    <definedName name="Whatwhat" localSheetId="14" hidden="1">{#N/A,#N/A,FALSE,"O&amp;M by processes";#N/A,#N/A,FALSE,"Elec Act vs Bud";#N/A,#N/A,FALSE,"G&amp;A";#N/A,#N/A,FALSE,"BGS";#N/A,#N/A,FALSE,"Res Cost"}</definedName>
    <definedName name="Whatwhat" hidden="1">{#N/A,#N/A,FALSE,"O&amp;M by processes";#N/A,#N/A,FALSE,"Elec Act vs Bud";#N/A,#N/A,FALSE,"G&amp;A";#N/A,#N/A,FALSE,"BGS";#N/A,#N/A,FALSE,"Res Cost"}</definedName>
    <definedName name="who" localSheetId="7" hidden="1">{#N/A,#N/A,FALSE,"O&amp;M by processes";#N/A,#N/A,FALSE,"Elec Act vs Bud";#N/A,#N/A,FALSE,"G&amp;A";#N/A,#N/A,FALSE,"BGS";#N/A,#N/A,FALSE,"Res Cost"}</definedName>
    <definedName name="who" localSheetId="13" hidden="1">{#N/A,#N/A,FALSE,"O&amp;M by processes";#N/A,#N/A,FALSE,"Elec Act vs Bud";#N/A,#N/A,FALSE,"G&amp;A";#N/A,#N/A,FALSE,"BGS";#N/A,#N/A,FALSE,"Res Cost"}</definedName>
    <definedName name="who" localSheetId="14" hidden="1">{#N/A,#N/A,FALSE,"O&amp;M by processes";#N/A,#N/A,FALSE,"Elec Act vs Bud";#N/A,#N/A,FALSE,"G&amp;A";#N/A,#N/A,FALSE,"BGS";#N/A,#N/A,FALSE,"Res Cost"}</definedName>
    <definedName name="who" hidden="1">{#N/A,#N/A,FALSE,"O&amp;M by processes";#N/A,#N/A,FALSE,"Elec Act vs Bud";#N/A,#N/A,FALSE,"G&amp;A";#N/A,#N/A,FALSE,"BGS";#N/A,#N/A,FALSE,"Res Cost"}</definedName>
    <definedName name="whowho" localSheetId="7" hidden="1">{#N/A,#N/A,FALSE,"O&amp;M by processes";#N/A,#N/A,FALSE,"Elec Act vs Bud";#N/A,#N/A,FALSE,"G&amp;A";#N/A,#N/A,FALSE,"BGS";#N/A,#N/A,FALSE,"Res Cost"}</definedName>
    <definedName name="whowho" localSheetId="13" hidden="1">{#N/A,#N/A,FALSE,"O&amp;M by processes";#N/A,#N/A,FALSE,"Elec Act vs Bud";#N/A,#N/A,FALSE,"G&amp;A";#N/A,#N/A,FALSE,"BGS";#N/A,#N/A,FALSE,"Res Cost"}</definedName>
    <definedName name="whowho" localSheetId="14" hidden="1">{#N/A,#N/A,FALSE,"O&amp;M by processes";#N/A,#N/A,FALSE,"Elec Act vs Bud";#N/A,#N/A,FALSE,"G&amp;A";#N/A,#N/A,FALSE,"BGS";#N/A,#N/A,FALSE,"Res Cost"}</definedName>
    <definedName name="whowho" hidden="1">{#N/A,#N/A,FALSE,"O&amp;M by processes";#N/A,#N/A,FALSE,"Elec Act vs Bud";#N/A,#N/A,FALSE,"G&amp;A";#N/A,#N/A,FALSE,"BGS";#N/A,#N/A,FALSE,"Res Cost"}</definedName>
    <definedName name="whwh" localSheetId="7" hidden="1">{#N/A,#N/A,FALSE,"O&amp;M by processes";#N/A,#N/A,FALSE,"Elec Act vs Bud";#N/A,#N/A,FALSE,"G&amp;A";#N/A,#N/A,FALSE,"BGS";#N/A,#N/A,FALSE,"Res Cost"}</definedName>
    <definedName name="whwh" localSheetId="13" hidden="1">{#N/A,#N/A,FALSE,"O&amp;M by processes";#N/A,#N/A,FALSE,"Elec Act vs Bud";#N/A,#N/A,FALSE,"G&amp;A";#N/A,#N/A,FALSE,"BGS";#N/A,#N/A,FALSE,"Res Cost"}</definedName>
    <definedName name="whwh" localSheetId="14" hidden="1">{#N/A,#N/A,FALSE,"O&amp;M by processes";#N/A,#N/A,FALSE,"Elec Act vs Bud";#N/A,#N/A,FALSE,"G&amp;A";#N/A,#N/A,FALSE,"BGS";#N/A,#N/A,FALSE,"Res Cost"}</definedName>
    <definedName name="whwh" hidden="1">{#N/A,#N/A,FALSE,"O&amp;M by processes";#N/A,#N/A,FALSE,"Elec Act vs Bud";#N/A,#N/A,FALSE,"G&amp;A";#N/A,#N/A,FALSE,"BGS";#N/A,#N/A,FALSE,"Res Cost"}</definedName>
    <definedName name="why" localSheetId="7" hidden="1">{#N/A,#N/A,FALSE,"O&amp;M by processes";#N/A,#N/A,FALSE,"Elec Act vs Bud";#N/A,#N/A,FALSE,"G&amp;A";#N/A,#N/A,FALSE,"BGS";#N/A,#N/A,FALSE,"Res Cost"}</definedName>
    <definedName name="why" localSheetId="13" hidden="1">{#N/A,#N/A,FALSE,"O&amp;M by processes";#N/A,#N/A,FALSE,"Elec Act vs Bud";#N/A,#N/A,FALSE,"G&amp;A";#N/A,#N/A,FALSE,"BGS";#N/A,#N/A,FALSE,"Res Cost"}</definedName>
    <definedName name="why" localSheetId="14" hidden="1">{#N/A,#N/A,FALSE,"O&amp;M by processes";#N/A,#N/A,FALSE,"Elec Act vs Bud";#N/A,#N/A,FALSE,"G&amp;A";#N/A,#N/A,FALSE,"BGS";#N/A,#N/A,FALSE,"Res Cost"}</definedName>
    <definedName name="why" hidden="1">{#N/A,#N/A,FALSE,"O&amp;M by processes";#N/A,#N/A,FALSE,"Elec Act vs Bud";#N/A,#N/A,FALSE,"G&amp;A";#N/A,#N/A,FALSE,"BGS";#N/A,#N/A,FALSE,"Res Cost"}</definedName>
    <definedName name="WO_Description">'[1]WO Info'!$A$1:$F$17972</definedName>
    <definedName name="wrn" localSheetId="7" hidden="1">{#N/A,#N/A,FALSE,"O&amp;M by processes";#N/A,#N/A,FALSE,"Elec Act vs Bud";#N/A,#N/A,FALSE,"G&amp;A";#N/A,#N/A,FALSE,"BGS";#N/A,#N/A,FALSE,"Res Cost"}</definedName>
    <definedName name="wrn" localSheetId="13" hidden="1">{#N/A,#N/A,FALSE,"O&amp;M by processes";#N/A,#N/A,FALSE,"Elec Act vs Bud";#N/A,#N/A,FALSE,"G&amp;A";#N/A,#N/A,FALSE,"BGS";#N/A,#N/A,FALSE,"Res Cost"}</definedName>
    <definedName name="wrn" localSheetId="14" hidden="1">{#N/A,#N/A,FALSE,"O&amp;M by processes";#N/A,#N/A,FALSE,"Elec Act vs Bud";#N/A,#N/A,FALSE,"G&amp;A";#N/A,#N/A,FALSE,"BGS";#N/A,#N/A,FALSE,"Res Cost"}</definedName>
    <definedName name="wrn" hidden="1">{#N/A,#N/A,FALSE,"O&amp;M by processes";#N/A,#N/A,FALSE,"Elec Act vs Bud";#N/A,#N/A,FALSE,"G&amp;A";#N/A,#N/A,FALSE,"BGS";#N/A,#N/A,FALSE,"Res Cost"}</definedName>
    <definedName name="wrn.722." localSheetId="7" hidden="1">{#N/A,#N/A,FALSE,"CURRENT"}</definedName>
    <definedName name="wrn.722." localSheetId="13" hidden="1">{#N/A,#N/A,FALSE,"CURRENT"}</definedName>
    <definedName name="wrn.722." localSheetId="14" hidden="1">{#N/A,#N/A,FALSE,"CURRENT"}</definedName>
    <definedName name="wrn.722." hidden="1">{#N/A,#N/A,FALSE,"CURRENT"}</definedName>
    <definedName name="wrn.AGT." localSheetId="7" hidden="1">{"AGT",#N/A,FALSE,"Revenue"}</definedName>
    <definedName name="wrn.AGT." localSheetId="13" hidden="1">{"AGT",#N/A,FALSE,"Revenue"}</definedName>
    <definedName name="wrn.AGT." localSheetId="14" hidden="1">{"AGT",#N/A,FALSE,"Revenue"}</definedName>
    <definedName name="wrn.AGT." hidden="1">{"AGT",#N/A,FALSE,"Revenue"}</definedName>
    <definedName name="wrn.August._.1._.2003._.Rate._.Change." localSheetId="7"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3"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4"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localSheetId="7" hidden="1">{#N/A,#N/A,FALSE,"O&amp;M by processes";#N/A,#N/A,FALSE,"Elec Act vs Bud";#N/A,#N/A,FALSE,"G&amp;A";#N/A,#N/A,FALSE,"BGS";#N/A,#N/A,FALSE,"Res Cost"}</definedName>
    <definedName name="wrn.Basic." localSheetId="13" hidden="1">{#N/A,#N/A,FALSE,"O&amp;M by processes";#N/A,#N/A,FALSE,"Elec Act vs Bud";#N/A,#N/A,FALSE,"G&amp;A";#N/A,#N/A,FALSE,"BGS";#N/A,#N/A,FALSE,"Res Cost"}</definedName>
    <definedName name="wrn.Basic." localSheetId="14" hidden="1">{#N/A,#N/A,FALSE,"O&amp;M by processes";#N/A,#N/A,FALSE,"Elec Act vs Bud";#N/A,#N/A,FALSE,"G&amp;A";#N/A,#N/A,FALSE,"BGS";#N/A,#N/A,FALSE,"Res Cost"}</definedName>
    <definedName name="wrn.Basic." hidden="1">{#N/A,#N/A,FALSE,"O&amp;M by processes";#N/A,#N/A,FALSE,"Elec Act vs Bud";#N/A,#N/A,FALSE,"G&amp;A";#N/A,#N/A,FALSE,"BGS";#N/A,#N/A,FALSE,"Res Cost"}</definedName>
    <definedName name="wrn.ChartSet." localSheetId="7" hidden="1">{#N/A,#N/A,FALSE,"Elec Deliv";#N/A,#N/A,FALSE,"Atlantic Pie";#N/A,#N/A,FALSE,"Bay Pie";#N/A,#N/A,FALSE,"New Castle Pie";#N/A,#N/A,FALSE,"Transmission Pie"}</definedName>
    <definedName name="wrn.ChartSet." localSheetId="13" hidden="1">{#N/A,#N/A,FALSE,"Elec Deliv";#N/A,#N/A,FALSE,"Atlantic Pie";#N/A,#N/A,FALSE,"Bay Pie";#N/A,#N/A,FALSE,"New Castle Pie";#N/A,#N/A,FALSE,"Transmission Pie"}</definedName>
    <definedName name="wrn.ChartSet." localSheetId="14" hidden="1">{#N/A,#N/A,FALSE,"Elec Deliv";#N/A,#N/A,FALSE,"Atlantic Pie";#N/A,#N/A,FALSE,"Bay Pie";#N/A,#N/A,FALSE,"New Castle Pie";#N/A,#N/A,FALSE,"Transmission Pie"}</definedName>
    <definedName name="wrn.ChartSet." hidden="1">{#N/A,#N/A,FALSE,"Elec Deliv";#N/A,#N/A,FALSE,"Atlantic Pie";#N/A,#N/A,FALSE,"Bay Pie";#N/A,#N/A,FALSE,"New Castle Pie";#N/A,#N/A,FALSE,"Transmission Pie"}</definedName>
    <definedName name="wrn.Data._.dump." localSheetId="7" hidden="1">{"Input Data",#N/A,FALSE,"Input";"Income and Cash Flow",#N/A,FALSE,"Calculations"}</definedName>
    <definedName name="wrn.Data._.dump." localSheetId="13" hidden="1">{"Input Data",#N/A,FALSE,"Input";"Income and Cash Flow",#N/A,FALSE,"Calculations"}</definedName>
    <definedName name="wrn.Data._.dump." localSheetId="14" hidden="1">{"Input Data",#N/A,FALSE,"Input";"Income and Cash Flow",#N/A,FALSE,"Calculations"}</definedName>
    <definedName name="wrn.Data._.dump." hidden="1">{"Input Data",#N/A,FALSE,"Input";"Income and Cash Flow",#N/A,FALSE,"Calculations"}</definedName>
    <definedName name="wrn.Deferral._.Forecast." localSheetId="7" hidden="1">{"Summary Deferral Forecast",#N/A,FALSE,"Deferral Forecast";"BGS Deferral Forecast",#N/A,FALSE,"BGS Deferral";"NNC Deferral Forecast",#N/A,FALSE,"NNC Deferral";"MTCDeferralForecast",#N/A,FALSE,"MTC Deferral";"SBC Deferral Forecast",#N/A,FALSE,"SBC Deferral"}</definedName>
    <definedName name="wrn.Deferral._.Forecast." localSheetId="13" hidden="1">{"Summary Deferral Forecast",#N/A,FALSE,"Deferral Forecast";"BGS Deferral Forecast",#N/A,FALSE,"BGS Deferral";"NNC Deferral Forecast",#N/A,FALSE,"NNC Deferral";"MTCDeferralForecast",#N/A,FALSE,"MTC Deferral";"SBC Deferral Forecast",#N/A,FALSE,"SBC Deferral"}</definedName>
    <definedName name="wrn.Deferral._.Forecast." localSheetId="14" hidden="1">{"Summary Deferral Forecast",#N/A,FALSE,"Deferral Forecast";"BGS Deferral Forecast",#N/A,FALSE,"BGS Deferral";"NNC Deferral Forecast",#N/A,FALSE,"NNC Deferral";"MTCDeferralForecast",#N/A,FALSE,"MTC Deferral";"SBC Deferral Forecast",#N/A,FALSE,"SBC Deferral"}</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Filing." localSheetId="7"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3"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4"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localSheetId="7" hidden="1">{"Print Empty Template",#N/A,FALSE,"Input"}</definedName>
    <definedName name="wrn.For._.filling._.out._.assessments." localSheetId="13" hidden="1">{"Print Empty Template",#N/A,FALSE,"Input"}</definedName>
    <definedName name="wrn.For._.filling._.out._.assessments." localSheetId="14" hidden="1">{"Print Empty Template",#N/A,FALSE,"Input"}</definedName>
    <definedName name="wrn.For._.filling._.out._.assessments." hidden="1">{"Print Empty Template",#N/A,FALSE,"Input"}</definedName>
    <definedName name="wrn.HLP._.Detail." localSheetId="7" hidden="1">{"2002 - 2006 Detail Income Statement",#N/A,FALSE,"TUB Income Statement wo DW";"BGS Deferral",#N/A,FALSE,"BGS Deferral";"NNC Deferral",#N/A,FALSE,"NNC Deferral";"MTC Deferral",#N/A,FALSE,"MTC Deferral";#N/A,#N/A,FALSE,"Schedule D"}</definedName>
    <definedName name="wrn.HLP._.Detail." localSheetId="13" hidden="1">{"2002 - 2006 Detail Income Statement",#N/A,FALSE,"TUB Income Statement wo DW";"BGS Deferral",#N/A,FALSE,"BGS Deferral";"NNC Deferral",#N/A,FALSE,"NNC Deferral";"MTC Deferral",#N/A,FALSE,"MTC Deferral";#N/A,#N/A,FALSE,"Schedule D"}</definedName>
    <definedName name="wrn.HLP._.Detail." localSheetId="14" hidden="1">{"2002 - 2006 Detail Income Statement",#N/A,FALSE,"TUB Income Statement wo DW";"BGS Deferral",#N/A,FALSE,"BGS Deferral";"NNC Deferral",#N/A,FALSE,"NNC Deferral";"MTC Deferral",#N/A,FALSE,"MTC Deferral";#N/A,#N/A,FALSE,"Schedule D"}</definedName>
    <definedName name="wrn.HLP._.Detail." hidden="1">{"2002 - 2006 Detail Income Statement",#N/A,FALSE,"TUB Income Statement wo DW";"BGS Deferral",#N/A,FALSE,"BGS Deferral";"NNC Deferral",#N/A,FALSE,"NNC Deferral";"MTC Deferral",#N/A,FALSE,"MTC Deferral";#N/A,#N/A,FALSE,"Schedule D"}</definedName>
    <definedName name="wrn.Report." localSheetId="7" hidden="1">{#N/A,#N/A,FALSE,"Work performed";#N/A,#N/A,FALSE,"Resources"}</definedName>
    <definedName name="wrn.Report." localSheetId="13" hidden="1">{#N/A,#N/A,FALSE,"Work performed";#N/A,#N/A,FALSE,"Resources"}</definedName>
    <definedName name="wrn.Report." localSheetId="14" hidden="1">{#N/A,#N/A,FALSE,"Work performed";#N/A,#N/A,FALSE,"Resources"}</definedName>
    <definedName name="wrn.Report." hidden="1">{#N/A,#N/A,FALSE,"Work performed";#N/A,#N/A,FALSE,"Resources"}</definedName>
    <definedName name="wrn.Revenue._.Analysis." localSheetId="7"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3"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4"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upporting._.Calculations." localSheetId="7" hidden="1">{#N/A,#N/A,FALSE,"Work performed";#N/A,#N/A,FALSE,"Resources"}</definedName>
    <definedName name="wrn.Supporting._.Calculations." localSheetId="13" hidden="1">{#N/A,#N/A,FALSE,"Work performed";#N/A,#N/A,FALSE,"Resources"}</definedName>
    <definedName name="wrn.Supporting._.Calculations." localSheetId="14" hidden="1">{#N/A,#N/A,FALSE,"Work performed";#N/A,#N/A,FALSE,"Resources"}</definedName>
    <definedName name="wrn.Supporting._.Calculations." hidden="1">{#N/A,#N/A,FALSE,"Work performed";#N/A,#N/A,FALSE,"Resources"}</definedName>
    <definedName name="wrn.Tax._.Accrual." localSheetId="7" hidden="1">{#N/A,#N/A,TRUE,"TAXPROV";#N/A,#N/A,TRUE,"FLOWTHRU";#N/A,#N/A,TRUE,"SCHEDULE M'S";#N/A,#N/A,TRUE,"PLANT M'S";#N/A,#N/A,TRUE,"TAXJE"}</definedName>
    <definedName name="wrn.Tax._.Accrual." localSheetId="13" hidden="1">{#N/A,#N/A,TRUE,"TAXPROV";#N/A,#N/A,TRUE,"FLOWTHRU";#N/A,#N/A,TRUE,"SCHEDULE M'S";#N/A,#N/A,TRUE,"PLANT M'S";#N/A,#N/A,TRUE,"TAXJE"}</definedName>
    <definedName name="wrn.Tax._.Accrual." localSheetId="14" hidden="1">{#N/A,#N/A,TRUE,"TAXPROV";#N/A,#N/A,TRUE,"FLOWTHRU";#N/A,#N/A,TRUE,"SCHEDULE M'S";#N/A,#N/A,TRUE,"PLANT M'S";#N/A,#N/A,TRUE,"TAXJE"}</definedName>
    <definedName name="wrn.Tax._.Accrual." hidden="1">{#N/A,#N/A,TRUE,"TAXPROV";#N/A,#N/A,TRUE,"FLOWTHRU";#N/A,#N/A,TRUE,"SCHEDULE M'S";#N/A,#N/A,TRUE,"PLANT M'S";#N/A,#N/A,TRUE,"TAXJE"}</definedName>
    <definedName name="Xcel">'[3]Data Entry and Forecaster'!#REF!</definedName>
    <definedName name="Xcel_COS">#REF!</definedName>
    <definedName name="xxx" localSheetId="7" hidden="1">{#N/A,#N/A,FALSE,"O&amp;M by processes";#N/A,#N/A,FALSE,"Elec Act vs Bud";#N/A,#N/A,FALSE,"G&amp;A";#N/A,#N/A,FALSE,"BGS";#N/A,#N/A,FALSE,"Res Cost"}</definedName>
    <definedName name="xxx" localSheetId="13" hidden="1">{#N/A,#N/A,FALSE,"O&amp;M by processes";#N/A,#N/A,FALSE,"Elec Act vs Bud";#N/A,#N/A,FALSE,"G&amp;A";#N/A,#N/A,FALSE,"BGS";#N/A,#N/A,FALSE,"Res Cost"}</definedName>
    <definedName name="xxx" localSheetId="14" hidden="1">{#N/A,#N/A,FALSE,"O&amp;M by processes";#N/A,#N/A,FALSE,"Elec Act vs Bud";#N/A,#N/A,FALSE,"G&amp;A";#N/A,#N/A,FALSE,"BGS";#N/A,#N/A,FALSE,"Res Cost"}</definedName>
    <definedName name="xxx" hidden="1">{#N/A,#N/A,FALSE,"O&amp;M by processes";#N/A,#N/A,FALSE,"Elec Act vs Bud";#N/A,#N/A,FALSE,"G&amp;A";#N/A,#N/A,FALSE,"BGS";#N/A,#N/A,FALSE,"Res Cost"}</definedName>
    <definedName name="xxxx" localSheetId="7" hidden="1">{#N/A,#N/A,FALSE,"O&amp;M by processes";#N/A,#N/A,FALSE,"Elec Act vs Bud";#N/A,#N/A,FALSE,"G&amp;A";#N/A,#N/A,FALSE,"BGS";#N/A,#N/A,FALSE,"Res Cost"}</definedName>
    <definedName name="xxxx" localSheetId="13" hidden="1">{#N/A,#N/A,FALSE,"O&amp;M by processes";#N/A,#N/A,FALSE,"Elec Act vs Bud";#N/A,#N/A,FALSE,"G&amp;A";#N/A,#N/A,FALSE,"BGS";#N/A,#N/A,FALSE,"Res Cost"}</definedName>
    <definedName name="xxxx" localSheetId="14" hidden="1">{#N/A,#N/A,FALSE,"O&amp;M by processes";#N/A,#N/A,FALSE,"Elec Act vs Bud";#N/A,#N/A,FALSE,"G&amp;A";#N/A,#N/A,FALSE,"BGS";#N/A,#N/A,FALSE,"Res Cost"}</definedName>
    <definedName name="xxxx" hidden="1">{#N/A,#N/A,FALSE,"O&amp;M by processes";#N/A,#N/A,FALSE,"Elec Act vs Bud";#N/A,#N/A,FALSE,"G&amp;A";#N/A,#N/A,FALSE,"BGS";#N/A,#N/A,FALSE,"Res Cost"}</definedName>
    <definedName name="YEAR1">[1]Inputs!$C$17</definedName>
    <definedName name="yeartodate">[1]RPT80MAR!$A$84:$D$158</definedName>
    <definedName name="Z_28948E05_8F34_4F1E_96FB_A80A6A844600_.wvu.Cols" localSheetId="8" hidden="1">'6a-ADIT Projection'!#REF!</definedName>
    <definedName name="Z_28948E05_8F34_4F1E_96FB_A80A6A844600_.wvu.Cols" localSheetId="9" hidden="1">'6b-ADIT Projection Proration'!#REF!</definedName>
    <definedName name="Z_28948E05_8F34_4F1E_96FB_A80A6A844600_.wvu.Cols" localSheetId="10" hidden="1">'6c- ADIT BOY'!#REF!</definedName>
    <definedName name="Z_28948E05_8F34_4F1E_96FB_A80A6A844600_.wvu.Cols" localSheetId="11" hidden="1">'6d- ADIT EOY'!#REF!</definedName>
    <definedName name="Z_28948E05_8F34_4F1E_96FB_A80A6A844600_.wvu.Cols" localSheetId="12" hidden="1">'6e-ADIT True-up'!#REF!</definedName>
    <definedName name="Z_28948E05_8F34_4F1E_96FB_A80A6A844600_.wvu.Cols" localSheetId="13" hidden="1">'6f-ADIT True-up Proration'!#REF!</definedName>
    <definedName name="Z_28948E05_8F34_4F1E_96FB_A80A6A844600_.wvu.PrintArea" localSheetId="8" hidden="1">'6a-ADIT Projection'!$B$1:$G$56</definedName>
    <definedName name="Z_28948E05_8F34_4F1E_96FB_A80A6A844600_.wvu.PrintArea" localSheetId="9" hidden="1">'6b-ADIT Projection Proration'!$B$1:$H$74</definedName>
    <definedName name="Z_28948E05_8F34_4F1E_96FB_A80A6A844600_.wvu.PrintArea" localSheetId="10" hidden="1">'6c- ADIT BOY'!$B$1:$H$106</definedName>
    <definedName name="Z_28948E05_8F34_4F1E_96FB_A80A6A844600_.wvu.PrintArea" localSheetId="11" hidden="1">'6d- ADIT EOY'!$B$1:$H$106</definedName>
    <definedName name="Z_28948E05_8F34_4F1E_96FB_A80A6A844600_.wvu.PrintArea" localSheetId="12" hidden="1">'6e-ADIT True-up'!$B$1:$G$63</definedName>
    <definedName name="Z_28948E05_8F34_4F1E_96FB_A80A6A844600_.wvu.PrintArea" localSheetId="13" hidden="1">'6f-ADIT True-up Proration'!$B$1:$F$74</definedName>
    <definedName name="Z_3768C7C8_9953_11DA_B318_000FB55D51DC_.wvu.PrintArea" localSheetId="2" hidden="1">'1 - Revenue Credits'!$A$5:$D$19</definedName>
    <definedName name="Z_3768C7C8_9953_11DA_B318_000FB55D51DC_.wvu.PrintArea" localSheetId="3" hidden="1">'2 - Cost Support '!#REF!</definedName>
    <definedName name="Z_3768C7C8_9953_11DA_B318_000FB55D51DC_.wvu.PrintArea" localSheetId="4" hidden="1">'3 - Cost Support'!$A$30:$M$118</definedName>
    <definedName name="Z_3768C7C8_9953_11DA_B318_000FB55D51DC_.wvu.PrintTitles" localSheetId="3" hidden="1">'2 - Cost Support '!#REF!</definedName>
    <definedName name="Z_3768C7C8_9953_11DA_B318_000FB55D51DC_.wvu.PrintTitles" localSheetId="4" hidden="1">'3 - Cost Support'!#REF!</definedName>
    <definedName name="Z_3768C7C8_9953_11DA_B318_000FB55D51DC_.wvu.Rows" localSheetId="3" hidden="1">'2 - Cost Support '!#REF!</definedName>
    <definedName name="Z_3768C7C8_9953_11DA_B318_000FB55D51DC_.wvu.Rows" localSheetId="4" hidden="1">'3 - Cost Support'!#REF!</definedName>
    <definedName name="Z_3BDD6235_B127_4929_8311_BDAF7BB89818_.wvu.PrintArea" localSheetId="2" hidden="1">'1 - Revenue Credits'!$A$5:$D$19</definedName>
    <definedName name="Z_3BDD6235_B127_4929_8311_BDAF7BB89818_.wvu.PrintArea" localSheetId="3" hidden="1">'2 - Cost Support '!#REF!</definedName>
    <definedName name="Z_3BDD6235_B127_4929_8311_BDAF7BB89818_.wvu.PrintArea" localSheetId="4" hidden="1">'3 - Cost Support'!$A$30:$M$118</definedName>
    <definedName name="Z_3BDD6235_B127_4929_8311_BDAF7BB89818_.wvu.PrintTitles" localSheetId="3" hidden="1">'2 - Cost Support '!#REF!</definedName>
    <definedName name="Z_3BDD6235_B127_4929_8311_BDAF7BB89818_.wvu.PrintTitles" localSheetId="4" hidden="1">'3 - Cost Support'!#REF!</definedName>
    <definedName name="Z_3BDD6235_B127_4929_8311_BDAF7BB89818_.wvu.Rows" localSheetId="3" hidden="1">'2 - Cost Support '!#REF!</definedName>
    <definedName name="Z_3BDD6235_B127_4929_8311_BDAF7BB89818_.wvu.Rows" localSheetId="4" hidden="1">'3 - Cost Support'!#REF!</definedName>
    <definedName name="Z_63011E91_4609_4523_98FE_FD252E915668_.wvu.Cols" localSheetId="8" hidden="1">'6a-ADIT Projection'!#REF!</definedName>
    <definedName name="Z_63011E91_4609_4523_98FE_FD252E915668_.wvu.Cols" localSheetId="9" hidden="1">'6b-ADIT Projection Proration'!#REF!</definedName>
    <definedName name="Z_63011E91_4609_4523_98FE_FD252E915668_.wvu.Cols" localSheetId="10" hidden="1">'6c- ADIT BOY'!#REF!</definedName>
    <definedName name="Z_63011E91_4609_4523_98FE_FD252E915668_.wvu.Cols" localSheetId="11" hidden="1">'6d- ADIT EOY'!#REF!</definedName>
    <definedName name="Z_63011E91_4609_4523_98FE_FD252E915668_.wvu.Cols" localSheetId="12" hidden="1">'6e-ADIT True-up'!#REF!</definedName>
    <definedName name="Z_63011E91_4609_4523_98FE_FD252E915668_.wvu.Cols" localSheetId="13" hidden="1">'6f-ADIT True-up Proration'!#REF!</definedName>
    <definedName name="Z_63011E91_4609_4523_98FE_FD252E915668_.wvu.PrintArea" localSheetId="8" hidden="1">'6a-ADIT Projection'!$B$1:$G$56</definedName>
    <definedName name="Z_63011E91_4609_4523_98FE_FD252E915668_.wvu.PrintArea" localSheetId="9" hidden="1">'6b-ADIT Projection Proration'!$B$1:$H$74</definedName>
    <definedName name="Z_63011E91_4609_4523_98FE_FD252E915668_.wvu.PrintArea" localSheetId="10" hidden="1">'6c- ADIT BOY'!$B$1:$H$106</definedName>
    <definedName name="Z_63011E91_4609_4523_98FE_FD252E915668_.wvu.PrintArea" localSheetId="11" hidden="1">'6d- ADIT EOY'!$B$1:$H$106</definedName>
    <definedName name="Z_63011E91_4609_4523_98FE_FD252E915668_.wvu.PrintArea" localSheetId="12" hidden="1">'6e-ADIT True-up'!$B$1:$G$63</definedName>
    <definedName name="Z_63011E91_4609_4523_98FE_FD252E915668_.wvu.PrintArea" localSheetId="13" hidden="1">'6f-ADIT True-up Proration'!$B$1:$F$74</definedName>
    <definedName name="Z_6928E596_79BD_4CEC_9F0D_07E62D69B2A5_.wvu.Cols" localSheetId="8" hidden="1">'6a-ADIT Projection'!#REF!</definedName>
    <definedName name="Z_6928E596_79BD_4CEC_9F0D_07E62D69B2A5_.wvu.Cols" localSheetId="9" hidden="1">'6b-ADIT Projection Proration'!#REF!</definedName>
    <definedName name="Z_6928E596_79BD_4CEC_9F0D_07E62D69B2A5_.wvu.Cols" localSheetId="10" hidden="1">'6c- ADIT BOY'!#REF!</definedName>
    <definedName name="Z_6928E596_79BD_4CEC_9F0D_07E62D69B2A5_.wvu.Cols" localSheetId="11" hidden="1">'6d- ADIT EOY'!#REF!</definedName>
    <definedName name="Z_6928E596_79BD_4CEC_9F0D_07E62D69B2A5_.wvu.Cols" localSheetId="12" hidden="1">'6e-ADIT True-up'!#REF!</definedName>
    <definedName name="Z_6928E596_79BD_4CEC_9F0D_07E62D69B2A5_.wvu.Cols" localSheetId="13" hidden="1">'6f-ADIT True-up Proration'!#REF!</definedName>
    <definedName name="Z_6928E596_79BD_4CEC_9F0D_07E62D69B2A5_.wvu.PrintArea" localSheetId="8" hidden="1">'6a-ADIT Projection'!$B$1:$G$56</definedName>
    <definedName name="Z_6928E596_79BD_4CEC_9F0D_07E62D69B2A5_.wvu.PrintArea" localSheetId="9" hidden="1">'6b-ADIT Projection Proration'!$B$1:$H$74</definedName>
    <definedName name="Z_6928E596_79BD_4CEC_9F0D_07E62D69B2A5_.wvu.PrintArea" localSheetId="10" hidden="1">'6c- ADIT BOY'!$B$1:$H$106</definedName>
    <definedName name="Z_6928E596_79BD_4CEC_9F0D_07E62D69B2A5_.wvu.PrintArea" localSheetId="11" hidden="1">'6d- ADIT EOY'!$B$1:$H$106</definedName>
    <definedName name="Z_6928E596_79BD_4CEC_9F0D_07E62D69B2A5_.wvu.PrintArea" localSheetId="12" hidden="1">'6e-ADIT True-up'!$B$1:$G$63</definedName>
    <definedName name="Z_6928E596_79BD_4CEC_9F0D_07E62D69B2A5_.wvu.PrintArea" localSheetId="13" hidden="1">'6f-ADIT True-up Proration'!$B$1:$F$74</definedName>
    <definedName name="Z_71B42B22_A376_44B5_B0C1_23FC1AA3DBA2_.wvu.Cols" localSheetId="8" hidden="1">'6a-ADIT Projection'!#REF!</definedName>
    <definedName name="Z_71B42B22_A376_44B5_B0C1_23FC1AA3DBA2_.wvu.Cols" localSheetId="9" hidden="1">'6b-ADIT Projection Proration'!#REF!</definedName>
    <definedName name="Z_71B42B22_A376_44B5_B0C1_23FC1AA3DBA2_.wvu.Cols" localSheetId="10" hidden="1">'6c- ADIT BOY'!#REF!</definedName>
    <definedName name="Z_71B42B22_A376_44B5_B0C1_23FC1AA3DBA2_.wvu.Cols" localSheetId="11" hidden="1">'6d- ADIT EOY'!#REF!</definedName>
    <definedName name="Z_71B42B22_A376_44B5_B0C1_23FC1AA3DBA2_.wvu.Cols" localSheetId="12" hidden="1">'6e-ADIT True-up'!#REF!</definedName>
    <definedName name="Z_71B42B22_A376_44B5_B0C1_23FC1AA3DBA2_.wvu.Cols" localSheetId="13" hidden="1">'6f-ADIT True-up Proration'!#REF!</definedName>
    <definedName name="Z_71B42B22_A376_44B5_B0C1_23FC1AA3DBA2_.wvu.PrintArea" localSheetId="8" hidden="1">'6a-ADIT Projection'!$B$1:$G$56</definedName>
    <definedName name="Z_71B42B22_A376_44B5_B0C1_23FC1AA3DBA2_.wvu.PrintArea" localSheetId="9" hidden="1">'6b-ADIT Projection Proration'!$B$1:$H$74</definedName>
    <definedName name="Z_71B42B22_A376_44B5_B0C1_23FC1AA3DBA2_.wvu.PrintArea" localSheetId="10" hidden="1">'6c- ADIT BOY'!$B$1:$H$106</definedName>
    <definedName name="Z_71B42B22_A376_44B5_B0C1_23FC1AA3DBA2_.wvu.PrintArea" localSheetId="11" hidden="1">'6d- ADIT EOY'!$B$1:$H$106</definedName>
    <definedName name="Z_71B42B22_A376_44B5_B0C1_23FC1AA3DBA2_.wvu.PrintArea" localSheetId="12" hidden="1">'6e-ADIT True-up'!$B$1:$G$63</definedName>
    <definedName name="Z_71B42B22_A376_44B5_B0C1_23FC1AA3DBA2_.wvu.PrintArea" localSheetId="13" hidden="1">'6f-ADIT True-up Proration'!$B$1:$F$74</definedName>
    <definedName name="Z_8FBB4DC9_2D51_4AB9_80D8_F8474B404C29_.wvu.Cols" localSheetId="8" hidden="1">'6a-ADIT Projection'!#REF!</definedName>
    <definedName name="Z_8FBB4DC9_2D51_4AB9_80D8_F8474B404C29_.wvu.Cols" localSheetId="9" hidden="1">'6b-ADIT Projection Proration'!#REF!</definedName>
    <definedName name="Z_8FBB4DC9_2D51_4AB9_80D8_F8474B404C29_.wvu.Cols" localSheetId="10" hidden="1">'6c- ADIT BOY'!#REF!</definedName>
    <definedName name="Z_8FBB4DC9_2D51_4AB9_80D8_F8474B404C29_.wvu.Cols" localSheetId="11" hidden="1">'6d- ADIT EOY'!#REF!</definedName>
    <definedName name="Z_8FBB4DC9_2D51_4AB9_80D8_F8474B404C29_.wvu.Cols" localSheetId="12" hidden="1">'6e-ADIT True-up'!#REF!</definedName>
    <definedName name="Z_8FBB4DC9_2D51_4AB9_80D8_F8474B404C29_.wvu.Cols" localSheetId="13" hidden="1">'6f-ADIT True-up Proration'!#REF!</definedName>
    <definedName name="Z_8FBB4DC9_2D51_4AB9_80D8_F8474B404C29_.wvu.PrintArea" localSheetId="8" hidden="1">'6a-ADIT Projection'!$B$1:$G$56</definedName>
    <definedName name="Z_8FBB4DC9_2D51_4AB9_80D8_F8474B404C29_.wvu.PrintArea" localSheetId="9" hidden="1">'6b-ADIT Projection Proration'!$B$1:$H$74</definedName>
    <definedName name="Z_8FBB4DC9_2D51_4AB9_80D8_F8474B404C29_.wvu.PrintArea" localSheetId="10" hidden="1">'6c- ADIT BOY'!$B$1:$H$106</definedName>
    <definedName name="Z_8FBB4DC9_2D51_4AB9_80D8_F8474B404C29_.wvu.PrintArea" localSheetId="11" hidden="1">'6d- ADIT EOY'!$B$1:$H$106</definedName>
    <definedName name="Z_8FBB4DC9_2D51_4AB9_80D8_F8474B404C29_.wvu.PrintArea" localSheetId="12" hidden="1">'6e-ADIT True-up'!$B$1:$G$63</definedName>
    <definedName name="Z_8FBB4DC9_2D51_4AB9_80D8_F8474B404C29_.wvu.PrintArea" localSheetId="13" hidden="1">'6f-ADIT True-up Proration'!$B$1:$F$74</definedName>
    <definedName name="Z_B0241363_5C8A_48FC_89A6_56D55586BABE_.wvu.PrintArea" localSheetId="2" hidden="1">'1 - Revenue Credits'!$A$5:$D$19</definedName>
    <definedName name="Z_B0241363_5C8A_48FC_89A6_56D55586BABE_.wvu.PrintArea" localSheetId="3" hidden="1">'2 - Cost Support '!#REF!</definedName>
    <definedName name="Z_B0241363_5C8A_48FC_89A6_56D55586BABE_.wvu.PrintArea" localSheetId="4" hidden="1">'3 - Cost Support'!$A$30:$M$118</definedName>
    <definedName name="Z_B0241363_5C8A_48FC_89A6_56D55586BABE_.wvu.PrintTitles" localSheetId="3" hidden="1">'2 - Cost Support '!#REF!</definedName>
    <definedName name="Z_B0241363_5C8A_48FC_89A6_56D55586BABE_.wvu.PrintTitles" localSheetId="4" hidden="1">'3 - Cost Support'!#REF!</definedName>
    <definedName name="Z_B0241363_5C8A_48FC_89A6_56D55586BABE_.wvu.Rows" localSheetId="3" hidden="1">'2 - Cost Support '!#REF!</definedName>
    <definedName name="Z_B0241363_5C8A_48FC_89A6_56D55586BABE_.wvu.Rows" localSheetId="4" hidden="1">'3 - Cost Support'!#REF!</definedName>
    <definedName name="Z_B647CB7F_C846_4278_B6B1_1EF7F3C004F5_.wvu.Cols" localSheetId="8" hidden="1">'6a-ADIT Projection'!#REF!</definedName>
    <definedName name="Z_B647CB7F_C846_4278_B6B1_1EF7F3C004F5_.wvu.Cols" localSheetId="9" hidden="1">'6b-ADIT Projection Proration'!#REF!</definedName>
    <definedName name="Z_B647CB7F_C846_4278_B6B1_1EF7F3C004F5_.wvu.Cols" localSheetId="10" hidden="1">'6c- ADIT BOY'!#REF!</definedName>
    <definedName name="Z_B647CB7F_C846_4278_B6B1_1EF7F3C004F5_.wvu.Cols" localSheetId="11" hidden="1">'6d- ADIT EOY'!#REF!</definedName>
    <definedName name="Z_B647CB7F_C846_4278_B6B1_1EF7F3C004F5_.wvu.Cols" localSheetId="12" hidden="1">'6e-ADIT True-up'!#REF!</definedName>
    <definedName name="Z_B647CB7F_C846_4278_B6B1_1EF7F3C004F5_.wvu.Cols" localSheetId="13" hidden="1">'6f-ADIT True-up Proration'!#REF!</definedName>
    <definedName name="Z_B647CB7F_C846_4278_B6B1_1EF7F3C004F5_.wvu.PrintArea" localSheetId="8" hidden="1">'6a-ADIT Projection'!$B$1:$G$56</definedName>
    <definedName name="Z_B647CB7F_C846_4278_B6B1_1EF7F3C004F5_.wvu.PrintArea" localSheetId="9" hidden="1">'6b-ADIT Projection Proration'!$B$1:$H$74</definedName>
    <definedName name="Z_B647CB7F_C846_4278_B6B1_1EF7F3C004F5_.wvu.PrintArea" localSheetId="10" hidden="1">'6c- ADIT BOY'!$B$1:$H$106</definedName>
    <definedName name="Z_B647CB7F_C846_4278_B6B1_1EF7F3C004F5_.wvu.PrintArea" localSheetId="11" hidden="1">'6d- ADIT EOY'!$B$1:$H$106</definedName>
    <definedName name="Z_B647CB7F_C846_4278_B6B1_1EF7F3C004F5_.wvu.PrintArea" localSheetId="12" hidden="1">'6e-ADIT True-up'!$B$1:$G$63</definedName>
    <definedName name="Z_B647CB7F_C846_4278_B6B1_1EF7F3C004F5_.wvu.PrintArea" localSheetId="13" hidden="1">'6f-ADIT True-up Proration'!$B$1:$F$74</definedName>
    <definedName name="Z_C0EA0F9F_7310_4201_82C9_7B8FC8DB9137_.wvu.PrintArea" localSheetId="2" hidden="1">'1 - Revenue Credits'!$A$5:$D$19</definedName>
    <definedName name="Z_C0EA0F9F_7310_4201_82C9_7B8FC8DB9137_.wvu.PrintArea" localSheetId="3" hidden="1">'2 - Cost Support '!#REF!</definedName>
    <definedName name="Z_C0EA0F9F_7310_4201_82C9_7B8FC8DB9137_.wvu.PrintArea" localSheetId="4" hidden="1">'3 - Cost Support'!$A$30:$M$118</definedName>
    <definedName name="Z_C0EA0F9F_7310_4201_82C9_7B8FC8DB9137_.wvu.PrintTitles" localSheetId="3" hidden="1">'2 - Cost Support '!#REF!</definedName>
    <definedName name="Z_C0EA0F9F_7310_4201_82C9_7B8FC8DB9137_.wvu.PrintTitles" localSheetId="4" hidden="1">'3 - Cost Support'!#REF!</definedName>
    <definedName name="Z_C0EA0F9F_7310_4201_82C9_7B8FC8DB9137_.wvu.Rows" localSheetId="3" hidden="1">'2 - Cost Support '!#REF!</definedName>
    <definedName name="Z_C0EA0F9F_7310_4201_82C9_7B8FC8DB9137_.wvu.Rows" localSheetId="4" hidden="1">'3 - Cost Support'!#REF!</definedName>
    <definedName name="Z_DC91DEF3_837B_4BB9_A81E_3B78C5914E6C_.wvu.Cols" localSheetId="8" hidden="1">'6a-ADIT Projection'!#REF!</definedName>
    <definedName name="Z_DC91DEF3_837B_4BB9_A81E_3B78C5914E6C_.wvu.Cols" localSheetId="9" hidden="1">'6b-ADIT Projection Proration'!#REF!</definedName>
    <definedName name="Z_DC91DEF3_837B_4BB9_A81E_3B78C5914E6C_.wvu.Cols" localSheetId="10" hidden="1">'6c- ADIT BOY'!#REF!</definedName>
    <definedName name="Z_DC91DEF3_837B_4BB9_A81E_3B78C5914E6C_.wvu.Cols" localSheetId="11" hidden="1">'6d- ADIT EOY'!#REF!</definedName>
    <definedName name="Z_DC91DEF3_837B_4BB9_A81E_3B78C5914E6C_.wvu.Cols" localSheetId="12" hidden="1">'6e-ADIT True-up'!#REF!</definedName>
    <definedName name="Z_DC91DEF3_837B_4BB9_A81E_3B78C5914E6C_.wvu.Cols" localSheetId="13" hidden="1">'6f-ADIT True-up Proration'!#REF!</definedName>
    <definedName name="Z_DC91DEF3_837B_4BB9_A81E_3B78C5914E6C_.wvu.PrintArea" localSheetId="8" hidden="1">'6a-ADIT Projection'!$B$1:$G$56</definedName>
    <definedName name="Z_DC91DEF3_837B_4BB9_A81E_3B78C5914E6C_.wvu.PrintArea" localSheetId="9" hidden="1">'6b-ADIT Projection Proration'!$B$1:$H$74</definedName>
    <definedName name="Z_DC91DEF3_837B_4BB9_A81E_3B78C5914E6C_.wvu.PrintArea" localSheetId="10" hidden="1">'6c- ADIT BOY'!$B$1:$H$106</definedName>
    <definedName name="Z_DC91DEF3_837B_4BB9_A81E_3B78C5914E6C_.wvu.PrintArea" localSheetId="11" hidden="1">'6d- ADIT EOY'!$B$1:$H$106</definedName>
    <definedName name="Z_DC91DEF3_837B_4BB9_A81E_3B78C5914E6C_.wvu.PrintArea" localSheetId="12" hidden="1">'6e-ADIT True-up'!$B$1:$G$63</definedName>
    <definedName name="Z_DC91DEF3_837B_4BB9_A81E_3B78C5914E6C_.wvu.PrintArea" localSheetId="13" hidden="1">'6f-ADIT True-up Proration'!$B$1:$F$74</definedName>
    <definedName name="Z_FAAD9AAC_1337_43AB_BF1F_CCF9DFCF5B78_.wvu.Cols" localSheetId="8" hidden="1">'6a-ADIT Projection'!#REF!</definedName>
    <definedName name="Z_FAAD9AAC_1337_43AB_BF1F_CCF9DFCF5B78_.wvu.Cols" localSheetId="9" hidden="1">'6b-ADIT Projection Proration'!#REF!</definedName>
    <definedName name="Z_FAAD9AAC_1337_43AB_BF1F_CCF9DFCF5B78_.wvu.Cols" localSheetId="10" hidden="1">'6c- ADIT BOY'!#REF!</definedName>
    <definedName name="Z_FAAD9AAC_1337_43AB_BF1F_CCF9DFCF5B78_.wvu.Cols" localSheetId="11" hidden="1">'6d- ADIT EOY'!#REF!</definedName>
    <definedName name="Z_FAAD9AAC_1337_43AB_BF1F_CCF9DFCF5B78_.wvu.Cols" localSheetId="12" hidden="1">'6e-ADIT True-up'!#REF!</definedName>
    <definedName name="Z_FAAD9AAC_1337_43AB_BF1F_CCF9DFCF5B78_.wvu.Cols" localSheetId="13" hidden="1">'6f-ADIT True-up Proration'!#REF!</definedName>
    <definedName name="Z_FAAD9AAC_1337_43AB_BF1F_CCF9DFCF5B78_.wvu.PrintArea" localSheetId="8" hidden="1">'6a-ADIT Projection'!$B$1:$G$56</definedName>
    <definedName name="Z_FAAD9AAC_1337_43AB_BF1F_CCF9DFCF5B78_.wvu.PrintArea" localSheetId="9" hidden="1">'6b-ADIT Projection Proration'!$B$1:$H$74</definedName>
    <definedName name="Z_FAAD9AAC_1337_43AB_BF1F_CCF9DFCF5B78_.wvu.PrintArea" localSheetId="10" hidden="1">'6c- ADIT BOY'!$B$1:$H$106</definedName>
    <definedName name="Z_FAAD9AAC_1337_43AB_BF1F_CCF9DFCF5B78_.wvu.PrintArea" localSheetId="11" hidden="1">'6d- ADIT EOY'!$B$1:$H$106</definedName>
    <definedName name="Z_FAAD9AAC_1337_43AB_BF1F_CCF9DFCF5B78_.wvu.PrintArea" localSheetId="12" hidden="1">'6e-ADIT True-up'!$B$1:$G$63</definedName>
    <definedName name="Z_FAAD9AAC_1337_43AB_BF1F_CCF9DFCF5B78_.wvu.PrintArea" localSheetId="13" hidden="1">'6f-ADIT True-up Proration'!$B$1:$F$74</definedName>
    <definedName name="zero">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3" i="25" l="1"/>
  <c r="C100" i="25" l="1"/>
  <c r="D100" i="25"/>
  <c r="D67" i="25"/>
  <c r="C67" i="25"/>
  <c r="A100" i="25"/>
  <c r="A97" i="25"/>
  <c r="D32" i="25"/>
  <c r="D64" i="25" s="1"/>
  <c r="B26" i="46" l="1"/>
  <c r="B26" i="42"/>
  <c r="H48" i="46"/>
  <c r="G48" i="46"/>
  <c r="H38" i="46"/>
  <c r="G38" i="46"/>
  <c r="H28" i="46"/>
  <c r="G28" i="46"/>
  <c r="Z41" i="47"/>
  <c r="Z25" i="47"/>
  <c r="Z9" i="47"/>
  <c r="H9" i="47"/>
  <c r="Q41" i="47"/>
  <c r="Q25" i="47"/>
  <c r="Q9" i="47"/>
  <c r="AF41" i="47"/>
  <c r="AF25" i="47"/>
  <c r="AF9" i="47"/>
  <c r="W41" i="47"/>
  <c r="W25" i="47"/>
  <c r="W9" i="47"/>
  <c r="N41" i="47"/>
  <c r="N25" i="47"/>
  <c r="N9" i="47"/>
  <c r="H47" i="46"/>
  <c r="G47" i="46"/>
  <c r="F47" i="46"/>
  <c r="E47" i="46" s="1"/>
  <c r="H45" i="46"/>
  <c r="H46" i="46" s="1"/>
  <c r="G45" i="46"/>
  <c r="G46" i="46" s="1"/>
  <c r="H44" i="46"/>
  <c r="G44" i="46"/>
  <c r="F44" i="46"/>
  <c r="E44" i="46"/>
  <c r="H42" i="46"/>
  <c r="H43" i="46" s="1"/>
  <c r="G42" i="46"/>
  <c r="G43" i="46" s="1"/>
  <c r="H37" i="46"/>
  <c r="H36" i="46" s="1"/>
  <c r="G37" i="46"/>
  <c r="G36" i="46" s="1"/>
  <c r="F37" i="46"/>
  <c r="E37" i="46" s="1"/>
  <c r="H35" i="46"/>
  <c r="G35" i="46"/>
  <c r="H34" i="46"/>
  <c r="H33" i="46" s="1"/>
  <c r="H39" i="46" s="1"/>
  <c r="G34" i="46"/>
  <c r="G33" i="46" s="1"/>
  <c r="F34" i="46"/>
  <c r="E34" i="46" s="1"/>
  <c r="H32" i="46"/>
  <c r="G32" i="46"/>
  <c r="H27" i="46"/>
  <c r="G27" i="46"/>
  <c r="F27" i="46"/>
  <c r="E27" i="46" s="1"/>
  <c r="H26" i="46"/>
  <c r="G26" i="46"/>
  <c r="H25" i="46"/>
  <c r="G25" i="46"/>
  <c r="H24" i="46"/>
  <c r="G24" i="46"/>
  <c r="F24" i="46"/>
  <c r="E24" i="46"/>
  <c r="H23" i="46"/>
  <c r="H29" i="46" s="1"/>
  <c r="G23" i="46"/>
  <c r="H22" i="46"/>
  <c r="G22" i="46"/>
  <c r="A22" i="46"/>
  <c r="E29" i="45"/>
  <c r="E75" i="45"/>
  <c r="E51" i="45"/>
  <c r="E29" i="44"/>
  <c r="E32" i="44" s="1"/>
  <c r="F42" i="46" s="1"/>
  <c r="E42" i="46" s="1"/>
  <c r="G12" i="44"/>
  <c r="F12" i="44"/>
  <c r="L42" i="43"/>
  <c r="F54" i="43"/>
  <c r="H42" i="43"/>
  <c r="K39" i="43"/>
  <c r="K38" i="43"/>
  <c r="L25" i="43"/>
  <c r="J25" i="43"/>
  <c r="K22" i="43"/>
  <c r="L9" i="43"/>
  <c r="K9" i="43"/>
  <c r="I9" i="43"/>
  <c r="J9" i="43" s="1"/>
  <c r="F25" i="43"/>
  <c r="G22" i="43"/>
  <c r="F22" i="43"/>
  <c r="F38" i="43"/>
  <c r="G38" i="43"/>
  <c r="H26" i="43"/>
  <c r="H25" i="43"/>
  <c r="G25" i="43"/>
  <c r="H25" i="47" s="1"/>
  <c r="H20" i="43"/>
  <c r="H9" i="43"/>
  <c r="G9" i="43"/>
  <c r="F47" i="42"/>
  <c r="H46" i="42"/>
  <c r="G46" i="42"/>
  <c r="H43" i="42"/>
  <c r="G43" i="42"/>
  <c r="H39" i="42"/>
  <c r="G39" i="42"/>
  <c r="F34" i="42"/>
  <c r="E34" i="42" s="1"/>
  <c r="F27" i="42"/>
  <c r="E27" i="42" s="1"/>
  <c r="H23" i="42"/>
  <c r="H22" i="42"/>
  <c r="F24" i="42"/>
  <c r="E24" i="42" s="1"/>
  <c r="G23" i="42"/>
  <c r="G11" i="42"/>
  <c r="G10" i="42"/>
  <c r="F11" i="42"/>
  <c r="F10" i="42"/>
  <c r="B29" i="42"/>
  <c r="B49" i="42"/>
  <c r="B39" i="42"/>
  <c r="F9" i="43"/>
  <c r="F51" i="45"/>
  <c r="G51" i="45"/>
  <c r="B46" i="42"/>
  <c r="B43" i="42"/>
  <c r="B36" i="42"/>
  <c r="B33" i="42"/>
  <c r="B23" i="42"/>
  <c r="I11" i="42"/>
  <c r="I10" i="42"/>
  <c r="I9" i="42"/>
  <c r="H47" i="42"/>
  <c r="G47" i="42"/>
  <c r="H44" i="42"/>
  <c r="G44" i="42"/>
  <c r="F44" i="42"/>
  <c r="E44" i="42" s="1"/>
  <c r="H37" i="42"/>
  <c r="G37" i="42"/>
  <c r="F37" i="42"/>
  <c r="E37" i="42" s="1"/>
  <c r="H34" i="42"/>
  <c r="G34" i="42"/>
  <c r="H27" i="42"/>
  <c r="G27" i="42"/>
  <c r="H24" i="42"/>
  <c r="G24" i="42"/>
  <c r="A23" i="42"/>
  <c r="A22" i="42"/>
  <c r="G29" i="46" l="1"/>
  <c r="G49" i="46"/>
  <c r="G39" i="46"/>
  <c r="H49" i="46"/>
  <c r="A23" i="46"/>
  <c r="F43" i="46"/>
  <c r="I22" i="43"/>
  <c r="I23" i="43" s="1"/>
  <c r="E47" i="42"/>
  <c r="A24" i="42"/>
  <c r="A25" i="42" s="1"/>
  <c r="E43" i="46" l="1"/>
  <c r="A24" i="46"/>
  <c r="A26" i="42"/>
  <c r="A25" i="46" l="1"/>
  <c r="B23" i="46"/>
  <c r="A27" i="42"/>
  <c r="A26" i="46" l="1"/>
  <c r="A28" i="42"/>
  <c r="A27" i="46" l="1"/>
  <c r="A29" i="42"/>
  <c r="A32" i="42" s="1"/>
  <c r="A28" i="46" l="1"/>
  <c r="A33" i="42"/>
  <c r="A29" i="46" l="1"/>
  <c r="A32" i="46" s="1"/>
  <c r="B29" i="46"/>
  <c r="A34" i="42"/>
  <c r="A33" i="46" l="1"/>
  <c r="A35" i="42"/>
  <c r="A34" i="46" l="1"/>
  <c r="A36" i="42"/>
  <c r="A35" i="46" l="1"/>
  <c r="B33" i="46"/>
  <c r="A37" i="42"/>
  <c r="A36" i="46" l="1"/>
  <c r="A38" i="42"/>
  <c r="A37" i="46" l="1"/>
  <c r="A39" i="42"/>
  <c r="A42" i="42" s="1"/>
  <c r="A38" i="46" l="1"/>
  <c r="B36" i="46"/>
  <c r="A43" i="42"/>
  <c r="A39" i="46" l="1"/>
  <c r="A42" i="46" s="1"/>
  <c r="B39" i="46"/>
  <c r="A44" i="42"/>
  <c r="A43" i="46" l="1"/>
  <c r="A45" i="42"/>
  <c r="A44" i="46" l="1"/>
  <c r="A46" i="42"/>
  <c r="A45" i="46" l="1"/>
  <c r="B43" i="46"/>
  <c r="A47" i="42"/>
  <c r="A46" i="46" l="1"/>
  <c r="A48" i="42"/>
  <c r="A47" i="46" l="1"/>
  <c r="A49" i="42"/>
  <c r="A48" i="46" l="1"/>
  <c r="B46" i="46"/>
  <c r="F131" i="9"/>
  <c r="F99" i="9"/>
  <c r="D41" i="49"/>
  <c r="D40" i="49"/>
  <c r="A38" i="49"/>
  <c r="A39" i="49" s="1"/>
  <c r="A40" i="49" s="1"/>
  <c r="A41" i="49" s="1"/>
  <c r="A42" i="49" s="1"/>
  <c r="A49" i="46" l="1"/>
  <c r="B49" i="46"/>
  <c r="A137" i="25" l="1"/>
  <c r="A138" i="25" s="1"/>
  <c r="E39" i="25"/>
  <c r="X53" i="47" l="1"/>
  <c r="X52" i="47"/>
  <c r="X51" i="47"/>
  <c r="X50" i="47"/>
  <c r="X49" i="47"/>
  <c r="X48" i="47"/>
  <c r="X47" i="47"/>
  <c r="X46" i="47"/>
  <c r="X45" i="47"/>
  <c r="X44" i="47"/>
  <c r="X43" i="47"/>
  <c r="X42" i="47"/>
  <c r="X37" i="47"/>
  <c r="X36" i="47"/>
  <c r="X35" i="47"/>
  <c r="X34" i="47"/>
  <c r="X33" i="47"/>
  <c r="X32" i="47"/>
  <c r="X31" i="47"/>
  <c r="X30" i="47"/>
  <c r="X29" i="47"/>
  <c r="X28" i="47"/>
  <c r="X27" i="47"/>
  <c r="X26" i="47"/>
  <c r="X21" i="47"/>
  <c r="X20" i="47"/>
  <c r="X19" i="47"/>
  <c r="X18" i="47"/>
  <c r="X17" i="47"/>
  <c r="X16" i="47"/>
  <c r="X15" i="47"/>
  <c r="X14" i="47"/>
  <c r="X13" i="47"/>
  <c r="X12" i="47"/>
  <c r="X11" i="47"/>
  <c r="X10" i="47"/>
  <c r="O53" i="47"/>
  <c r="O52" i="47"/>
  <c r="O51" i="47"/>
  <c r="O50" i="47"/>
  <c r="O49" i="47"/>
  <c r="O48" i="47"/>
  <c r="O47" i="47"/>
  <c r="O46" i="47"/>
  <c r="O45" i="47"/>
  <c r="O44" i="47"/>
  <c r="O43" i="47"/>
  <c r="O42" i="47"/>
  <c r="O37" i="47"/>
  <c r="O36" i="47"/>
  <c r="O35" i="47"/>
  <c r="O34" i="47"/>
  <c r="O33" i="47"/>
  <c r="O32" i="47"/>
  <c r="O31" i="47"/>
  <c r="O30" i="47"/>
  <c r="O29" i="47"/>
  <c r="O28" i="47"/>
  <c r="O27" i="47"/>
  <c r="O26" i="47"/>
  <c r="O21" i="47"/>
  <c r="O20" i="47"/>
  <c r="O19" i="47"/>
  <c r="O18" i="47"/>
  <c r="O17" i="47"/>
  <c r="O16" i="47"/>
  <c r="O15" i="47"/>
  <c r="O14" i="47"/>
  <c r="O13" i="47"/>
  <c r="O12" i="47"/>
  <c r="O11" i="47"/>
  <c r="O10" i="47"/>
  <c r="F53" i="47"/>
  <c r="F52" i="47"/>
  <c r="F51" i="47"/>
  <c r="F50" i="47"/>
  <c r="F49" i="47"/>
  <c r="F48" i="47"/>
  <c r="F47" i="47"/>
  <c r="F46" i="47"/>
  <c r="F45" i="47"/>
  <c r="F44" i="47"/>
  <c r="F43" i="47"/>
  <c r="J43" i="47" s="1"/>
  <c r="F42" i="47"/>
  <c r="G42" i="47" s="1"/>
  <c r="F37" i="47"/>
  <c r="F36" i="47"/>
  <c r="F35" i="47"/>
  <c r="F34" i="47"/>
  <c r="F33" i="47"/>
  <c r="F32" i="47"/>
  <c r="F31" i="47"/>
  <c r="F30" i="47"/>
  <c r="F29" i="47"/>
  <c r="F28" i="47"/>
  <c r="F27" i="47"/>
  <c r="F26" i="47"/>
  <c r="F21" i="47"/>
  <c r="F20" i="47"/>
  <c r="F19" i="47"/>
  <c r="F18" i="47"/>
  <c r="F17" i="47"/>
  <c r="F16" i="47"/>
  <c r="F15" i="47"/>
  <c r="F14" i="47"/>
  <c r="F13" i="47"/>
  <c r="F12" i="47"/>
  <c r="F11" i="47"/>
  <c r="F10" i="47"/>
  <c r="AA54" i="47" l="1"/>
  <c r="R54" i="47"/>
  <c r="I54" i="47"/>
  <c r="AB53" i="47"/>
  <c r="AC53" i="47" s="1"/>
  <c r="AE53" i="47" s="1"/>
  <c r="S53" i="47"/>
  <c r="T53" i="47" s="1"/>
  <c r="U53" i="47" s="1"/>
  <c r="J53" i="47"/>
  <c r="K53" i="47" s="1"/>
  <c r="M53" i="47" s="1"/>
  <c r="G53" i="47"/>
  <c r="E53" i="47"/>
  <c r="P53" i="47" s="1"/>
  <c r="AB52" i="47"/>
  <c r="AC52" i="47" s="1"/>
  <c r="S52" i="47"/>
  <c r="T52" i="47" s="1"/>
  <c r="V52" i="47" s="1"/>
  <c r="P52" i="47"/>
  <c r="E52" i="47"/>
  <c r="Y52" i="47" s="1"/>
  <c r="AB51" i="47"/>
  <c r="AC51" i="47" s="1"/>
  <c r="AE51" i="47" s="1"/>
  <c r="Y51" i="47"/>
  <c r="S51" i="47"/>
  <c r="T51" i="47" s="1"/>
  <c r="V51" i="47" s="1"/>
  <c r="P51" i="47"/>
  <c r="J51" i="47"/>
  <c r="K51" i="47" s="1"/>
  <c r="M51" i="47" s="1"/>
  <c r="G51" i="47"/>
  <c r="E51" i="47"/>
  <c r="AB50" i="47"/>
  <c r="AC50" i="47" s="1"/>
  <c r="S50" i="47"/>
  <c r="T50" i="47" s="1"/>
  <c r="P50" i="47"/>
  <c r="E50" i="47"/>
  <c r="Y50" i="47" s="1"/>
  <c r="AB49" i="47"/>
  <c r="AC49" i="47" s="1"/>
  <c r="AE49" i="47" s="1"/>
  <c r="Y49" i="47"/>
  <c r="S49" i="47"/>
  <c r="T49" i="47" s="1"/>
  <c r="J49" i="47"/>
  <c r="K49" i="47" s="1"/>
  <c r="E49" i="47"/>
  <c r="AB48" i="47"/>
  <c r="AC48" i="47" s="1"/>
  <c r="S48" i="47"/>
  <c r="T48" i="47" s="1"/>
  <c r="J48" i="47"/>
  <c r="K48" i="47" s="1"/>
  <c r="G48" i="47"/>
  <c r="E48" i="47"/>
  <c r="P48" i="47" s="1"/>
  <c r="AB47" i="47"/>
  <c r="AC47" i="47" s="1"/>
  <c r="S47" i="47"/>
  <c r="T47" i="47" s="1"/>
  <c r="J47" i="47"/>
  <c r="K47" i="47" s="1"/>
  <c r="E47" i="47"/>
  <c r="AB46" i="47"/>
  <c r="AC46" i="47" s="1"/>
  <c r="S46" i="47"/>
  <c r="T46" i="47" s="1"/>
  <c r="P46" i="47"/>
  <c r="G46" i="47"/>
  <c r="J46" i="47"/>
  <c r="K46" i="47" s="1"/>
  <c r="E46" i="47"/>
  <c r="AB45" i="47"/>
  <c r="AC45" i="47" s="1"/>
  <c r="S45" i="47"/>
  <c r="T45" i="47" s="1"/>
  <c r="V45" i="47" s="1"/>
  <c r="P45" i="47"/>
  <c r="J45" i="47"/>
  <c r="K45" i="47" s="1"/>
  <c r="L45" i="47" s="1"/>
  <c r="E45" i="47"/>
  <c r="G45" i="47" s="1"/>
  <c r="AB44" i="47"/>
  <c r="AC44" i="47" s="1"/>
  <c r="S44" i="47"/>
  <c r="T44" i="47" s="1"/>
  <c r="V44" i="47" s="1"/>
  <c r="J44" i="47"/>
  <c r="K44" i="47" s="1"/>
  <c r="E44" i="47"/>
  <c r="AB43" i="47"/>
  <c r="AC43" i="47" s="1"/>
  <c r="AE43" i="47" s="1"/>
  <c r="S43" i="47"/>
  <c r="T43" i="47" s="1"/>
  <c r="V43" i="47" s="1"/>
  <c r="K43" i="47"/>
  <c r="M43" i="47" s="1"/>
  <c r="E43" i="47"/>
  <c r="Y43" i="47" s="1"/>
  <c r="J42" i="47"/>
  <c r="E42" i="47"/>
  <c r="E41" i="47"/>
  <c r="AA38" i="47"/>
  <c r="R38" i="47"/>
  <c r="I38" i="47"/>
  <c r="AB37" i="47"/>
  <c r="AC37" i="47" s="1"/>
  <c r="AD37" i="47" s="1"/>
  <c r="Y37" i="47"/>
  <c r="G37" i="47"/>
  <c r="J37" i="47"/>
  <c r="K37" i="47" s="1"/>
  <c r="E37" i="47"/>
  <c r="AB36" i="47"/>
  <c r="AC36" i="47" s="1"/>
  <c r="AD36" i="47" s="1"/>
  <c r="S36" i="47"/>
  <c r="T36" i="47" s="1"/>
  <c r="V36" i="47" s="1"/>
  <c r="K36" i="47"/>
  <c r="J36" i="47"/>
  <c r="E36" i="47"/>
  <c r="AB35" i="47"/>
  <c r="AC35" i="47" s="1"/>
  <c r="AE35" i="47" s="1"/>
  <c r="S35" i="47"/>
  <c r="T35" i="47" s="1"/>
  <c r="J35" i="47"/>
  <c r="K35" i="47" s="1"/>
  <c r="M35" i="47" s="1"/>
  <c r="E35" i="47"/>
  <c r="G35" i="47" s="1"/>
  <c r="AB34" i="47"/>
  <c r="AC34" i="47" s="1"/>
  <c r="S34" i="47"/>
  <c r="T34" i="47" s="1"/>
  <c r="J34" i="47"/>
  <c r="K34" i="47" s="1"/>
  <c r="G34" i="47"/>
  <c r="E34" i="47"/>
  <c r="P34" i="47" s="1"/>
  <c r="AB33" i="47"/>
  <c r="AC33" i="47" s="1"/>
  <c r="AE33" i="47" s="1"/>
  <c r="Y33" i="47"/>
  <c r="S33" i="47"/>
  <c r="T33" i="47" s="1"/>
  <c r="P33" i="47"/>
  <c r="G33" i="47"/>
  <c r="E33" i="47"/>
  <c r="AB32" i="47"/>
  <c r="AC32" i="47" s="1"/>
  <c r="AE32" i="47" s="1"/>
  <c r="S32" i="47"/>
  <c r="T32" i="47" s="1"/>
  <c r="J32" i="47"/>
  <c r="K32" i="47" s="1"/>
  <c r="E32" i="47"/>
  <c r="AB31" i="47"/>
  <c r="AC31" i="47" s="1"/>
  <c r="P31" i="47"/>
  <c r="S31" i="47"/>
  <c r="T31" i="47" s="1"/>
  <c r="G31" i="47"/>
  <c r="J31" i="47"/>
  <c r="K31" i="47" s="1"/>
  <c r="M31" i="47" s="1"/>
  <c r="E31" i="47"/>
  <c r="Y31" i="47" s="1"/>
  <c r="AB30" i="47"/>
  <c r="AC30" i="47" s="1"/>
  <c r="S30" i="47"/>
  <c r="T30" i="47" s="1"/>
  <c r="P30" i="47"/>
  <c r="J30" i="47"/>
  <c r="K30" i="47" s="1"/>
  <c r="L30" i="47" s="1"/>
  <c r="E30" i="47"/>
  <c r="G30" i="47" s="1"/>
  <c r="AB29" i="47"/>
  <c r="AC29" i="47" s="1"/>
  <c r="AD29" i="47" s="1"/>
  <c r="Y29" i="47"/>
  <c r="G29" i="47"/>
  <c r="J29" i="47"/>
  <c r="K29" i="47" s="1"/>
  <c r="E29" i="47"/>
  <c r="AB28" i="47"/>
  <c r="AC28" i="47" s="1"/>
  <c r="S28" i="47"/>
  <c r="T28" i="47" s="1"/>
  <c r="V28" i="47" s="1"/>
  <c r="J28" i="47"/>
  <c r="K28" i="47" s="1"/>
  <c r="E28" i="47"/>
  <c r="AB27" i="47"/>
  <c r="AC27" i="47" s="1"/>
  <c r="AD27" i="47" s="1"/>
  <c r="S27" i="47"/>
  <c r="T27" i="47" s="1"/>
  <c r="J27" i="47"/>
  <c r="K27" i="47" s="1"/>
  <c r="E27" i="47"/>
  <c r="S26" i="47"/>
  <c r="T26" i="47" s="1"/>
  <c r="J26" i="47"/>
  <c r="K26" i="47" s="1"/>
  <c r="G26" i="47"/>
  <c r="E26" i="47"/>
  <c r="P26" i="47" s="1"/>
  <c r="E25" i="47"/>
  <c r="AA22" i="47"/>
  <c r="R22" i="47"/>
  <c r="I22" i="47"/>
  <c r="AB21" i="47"/>
  <c r="AC21" i="47" s="1"/>
  <c r="S21" i="47"/>
  <c r="T21" i="47" s="1"/>
  <c r="V21" i="47" s="1"/>
  <c r="J21" i="47"/>
  <c r="K21" i="47" s="1"/>
  <c r="G21" i="47"/>
  <c r="E21" i="47"/>
  <c r="P21" i="47" s="1"/>
  <c r="AB20" i="47"/>
  <c r="AC20" i="47" s="1"/>
  <c r="AE20" i="47" s="1"/>
  <c r="S20" i="47"/>
  <c r="T20" i="47" s="1"/>
  <c r="V20" i="47" s="1"/>
  <c r="P20" i="47"/>
  <c r="J20" i="47"/>
  <c r="K20" i="47" s="1"/>
  <c r="L20" i="47" s="1"/>
  <c r="G20" i="47"/>
  <c r="E20" i="47"/>
  <c r="Y20" i="47" s="1"/>
  <c r="AB19" i="47"/>
  <c r="AC19" i="47" s="1"/>
  <c r="S19" i="47"/>
  <c r="T19" i="47" s="1"/>
  <c r="J19" i="47"/>
  <c r="K19" i="47" s="1"/>
  <c r="E19" i="47"/>
  <c r="AB18" i="47"/>
  <c r="AC18" i="47" s="1"/>
  <c r="AE18" i="47" s="1"/>
  <c r="Y18" i="47"/>
  <c r="S18" i="47"/>
  <c r="T18" i="47" s="1"/>
  <c r="V18" i="47" s="1"/>
  <c r="P18" i="47"/>
  <c r="J18" i="47"/>
  <c r="K18" i="47" s="1"/>
  <c r="M18" i="47" s="1"/>
  <c r="G18" i="47"/>
  <c r="E18" i="47"/>
  <c r="AB17" i="47"/>
  <c r="AC17" i="47" s="1"/>
  <c r="AE17" i="47" s="1"/>
  <c r="Y17" i="47"/>
  <c r="P17" i="47"/>
  <c r="J17" i="47"/>
  <c r="K17" i="47" s="1"/>
  <c r="M17" i="47" s="1"/>
  <c r="G17" i="47"/>
  <c r="E17" i="47"/>
  <c r="AB16" i="47"/>
  <c r="AC16" i="47" s="1"/>
  <c r="S16" i="47"/>
  <c r="T16" i="47" s="1"/>
  <c r="U16" i="47" s="1"/>
  <c r="J16" i="47"/>
  <c r="K16" i="47" s="1"/>
  <c r="E16" i="47"/>
  <c r="Y15" i="47"/>
  <c r="AB15" i="47"/>
  <c r="AC15" i="47" s="1"/>
  <c r="S15" i="47"/>
  <c r="T15" i="47" s="1"/>
  <c r="U15" i="47" s="1"/>
  <c r="J15" i="47"/>
  <c r="K15" i="47" s="1"/>
  <c r="E15" i="47"/>
  <c r="P15" i="47" s="1"/>
  <c r="Y14" i="47"/>
  <c r="S14" i="47"/>
  <c r="T14" i="47" s="1"/>
  <c r="U14" i="47" s="1"/>
  <c r="G14" i="47"/>
  <c r="J14" i="47"/>
  <c r="K14" i="47" s="1"/>
  <c r="E14" i="47"/>
  <c r="P14" i="47" s="1"/>
  <c r="Y13" i="47"/>
  <c r="AB13" i="47"/>
  <c r="AC13" i="47" s="1"/>
  <c r="S13" i="47"/>
  <c r="T13" i="47" s="1"/>
  <c r="P13" i="47"/>
  <c r="G13" i="47"/>
  <c r="E13" i="47"/>
  <c r="AB12" i="47"/>
  <c r="AC12" i="47" s="1"/>
  <c r="S12" i="47"/>
  <c r="T12" i="47" s="1"/>
  <c r="J12" i="47"/>
  <c r="K12" i="47" s="1"/>
  <c r="M12" i="47" s="1"/>
  <c r="E12" i="47"/>
  <c r="AB11" i="47"/>
  <c r="AC11" i="47" s="1"/>
  <c r="O22" i="47"/>
  <c r="F22" i="47"/>
  <c r="E11" i="47"/>
  <c r="G11" i="47" s="1"/>
  <c r="AB10" i="47"/>
  <c r="Y10" i="47"/>
  <c r="S10" i="47"/>
  <c r="P10" i="47"/>
  <c r="J10" i="47"/>
  <c r="G10" i="47"/>
  <c r="E10" i="47"/>
  <c r="A10" i="47"/>
  <c r="A11" i="47" s="1"/>
  <c r="A12" i="47" s="1"/>
  <c r="A13" i="47" s="1"/>
  <c r="A14" i="47" s="1"/>
  <c r="A15" i="47" s="1"/>
  <c r="A16" i="47" s="1"/>
  <c r="A17" i="47" s="1"/>
  <c r="A18" i="47" s="1"/>
  <c r="A19" i="47" s="1"/>
  <c r="A20" i="47" s="1"/>
  <c r="A21" i="47" s="1"/>
  <c r="A22" i="47" s="1"/>
  <c r="A25" i="47" s="1"/>
  <c r="A26" i="47" s="1"/>
  <c r="A27" i="47" s="1"/>
  <c r="A28" i="47" s="1"/>
  <c r="A29" i="47" s="1"/>
  <c r="A30" i="47" s="1"/>
  <c r="A31" i="47" s="1"/>
  <c r="A32" i="47" s="1"/>
  <c r="A33" i="47" s="1"/>
  <c r="A34" i="47" s="1"/>
  <c r="A35" i="47" s="1"/>
  <c r="A36" i="47" s="1"/>
  <c r="A37" i="47" s="1"/>
  <c r="A38" i="47" s="1"/>
  <c r="A41" i="47" s="1"/>
  <c r="A42" i="47" s="1"/>
  <c r="A43" i="47" s="1"/>
  <c r="A44" i="47" s="1"/>
  <c r="A45" i="47" s="1"/>
  <c r="A46" i="47" s="1"/>
  <c r="A47" i="47" s="1"/>
  <c r="A48" i="47" s="1"/>
  <c r="A49" i="47" s="1"/>
  <c r="A50" i="47" s="1"/>
  <c r="A51" i="47" s="1"/>
  <c r="A52" i="47" s="1"/>
  <c r="A53" i="47" s="1"/>
  <c r="A54" i="47" s="1"/>
  <c r="E9" i="47"/>
  <c r="AE29" i="47" l="1"/>
  <c r="AD33" i="47"/>
  <c r="AD20" i="47"/>
  <c r="V53" i="47"/>
  <c r="U34" i="47"/>
  <c r="V34" i="47"/>
  <c r="U36" i="47"/>
  <c r="U26" i="47"/>
  <c r="W26" i="47" s="1"/>
  <c r="V26" i="47"/>
  <c r="L53" i="47"/>
  <c r="M21" i="47"/>
  <c r="L21" i="47"/>
  <c r="M16" i="47"/>
  <c r="L16" i="47"/>
  <c r="M44" i="47"/>
  <c r="L44" i="47"/>
  <c r="M15" i="47"/>
  <c r="L15" i="47"/>
  <c r="V27" i="47"/>
  <c r="U27" i="47"/>
  <c r="V12" i="47"/>
  <c r="U12" i="47"/>
  <c r="AE11" i="47"/>
  <c r="AD11" i="47"/>
  <c r="AE12" i="47"/>
  <c r="AD12" i="47"/>
  <c r="V32" i="47"/>
  <c r="U32" i="47"/>
  <c r="AD21" i="47"/>
  <c r="AE21" i="47"/>
  <c r="AD15" i="47"/>
  <c r="AE15" i="47"/>
  <c r="M28" i="47"/>
  <c r="L28" i="47"/>
  <c r="AE31" i="47"/>
  <c r="AD31" i="47"/>
  <c r="AE13" i="47"/>
  <c r="AD13" i="47"/>
  <c r="V19" i="47"/>
  <c r="U19" i="47"/>
  <c r="L14" i="47"/>
  <c r="M14" i="47"/>
  <c r="AD28" i="47"/>
  <c r="AE28" i="47"/>
  <c r="V13" i="47"/>
  <c r="U13" i="47"/>
  <c r="M37" i="47"/>
  <c r="L37" i="47"/>
  <c r="V49" i="47"/>
  <c r="U49" i="47"/>
  <c r="G27" i="47"/>
  <c r="P27" i="47"/>
  <c r="L27" i="47"/>
  <c r="J33" i="47"/>
  <c r="K33" i="47" s="1"/>
  <c r="K38" i="47" s="1"/>
  <c r="AE45" i="47"/>
  <c r="AD45" i="47"/>
  <c r="V50" i="47"/>
  <c r="U50" i="47"/>
  <c r="P11" i="47"/>
  <c r="Y11" i="47"/>
  <c r="V15" i="47"/>
  <c r="Y16" i="47"/>
  <c r="P16" i="47"/>
  <c r="G16" i="47"/>
  <c r="AE16" i="47"/>
  <c r="AD17" i="47"/>
  <c r="U20" i="47"/>
  <c r="U28" i="47"/>
  <c r="S29" i="47"/>
  <c r="T29" i="47" s="1"/>
  <c r="P29" i="47"/>
  <c r="AE36" i="47"/>
  <c r="G44" i="47"/>
  <c r="P44" i="47"/>
  <c r="Y44" i="47"/>
  <c r="AE46" i="47"/>
  <c r="AD46" i="47"/>
  <c r="V47" i="47"/>
  <c r="J52" i="47"/>
  <c r="K52" i="47" s="1"/>
  <c r="G52" i="47"/>
  <c r="T10" i="47"/>
  <c r="J13" i="47"/>
  <c r="K13" i="47" s="1"/>
  <c r="AB14" i="47"/>
  <c r="AC14" i="47" s="1"/>
  <c r="AD16" i="47"/>
  <c r="S17" i="47"/>
  <c r="T17" i="47" s="1"/>
  <c r="AD18" i="47"/>
  <c r="U21" i="47"/>
  <c r="F38" i="47"/>
  <c r="M30" i="47"/>
  <c r="S42" i="47"/>
  <c r="O54" i="47"/>
  <c r="L43" i="47"/>
  <c r="Y46" i="47"/>
  <c r="Y47" i="47"/>
  <c r="P47" i="47"/>
  <c r="G47" i="47"/>
  <c r="M48" i="47"/>
  <c r="L48" i="47"/>
  <c r="AE50" i="47"/>
  <c r="AD50" i="47"/>
  <c r="AE27" i="47"/>
  <c r="AD30" i="47"/>
  <c r="AE30" i="47"/>
  <c r="Y12" i="47"/>
  <c r="P12" i="47"/>
  <c r="G12" i="47"/>
  <c r="L18" i="47"/>
  <c r="M29" i="47"/>
  <c r="L29" i="47"/>
  <c r="K42" i="47"/>
  <c r="AD43" i="47"/>
  <c r="V46" i="47"/>
  <c r="U46" i="47"/>
  <c r="AE52" i="47"/>
  <c r="AD52" i="47"/>
  <c r="K10" i="47"/>
  <c r="AC10" i="47"/>
  <c r="J11" i="47"/>
  <c r="K11" i="47" s="1"/>
  <c r="S11" i="47"/>
  <c r="T11" i="47" s="1"/>
  <c r="V16" i="47"/>
  <c r="P19" i="47"/>
  <c r="M27" i="47"/>
  <c r="AE37" i="47"/>
  <c r="M45" i="47"/>
  <c r="M46" i="47"/>
  <c r="L46" i="47"/>
  <c r="AE19" i="47"/>
  <c r="AD19" i="47"/>
  <c r="X22" i="47"/>
  <c r="P42" i="47"/>
  <c r="Y27" i="47"/>
  <c r="V48" i="47"/>
  <c r="U48" i="47"/>
  <c r="P22" i="47"/>
  <c r="V31" i="47"/>
  <c r="U31" i="47"/>
  <c r="M49" i="47"/>
  <c r="L49" i="47"/>
  <c r="G15" i="47"/>
  <c r="L17" i="47"/>
  <c r="AD35" i="47"/>
  <c r="X38" i="47"/>
  <c r="Y32" i="47"/>
  <c r="P32" i="47"/>
  <c r="G32" i="47"/>
  <c r="V33" i="47"/>
  <c r="U33" i="47"/>
  <c r="M36" i="47"/>
  <c r="L36" i="47"/>
  <c r="L12" i="47"/>
  <c r="V14" i="47"/>
  <c r="U18" i="47"/>
  <c r="G19" i="47"/>
  <c r="Y19" i="47"/>
  <c r="M20" i="47"/>
  <c r="L26" i="47"/>
  <c r="N26" i="47" s="1"/>
  <c r="M26" i="47"/>
  <c r="AB26" i="47"/>
  <c r="U30" i="47"/>
  <c r="V30" i="47"/>
  <c r="AD32" i="47"/>
  <c r="AD34" i="47"/>
  <c r="AE34" i="47"/>
  <c r="V35" i="47"/>
  <c r="U35" i="47"/>
  <c r="Y42" i="47"/>
  <c r="U43" i="47"/>
  <c r="U44" i="47"/>
  <c r="M47" i="47"/>
  <c r="AE47" i="47"/>
  <c r="AE48" i="47"/>
  <c r="AD48" i="47"/>
  <c r="J50" i="47"/>
  <c r="K50" i="47" s="1"/>
  <c r="G50" i="47"/>
  <c r="M19" i="47"/>
  <c r="L19" i="47"/>
  <c r="AE44" i="47"/>
  <c r="AD44" i="47"/>
  <c r="M32" i="47"/>
  <c r="L32" i="47"/>
  <c r="L34" i="47"/>
  <c r="M34" i="47"/>
  <c r="S37" i="47"/>
  <c r="T37" i="47" s="1"/>
  <c r="P37" i="47"/>
  <c r="O38" i="47"/>
  <c r="AD49" i="47"/>
  <c r="G49" i="47"/>
  <c r="P49" i="47"/>
  <c r="Y48" i="47"/>
  <c r="AD53" i="47"/>
  <c r="Y30" i="47"/>
  <c r="L35" i="47"/>
  <c r="X54" i="47"/>
  <c r="Y45" i="47"/>
  <c r="Y28" i="47"/>
  <c r="P28" i="47"/>
  <c r="G28" i="47"/>
  <c r="Y36" i="47"/>
  <c r="P36" i="47"/>
  <c r="G36" i="47"/>
  <c r="AB42" i="47"/>
  <c r="G43" i="47"/>
  <c r="P43" i="47"/>
  <c r="L51" i="47"/>
  <c r="U51" i="47"/>
  <c r="AD51" i="47"/>
  <c r="U52" i="47"/>
  <c r="Y35" i="47"/>
  <c r="F54" i="47"/>
  <c r="Y21" i="47"/>
  <c r="Y26" i="47"/>
  <c r="L31" i="47"/>
  <c r="Y34" i="47"/>
  <c r="P35" i="47"/>
  <c r="U45" i="47"/>
  <c r="L47" i="47"/>
  <c r="U47" i="47"/>
  <c r="AD47" i="47"/>
  <c r="Y53" i="47"/>
  <c r="W27" i="47" l="1"/>
  <c r="W28" i="47" s="1"/>
  <c r="N27" i="47"/>
  <c r="N28" i="47" s="1"/>
  <c r="N29" i="47" s="1"/>
  <c r="N30" i="47" s="1"/>
  <c r="N31" i="47" s="1"/>
  <c r="N32" i="47" s="1"/>
  <c r="AB22" i="47"/>
  <c r="G22" i="47"/>
  <c r="M11" i="47"/>
  <c r="L11" i="47"/>
  <c r="M33" i="47"/>
  <c r="M38" i="47" s="1"/>
  <c r="L33" i="47"/>
  <c r="L38" i="47" s="1"/>
  <c r="J22" i="47"/>
  <c r="AD14" i="47"/>
  <c r="AE14" i="47"/>
  <c r="Y38" i="47"/>
  <c r="AB54" i="47"/>
  <c r="AC42" i="47"/>
  <c r="M10" i="47"/>
  <c r="L10" i="47"/>
  <c r="K22" i="47"/>
  <c r="J38" i="47"/>
  <c r="M13" i="47"/>
  <c r="L13" i="47"/>
  <c r="S22" i="47"/>
  <c r="Y22" i="47"/>
  <c r="AB38" i="47"/>
  <c r="AC26" i="47"/>
  <c r="J54" i="47"/>
  <c r="V37" i="47"/>
  <c r="U37" i="47"/>
  <c r="T22" i="47"/>
  <c r="V10" i="47"/>
  <c r="U10" i="47"/>
  <c r="V29" i="47"/>
  <c r="U29" i="47"/>
  <c r="M50" i="47"/>
  <c r="L50" i="47"/>
  <c r="Y54" i="47"/>
  <c r="P54" i="47"/>
  <c r="V11" i="47"/>
  <c r="U11" i="47"/>
  <c r="P38" i="47"/>
  <c r="G54" i="47"/>
  <c r="M52" i="47"/>
  <c r="L52" i="47"/>
  <c r="T38" i="47"/>
  <c r="AE10" i="47"/>
  <c r="AD10" i="47"/>
  <c r="AD22" i="47" s="1"/>
  <c r="AC22" i="47"/>
  <c r="M42" i="47"/>
  <c r="K54" i="47"/>
  <c r="L42" i="47"/>
  <c r="T42" i="47"/>
  <c r="S54" i="47"/>
  <c r="U17" i="47"/>
  <c r="V17" i="47"/>
  <c r="S38" i="47"/>
  <c r="G38" i="47"/>
  <c r="U38" i="47" l="1"/>
  <c r="V38" i="47"/>
  <c r="AE22" i="47"/>
  <c r="AF10" i="47"/>
  <c r="W29" i="47"/>
  <c r="W30" i="47" s="1"/>
  <c r="W31" i="47" s="1"/>
  <c r="W32" i="47" s="1"/>
  <c r="W33" i="47" s="1"/>
  <c r="W34" i="47" s="1"/>
  <c r="W35" i="47" s="1"/>
  <c r="W36" i="47" s="1"/>
  <c r="W37" i="47" s="1"/>
  <c r="W38" i="47" s="1"/>
  <c r="AC54" i="47"/>
  <c r="AE42" i="47"/>
  <c r="AE54" i="47" s="1"/>
  <c r="AD42" i="47"/>
  <c r="U22" i="47"/>
  <c r="W10" i="47"/>
  <c r="V22" i="47"/>
  <c r="T54" i="47"/>
  <c r="U42" i="47"/>
  <c r="U54" i="47" s="1"/>
  <c r="V42" i="47"/>
  <c r="V54" i="47" s="1"/>
  <c r="L54" i="47"/>
  <c r="N42" i="47"/>
  <c r="AD26" i="47"/>
  <c r="AD38" i="47" s="1"/>
  <c r="AC38" i="47"/>
  <c r="AE26" i="47"/>
  <c r="AE38" i="47" s="1"/>
  <c r="L22" i="47"/>
  <c r="N10" i="47"/>
  <c r="M54" i="47"/>
  <c r="N33" i="47"/>
  <c r="N34" i="47" s="1"/>
  <c r="N35" i="47" s="1"/>
  <c r="N36" i="47" s="1"/>
  <c r="N37" i="47" s="1"/>
  <c r="N38" i="47" s="1"/>
  <c r="F38" i="46" s="1"/>
  <c r="E38" i="46" s="1"/>
  <c r="M22" i="47"/>
  <c r="N43" i="47" l="1"/>
  <c r="N44" i="47" s="1"/>
  <c r="N45" i="47" s="1"/>
  <c r="N46" i="47" s="1"/>
  <c r="N47" i="47" s="1"/>
  <c r="N48" i="47" s="1"/>
  <c r="N49" i="47" s="1"/>
  <c r="N50" i="47" s="1"/>
  <c r="N51" i="47" s="1"/>
  <c r="N52" i="47" s="1"/>
  <c r="N53" i="47" s="1"/>
  <c r="N54" i="47" s="1"/>
  <c r="F48" i="46" s="1"/>
  <c r="AF11" i="47"/>
  <c r="AF12" i="47" s="1"/>
  <c r="AF13" i="47" s="1"/>
  <c r="AF14" i="47" s="1"/>
  <c r="AF15" i="47" s="1"/>
  <c r="AF16" i="47" s="1"/>
  <c r="AF17" i="47" s="1"/>
  <c r="AF18" i="47" s="1"/>
  <c r="AF19" i="47" s="1"/>
  <c r="AF20" i="47" s="1"/>
  <c r="AF21" i="47" s="1"/>
  <c r="AF22" i="47" s="1"/>
  <c r="W11" i="47"/>
  <c r="W12" i="47" s="1"/>
  <c r="W13" i="47" s="1"/>
  <c r="W14" i="47" s="1"/>
  <c r="W15" i="47" s="1"/>
  <c r="W16" i="47" s="1"/>
  <c r="W17" i="47" s="1"/>
  <c r="W18" i="47" s="1"/>
  <c r="W19" i="47" s="1"/>
  <c r="W20" i="47" s="1"/>
  <c r="W21" i="47" s="1"/>
  <c r="W22" i="47" s="1"/>
  <c r="N11" i="47"/>
  <c r="N12" i="47" s="1"/>
  <c r="N13" i="47" s="1"/>
  <c r="N14" i="47" s="1"/>
  <c r="N15" i="47" s="1"/>
  <c r="N16" i="47" s="1"/>
  <c r="N17" i="47" s="1"/>
  <c r="N18" i="47" s="1"/>
  <c r="N19" i="47" s="1"/>
  <c r="N20" i="47" s="1"/>
  <c r="N21" i="47" s="1"/>
  <c r="N22" i="47" s="1"/>
  <c r="F28" i="46" s="1"/>
  <c r="AD54" i="47"/>
  <c r="AF42" i="47"/>
  <c r="W42" i="47"/>
  <c r="AF26" i="47"/>
  <c r="E48" i="46" l="1"/>
  <c r="AF43" i="47"/>
  <c r="AF44" i="47" s="1"/>
  <c r="AF45" i="47" s="1"/>
  <c r="AF46" i="47" s="1"/>
  <c r="AF47" i="47" s="1"/>
  <c r="AF48" i="47" s="1"/>
  <c r="AF49" i="47" s="1"/>
  <c r="AF50" i="47" s="1"/>
  <c r="AF51" i="47" s="1"/>
  <c r="AF52" i="47" s="1"/>
  <c r="AF53" i="47" s="1"/>
  <c r="AF54" i="47" s="1"/>
  <c r="W43" i="47"/>
  <c r="W44" i="47" s="1"/>
  <c r="W45" i="47" s="1"/>
  <c r="W46" i="47" s="1"/>
  <c r="W47" i="47" s="1"/>
  <c r="W48" i="47" s="1"/>
  <c r="W49" i="47" s="1"/>
  <c r="W50" i="47" s="1"/>
  <c r="W51" i="47" s="1"/>
  <c r="W52" i="47" s="1"/>
  <c r="W53" i="47" s="1"/>
  <c r="W54" i="47" s="1"/>
  <c r="AF27" i="47"/>
  <c r="AF28" i="47" s="1"/>
  <c r="AF29" i="47" s="1"/>
  <c r="AF30" i="47" s="1"/>
  <c r="AF31" i="47" s="1"/>
  <c r="AF32" i="47" s="1"/>
  <c r="AF33" i="47" s="1"/>
  <c r="AF34" i="47" s="1"/>
  <c r="AF35" i="47" s="1"/>
  <c r="AF36" i="47" s="1"/>
  <c r="AF37" i="47" s="1"/>
  <c r="AF38" i="47" s="1"/>
  <c r="G9" i="46"/>
  <c r="F9" i="46"/>
  <c r="D119" i="25"/>
  <c r="J103" i="3" l="1"/>
  <c r="E28" i="46" l="1"/>
  <c r="E128" i="29"/>
  <c r="E130" i="29" s="1"/>
  <c r="E132" i="29" s="1"/>
  <c r="E172" i="3" l="1"/>
  <c r="D148" i="3"/>
  <c r="D147" i="3"/>
  <c r="M240" i="3" l="1"/>
  <c r="E118" i="25"/>
  <c r="Y10" i="36" l="1"/>
  <c r="D10" i="43" l="1"/>
  <c r="D11" i="43" s="1"/>
  <c r="D12" i="43" s="1"/>
  <c r="D13" i="43" s="1"/>
  <c r="D14" i="43" s="1"/>
  <c r="D15" i="43" s="1"/>
  <c r="D16" i="43" s="1"/>
  <c r="D17" i="43" s="1"/>
  <c r="D18" i="43" s="1"/>
  <c r="D19" i="43" s="1"/>
  <c r="D20" i="43" s="1"/>
  <c r="D21" i="43" s="1"/>
  <c r="E8" i="9" l="1"/>
  <c r="C269" i="3" l="1"/>
  <c r="G104" i="29" l="1"/>
  <c r="G105" i="29"/>
  <c r="G106" i="29"/>
  <c r="G107" i="29"/>
  <c r="G108" i="29"/>
  <c r="G109" i="29"/>
  <c r="G110" i="29"/>
  <c r="G111" i="29"/>
  <c r="G112" i="29"/>
  <c r="G113" i="29"/>
  <c r="G114" i="29"/>
  <c r="G115" i="29"/>
  <c r="G103" i="29"/>
  <c r="E93" i="9" l="1"/>
  <c r="C212" i="3" l="1"/>
  <c r="Q136" i="25" l="1"/>
  <c r="A10" i="46" l="1"/>
  <c r="A11" i="46" s="1"/>
  <c r="A12" i="46" s="1"/>
  <c r="A13" i="46" s="1"/>
  <c r="A14" i="46" s="1"/>
  <c r="A15" i="46" s="1"/>
  <c r="A16" i="46" s="1"/>
  <c r="A10" i="45"/>
  <c r="A11" i="45" s="1"/>
  <c r="A12" i="45" s="1"/>
  <c r="A19" i="45" s="1"/>
  <c r="A20" i="45" s="1"/>
  <c r="A21" i="45" s="1"/>
  <c r="A22" i="45" s="1"/>
  <c r="A23" i="45" s="1"/>
  <c r="A24" i="45" s="1"/>
  <c r="A25" i="45" s="1"/>
  <c r="A26" i="45" s="1"/>
  <c r="A27" i="45" s="1"/>
  <c r="A28" i="45" s="1"/>
  <c r="A29" i="45" s="1"/>
  <c r="A30" i="45" s="1"/>
  <c r="A31" i="45" s="1"/>
  <c r="A32" i="45" s="1"/>
  <c r="A43" i="45" s="1"/>
  <c r="A44" i="45" s="1"/>
  <c r="A45" i="45" s="1"/>
  <c r="A46" i="45" s="1"/>
  <c r="A47" i="45" s="1"/>
  <c r="A48" i="45" s="1"/>
  <c r="A49" i="45" s="1"/>
  <c r="A50" i="45" s="1"/>
  <c r="A51" i="45" s="1"/>
  <c r="A52" i="45" s="1"/>
  <c r="A53" i="45" s="1"/>
  <c r="A54" i="45" s="1"/>
  <c r="A65" i="45" s="1"/>
  <c r="A66" i="45" s="1"/>
  <c r="A67" i="45" s="1"/>
  <c r="A68" i="45" s="1"/>
  <c r="A69" i="45" s="1"/>
  <c r="A70" i="45" s="1"/>
  <c r="A71" i="45" s="1"/>
  <c r="A72" i="45" s="1"/>
  <c r="A73" i="45" s="1"/>
  <c r="A74" i="45" s="1"/>
  <c r="A75" i="45" s="1"/>
  <c r="A76" i="45" s="1"/>
  <c r="A77" i="45" s="1"/>
  <c r="A78" i="45" s="1"/>
  <c r="C29" i="45"/>
  <c r="C32" i="45" s="1"/>
  <c r="D29" i="45"/>
  <c r="D32" i="45" s="1"/>
  <c r="E32" i="45"/>
  <c r="F45" i="46" s="1"/>
  <c r="F29" i="45"/>
  <c r="F32" i="45" s="1"/>
  <c r="G45" i="42" s="1"/>
  <c r="G29" i="45"/>
  <c r="G32" i="45" s="1"/>
  <c r="H45" i="42" s="1"/>
  <c r="C51" i="45"/>
  <c r="C54" i="45" s="1"/>
  <c r="D51" i="45"/>
  <c r="D54" i="45" s="1"/>
  <c r="E54" i="45"/>
  <c r="F25" i="46" s="1"/>
  <c r="F54" i="45"/>
  <c r="G54" i="45"/>
  <c r="C75" i="45"/>
  <c r="C78" i="45" s="1"/>
  <c r="D75" i="45"/>
  <c r="D78" i="45" s="1"/>
  <c r="E78" i="45"/>
  <c r="F35" i="46" s="1"/>
  <c r="F75" i="45"/>
  <c r="F78" i="45" s="1"/>
  <c r="G75" i="45"/>
  <c r="G78" i="45" s="1"/>
  <c r="H35" i="42" s="1"/>
  <c r="H36" i="42" s="1"/>
  <c r="A10" i="44"/>
  <c r="A11" i="44" s="1"/>
  <c r="A12" i="44" s="1"/>
  <c r="A19" i="44" s="1"/>
  <c r="A20" i="44" s="1"/>
  <c r="A21" i="44" s="1"/>
  <c r="A22" i="44" s="1"/>
  <c r="A23" i="44" s="1"/>
  <c r="A24" i="44" s="1"/>
  <c r="A25" i="44" s="1"/>
  <c r="A26" i="44" s="1"/>
  <c r="A27" i="44" s="1"/>
  <c r="A28" i="44" s="1"/>
  <c r="A29" i="44" s="1"/>
  <c r="A30" i="44" s="1"/>
  <c r="A31" i="44" s="1"/>
  <c r="A32" i="44" s="1"/>
  <c r="A43" i="44" s="1"/>
  <c r="A44" i="44" s="1"/>
  <c r="A45" i="44" s="1"/>
  <c r="A46" i="44" s="1"/>
  <c r="A47" i="44" s="1"/>
  <c r="A48" i="44" s="1"/>
  <c r="A49" i="44" s="1"/>
  <c r="A50" i="44" s="1"/>
  <c r="A51" i="44" s="1"/>
  <c r="A52" i="44" s="1"/>
  <c r="A53" i="44" s="1"/>
  <c r="A54" i="44" s="1"/>
  <c r="A65" i="44" s="1"/>
  <c r="A66" i="44" s="1"/>
  <c r="A67" i="44" s="1"/>
  <c r="A68" i="44" s="1"/>
  <c r="A69" i="44" s="1"/>
  <c r="A70" i="44" s="1"/>
  <c r="A71" i="44" s="1"/>
  <c r="A72" i="44" s="1"/>
  <c r="A73" i="44" s="1"/>
  <c r="A74" i="44" s="1"/>
  <c r="A75" i="44" s="1"/>
  <c r="A76" i="44" s="1"/>
  <c r="A77" i="44" s="1"/>
  <c r="A78" i="44" s="1"/>
  <c r="C29" i="44"/>
  <c r="C32" i="44" s="1"/>
  <c r="D29" i="44"/>
  <c r="D32" i="44" s="1"/>
  <c r="E11" i="44"/>
  <c r="F29" i="44"/>
  <c r="F32" i="44" s="1"/>
  <c r="G29" i="44"/>
  <c r="G32" i="44" s="1"/>
  <c r="C51" i="44"/>
  <c r="C54" i="44" s="1"/>
  <c r="D51" i="44"/>
  <c r="D54" i="44" s="1"/>
  <c r="E51" i="44"/>
  <c r="E54" i="44" s="1"/>
  <c r="F51" i="44"/>
  <c r="F54" i="44" s="1"/>
  <c r="G51" i="44"/>
  <c r="G54" i="44" s="1"/>
  <c r="C75" i="44"/>
  <c r="C78" i="44" s="1"/>
  <c r="D75" i="44"/>
  <c r="D78" i="44" s="1"/>
  <c r="E75" i="44"/>
  <c r="E78" i="44" s="1"/>
  <c r="F75" i="44"/>
  <c r="F78" i="44" s="1"/>
  <c r="G75" i="44"/>
  <c r="G78" i="44" s="1"/>
  <c r="E9" i="43"/>
  <c r="A10" i="43"/>
  <c r="A11" i="43" s="1"/>
  <c r="A12" i="43" s="1"/>
  <c r="A13" i="43" s="1"/>
  <c r="A14" i="43" s="1"/>
  <c r="A15" i="43" s="1"/>
  <c r="A16" i="43" s="1"/>
  <c r="A17" i="43" s="1"/>
  <c r="A18" i="43" s="1"/>
  <c r="A19" i="43" s="1"/>
  <c r="A20" i="43" s="1"/>
  <c r="A21" i="43" s="1"/>
  <c r="A22" i="43" s="1"/>
  <c r="A25" i="43" s="1"/>
  <c r="A26" i="43" s="1"/>
  <c r="A27" i="43" s="1"/>
  <c r="A28" i="43" s="1"/>
  <c r="A29" i="43" s="1"/>
  <c r="A30" i="43" s="1"/>
  <c r="A31" i="43" s="1"/>
  <c r="A32" i="43" s="1"/>
  <c r="A33" i="43" s="1"/>
  <c r="A34" i="43" s="1"/>
  <c r="A35" i="43" s="1"/>
  <c r="A36" i="43" s="1"/>
  <c r="A37" i="43" s="1"/>
  <c r="A38" i="43" s="1"/>
  <c r="A41" i="43" s="1"/>
  <c r="A42" i="43" s="1"/>
  <c r="A43" i="43" s="1"/>
  <c r="A44" i="43" s="1"/>
  <c r="A45" i="43" s="1"/>
  <c r="A46" i="43" s="1"/>
  <c r="A47" i="43" s="1"/>
  <c r="A48" i="43" s="1"/>
  <c r="A49" i="43" s="1"/>
  <c r="A50" i="43" s="1"/>
  <c r="A51" i="43" s="1"/>
  <c r="A52" i="43" s="1"/>
  <c r="A53" i="43" s="1"/>
  <c r="A54" i="43" s="1"/>
  <c r="E10" i="43"/>
  <c r="R10" i="43" s="1"/>
  <c r="E11" i="43"/>
  <c r="R11" i="43" s="1"/>
  <c r="E12" i="43"/>
  <c r="R12" i="43" s="1"/>
  <c r="E13" i="43"/>
  <c r="R13" i="43" s="1"/>
  <c r="E14" i="43"/>
  <c r="R14" i="43" s="1"/>
  <c r="E15" i="43"/>
  <c r="R15" i="43" s="1"/>
  <c r="H15" i="43"/>
  <c r="L15" i="43"/>
  <c r="E16" i="43"/>
  <c r="R16" i="43" s="1"/>
  <c r="E17" i="43"/>
  <c r="R17" i="43" s="1"/>
  <c r="H17" i="43"/>
  <c r="E18" i="43"/>
  <c r="R18" i="43" s="1"/>
  <c r="E19" i="43"/>
  <c r="R19" i="43" s="1"/>
  <c r="L19" i="43"/>
  <c r="E20" i="43"/>
  <c r="R20" i="43" s="1"/>
  <c r="E21" i="43"/>
  <c r="R21" i="43" s="1"/>
  <c r="E25" i="43"/>
  <c r="G39" i="43"/>
  <c r="I25" i="43"/>
  <c r="I38" i="43" s="1"/>
  <c r="I39" i="43" s="1"/>
  <c r="K25" i="43"/>
  <c r="E26" i="43"/>
  <c r="J26" i="43" s="1"/>
  <c r="L26" i="43"/>
  <c r="E27" i="43"/>
  <c r="J27" i="43" s="1"/>
  <c r="E28" i="43"/>
  <c r="J28" i="43" s="1"/>
  <c r="E29" i="43"/>
  <c r="J29" i="43" s="1"/>
  <c r="E30" i="43"/>
  <c r="J30" i="43" s="1"/>
  <c r="H30" i="43"/>
  <c r="E31" i="43"/>
  <c r="J31" i="43" s="1"/>
  <c r="E32" i="43"/>
  <c r="J32" i="43" s="1"/>
  <c r="H32" i="43"/>
  <c r="L32" i="43"/>
  <c r="E33" i="43"/>
  <c r="J33" i="43" s="1"/>
  <c r="E34" i="43"/>
  <c r="J34" i="43" s="1"/>
  <c r="H34" i="43"/>
  <c r="E35" i="43"/>
  <c r="J35" i="43" s="1"/>
  <c r="E36" i="43"/>
  <c r="J36" i="43" s="1"/>
  <c r="E37" i="43"/>
  <c r="J37" i="43" s="1"/>
  <c r="E41" i="43"/>
  <c r="F41" i="43"/>
  <c r="G41" i="43"/>
  <c r="I41" i="43"/>
  <c r="J41" i="43" s="1"/>
  <c r="K41" i="43"/>
  <c r="K54" i="43" s="1"/>
  <c r="K55" i="43" s="1"/>
  <c r="E42" i="43"/>
  <c r="J42" i="43"/>
  <c r="E43" i="43"/>
  <c r="H43" i="43" s="1"/>
  <c r="E44" i="43"/>
  <c r="H44" i="43" s="1"/>
  <c r="E45" i="43"/>
  <c r="H45" i="43" s="1"/>
  <c r="E46" i="43"/>
  <c r="H46" i="43" s="1"/>
  <c r="E47" i="43"/>
  <c r="H47" i="43" s="1"/>
  <c r="E48" i="43"/>
  <c r="H48" i="43" s="1"/>
  <c r="E49" i="43"/>
  <c r="H49" i="43" s="1"/>
  <c r="E50" i="43"/>
  <c r="H50" i="43" s="1"/>
  <c r="J50" i="43"/>
  <c r="E51" i="43"/>
  <c r="H51" i="43" s="1"/>
  <c r="E52" i="43"/>
  <c r="H52" i="43" s="1"/>
  <c r="E53" i="43"/>
  <c r="H53" i="43" s="1"/>
  <c r="J53" i="43"/>
  <c r="A10" i="42"/>
  <c r="A11" i="42" s="1"/>
  <c r="A12" i="42" s="1"/>
  <c r="A13" i="42" s="1"/>
  <c r="A14" i="42" s="1"/>
  <c r="A15" i="42" s="1"/>
  <c r="A16" i="42" s="1"/>
  <c r="E43" i="41"/>
  <c r="E45" i="41" s="1"/>
  <c r="D42" i="41"/>
  <c r="G21" i="41"/>
  <c r="E21" i="41"/>
  <c r="D21" i="41"/>
  <c r="F19" i="41"/>
  <c r="H19" i="41" s="1"/>
  <c r="F18" i="41"/>
  <c r="H18" i="41" s="1"/>
  <c r="F17" i="41"/>
  <c r="H17" i="41" s="1"/>
  <c r="F16" i="41"/>
  <c r="F15" i="41"/>
  <c r="H15" i="41" s="1"/>
  <c r="F14" i="41"/>
  <c r="H14" i="41" s="1"/>
  <c r="E35" i="46" l="1"/>
  <c r="F36" i="46"/>
  <c r="E36" i="46" s="1"/>
  <c r="F26" i="46"/>
  <c r="E26" i="46" s="1"/>
  <c r="E25" i="46"/>
  <c r="E45" i="46"/>
  <c r="F46" i="46"/>
  <c r="E10" i="44"/>
  <c r="F32" i="46"/>
  <c r="F22" i="46"/>
  <c r="F22" i="42"/>
  <c r="E9" i="44"/>
  <c r="E12" i="44" s="1"/>
  <c r="G54" i="43"/>
  <c r="G55" i="43" s="1"/>
  <c r="H41" i="47"/>
  <c r="E11" i="45"/>
  <c r="F45" i="42"/>
  <c r="F35" i="42"/>
  <c r="E10" i="45"/>
  <c r="E9" i="45"/>
  <c r="E12" i="45" s="1"/>
  <c r="F25" i="42"/>
  <c r="G35" i="42"/>
  <c r="G36" i="42" s="1"/>
  <c r="H32" i="42"/>
  <c r="H33" i="42" s="1"/>
  <c r="Z26" i="47"/>
  <c r="Z27" i="47" s="1"/>
  <c r="Z28" i="47" s="1"/>
  <c r="Z29" i="47" s="1"/>
  <c r="Z30" i="47" s="1"/>
  <c r="Z31" i="47" s="1"/>
  <c r="Z32" i="47" s="1"/>
  <c r="Z33" i="47" s="1"/>
  <c r="Z34" i="47" s="1"/>
  <c r="Z35" i="47" s="1"/>
  <c r="Z36" i="47" s="1"/>
  <c r="Z37" i="47" s="1"/>
  <c r="G32" i="42"/>
  <c r="G33" i="42" s="1"/>
  <c r="Q26" i="47"/>
  <c r="Q27" i="47" s="1"/>
  <c r="Q28" i="47" s="1"/>
  <c r="Q29" i="47" s="1"/>
  <c r="Q30" i="47" s="1"/>
  <c r="Q31" i="47" s="1"/>
  <c r="Q32" i="47" s="1"/>
  <c r="Q33" i="47" s="1"/>
  <c r="Q34" i="47" s="1"/>
  <c r="Q35" i="47" s="1"/>
  <c r="Q36" i="47" s="1"/>
  <c r="Q37" i="47" s="1"/>
  <c r="F32" i="42"/>
  <c r="H26" i="47"/>
  <c r="H27" i="47" s="1"/>
  <c r="H28" i="47" s="1"/>
  <c r="H29" i="47" s="1"/>
  <c r="H30" i="47" s="1"/>
  <c r="H31" i="47" s="1"/>
  <c r="H32" i="47" s="1"/>
  <c r="H33" i="47" s="1"/>
  <c r="H34" i="47" s="1"/>
  <c r="H35" i="47" s="1"/>
  <c r="H36" i="47" s="1"/>
  <c r="H37" i="47" s="1"/>
  <c r="Q10" i="47"/>
  <c r="Q11" i="47" s="1"/>
  <c r="Q12" i="47" s="1"/>
  <c r="Q13" i="47" s="1"/>
  <c r="Q14" i="47" s="1"/>
  <c r="Q15" i="47" s="1"/>
  <c r="Q16" i="47" s="1"/>
  <c r="Q17" i="47" s="1"/>
  <c r="Q18" i="47" s="1"/>
  <c r="Q19" i="47" s="1"/>
  <c r="Q20" i="47" s="1"/>
  <c r="Q21" i="47" s="1"/>
  <c r="G22" i="42"/>
  <c r="Z10" i="47"/>
  <c r="Z11" i="47" s="1"/>
  <c r="Z12" i="47" s="1"/>
  <c r="Z13" i="47" s="1"/>
  <c r="Z14" i="47" s="1"/>
  <c r="Z15" i="47" s="1"/>
  <c r="Z16" i="47" s="1"/>
  <c r="Z17" i="47" s="1"/>
  <c r="Z18" i="47" s="1"/>
  <c r="Z19" i="47" s="1"/>
  <c r="Z20" i="47" s="1"/>
  <c r="Z21" i="47" s="1"/>
  <c r="H25" i="42"/>
  <c r="H26" i="42" s="1"/>
  <c r="G25" i="42"/>
  <c r="G26" i="42" s="1"/>
  <c r="H42" i="42"/>
  <c r="Z42" i="47"/>
  <c r="Z43" i="47" s="1"/>
  <c r="Z44" i="47" s="1"/>
  <c r="Z45" i="47" s="1"/>
  <c r="Z46" i="47" s="1"/>
  <c r="Z47" i="47" s="1"/>
  <c r="Z48" i="47" s="1"/>
  <c r="Z49" i="47" s="1"/>
  <c r="Z50" i="47" s="1"/>
  <c r="Z51" i="47" s="1"/>
  <c r="Z52" i="47" s="1"/>
  <c r="Z53" i="47" s="1"/>
  <c r="G42" i="42"/>
  <c r="Q42" i="47"/>
  <c r="Q43" i="47" s="1"/>
  <c r="Q44" i="47" s="1"/>
  <c r="Q45" i="47" s="1"/>
  <c r="Q46" i="47" s="1"/>
  <c r="Q47" i="47" s="1"/>
  <c r="Q48" i="47" s="1"/>
  <c r="Q49" i="47" s="1"/>
  <c r="Q50" i="47" s="1"/>
  <c r="Q51" i="47" s="1"/>
  <c r="Q52" i="47" s="1"/>
  <c r="Q53" i="47" s="1"/>
  <c r="F42" i="42"/>
  <c r="H42" i="47"/>
  <c r="H10" i="47"/>
  <c r="H11" i="47" s="1"/>
  <c r="H12" i="47" s="1"/>
  <c r="H13" i="47" s="1"/>
  <c r="H14" i="47" s="1"/>
  <c r="H15" i="47" s="1"/>
  <c r="H16" i="47" s="1"/>
  <c r="H17" i="47" s="1"/>
  <c r="H18" i="47" s="1"/>
  <c r="H19" i="47" s="1"/>
  <c r="H20" i="47" s="1"/>
  <c r="H21" i="47" s="1"/>
  <c r="L29" i="43"/>
  <c r="L12" i="43"/>
  <c r="F11" i="44"/>
  <c r="J46" i="43"/>
  <c r="L37" i="43"/>
  <c r="H29" i="43"/>
  <c r="H12" i="43"/>
  <c r="J44" i="43"/>
  <c r="L31" i="43"/>
  <c r="L27" i="43"/>
  <c r="L14" i="43"/>
  <c r="I54" i="43"/>
  <c r="I55" i="43" s="1"/>
  <c r="J49" i="43"/>
  <c r="L34" i="43"/>
  <c r="H27" i="43"/>
  <c r="L17" i="43"/>
  <c r="H14" i="43"/>
  <c r="F11" i="45"/>
  <c r="J48" i="43"/>
  <c r="L35" i="43"/>
  <c r="L20" i="43"/>
  <c r="J52" i="43"/>
  <c r="H35" i="43"/>
  <c r="J45" i="43"/>
  <c r="H37" i="43"/>
  <c r="H18" i="43"/>
  <c r="G11" i="45"/>
  <c r="L36" i="43"/>
  <c r="H31" i="43"/>
  <c r="L28" i="43"/>
  <c r="H19" i="43"/>
  <c r="L16" i="43"/>
  <c r="L10" i="43"/>
  <c r="J51" i="43"/>
  <c r="J47" i="43"/>
  <c r="J43" i="43"/>
  <c r="H41" i="43"/>
  <c r="H54" i="43" s="1"/>
  <c r="F48" i="42" s="1"/>
  <c r="E48" i="42" s="1"/>
  <c r="H36" i="43"/>
  <c r="L33" i="43"/>
  <c r="H28" i="43"/>
  <c r="L21" i="43"/>
  <c r="H16" i="43"/>
  <c r="L13" i="43"/>
  <c r="J10" i="43"/>
  <c r="H33" i="43"/>
  <c r="L30" i="43"/>
  <c r="H21" i="43"/>
  <c r="L18" i="43"/>
  <c r="H13" i="43"/>
  <c r="H10" i="43"/>
  <c r="G11" i="44"/>
  <c r="G9" i="44"/>
  <c r="K23" i="43"/>
  <c r="G10" i="45"/>
  <c r="G9" i="45"/>
  <c r="G10" i="44"/>
  <c r="F21" i="41"/>
  <c r="J38" i="43"/>
  <c r="G38" i="42" s="1"/>
  <c r="J11" i="43"/>
  <c r="F9" i="44"/>
  <c r="L53" i="43"/>
  <c r="L52" i="43"/>
  <c r="L51" i="43"/>
  <c r="L50" i="43"/>
  <c r="L49" i="43"/>
  <c r="L48" i="43"/>
  <c r="L47" i="43"/>
  <c r="L46" i="43"/>
  <c r="L45" i="43"/>
  <c r="L44" i="43"/>
  <c r="L43" i="43"/>
  <c r="L41" i="43"/>
  <c r="H11" i="43"/>
  <c r="F10" i="44"/>
  <c r="F10" i="45"/>
  <c r="F9" i="45"/>
  <c r="J21" i="43"/>
  <c r="J20" i="43"/>
  <c r="J19" i="43"/>
  <c r="J18" i="43"/>
  <c r="J17" i="43"/>
  <c r="J16" i="43"/>
  <c r="J15" i="43"/>
  <c r="J14" i="43"/>
  <c r="J13" i="43"/>
  <c r="J12" i="43"/>
  <c r="L11" i="43"/>
  <c r="H16" i="41"/>
  <c r="H21" i="41" s="1"/>
  <c r="E23" i="3" s="1"/>
  <c r="E46" i="46" l="1"/>
  <c r="F49" i="46"/>
  <c r="E49" i="46" s="1"/>
  <c r="E32" i="42"/>
  <c r="F33" i="42"/>
  <c r="E33" i="42" s="1"/>
  <c r="F33" i="46"/>
  <c r="E32" i="46"/>
  <c r="E22" i="42"/>
  <c r="F23" i="42"/>
  <c r="E23" i="42" s="1"/>
  <c r="F23" i="46"/>
  <c r="E22" i="46"/>
  <c r="H43" i="47"/>
  <c r="H44" i="47" s="1"/>
  <c r="H45" i="47" s="1"/>
  <c r="H46" i="47" s="1"/>
  <c r="H47" i="47" s="1"/>
  <c r="H48" i="47" s="1"/>
  <c r="H49" i="47" s="1"/>
  <c r="H50" i="47" s="1"/>
  <c r="H51" i="47" s="1"/>
  <c r="H52" i="47" s="1"/>
  <c r="H53" i="47" s="1"/>
  <c r="F10" i="46"/>
  <c r="E45" i="42"/>
  <c r="F46" i="42"/>
  <c r="E46" i="42" s="1"/>
  <c r="E35" i="42"/>
  <c r="F36" i="42"/>
  <c r="E36" i="42" s="1"/>
  <c r="E25" i="42"/>
  <c r="F26" i="42"/>
  <c r="E26" i="42" s="1"/>
  <c r="F43" i="42"/>
  <c r="E43" i="42" s="1"/>
  <c r="E42" i="42"/>
  <c r="G10" i="46"/>
  <c r="F11" i="46"/>
  <c r="G11" i="46"/>
  <c r="F12" i="45"/>
  <c r="J54" i="43"/>
  <c r="G48" i="42" s="1"/>
  <c r="L38" i="43"/>
  <c r="H38" i="42" s="1"/>
  <c r="H38" i="43"/>
  <c r="F38" i="42" s="1"/>
  <c r="L22" i="43"/>
  <c r="H28" i="42" s="1"/>
  <c r="H29" i="42" s="1"/>
  <c r="G9" i="42" s="1"/>
  <c r="G12" i="42" s="1"/>
  <c r="G12" i="45"/>
  <c r="J22" i="43"/>
  <c r="G28" i="42" s="1"/>
  <c r="G29" i="42" s="1"/>
  <c r="F9" i="42" s="1"/>
  <c r="F12" i="42" s="1"/>
  <c r="L54" i="43"/>
  <c r="H48" i="42" s="1"/>
  <c r="H49" i="42" s="1"/>
  <c r="G23" i="43"/>
  <c r="H22" i="43"/>
  <c r="F28" i="42" s="1"/>
  <c r="F39" i="46" l="1"/>
  <c r="E33" i="46"/>
  <c r="E23" i="46"/>
  <c r="F29" i="46"/>
  <c r="F12" i="46"/>
  <c r="G12" i="46"/>
  <c r="E38" i="42"/>
  <c r="F39" i="42"/>
  <c r="E28" i="42"/>
  <c r="F29" i="42"/>
  <c r="G49" i="42"/>
  <c r="F49" i="42"/>
  <c r="E9" i="3"/>
  <c r="E39" i="46" l="1"/>
  <c r="E10" i="46"/>
  <c r="E29" i="46"/>
  <c r="E9" i="46"/>
  <c r="E11" i="46"/>
  <c r="E11" i="42"/>
  <c r="E49" i="42"/>
  <c r="E10" i="42"/>
  <c r="E39" i="42"/>
  <c r="E29" i="42"/>
  <c r="E9" i="42"/>
  <c r="A2" i="42"/>
  <c r="A2" i="43" s="1"/>
  <c r="A2" i="47"/>
  <c r="Q12" i="38"/>
  <c r="E12" i="46" l="1"/>
  <c r="E16" i="46" s="1"/>
  <c r="E12" i="42"/>
  <c r="E16" i="42" s="1"/>
  <c r="F132" i="9"/>
  <c r="F133" i="9" s="1"/>
  <c r="F134" i="9" s="1"/>
  <c r="F135" i="9" s="1"/>
  <c r="F136" i="9" s="1"/>
  <c r="F137" i="9" s="1"/>
  <c r="E14" i="9" l="1"/>
  <c r="E13" i="9"/>
  <c r="E100" i="9"/>
  <c r="E94" i="9"/>
  <c r="E27" i="9"/>
  <c r="D96" i="25" l="1"/>
  <c r="D63" i="25"/>
  <c r="B94" i="25"/>
  <c r="B61" i="25"/>
  <c r="B29" i="25"/>
  <c r="T80" i="36" l="1"/>
  <c r="V80" i="36" s="1"/>
  <c r="T79" i="36"/>
  <c r="V79" i="36" s="1"/>
  <c r="T78" i="36"/>
  <c r="V78" i="36" s="1"/>
  <c r="T77" i="36"/>
  <c r="V77" i="36" s="1"/>
  <c r="T76" i="36"/>
  <c r="V76" i="36" s="1"/>
  <c r="T75" i="36"/>
  <c r="V75" i="36" s="1"/>
  <c r="T74" i="36"/>
  <c r="V74" i="36" s="1"/>
  <c r="T73" i="36"/>
  <c r="V73" i="36" s="1"/>
  <c r="T72" i="36"/>
  <c r="V72" i="36" s="1"/>
  <c r="T71" i="36"/>
  <c r="V71" i="36" s="1"/>
  <c r="T70" i="36"/>
  <c r="V70" i="36" s="1"/>
  <c r="V81" i="36" l="1"/>
  <c r="C4" i="39" l="1"/>
  <c r="C5" i="39"/>
  <c r="K5" i="39"/>
  <c r="K6" i="39"/>
  <c r="F26" i="29" l="1"/>
  <c r="M101" i="36" l="1"/>
  <c r="R58" i="36"/>
  <c r="M73" i="29"/>
  <c r="I41" i="29"/>
  <c r="I40" i="29"/>
  <c r="I39" i="29"/>
  <c r="I38" i="29"/>
  <c r="I37" i="29"/>
  <c r="I36" i="29"/>
  <c r="F68" i="9"/>
  <c r="F52" i="9"/>
  <c r="D29" i="5"/>
  <c r="E29" i="5"/>
  <c r="F29" i="5"/>
  <c r="C28" i="5"/>
  <c r="C27" i="5"/>
  <c r="C26" i="5"/>
  <c r="C25" i="5"/>
  <c r="I42" i="29" l="1"/>
  <c r="C29" i="5"/>
  <c r="F154" i="9" l="1"/>
  <c r="F138" i="9"/>
  <c r="Y40" i="36" l="1"/>
  <c r="Y39" i="36"/>
  <c r="Y38" i="36"/>
  <c r="Y37" i="36"/>
  <c r="Y36" i="36"/>
  <c r="Y35" i="36"/>
  <c r="Y34" i="36"/>
  <c r="Y33" i="36"/>
  <c r="Z33" i="36" s="1"/>
  <c r="Y32" i="36"/>
  <c r="Y31" i="36"/>
  <c r="Y30" i="36"/>
  <c r="W40" i="36"/>
  <c r="W39" i="36"/>
  <c r="W38" i="36"/>
  <c r="W37" i="36"/>
  <c r="W36" i="36"/>
  <c r="W35" i="36"/>
  <c r="W34" i="36"/>
  <c r="W33" i="36"/>
  <c r="W32" i="36"/>
  <c r="W31" i="36"/>
  <c r="W30" i="36"/>
  <c r="Y11" i="36"/>
  <c r="Y12" i="36"/>
  <c r="Y13" i="36"/>
  <c r="Y14" i="36"/>
  <c r="Y15" i="36"/>
  <c r="Y16" i="36"/>
  <c r="Y17" i="36"/>
  <c r="Y18" i="36"/>
  <c r="Y19" i="36"/>
  <c r="Y20" i="36"/>
  <c r="W11" i="36"/>
  <c r="W12" i="36"/>
  <c r="W13" i="36"/>
  <c r="W14" i="36"/>
  <c r="Z14" i="36" s="1"/>
  <c r="W15" i="36"/>
  <c r="W16" i="36"/>
  <c r="W17" i="36"/>
  <c r="Z17" i="36" s="1"/>
  <c r="W18" i="36"/>
  <c r="W19" i="36"/>
  <c r="W20" i="36"/>
  <c r="E40" i="36"/>
  <c r="G40" i="36" s="1"/>
  <c r="I40" i="36" s="1"/>
  <c r="E39" i="36"/>
  <c r="G39" i="36" s="1"/>
  <c r="I39" i="36" s="1"/>
  <c r="E38" i="36"/>
  <c r="G38" i="36" s="1"/>
  <c r="I38" i="36" s="1"/>
  <c r="E37" i="36"/>
  <c r="G37" i="36" s="1"/>
  <c r="I37" i="36" s="1"/>
  <c r="E36" i="36"/>
  <c r="G36" i="36" s="1"/>
  <c r="I36" i="36" s="1"/>
  <c r="E35" i="36"/>
  <c r="G35" i="36" s="1"/>
  <c r="I35" i="36" s="1"/>
  <c r="E34" i="36"/>
  <c r="G34" i="36" s="1"/>
  <c r="I34" i="36" s="1"/>
  <c r="E33" i="36"/>
  <c r="G33" i="36" s="1"/>
  <c r="I33" i="36" s="1"/>
  <c r="E32" i="36"/>
  <c r="G32" i="36" s="1"/>
  <c r="I32" i="36" s="1"/>
  <c r="E31" i="36"/>
  <c r="G31" i="36" s="1"/>
  <c r="I31" i="36" s="1"/>
  <c r="E30" i="36"/>
  <c r="G30" i="36" s="1"/>
  <c r="I30" i="36" s="1"/>
  <c r="E20" i="36"/>
  <c r="G20" i="36" s="1"/>
  <c r="I20" i="36" s="1"/>
  <c r="E19" i="36"/>
  <c r="G19" i="36" s="1"/>
  <c r="I19" i="36" s="1"/>
  <c r="E18" i="36"/>
  <c r="G18" i="36" s="1"/>
  <c r="I18" i="36" s="1"/>
  <c r="E17" i="36"/>
  <c r="G17" i="36" s="1"/>
  <c r="I17" i="36" s="1"/>
  <c r="E16" i="36"/>
  <c r="G16" i="36" s="1"/>
  <c r="I16" i="36" s="1"/>
  <c r="E15" i="36"/>
  <c r="G15" i="36" s="1"/>
  <c r="I15" i="36" s="1"/>
  <c r="E14" i="36"/>
  <c r="G14" i="36" s="1"/>
  <c r="I14" i="36" s="1"/>
  <c r="E13" i="36"/>
  <c r="G13" i="36" s="1"/>
  <c r="I13" i="36" s="1"/>
  <c r="E12" i="36"/>
  <c r="G12" i="36" s="1"/>
  <c r="I12" i="36" s="1"/>
  <c r="E11" i="36"/>
  <c r="G11" i="36" s="1"/>
  <c r="I11" i="36" s="1"/>
  <c r="E10" i="36"/>
  <c r="J213" i="3"/>
  <c r="Z18" i="36" l="1"/>
  <c r="Z15" i="36"/>
  <c r="Z13" i="36"/>
  <c r="Z16" i="36"/>
  <c r="I41" i="36"/>
  <c r="Z37" i="36"/>
  <c r="Z12" i="36"/>
  <c r="Z19" i="36"/>
  <c r="Z11" i="36"/>
  <c r="Z20" i="36"/>
  <c r="G10" i="36"/>
  <c r="I10" i="36" s="1"/>
  <c r="Z30" i="36"/>
  <c r="Z34" i="36"/>
  <c r="Z38" i="36"/>
  <c r="Z31" i="36"/>
  <c r="Z35" i="36"/>
  <c r="Z39" i="36"/>
  <c r="Z32" i="36"/>
  <c r="Z36" i="36"/>
  <c r="Z40" i="36"/>
  <c r="H9" i="29"/>
  <c r="H223" i="3"/>
  <c r="H222" i="3"/>
  <c r="H220" i="3"/>
  <c r="E148" i="3"/>
  <c r="E147" i="3"/>
  <c r="E114" i="3"/>
  <c r="E104" i="3"/>
  <c r="I21" i="36" l="1"/>
  <c r="E151" i="3" s="1"/>
  <c r="W10" i="36" l="1"/>
  <c r="Z41" i="36"/>
  <c r="E106" i="3" s="1"/>
  <c r="J106" i="3" s="1"/>
  <c r="M239" i="3" s="1"/>
  <c r="Z10" i="36" l="1"/>
  <c r="E105" i="3" s="1"/>
  <c r="E102" i="3"/>
  <c r="G7" i="29"/>
  <c r="Z21" i="36" l="1"/>
  <c r="E2" i="38"/>
  <c r="D2" i="29"/>
  <c r="P40" i="38"/>
  <c r="I230" i="3" s="1"/>
  <c r="G20" i="25" s="1"/>
  <c r="H22" i="38"/>
  <c r="G22" i="38"/>
  <c r="F22" i="38"/>
  <c r="E22" i="38"/>
  <c r="D22" i="38"/>
  <c r="B22" i="38"/>
  <c r="Q21" i="38"/>
  <c r="Q20" i="38"/>
  <c r="Q19" i="38"/>
  <c r="Q16" i="38"/>
  <c r="F230" i="3" s="1"/>
  <c r="D20" i="25" s="1"/>
  <c r="D52" i="25" s="1"/>
  <c r="P14" i="38"/>
  <c r="O14" i="38"/>
  <c r="N14" i="38"/>
  <c r="N22" i="38" s="1"/>
  <c r="M14" i="38"/>
  <c r="M22" i="38" s="1"/>
  <c r="L14" i="38"/>
  <c r="K14" i="38"/>
  <c r="J14" i="38"/>
  <c r="J22" i="38" s="1"/>
  <c r="I14" i="38"/>
  <c r="H14" i="38"/>
  <c r="H24" i="38" s="1"/>
  <c r="G14" i="38"/>
  <c r="G24" i="38" s="1"/>
  <c r="F14" i="38"/>
  <c r="E14" i="38"/>
  <c r="D14" i="38"/>
  <c r="D24" i="38" s="1"/>
  <c r="Q13" i="38"/>
  <c r="Q11" i="38"/>
  <c r="Q10" i="38"/>
  <c r="P27" i="38" s="1"/>
  <c r="P33" i="38" s="1"/>
  <c r="E24" i="38" l="1"/>
  <c r="O22" i="38"/>
  <c r="O24" i="38" s="1"/>
  <c r="L22" i="38"/>
  <c r="L24" i="38" s="1"/>
  <c r="P22" i="38"/>
  <c r="P24" i="38" s="1"/>
  <c r="K22" i="38"/>
  <c r="K24" i="38" s="1"/>
  <c r="Q18" i="38"/>
  <c r="Q22" i="38" s="1"/>
  <c r="F231" i="3" s="1"/>
  <c r="D21" i="25" s="1"/>
  <c r="D53" i="25" s="1"/>
  <c r="M24" i="38"/>
  <c r="I22" i="38"/>
  <c r="I24" i="38" s="1"/>
  <c r="G85" i="25"/>
  <c r="G52" i="25"/>
  <c r="F24" i="38"/>
  <c r="J24" i="38"/>
  <c r="N24" i="38"/>
  <c r="Q14" i="38"/>
  <c r="F229" i="3" l="1"/>
  <c r="D19" i="25" s="1"/>
  <c r="D51" i="25" s="1"/>
  <c r="P35" i="38"/>
  <c r="I229" i="3" s="1"/>
  <c r="Q24" i="38"/>
  <c r="H134" i="36" l="1"/>
  <c r="M108" i="36" l="1"/>
  <c r="M107" i="36"/>
  <c r="M106" i="36"/>
  <c r="M105" i="36"/>
  <c r="M104" i="36"/>
  <c r="M103" i="36"/>
  <c r="M102" i="36"/>
  <c r="M100" i="36"/>
  <c r="M99" i="36"/>
  <c r="M98" i="36"/>
  <c r="M97" i="36"/>
  <c r="M96" i="36"/>
  <c r="M95" i="36"/>
  <c r="M94" i="36"/>
  <c r="M93" i="36"/>
  <c r="M92" i="36"/>
  <c r="M109" i="36" l="1"/>
  <c r="R60" i="36"/>
  <c r="R59" i="36"/>
  <c r="R57" i="36"/>
  <c r="R56" i="36"/>
  <c r="R55" i="36"/>
  <c r="R54" i="36"/>
  <c r="R53" i="36"/>
  <c r="R52" i="36"/>
  <c r="R51" i="36"/>
  <c r="R61" i="36" l="1"/>
  <c r="E109" i="3" s="1"/>
  <c r="J150" i="3" l="1"/>
  <c r="J43" i="25" l="1"/>
  <c r="J107" i="25" s="1"/>
  <c r="G21" i="25" l="1"/>
  <c r="G53" i="25" s="1"/>
  <c r="D54" i="25"/>
  <c r="E119" i="25" l="1"/>
  <c r="E120" i="25" s="1"/>
  <c r="E121" i="25" s="1"/>
  <c r="E122" i="25" s="1"/>
  <c r="E123" i="25" s="1"/>
  <c r="E124" i="25" s="1"/>
  <c r="E125" i="25" s="1"/>
  <c r="E126" i="25" s="1"/>
  <c r="E127" i="25" s="1"/>
  <c r="E128" i="25" s="1"/>
  <c r="E129" i="25" s="1"/>
  <c r="E130" i="25" s="1"/>
  <c r="E131" i="25" s="1"/>
  <c r="E132" i="25" s="1"/>
  <c r="E133" i="25" s="1"/>
  <c r="E134" i="25" s="1"/>
  <c r="E135" i="25" s="1"/>
  <c r="G86" i="25"/>
  <c r="C175" i="3" l="1"/>
  <c r="J147" i="3" l="1"/>
  <c r="D25" i="3" l="1"/>
  <c r="G117" i="29" l="1"/>
  <c r="E113" i="3" s="1"/>
  <c r="J102" i="3" l="1"/>
  <c r="M238" i="3" l="1"/>
  <c r="J212" i="3"/>
  <c r="E158" i="3"/>
  <c r="E159" i="3" s="1"/>
  <c r="E169" i="9"/>
  <c r="E168" i="9"/>
  <c r="E167" i="9"/>
  <c r="E166" i="9"/>
  <c r="E165" i="9"/>
  <c r="E164" i="9"/>
  <c r="E163" i="9"/>
  <c r="E162" i="9"/>
  <c r="E161" i="9"/>
  <c r="E160" i="9"/>
  <c r="E159" i="9"/>
  <c r="E158" i="9"/>
  <c r="E157" i="9"/>
  <c r="E153" i="9"/>
  <c r="E152" i="9"/>
  <c r="E151" i="9"/>
  <c r="E150" i="9"/>
  <c r="E149" i="9"/>
  <c r="E148" i="9"/>
  <c r="E147" i="9"/>
  <c r="E146" i="9"/>
  <c r="E145" i="9"/>
  <c r="E144" i="9"/>
  <c r="E143" i="9"/>
  <c r="E142" i="9"/>
  <c r="E141" i="9"/>
  <c r="E137" i="9"/>
  <c r="E136" i="9"/>
  <c r="E135" i="9"/>
  <c r="E134" i="9"/>
  <c r="E133" i="9"/>
  <c r="E132" i="9"/>
  <c r="E131" i="9"/>
  <c r="E130" i="9"/>
  <c r="E129" i="9"/>
  <c r="E128" i="9"/>
  <c r="E127" i="9"/>
  <c r="E126" i="9"/>
  <c r="E125" i="9"/>
  <c r="E121" i="9"/>
  <c r="E120" i="9"/>
  <c r="E119" i="9"/>
  <c r="E118" i="9"/>
  <c r="E117" i="9"/>
  <c r="E116" i="9"/>
  <c r="E115" i="9"/>
  <c r="E114" i="9"/>
  <c r="E113" i="9"/>
  <c r="E112" i="9"/>
  <c r="E111" i="9"/>
  <c r="E110" i="9"/>
  <c r="E109" i="9"/>
  <c r="E105" i="9"/>
  <c r="E104" i="9"/>
  <c r="E103" i="9"/>
  <c r="E102" i="9"/>
  <c r="E101" i="9"/>
  <c r="E99" i="9"/>
  <c r="E98" i="9"/>
  <c r="E97" i="9"/>
  <c r="E96" i="9"/>
  <c r="E95" i="9"/>
  <c r="E83" i="9"/>
  <c r="E82" i="9"/>
  <c r="E81" i="9"/>
  <c r="E80" i="9"/>
  <c r="E79" i="9"/>
  <c r="E78" i="9"/>
  <c r="E77" i="9"/>
  <c r="E76" i="9"/>
  <c r="E75" i="9"/>
  <c r="E74" i="9"/>
  <c r="E73" i="9"/>
  <c r="E72" i="9"/>
  <c r="E71" i="9"/>
  <c r="E67" i="9"/>
  <c r="E66" i="9"/>
  <c r="E65" i="9"/>
  <c r="E64" i="9"/>
  <c r="E63" i="9"/>
  <c r="E62" i="9"/>
  <c r="E61" i="9"/>
  <c r="E60" i="9"/>
  <c r="E59" i="9"/>
  <c r="E58" i="9"/>
  <c r="E57" i="9"/>
  <c r="E56" i="9"/>
  <c r="E55" i="9"/>
  <c r="E51" i="9"/>
  <c r="E50" i="9"/>
  <c r="E49" i="9"/>
  <c r="E48" i="9"/>
  <c r="E47" i="9"/>
  <c r="E46" i="9"/>
  <c r="E45" i="9"/>
  <c r="E44" i="9"/>
  <c r="E43" i="9"/>
  <c r="E42" i="9"/>
  <c r="E41" i="9"/>
  <c r="E40" i="9"/>
  <c r="E39" i="9"/>
  <c r="E35" i="9"/>
  <c r="E34" i="9"/>
  <c r="E33" i="9"/>
  <c r="E32" i="9"/>
  <c r="E31" i="9"/>
  <c r="E30" i="9"/>
  <c r="E29" i="9"/>
  <c r="E28" i="9"/>
  <c r="E26" i="9"/>
  <c r="E25" i="9"/>
  <c r="E24" i="9"/>
  <c r="E19" i="9"/>
  <c r="E18" i="9"/>
  <c r="E17" i="9"/>
  <c r="E16" i="9"/>
  <c r="E15" i="9"/>
  <c r="E12" i="9"/>
  <c r="E11" i="9"/>
  <c r="E10" i="9"/>
  <c r="E9" i="9"/>
  <c r="E23" i="9"/>
  <c r="G91" i="29"/>
  <c r="I82" i="29"/>
  <c r="I64" i="29"/>
  <c r="G5" i="29"/>
  <c r="E101" i="3" s="1"/>
  <c r="C241" i="3"/>
  <c r="C19" i="3"/>
  <c r="C243" i="3" s="1"/>
  <c r="D22" i="25"/>
  <c r="A16" i="25"/>
  <c r="A19" i="25" s="1"/>
  <c r="A20" i="25" s="1"/>
  <c r="A21" i="25" s="1"/>
  <c r="A22" i="25" s="1"/>
  <c r="C46" i="5"/>
  <c r="F32" i="5"/>
  <c r="F34" i="5" s="1"/>
  <c r="C231" i="3"/>
  <c r="C226" i="3"/>
  <c r="A7" i="9"/>
  <c r="A8" i="9" s="1"/>
  <c r="A9" i="9" s="1"/>
  <c r="A10" i="9" s="1"/>
  <c r="A11" i="9" s="1"/>
  <c r="A12" i="9" s="1"/>
  <c r="A13" i="9" s="1"/>
  <c r="A14" i="9" s="1"/>
  <c r="A15" i="9" s="1"/>
  <c r="A16" i="9" s="1"/>
  <c r="A17" i="9" s="1"/>
  <c r="A18" i="9" s="1"/>
  <c r="A19" i="9" s="1"/>
  <c r="A20" i="9" s="1"/>
  <c r="A22" i="9" s="1"/>
  <c r="A23" i="9" s="1"/>
  <c r="A24" i="9" s="1"/>
  <c r="A25" i="9" s="1"/>
  <c r="A26" i="9" s="1"/>
  <c r="A27" i="9" s="1"/>
  <c r="A28" i="9" s="1"/>
  <c r="A29" i="9" s="1"/>
  <c r="A30" i="9" s="1"/>
  <c r="A31" i="9" s="1"/>
  <c r="A32" i="9" s="1"/>
  <c r="A33" i="9" s="1"/>
  <c r="A34" i="9" s="1"/>
  <c r="A35" i="9" s="1"/>
  <c r="A36" i="9" s="1"/>
  <c r="A38" i="9" s="1"/>
  <c r="A39" i="9" s="1"/>
  <c r="A19" i="3"/>
  <c r="D21" i="3" s="1"/>
  <c r="A2" i="9"/>
  <c r="A2" i="5"/>
  <c r="F122" i="9"/>
  <c r="E88" i="3" s="1"/>
  <c r="J88" i="3" s="1"/>
  <c r="F170" i="9"/>
  <c r="E86" i="3" s="1"/>
  <c r="J86" i="3" s="1"/>
  <c r="F36" i="9"/>
  <c r="E81" i="3" s="1"/>
  <c r="J81" i="3" s="1"/>
  <c r="F84" i="9"/>
  <c r="E79" i="3" s="1"/>
  <c r="J79" i="3" s="1"/>
  <c r="M71" i="3"/>
  <c r="M136" i="3" s="1"/>
  <c r="M205" i="3" s="1"/>
  <c r="M257" i="3" s="1"/>
  <c r="G144" i="3"/>
  <c r="G148" i="3" s="1"/>
  <c r="E72" i="3"/>
  <c r="E137" i="3" s="1"/>
  <c r="A9" i="5"/>
  <c r="D14" i="5"/>
  <c r="E19" i="3" s="1"/>
  <c r="G19" i="3"/>
  <c r="C86" i="3"/>
  <c r="C93" i="3" s="1"/>
  <c r="G86" i="3"/>
  <c r="G87" i="3"/>
  <c r="G109" i="3" s="1"/>
  <c r="C88" i="3"/>
  <c r="C95" i="3" s="1"/>
  <c r="G88" i="3"/>
  <c r="G89" i="3"/>
  <c r="C99" i="3"/>
  <c r="G105" i="3"/>
  <c r="G104" i="3" s="1"/>
  <c r="H105" i="3"/>
  <c r="C111" i="3"/>
  <c r="C113" i="3"/>
  <c r="C114" i="3"/>
  <c r="C156" i="3"/>
  <c r="C161" i="3"/>
  <c r="G164" i="3"/>
  <c r="J167" i="3"/>
  <c r="G168" i="3"/>
  <c r="E169" i="3"/>
  <c r="D171" i="3"/>
  <c r="E206" i="3"/>
  <c r="C213" i="3"/>
  <c r="E224" i="3"/>
  <c r="E258" i="3"/>
  <c r="A3" i="41" s="1"/>
  <c r="A2" i="46" s="1"/>
  <c r="A6" i="49" s="1"/>
  <c r="F20" i="9"/>
  <c r="H104" i="3"/>
  <c r="D91" i="25" l="1"/>
  <c r="D95" i="25" s="1"/>
  <c r="D58" i="25"/>
  <c r="D26" i="25"/>
  <c r="D30" i="25" s="1"/>
  <c r="A10" i="5"/>
  <c r="A11" i="5" s="1"/>
  <c r="A12" i="5" s="1"/>
  <c r="A14" i="5" s="1"/>
  <c r="D19" i="3" s="1"/>
  <c r="D32" i="5"/>
  <c r="D34" i="5" s="1"/>
  <c r="E149" i="3"/>
  <c r="F11" i="25"/>
  <c r="A3" i="36"/>
  <c r="G145" i="3"/>
  <c r="G149" i="3" s="1"/>
  <c r="E82" i="3"/>
  <c r="E89" i="3"/>
  <c r="J104" i="3"/>
  <c r="G113" i="3"/>
  <c r="G100" i="3"/>
  <c r="J93" i="3"/>
  <c r="E93" i="3"/>
  <c r="J158" i="3"/>
  <c r="E176" i="3"/>
  <c r="E178" i="3" s="1"/>
  <c r="D36" i="9"/>
  <c r="A40" i="9"/>
  <c r="A41" i="9" s="1"/>
  <c r="A42" i="9" s="1"/>
  <c r="A43" i="9" s="1"/>
  <c r="A44" i="9" s="1"/>
  <c r="A45" i="9" s="1"/>
  <c r="A46" i="9" s="1"/>
  <c r="A47" i="9" s="1"/>
  <c r="A48" i="9" s="1"/>
  <c r="A49" i="9" s="1"/>
  <c r="A50" i="9" s="1"/>
  <c r="A51" i="9" s="1"/>
  <c r="A52" i="9" s="1"/>
  <c r="A54" i="9" s="1"/>
  <c r="A55" i="9" s="1"/>
  <c r="A79" i="3"/>
  <c r="F86" i="9"/>
  <c r="E80" i="3"/>
  <c r="D20" i="9"/>
  <c r="J95" i="3"/>
  <c r="A23" i="25"/>
  <c r="B28" i="25"/>
  <c r="E95" i="3"/>
  <c r="F232" i="3"/>
  <c r="D99" i="25" l="1"/>
  <c r="D34" i="25"/>
  <c r="A25" i="25"/>
  <c r="A26" i="25" s="1"/>
  <c r="B30" i="25" s="1"/>
  <c r="E180" i="3"/>
  <c r="G229" i="3"/>
  <c r="E19" i="25" s="1"/>
  <c r="G231" i="3"/>
  <c r="E21" i="25" s="1"/>
  <c r="E86" i="25" s="1"/>
  <c r="D62" i="25"/>
  <c r="G230" i="3"/>
  <c r="E20" i="25" s="1"/>
  <c r="D52" i="9"/>
  <c r="F106" i="9"/>
  <c r="C14" i="5"/>
  <c r="E83" i="3"/>
  <c r="E96" i="3"/>
  <c r="J105" i="3"/>
  <c r="J151" i="3"/>
  <c r="G19" i="25"/>
  <c r="G51" i="25" s="1"/>
  <c r="A56" i="9"/>
  <c r="A57" i="9" s="1"/>
  <c r="A58" i="9" s="1"/>
  <c r="A59" i="9" s="1"/>
  <c r="A60" i="9" s="1"/>
  <c r="A61" i="9" s="1"/>
  <c r="A62" i="9" s="1"/>
  <c r="A63" i="9" s="1"/>
  <c r="A64" i="9" s="1"/>
  <c r="A65" i="9" s="1"/>
  <c r="A66" i="9" s="1"/>
  <c r="A67" i="9" s="1"/>
  <c r="A68" i="9" s="1"/>
  <c r="A70" i="9" s="1"/>
  <c r="A71" i="9" s="1"/>
  <c r="J211" i="3"/>
  <c r="A80" i="3"/>
  <c r="C31" i="5"/>
  <c r="C32" i="5" s="1"/>
  <c r="C34" i="5" s="1"/>
  <c r="E32" i="5"/>
  <c r="E34" i="5" s="1"/>
  <c r="A27" i="25" l="1"/>
  <c r="B33" i="25" s="1"/>
  <c r="D66" i="25"/>
  <c r="K229" i="3"/>
  <c r="D97" i="25"/>
  <c r="K231" i="3"/>
  <c r="E51" i="25"/>
  <c r="I51" i="25" s="1"/>
  <c r="E85" i="25"/>
  <c r="K230" i="3"/>
  <c r="I20" i="25"/>
  <c r="E52" i="25"/>
  <c r="I52" i="25" s="1"/>
  <c r="F173" i="9"/>
  <c r="E87" i="3"/>
  <c r="E90" i="3" s="1"/>
  <c r="D68" i="9"/>
  <c r="I19" i="25"/>
  <c r="G84" i="25"/>
  <c r="E152" i="3"/>
  <c r="E153" i="3" s="1"/>
  <c r="E112" i="3" s="1"/>
  <c r="A72" i="9"/>
  <c r="A73" i="9" s="1"/>
  <c r="A74" i="9" s="1"/>
  <c r="A75" i="9" s="1"/>
  <c r="A76" i="9" s="1"/>
  <c r="A77" i="9" s="1"/>
  <c r="A78" i="9" s="1"/>
  <c r="A79" i="9" s="1"/>
  <c r="A80" i="9" s="1"/>
  <c r="A81" i="9" s="1"/>
  <c r="A82" i="9" s="1"/>
  <c r="A83" i="9" s="1"/>
  <c r="A84" i="9" s="1"/>
  <c r="J214" i="3"/>
  <c r="J216" i="3" s="1"/>
  <c r="F221" i="3" s="1"/>
  <c r="A81" i="3"/>
  <c r="C211" i="3"/>
  <c r="A28" i="25" l="1"/>
  <c r="A29" i="25" s="1"/>
  <c r="A30" i="25" s="1"/>
  <c r="A31" i="25" s="1"/>
  <c r="A32" i="25" s="1"/>
  <c r="K232" i="3"/>
  <c r="E173" i="3" s="1"/>
  <c r="I85" i="25"/>
  <c r="E84" i="25"/>
  <c r="I84" i="25" s="1"/>
  <c r="E53" i="25"/>
  <c r="I53" i="25" s="1"/>
  <c r="I54" i="25" s="1"/>
  <c r="D59" i="25" s="1"/>
  <c r="I21" i="25"/>
  <c r="I22" i="25" s="1"/>
  <c r="D27" i="25" s="1"/>
  <c r="I86" i="25"/>
  <c r="J152" i="3"/>
  <c r="E94" i="3"/>
  <c r="E97" i="3" s="1"/>
  <c r="E115" i="3"/>
  <c r="D84" i="9"/>
  <c r="A82" i="3"/>
  <c r="A86" i="9"/>
  <c r="A92" i="9" s="1"/>
  <c r="A93" i="9" s="1"/>
  <c r="D86" i="9"/>
  <c r="H221" i="3"/>
  <c r="H224" i="3" s="1"/>
  <c r="J224" i="3" s="1"/>
  <c r="G13" i="42" s="1"/>
  <c r="G16" i="42" s="1"/>
  <c r="H156" i="3"/>
  <c r="J156" i="3" s="1"/>
  <c r="P118" i="25" s="1"/>
  <c r="H144" i="3"/>
  <c r="H87" i="3"/>
  <c r="J87" i="3" s="1"/>
  <c r="H109" i="3"/>
  <c r="H100" i="3" s="1"/>
  <c r="H80" i="3"/>
  <c r="B96" i="25" l="1"/>
  <c r="B63" i="25"/>
  <c r="B34" i="25"/>
  <c r="I87" i="25"/>
  <c r="D92" i="25" s="1"/>
  <c r="H157" i="3"/>
  <c r="J157" i="3" s="1"/>
  <c r="J159" i="3" s="1"/>
  <c r="H146" i="3"/>
  <c r="J146" i="3" s="1"/>
  <c r="H82" i="3"/>
  <c r="J82" i="3" s="1"/>
  <c r="G13" i="46"/>
  <c r="G16" i="46" s="1"/>
  <c r="H237" i="3"/>
  <c r="H89" i="3"/>
  <c r="J89" i="3" s="1"/>
  <c r="J90" i="3" s="1"/>
  <c r="H163" i="3"/>
  <c r="H164" i="3"/>
  <c r="J164" i="3" s="1"/>
  <c r="J109" i="3"/>
  <c r="H113" i="3"/>
  <c r="J113" i="3" s="1"/>
  <c r="H145" i="3"/>
  <c r="J145" i="3" s="1"/>
  <c r="H149" i="3"/>
  <c r="J149" i="3" s="1"/>
  <c r="H148" i="3"/>
  <c r="J148" i="3" s="1"/>
  <c r="J144" i="3"/>
  <c r="A83" i="3"/>
  <c r="A85" i="3" s="1"/>
  <c r="A86" i="3" s="1"/>
  <c r="C83" i="3"/>
  <c r="A94" i="9"/>
  <c r="A95" i="9" s="1"/>
  <c r="A96" i="9" s="1"/>
  <c r="A97" i="9" s="1"/>
  <c r="A98" i="9" s="1"/>
  <c r="A99" i="9" s="1"/>
  <c r="A100" i="9" s="1"/>
  <c r="A101" i="9" s="1"/>
  <c r="A102" i="9" s="1"/>
  <c r="A103" i="9" s="1"/>
  <c r="A104" i="9" s="1"/>
  <c r="A105" i="9" s="1"/>
  <c r="A106" i="9" s="1"/>
  <c r="H19" i="3"/>
  <c r="J19" i="3" s="1"/>
  <c r="M243" i="3" s="1"/>
  <c r="J80" i="3"/>
  <c r="M118" i="25" s="1"/>
  <c r="N159" i="3" l="1"/>
  <c r="J153" i="3"/>
  <c r="J112" i="3" s="1"/>
  <c r="J163" i="3"/>
  <c r="J96" i="3"/>
  <c r="D106" i="9"/>
  <c r="J94" i="3"/>
  <c r="C118" i="25" s="1"/>
  <c r="J83" i="3"/>
  <c r="H83" i="3" s="1"/>
  <c r="A108" i="9"/>
  <c r="A109" i="9" s="1"/>
  <c r="A87" i="3"/>
  <c r="D93" i="3"/>
  <c r="A33" i="25" l="1"/>
  <c r="A34" i="25" s="1"/>
  <c r="M136" i="25"/>
  <c r="H114" i="3"/>
  <c r="J114" i="3" s="1"/>
  <c r="H166" i="3"/>
  <c r="H168" i="3"/>
  <c r="J168" i="3" s="1"/>
  <c r="J97" i="3"/>
  <c r="A88" i="3"/>
  <c r="D94" i="3"/>
  <c r="A110" i="9"/>
  <c r="A111" i="9" s="1"/>
  <c r="A112" i="9" s="1"/>
  <c r="A113" i="9" s="1"/>
  <c r="A114" i="9" s="1"/>
  <c r="A115" i="9" s="1"/>
  <c r="A116" i="9" s="1"/>
  <c r="A117" i="9" s="1"/>
  <c r="A118" i="9" s="1"/>
  <c r="A119" i="9" s="1"/>
  <c r="A120" i="9" s="1"/>
  <c r="A121" i="9" s="1"/>
  <c r="A122" i="9" s="1"/>
  <c r="A35" i="25" l="1"/>
  <c r="C35" i="25"/>
  <c r="C136" i="25"/>
  <c r="J237" i="3"/>
  <c r="M237" i="3" s="1"/>
  <c r="M241" i="3" s="1"/>
  <c r="P136" i="25"/>
  <c r="J115" i="3"/>
  <c r="D122" i="9"/>
  <c r="J166" i="3"/>
  <c r="J169" i="3" s="1"/>
  <c r="M111" i="25" s="1"/>
  <c r="H97" i="3"/>
  <c r="A124" i="9"/>
  <c r="A125" i="9" s="1"/>
  <c r="A89" i="3"/>
  <c r="D95" i="3"/>
  <c r="F14" i="42" l="1"/>
  <c r="F16" i="42" s="1"/>
  <c r="H16" i="42" s="1"/>
  <c r="E100" i="3" s="1"/>
  <c r="F14" i="46"/>
  <c r="F16" i="46" s="1"/>
  <c r="H16" i="46" s="1"/>
  <c r="A38" i="25"/>
  <c r="E38" i="25"/>
  <c r="N169" i="3"/>
  <c r="N118" i="25"/>
  <c r="G66" i="25"/>
  <c r="G99" i="25"/>
  <c r="A90" i="3"/>
  <c r="A92" i="3" s="1"/>
  <c r="A93" i="3" s="1"/>
  <c r="D96" i="3"/>
  <c r="C90" i="3"/>
  <c r="H180" i="3"/>
  <c r="H101" i="3"/>
  <c r="J101" i="3" s="1"/>
  <c r="G34" i="25"/>
  <c r="A126" i="9"/>
  <c r="A127" i="9" s="1"/>
  <c r="A128" i="9" s="1"/>
  <c r="A129" i="9" s="1"/>
  <c r="A130" i="9" s="1"/>
  <c r="A131" i="9" s="1"/>
  <c r="A132" i="9" s="1"/>
  <c r="A133" i="9" s="1"/>
  <c r="A134" i="9" s="1"/>
  <c r="A135" i="9" s="1"/>
  <c r="A136" i="9" s="1"/>
  <c r="A137" i="9" s="1"/>
  <c r="A138" i="9" s="1"/>
  <c r="J180" i="3" l="1"/>
  <c r="H178" i="3"/>
  <c r="J178" i="3" s="1"/>
  <c r="A39" i="25"/>
  <c r="A40" i="25" s="1"/>
  <c r="A46" i="25" s="1"/>
  <c r="J99" i="25"/>
  <c r="J100" i="25" s="1"/>
  <c r="J34" i="25"/>
  <c r="J35" i="25" s="1"/>
  <c r="J66" i="25"/>
  <c r="J67" i="25" s="1"/>
  <c r="J100" i="3"/>
  <c r="J107" i="3" s="1"/>
  <c r="J117" i="3" s="1"/>
  <c r="J14" i="25" s="1"/>
  <c r="J39" i="25" s="1"/>
  <c r="E107" i="3"/>
  <c r="E117" i="3" s="1"/>
  <c r="E184" i="3" s="1"/>
  <c r="E179" i="3" s="1"/>
  <c r="E181" i="3" s="1"/>
  <c r="O118" i="25"/>
  <c r="N119" i="25"/>
  <c r="D138" i="9"/>
  <c r="A140" i="9"/>
  <c r="A141" i="9" s="1"/>
  <c r="A94" i="3"/>
  <c r="D237" i="3" s="1"/>
  <c r="E40" i="25" l="1"/>
  <c r="E71" i="25"/>
  <c r="A48" i="25"/>
  <c r="A51" i="25" s="1"/>
  <c r="E186" i="3"/>
  <c r="O119" i="25"/>
  <c r="N120" i="25"/>
  <c r="J184" i="3"/>
  <c r="J46" i="25"/>
  <c r="J23" i="25"/>
  <c r="D35" i="25" s="1"/>
  <c r="A95" i="3"/>
  <c r="A96" i="3" s="1"/>
  <c r="A142" i="9"/>
  <c r="A143" i="9" s="1"/>
  <c r="A144" i="9" s="1"/>
  <c r="A145" i="9" s="1"/>
  <c r="A146" i="9" s="1"/>
  <c r="A147" i="9" s="1"/>
  <c r="A148" i="9" s="1"/>
  <c r="A149" i="9" s="1"/>
  <c r="A150" i="9" s="1"/>
  <c r="A151" i="9" s="1"/>
  <c r="A152" i="9" s="1"/>
  <c r="A153" i="9" s="1"/>
  <c r="A154" i="9" s="1"/>
  <c r="A52" i="25" l="1"/>
  <c r="A53" i="25" s="1"/>
  <c r="A54" i="25" s="1"/>
  <c r="A55" i="25" s="1"/>
  <c r="A57" i="25" s="1"/>
  <c r="A58" i="25" s="1"/>
  <c r="J179" i="3"/>
  <c r="J181" i="3" s="1"/>
  <c r="O120" i="25"/>
  <c r="N121" i="25"/>
  <c r="N122" i="25" s="1"/>
  <c r="N123" i="25" s="1"/>
  <c r="N124" i="25" s="1"/>
  <c r="N125" i="25" s="1"/>
  <c r="N126" i="25" s="1"/>
  <c r="N127" i="25" s="1"/>
  <c r="N128" i="25" s="1"/>
  <c r="N129" i="25" s="1"/>
  <c r="N130" i="25" s="1"/>
  <c r="N131" i="25" s="1"/>
  <c r="N132" i="25" s="1"/>
  <c r="N133" i="25" s="1"/>
  <c r="N134" i="25" s="1"/>
  <c r="N135" i="25" s="1"/>
  <c r="J79" i="25"/>
  <c r="J88" i="25" s="1"/>
  <c r="D98" i="25" s="1"/>
  <c r="J55" i="25"/>
  <c r="D154" i="9"/>
  <c r="J23" i="3"/>
  <c r="J71" i="25"/>
  <c r="A97" i="3"/>
  <c r="C97" i="3"/>
  <c r="A156" i="9"/>
  <c r="A157" i="9" s="1"/>
  <c r="B60" i="25" l="1"/>
  <c r="A59" i="25"/>
  <c r="B62" i="25"/>
  <c r="J186" i="3"/>
  <c r="N186" i="3"/>
  <c r="M242" i="3"/>
  <c r="M244" i="3" s="1"/>
  <c r="M112" i="25" s="1"/>
  <c r="D65" i="25"/>
  <c r="J104" i="25"/>
  <c r="O121" i="25"/>
  <c r="O122" i="25"/>
  <c r="A158" i="9"/>
  <c r="A159" i="9" s="1"/>
  <c r="A160" i="9" s="1"/>
  <c r="A161" i="9" s="1"/>
  <c r="A162" i="9" s="1"/>
  <c r="A163" i="9" s="1"/>
  <c r="A164" i="9" s="1"/>
  <c r="A165" i="9" s="1"/>
  <c r="A166" i="9" s="1"/>
  <c r="A167" i="9" s="1"/>
  <c r="A168" i="9" s="1"/>
  <c r="A169" i="9" s="1"/>
  <c r="A170" i="9" s="1"/>
  <c r="A99" i="3"/>
  <c r="A100" i="3" s="1"/>
  <c r="B65" i="25" l="1"/>
  <c r="A60" i="25"/>
  <c r="A61" i="25" s="1"/>
  <c r="A62" i="25" s="1"/>
  <c r="J103" i="25"/>
  <c r="L134" i="25"/>
  <c r="L130" i="25"/>
  <c r="L126" i="25"/>
  <c r="L122" i="25"/>
  <c r="L133" i="25"/>
  <c r="L129" i="25"/>
  <c r="L125" i="25"/>
  <c r="L121" i="25"/>
  <c r="L132" i="25"/>
  <c r="L128" i="25"/>
  <c r="L124" i="25"/>
  <c r="L120" i="25"/>
  <c r="L135" i="25"/>
  <c r="L131" i="25"/>
  <c r="L127" i="25"/>
  <c r="L123" i="25"/>
  <c r="L119" i="25"/>
  <c r="J105" i="25"/>
  <c r="L118" i="25"/>
  <c r="O123" i="25"/>
  <c r="J38" i="25"/>
  <c r="J40" i="25" s="1"/>
  <c r="J72" i="25"/>
  <c r="A173" i="9"/>
  <c r="A5" i="29" s="1"/>
  <c r="A7" i="29" s="1"/>
  <c r="A9" i="29" s="1"/>
  <c r="A11" i="29" s="1"/>
  <c r="A13" i="29" s="1"/>
  <c r="D173" i="9"/>
  <c r="D170" i="9"/>
  <c r="A101" i="3"/>
  <c r="A102" i="3" s="1"/>
  <c r="A63" i="25" l="1"/>
  <c r="J70" i="25"/>
  <c r="J106" i="25"/>
  <c r="J73" i="25"/>
  <c r="O124" i="25"/>
  <c r="L136" i="25"/>
  <c r="A104" i="3"/>
  <c r="A105" i="3" s="1"/>
  <c r="D238" i="3"/>
  <c r="A14" i="29"/>
  <c r="A15" i="29" s="1"/>
  <c r="A16" i="29" s="1"/>
  <c r="A17" i="29" s="1"/>
  <c r="A18" i="29" s="1"/>
  <c r="A19" i="29" s="1"/>
  <c r="A20" i="29" s="1"/>
  <c r="A21" i="29" s="1"/>
  <c r="A22" i="29" s="1"/>
  <c r="A23" i="29" s="1"/>
  <c r="A24" i="29" s="1"/>
  <c r="A25" i="29" s="1"/>
  <c r="A26" i="29" s="1"/>
  <c r="A64" i="25" l="1"/>
  <c r="A65" i="25" s="1"/>
  <c r="A66" i="25" s="1"/>
  <c r="B66" i="25"/>
  <c r="G135" i="25"/>
  <c r="H135" i="25" s="1"/>
  <c r="I135" i="25" s="1"/>
  <c r="G127" i="25"/>
  <c r="H127" i="25" s="1"/>
  <c r="I127" i="25" s="1"/>
  <c r="G134" i="25"/>
  <c r="H134" i="25" s="1"/>
  <c r="I134" i="25" s="1"/>
  <c r="G126" i="25"/>
  <c r="H126" i="25" s="1"/>
  <c r="I126" i="25" s="1"/>
  <c r="G133" i="25"/>
  <c r="H133" i="25" s="1"/>
  <c r="I133" i="25" s="1"/>
  <c r="G125" i="25"/>
  <c r="H125" i="25" s="1"/>
  <c r="I125" i="25" s="1"/>
  <c r="G132" i="25"/>
  <c r="H132" i="25" s="1"/>
  <c r="I132" i="25" s="1"/>
  <c r="G124" i="25"/>
  <c r="H124" i="25" s="1"/>
  <c r="I124" i="25" s="1"/>
  <c r="G128" i="25"/>
  <c r="H128" i="25" s="1"/>
  <c r="I128" i="25" s="1"/>
  <c r="G131" i="25"/>
  <c r="H131" i="25" s="1"/>
  <c r="I131" i="25" s="1"/>
  <c r="G123" i="25"/>
  <c r="H123" i="25" s="1"/>
  <c r="I123" i="25" s="1"/>
  <c r="G130" i="25"/>
  <c r="H130" i="25" s="1"/>
  <c r="I130" i="25" s="1"/>
  <c r="G122" i="25"/>
  <c r="H122" i="25" s="1"/>
  <c r="I122" i="25" s="1"/>
  <c r="G129" i="25"/>
  <c r="H129" i="25" s="1"/>
  <c r="I129" i="25" s="1"/>
  <c r="G121" i="25"/>
  <c r="H121" i="25" s="1"/>
  <c r="I121" i="25" s="1"/>
  <c r="K118" i="25"/>
  <c r="K135" i="25"/>
  <c r="K131" i="25"/>
  <c r="K127" i="25"/>
  <c r="K123" i="25"/>
  <c r="K119" i="25"/>
  <c r="K134" i="25"/>
  <c r="K130" i="25"/>
  <c r="K126" i="25"/>
  <c r="K122" i="25"/>
  <c r="K133" i="25"/>
  <c r="K129" i="25"/>
  <c r="K125" i="25"/>
  <c r="K121" i="25"/>
  <c r="K132" i="25"/>
  <c r="K128" i="25"/>
  <c r="K124" i="25"/>
  <c r="K120" i="25"/>
  <c r="G119" i="25"/>
  <c r="H119" i="25" s="1"/>
  <c r="I119" i="25" s="1"/>
  <c r="G120" i="25"/>
  <c r="G118" i="25"/>
  <c r="H118" i="25" s="1"/>
  <c r="I118" i="25" s="1"/>
  <c r="O125" i="25"/>
  <c r="D26" i="29"/>
  <c r="A106" i="3"/>
  <c r="D240" i="3"/>
  <c r="A64" i="29"/>
  <c r="A73" i="29" s="1"/>
  <c r="A82" i="29" s="1"/>
  <c r="A93" i="29" s="1"/>
  <c r="A103" i="29" s="1"/>
  <c r="A104" i="29" s="1"/>
  <c r="A105" i="29" s="1"/>
  <c r="A106" i="29" s="1"/>
  <c r="A107" i="29" s="1"/>
  <c r="A108" i="29" s="1"/>
  <c r="A109" i="29" s="1"/>
  <c r="A110" i="29" s="1"/>
  <c r="A111" i="29" s="1"/>
  <c r="A112" i="29" s="1"/>
  <c r="A113" i="29" s="1"/>
  <c r="A114" i="29" s="1"/>
  <c r="A115" i="29" s="1"/>
  <c r="A117" i="29" s="1"/>
  <c r="A125" i="29" s="1"/>
  <c r="A126" i="29" s="1"/>
  <c r="A127" i="29" s="1"/>
  <c r="A128" i="29" s="1"/>
  <c r="A129" i="29" s="1"/>
  <c r="A130" i="29" s="1"/>
  <c r="A131" i="29" s="1"/>
  <c r="A132" i="29" s="1"/>
  <c r="A9" i="38" s="1"/>
  <c r="A10" i="38" s="1"/>
  <c r="A67" i="25" l="1"/>
  <c r="A70" i="25" s="1"/>
  <c r="E70" i="25"/>
  <c r="A11" i="38"/>
  <c r="A12" i="38" s="1"/>
  <c r="A13" i="38" s="1"/>
  <c r="A14" i="38" s="1"/>
  <c r="R125" i="25"/>
  <c r="R119" i="25"/>
  <c r="R121" i="25"/>
  <c r="R124" i="25"/>
  <c r="R118" i="25"/>
  <c r="R122" i="25"/>
  <c r="R123" i="25"/>
  <c r="H120" i="25"/>
  <c r="I120" i="25" s="1"/>
  <c r="K136" i="25"/>
  <c r="O126" i="25"/>
  <c r="R126" i="25" s="1"/>
  <c r="A107" i="3"/>
  <c r="D239" i="3"/>
  <c r="C107" i="3"/>
  <c r="A71" i="25" l="1"/>
  <c r="A72" i="25" s="1"/>
  <c r="C14" i="38"/>
  <c r="A15" i="38"/>
  <c r="A16" i="38" s="1"/>
  <c r="A17" i="38" s="1"/>
  <c r="A18" i="38" s="1"/>
  <c r="R120" i="25"/>
  <c r="I136" i="25"/>
  <c r="O127" i="25"/>
  <c r="R127" i="25" s="1"/>
  <c r="A109" i="3"/>
  <c r="A111" i="3" s="1"/>
  <c r="A112" i="3" s="1"/>
  <c r="E72" i="25" l="1"/>
  <c r="A73" i="25"/>
  <c r="A79" i="25" s="1"/>
  <c r="E73" i="25"/>
  <c r="A19" i="38"/>
  <c r="A20" i="38" s="1"/>
  <c r="A21" i="38" s="1"/>
  <c r="A22" i="38" s="1"/>
  <c r="C22" i="38"/>
  <c r="E188" i="3"/>
  <c r="J188" i="3" s="1"/>
  <c r="J191" i="3" s="1"/>
  <c r="O128" i="25"/>
  <c r="R128" i="25" s="1"/>
  <c r="A113" i="3"/>
  <c r="A114" i="3" s="1"/>
  <c r="A115" i="3" s="1"/>
  <c r="A81" i="25" l="1"/>
  <c r="A84" i="25" s="1"/>
  <c r="E104" i="25"/>
  <c r="A23" i="38"/>
  <c r="A24" i="38" s="1"/>
  <c r="A25" i="38" s="1"/>
  <c r="A26" i="38" s="1"/>
  <c r="A27" i="38" s="1"/>
  <c r="B24" i="38"/>
  <c r="R137" i="25"/>
  <c r="J15" i="3"/>
  <c r="J21" i="3" s="1"/>
  <c r="J25" i="3" s="1"/>
  <c r="E191" i="3"/>
  <c r="O129" i="25"/>
  <c r="R129" i="25" s="1"/>
  <c r="C115" i="3"/>
  <c r="A117" i="3"/>
  <c r="C117" i="3"/>
  <c r="A85" i="25" l="1"/>
  <c r="A86" i="25" s="1"/>
  <c r="A87" i="25" s="1"/>
  <c r="B93" i="25" s="1"/>
  <c r="A28" i="38"/>
  <c r="A29" i="38" s="1"/>
  <c r="A30" i="38" s="1"/>
  <c r="A31" i="38" s="1"/>
  <c r="A32" i="38" s="1"/>
  <c r="A33" i="38" s="1"/>
  <c r="O130" i="25"/>
  <c r="R130" i="25" s="1"/>
  <c r="A143" i="3"/>
  <c r="A144" i="3" s="1"/>
  <c r="A88" i="25" l="1"/>
  <c r="B88" i="25"/>
  <c r="C33" i="38"/>
  <c r="B35" i="38"/>
  <c r="A34" i="38"/>
  <c r="A35" i="38" s="1"/>
  <c r="A36" i="38" s="1"/>
  <c r="A37" i="38" s="1"/>
  <c r="A38" i="38" s="1"/>
  <c r="O131" i="25"/>
  <c r="R131" i="25" s="1"/>
  <c r="A145" i="3"/>
  <c r="A146" i="3" s="1"/>
  <c r="A147" i="3" s="1"/>
  <c r="A148" i="3" s="1"/>
  <c r="A149" i="3" s="1"/>
  <c r="A153" i="3" s="1"/>
  <c r="A90" i="25" l="1"/>
  <c r="A91" i="25" s="1"/>
  <c r="B40" i="38"/>
  <c r="A39" i="38"/>
  <c r="A40" i="38" s="1"/>
  <c r="O132" i="25"/>
  <c r="R132" i="25" s="1"/>
  <c r="C153" i="3"/>
  <c r="A155" i="3"/>
  <c r="A156" i="3" s="1"/>
  <c r="B95" i="25" l="1"/>
  <c r="A92" i="25"/>
  <c r="B98" i="25" s="1"/>
  <c r="O133" i="25"/>
  <c r="R133" i="25" s="1"/>
  <c r="A157" i="3"/>
  <c r="A158" i="3" s="1"/>
  <c r="A159" i="3" s="1"/>
  <c r="A93" i="25" l="1"/>
  <c r="A94" i="25" s="1"/>
  <c r="A95" i="25" s="1"/>
  <c r="O135" i="25"/>
  <c r="O134" i="25"/>
  <c r="R134" i="25" s="1"/>
  <c r="R136" i="25" s="1"/>
  <c r="R138" i="25" s="1"/>
  <c r="C159" i="3"/>
  <c r="A161" i="3"/>
  <c r="A162" i="3" s="1"/>
  <c r="A163" i="3" s="1"/>
  <c r="A96" i="25" l="1"/>
  <c r="A98" i="25" s="1"/>
  <c r="A99" i="25" s="1"/>
  <c r="O136" i="25"/>
  <c r="A164" i="3"/>
  <c r="A165" i="3" s="1"/>
  <c r="A166" i="3" s="1"/>
  <c r="A167" i="3" s="1"/>
  <c r="A168" i="3" s="1"/>
  <c r="A169" i="3" s="1"/>
  <c r="B99" i="25" l="1"/>
  <c r="C169" i="3"/>
  <c r="A171" i="3"/>
  <c r="A172" i="3" s="1"/>
  <c r="A103" i="25" l="1"/>
  <c r="E103" i="25"/>
  <c r="C176" i="3"/>
  <c r="A173" i="3"/>
  <c r="A104" i="25" l="1"/>
  <c r="A105" i="25" s="1"/>
  <c r="E105" i="25"/>
  <c r="A174" i="3"/>
  <c r="A175" i="3" s="1"/>
  <c r="A176" i="3" s="1"/>
  <c r="A106" i="25" l="1"/>
  <c r="A109" i="25" s="1"/>
  <c r="A111" i="25" s="1"/>
  <c r="A112" i="25" s="1"/>
  <c r="E106" i="25"/>
  <c r="A177" i="3"/>
  <c r="A178" i="3" s="1"/>
  <c r="A179" i="3" l="1"/>
  <c r="A180" i="3" s="1"/>
  <c r="A181" i="3" s="1"/>
  <c r="D181" i="3"/>
  <c r="A183" i="3"/>
  <c r="A184" i="3" s="1"/>
  <c r="C186" i="3" l="1"/>
  <c r="A186" i="3"/>
  <c r="A188" i="3" s="1"/>
  <c r="A191" i="3" s="1"/>
  <c r="D15" i="3" s="1"/>
  <c r="C191" i="3" l="1"/>
  <c r="A209" i="3"/>
  <c r="A211" i="3" s="1"/>
  <c r="A212" i="3" l="1"/>
  <c r="A213" i="3" s="1"/>
  <c r="A214" i="3" s="1"/>
  <c r="C216" i="3" s="1"/>
  <c r="C214" i="3" l="1"/>
  <c r="A216" i="3"/>
  <c r="A218" i="3" s="1"/>
  <c r="A219" i="3" s="1"/>
  <c r="A220" i="3" s="1"/>
  <c r="A221" i="3" l="1"/>
  <c r="A222" i="3" s="1"/>
  <c r="A223" i="3" s="1"/>
  <c r="A224" i="3" s="1"/>
  <c r="A226" i="3" s="1"/>
  <c r="A227" i="3" s="1"/>
  <c r="A228" i="3" s="1"/>
  <c r="A229" i="3" s="1"/>
  <c r="A230" i="3" l="1"/>
  <c r="A231" i="3" s="1"/>
  <c r="A232" i="3" s="1"/>
  <c r="C224" i="3"/>
  <c r="C174" i="3" l="1"/>
  <c r="C184" i="3"/>
  <c r="C232" i="3"/>
  <c r="A237" i="3"/>
  <c r="A238" i="3" s="1"/>
  <c r="A239" i="3" s="1"/>
  <c r="A240" i="3" s="1"/>
  <c r="A241" i="3" s="1"/>
  <c r="A242" i="3" s="1"/>
  <c r="A243" i="3" s="1"/>
  <c r="A244" i="3" s="1"/>
</calcChain>
</file>

<file path=xl/sharedStrings.xml><?xml version="1.0" encoding="utf-8"?>
<sst xmlns="http://schemas.openxmlformats.org/spreadsheetml/2006/main" count="2370" uniqueCount="980">
  <si>
    <t xml:space="preserve">For each Rate Year (including both Annual Projections and True-Up Adjustments) the statutory income tax rates utilized in the Formula Rate shall reflect the weighted average rates </t>
  </si>
  <si>
    <t xml:space="preserve">  actually in effect during the Rate Year.  For example, if the statutory tax rate is 10% from January 1 through June 30, and 5% from July 1 through December 31, such rates would be weighted </t>
  </si>
  <si>
    <t>Unamortized Abandoned Plant</t>
  </si>
  <si>
    <t>For the 12 months ended 12/31/____</t>
  </si>
  <si>
    <t xml:space="preserve">Attachment 1 - Revenue Credit Workpaper* </t>
  </si>
  <si>
    <t xml:space="preserve">Formula Rate - Non-Levelized </t>
  </si>
  <si>
    <t xml:space="preserve"> </t>
  </si>
  <si>
    <t xml:space="preserve"> Utilizing FERC Form 1 Data</t>
  </si>
  <si>
    <t>(1)</t>
  </si>
  <si>
    <t>(2)</t>
  </si>
  <si>
    <t>(3)</t>
  </si>
  <si>
    <t>(4)</t>
  </si>
  <si>
    <t>(5)</t>
  </si>
  <si>
    <t>Line</t>
  </si>
  <si>
    <t>Allocated</t>
  </si>
  <si>
    <t>No.</t>
  </si>
  <si>
    <t>Amount</t>
  </si>
  <si>
    <t>12 months</t>
  </si>
  <si>
    <t xml:space="preserve">REVENUE CREDITS </t>
  </si>
  <si>
    <t>Total</t>
  </si>
  <si>
    <t>Allocator</t>
  </si>
  <si>
    <t>TP</t>
  </si>
  <si>
    <t>Transmission</t>
  </si>
  <si>
    <t>Company Total</t>
  </si>
  <si>
    <t xml:space="preserve">                  Allocator</t>
  </si>
  <si>
    <t>(Col 3 times Col 4)</t>
  </si>
  <si>
    <t>RATE BASE:</t>
  </si>
  <si>
    <t xml:space="preserve">  Production</t>
  </si>
  <si>
    <t>NA</t>
  </si>
  <si>
    <t xml:space="preserve">  Transmission</t>
  </si>
  <si>
    <t xml:space="preserve">  Distribution</t>
  </si>
  <si>
    <t>W/S</t>
  </si>
  <si>
    <t>GP=</t>
  </si>
  <si>
    <t>NET PLANT IN SERVICE</t>
  </si>
  <si>
    <t>NP=</t>
  </si>
  <si>
    <t>NP</t>
  </si>
  <si>
    <t>267.8.h</t>
  </si>
  <si>
    <t xml:space="preserve">  CWC  </t>
  </si>
  <si>
    <t>111.57.c</t>
  </si>
  <si>
    <t>GP</t>
  </si>
  <si>
    <t>O&amp;M</t>
  </si>
  <si>
    <t xml:space="preserve">  Transmission </t>
  </si>
  <si>
    <t xml:space="preserve">  A&amp;G</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</si>
  <si>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</si>
  <si>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</si>
  <si>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</si>
  <si>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</si>
  <si>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</si>
  <si>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</si>
  <si>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</si>
  <si>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INCOME TAXES          </t>
  </si>
  <si>
    <t xml:space="preserve">     CIT=(T/1-T) * (1-(WCLTD/R)) =</t>
  </si>
  <si>
    <t>Amortized Investment Tax Credit (266.8f) (enter negative)</t>
  </si>
  <si>
    <t>Total Income Taxes</t>
  </si>
  <si>
    <t xml:space="preserve">RETURN </t>
  </si>
  <si>
    <t xml:space="preserve">                SUPPORTING CALCULATIONS AND NOTES</t>
  </si>
  <si>
    <t>TP=</t>
  </si>
  <si>
    <t>Form 1 Reference</t>
  </si>
  <si>
    <t>$</t>
  </si>
  <si>
    <t>Allocation</t>
  </si>
  <si>
    <t>354.20.b</t>
  </si>
  <si>
    <t>W&amp;S Allocator</t>
  </si>
  <si>
    <t xml:space="preserve">  Other</t>
  </si>
  <si>
    <t>($ / Allocation)</t>
  </si>
  <si>
    <t>=</t>
  </si>
  <si>
    <t>WS</t>
  </si>
  <si>
    <t>Cost</t>
  </si>
  <si>
    <t>%</t>
  </si>
  <si>
    <t>Weighted</t>
  </si>
  <si>
    <t>=WCLTD</t>
  </si>
  <si>
    <t>=R</t>
  </si>
  <si>
    <t>General Note:  References to pages in this formulary rate are indicated as:  (page#, line#, col.#)</t>
  </si>
  <si>
    <t xml:space="preserve">                           References to data from FERC Form 1 are indicated as:   #.y.x  (page, line, column)</t>
  </si>
  <si>
    <t>Note</t>
  </si>
  <si>
    <t>Letter</t>
  </si>
  <si>
    <t>A</t>
  </si>
  <si>
    <t>B</t>
  </si>
  <si>
    <t>C</t>
  </si>
  <si>
    <t>D</t>
  </si>
  <si>
    <t>E</t>
  </si>
  <si>
    <t>F</t>
  </si>
  <si>
    <t>G</t>
  </si>
  <si>
    <t>Identified in Form 1 as being only transmission related.</t>
  </si>
  <si>
    <t>H</t>
  </si>
  <si>
    <t xml:space="preserve">  Prepayments are the electric related prepayments booked to Account No. 165 and reported on Pages 110-111 line 57 in the Form 1.</t>
  </si>
  <si>
    <t>I</t>
  </si>
  <si>
    <t>J</t>
  </si>
  <si>
    <t>Includes only FICA, unemployment, highway, property, gross receipts, and other assessments charged in the current year.</t>
  </si>
  <si>
    <t xml:space="preserve">  Taxes related to income are excluded.  Gross receipts taxes are not included in transmission revenue requirement in the Rate Formula Template, </t>
  </si>
  <si>
    <t xml:space="preserve">   since they are recovered elsewhere.</t>
  </si>
  <si>
    <t>The currently effective income tax rate,  where FIT is the Federal income tax rate; SIT is the State income tax rate, and p =</t>
  </si>
  <si>
    <t xml:space="preserve">  "the percentage of federal income tax deductible for state income taxes".  If the utility is taxed in more than one state it must attach a</t>
  </si>
  <si>
    <t xml:space="preserve">  work paper showing the name of each state and how the blended or composite SIT was developed.  Furthermore, a utility that</t>
  </si>
  <si>
    <t xml:space="preserve">  elected to utilize amortization of tax credits against taxable income, rather than book tax credits to Account No. 255 and reduce </t>
  </si>
  <si>
    <t xml:space="preserve">         Inputs Required:</t>
  </si>
  <si>
    <t>FIT =</t>
  </si>
  <si>
    <t>SIT=</t>
  </si>
  <si>
    <t>p =</t>
  </si>
  <si>
    <t xml:space="preserve">  (percent of federal income tax deductible for state purposes)</t>
  </si>
  <si>
    <t>Removes dollar amount of transmission plant included in the development of OATT ancillary services rates and generation</t>
  </si>
  <si>
    <t xml:space="preserve">  step-up facilities, which are deemed to included in OATT ancillary services.  For these purposes, generation step-up</t>
  </si>
  <si>
    <t xml:space="preserve">  facilities are those facilities at a generator substation on which there is no through-flow when the generator is shut down.</t>
  </si>
  <si>
    <t>Enter dollar amounts</t>
  </si>
  <si>
    <t>True-up Adjustment</t>
  </si>
  <si>
    <t xml:space="preserve">  General &amp; Intangible </t>
  </si>
  <si>
    <r>
      <t>Rate Formula Template</t>
    </r>
    <r>
      <rPr>
        <strike/>
        <sz val="12"/>
        <color indexed="10"/>
        <rFont val="Arial"/>
        <family val="2"/>
      </rPr>
      <t xml:space="preserve"> </t>
    </r>
  </si>
  <si>
    <t>Rate Formula Template</t>
  </si>
  <si>
    <t>Add more lines if necessary</t>
  </si>
  <si>
    <t>Details</t>
  </si>
  <si>
    <t>Transmission Related</t>
  </si>
  <si>
    <t>General Description of the Facilities</t>
  </si>
  <si>
    <t>Adjustment to Remove Revenue Requirements Associated with Excluded Transmission Facilities</t>
  </si>
  <si>
    <t>Description of the Facilities</t>
  </si>
  <si>
    <t>Excluded Plant Cost Support</t>
  </si>
  <si>
    <t>Directly Assigned A&amp;G</t>
  </si>
  <si>
    <t>Other</t>
  </si>
  <si>
    <t>Form 1 Amount</t>
  </si>
  <si>
    <t>Income Tax Rates</t>
  </si>
  <si>
    <t>State 5</t>
  </si>
  <si>
    <t>State 4</t>
  </si>
  <si>
    <t>State 3</t>
  </si>
  <si>
    <t>State 2</t>
  </si>
  <si>
    <t>Regulatory Expense Related to Transmission Cost Support</t>
  </si>
  <si>
    <t>Allocated General &amp; Common Expenses</t>
  </si>
  <si>
    <t>EPRI Dues</t>
  </si>
  <si>
    <t>EPRI Dues Cost Support</t>
  </si>
  <si>
    <t>Balance</t>
  </si>
  <si>
    <t>May</t>
  </si>
  <si>
    <t>April</t>
  </si>
  <si>
    <t>Year</t>
  </si>
  <si>
    <t>SIT=State Income Tax Rate or Composite</t>
  </si>
  <si>
    <t>DA</t>
  </si>
  <si>
    <t>Stores Expense Undistributed</t>
  </si>
  <si>
    <t>End of Year</t>
  </si>
  <si>
    <t>Materials &amp; Supplies</t>
  </si>
  <si>
    <t>p207.58.g</t>
  </si>
  <si>
    <t>Production Accumulated Depreciation</t>
  </si>
  <si>
    <t>December</t>
  </si>
  <si>
    <t>company records</t>
  </si>
  <si>
    <t>November</t>
  </si>
  <si>
    <t xml:space="preserve">October </t>
  </si>
  <si>
    <t>September</t>
  </si>
  <si>
    <t>August</t>
  </si>
  <si>
    <t>July</t>
  </si>
  <si>
    <t xml:space="preserve">June </t>
  </si>
  <si>
    <t>March</t>
  </si>
  <si>
    <t>February</t>
  </si>
  <si>
    <t>January</t>
  </si>
  <si>
    <t>Calculation of Production Accumulated Depreciation</t>
  </si>
  <si>
    <t>Calculation of General Accumulated Depreciation</t>
  </si>
  <si>
    <t>Prior year p200.21.c</t>
  </si>
  <si>
    <t>Distribution Accumulated Depreciation</t>
  </si>
  <si>
    <t>Calculation of Distribution Accumulated Depreciation</t>
  </si>
  <si>
    <t>Transmission Accumulated Depreciation</t>
  </si>
  <si>
    <t>October</t>
  </si>
  <si>
    <t>Calculation of Transmission Accumulated Depreciation</t>
  </si>
  <si>
    <t>Accumulated Depreciation Worksheet</t>
  </si>
  <si>
    <t>Production Plant In Service</t>
  </si>
  <si>
    <t>Calculation of Production Plant In Service</t>
  </si>
  <si>
    <t>General Plant In Service</t>
  </si>
  <si>
    <t>Calculation of General Plant In Service</t>
  </si>
  <si>
    <t>Intangible Plant In Service</t>
  </si>
  <si>
    <t>Calculation of Intangible Plant In Service</t>
  </si>
  <si>
    <t>Distribution Plant In Service</t>
  </si>
  <si>
    <t>p207.75.g</t>
  </si>
  <si>
    <t>p206.75.b</t>
  </si>
  <si>
    <t>Calculation of Distribution Plant In Service</t>
  </si>
  <si>
    <t>p206.58.b</t>
  </si>
  <si>
    <t>Calculation of Transmission  Plant In Service</t>
  </si>
  <si>
    <t>Plant in Service Worksheet</t>
  </si>
  <si>
    <t>Note 2</t>
  </si>
  <si>
    <t>Note 1</t>
  </si>
  <si>
    <t>Total Revenue Credits</t>
  </si>
  <si>
    <t>Revenues from Directly Assigned Transmission Facility Charges (Note 2)</t>
  </si>
  <si>
    <t>PBOPs</t>
  </si>
  <si>
    <t>Average</t>
  </si>
  <si>
    <t>Transmission Plant In Service</t>
  </si>
  <si>
    <t>Total Plant In Service</t>
  </si>
  <si>
    <t>Accumulated General Depreciation</t>
  </si>
  <si>
    <t>Regulatory Commission Exp Account 928</t>
  </si>
  <si>
    <t>General Advertising Exp Account 930.1</t>
  </si>
  <si>
    <t>Excluded Transmission Facilities</t>
  </si>
  <si>
    <t>Transmission Materials &amp; Supplies</t>
  </si>
  <si>
    <t xml:space="preserve">  CWIP</t>
  </si>
  <si>
    <t>Beginning of Year</t>
  </si>
  <si>
    <t>Average Balance</t>
  </si>
  <si>
    <t xml:space="preserve">  General &amp; Intangible</t>
  </si>
  <si>
    <t xml:space="preserve">  Preferred Stock  </t>
  </si>
  <si>
    <t>LAND HELD FOR FUTURE USE</t>
  </si>
  <si>
    <t xml:space="preserve">  Prepayments (Account 165)</t>
  </si>
  <si>
    <t xml:space="preserve">GROSS REVENUE REQUIREMENT    </t>
  </si>
  <si>
    <t xml:space="preserve">  Unamortized Abandoned Plant</t>
  </si>
  <si>
    <t xml:space="preserve">  Amortization of Abandoned Plant</t>
  </si>
  <si>
    <t>Multi-state Workpaper</t>
  </si>
  <si>
    <t>Weighed Average</t>
  </si>
  <si>
    <t xml:space="preserve">  General and Intangible</t>
  </si>
  <si>
    <t xml:space="preserve">     PBOP expense adjustment</t>
  </si>
  <si>
    <t>Calculation of PBOP Expenses</t>
  </si>
  <si>
    <t>June</t>
  </si>
  <si>
    <t>Item</t>
  </si>
  <si>
    <t xml:space="preserve">     Less EPRI &amp; Reg. Comm. Exp. &amp; Other  Ad.  </t>
  </si>
  <si>
    <t>p323.189.b</t>
  </si>
  <si>
    <t xml:space="preserve">     Plus Transmission Related Reg. Comm.  Exp.  </t>
  </si>
  <si>
    <t xml:space="preserve">  Account No. 255 (enter negative)  </t>
  </si>
  <si>
    <t>p204.5.b</t>
  </si>
  <si>
    <t>p205.5.g</t>
  </si>
  <si>
    <t>p206.99.b</t>
  </si>
  <si>
    <t>p207.99.g</t>
  </si>
  <si>
    <t>p204.46b</t>
  </si>
  <si>
    <t>p205.46.g</t>
  </si>
  <si>
    <t>323.197.b</t>
  </si>
  <si>
    <t>354.21.b</t>
  </si>
  <si>
    <t>354.23.b</t>
  </si>
  <si>
    <t>354.24,25,26.b</t>
  </si>
  <si>
    <t>321.112.b</t>
  </si>
  <si>
    <t>SUPPORTING CALCULATIONS AND NOTES</t>
  </si>
  <si>
    <t>PBOP Expense for current year</t>
  </si>
  <si>
    <t>Rent from FERC Form No. 1</t>
  </si>
  <si>
    <t>Other Electric Revenues (Note 2)</t>
  </si>
  <si>
    <t>Appendix A Line #s, Descriptions, Notes, Form 1 Page #s and Instructions</t>
  </si>
  <si>
    <t xml:space="preserve">  Account No. 255 (enter negative) (Note F)</t>
  </si>
  <si>
    <t>Attachment 7</t>
  </si>
  <si>
    <t>WAGES &amp; SALARY ALLOCATOR   (W&amp;S) (Note I)</t>
  </si>
  <si>
    <t xml:space="preserve">  (recovery of abandoned plant requires a FERC order approving the amount and recovery period)</t>
  </si>
  <si>
    <t xml:space="preserve">If the facilities associated with the revenues are not included in the formula, the revenue is shown below, but not included in the total above and explained in the Attachment 3. </t>
  </si>
  <si>
    <t>Line No.</t>
  </si>
  <si>
    <t>TOTAL</t>
  </si>
  <si>
    <t>Less:</t>
  </si>
  <si>
    <t>Sub Total Revenue Credit</t>
  </si>
  <si>
    <t>Other 1</t>
  </si>
  <si>
    <t>Other 2</t>
  </si>
  <si>
    <t>1a</t>
  </si>
  <si>
    <t>Prior Period Adjustments</t>
  </si>
  <si>
    <t xml:space="preserve">     Revenue for Demands in Divisor </t>
  </si>
  <si>
    <t>1x</t>
  </si>
  <si>
    <t>9a</t>
  </si>
  <si>
    <t>9b</t>
  </si>
  <si>
    <t>9c</t>
  </si>
  <si>
    <t>9d</t>
  </si>
  <si>
    <t>9e</t>
  </si>
  <si>
    <t>9f</t>
  </si>
  <si>
    <t>9g</t>
  </si>
  <si>
    <t>9x</t>
  </si>
  <si>
    <t>K</t>
  </si>
  <si>
    <t xml:space="preserve">     (Prepayments exclude Prepaid Pension Assets)</t>
  </si>
  <si>
    <t>Reserves</t>
  </si>
  <si>
    <t>Reserve 1</t>
  </si>
  <si>
    <t>Reserve 2</t>
  </si>
  <si>
    <t>Reserve 3</t>
  </si>
  <si>
    <t>Cost of Preferred Stock</t>
  </si>
  <si>
    <t>ADIT- 282</t>
  </si>
  <si>
    <t>ADIT-283</t>
  </si>
  <si>
    <t>ADIT-190</t>
  </si>
  <si>
    <t>Subtotal</t>
  </si>
  <si>
    <t>Wages &amp; Salary Allocator</t>
  </si>
  <si>
    <t>Justification</t>
  </si>
  <si>
    <t>Less FASB 109 Above if not separately removed</t>
  </si>
  <si>
    <t>Less FASB 106 Above if not separately removed</t>
  </si>
  <si>
    <t>Instructions for Account 190:</t>
  </si>
  <si>
    <t>1.  ADIT items related only to Non-Electric Operations (e.g., Gas, Water, Sewer) or Production are directly assigned to Column C</t>
  </si>
  <si>
    <t>2.  ADIT items related only to Transmission are directly assigned to Column D</t>
  </si>
  <si>
    <t>3.  ADIT items related to Plant and not in Columns C &amp; D are included in Column E</t>
  </si>
  <si>
    <t>4.  ADIT items related to labor and not in Columns C &amp; D are included in Column F</t>
  </si>
  <si>
    <t>Instructions for Account 282:</t>
  </si>
  <si>
    <t>Instructions for Account 283:</t>
  </si>
  <si>
    <t>ADIT- 283</t>
  </si>
  <si>
    <t xml:space="preserve">  181/365 and 184/365, respectively, for a non-leap year.</t>
  </si>
  <si>
    <t>Safety Related, Education, Siting &amp; Outreach Related</t>
  </si>
  <si>
    <t>Safety Related and Education and Out Reach Cost Support</t>
  </si>
  <si>
    <t>Details*</t>
  </si>
  <si>
    <t>* insert case specific detail and associated assignments here</t>
  </si>
  <si>
    <t xml:space="preserve">     Rate Formula Template</t>
  </si>
  <si>
    <t>Rate Base</t>
  </si>
  <si>
    <t>100 Basis Point Incentive Return</t>
  </si>
  <si>
    <t>Reserve 4</t>
  </si>
  <si>
    <t>…</t>
  </si>
  <si>
    <t>Attachment 2 - Cost Support</t>
  </si>
  <si>
    <t xml:space="preserve">  Unamortized Regulatory Assets</t>
  </si>
  <si>
    <t>Project Name</t>
  </si>
  <si>
    <t>Projected Annual Transmission Revenue Requirement</t>
  </si>
  <si>
    <t xml:space="preserve">  Long Term Debt  </t>
  </si>
  <si>
    <t xml:space="preserve">  Preferred Stock </t>
  </si>
  <si>
    <t>Appendix A</t>
  </si>
  <si>
    <t>Page 1 of 5</t>
  </si>
  <si>
    <t>Page 5 of 5</t>
  </si>
  <si>
    <t>Page 4 of 5</t>
  </si>
  <si>
    <t>Page 3 of 5</t>
  </si>
  <si>
    <t>Page 2 of 5</t>
  </si>
  <si>
    <t xml:space="preserve">Professional Services </t>
  </si>
  <si>
    <t xml:space="preserve">Rent or Attachment Fees associated with Transmission Facilities </t>
  </si>
  <si>
    <t>Notes 1 &amp; 3</t>
  </si>
  <si>
    <t>Note 3</t>
  </si>
  <si>
    <t>Prepayments</t>
  </si>
  <si>
    <t>Amortization of Abandoned Plant</t>
  </si>
  <si>
    <t>263._.i (enter FN1 line #)</t>
  </si>
  <si>
    <t>111.57.d</t>
  </si>
  <si>
    <t>p353._.f (enter FN1 line #)</t>
  </si>
  <si>
    <t>p200.21.c</t>
  </si>
  <si>
    <t>Total  (sum lines 3-5)</t>
  </si>
  <si>
    <t>(a)</t>
  </si>
  <si>
    <t>(b)</t>
  </si>
  <si>
    <t>ROE will be supported in the original filing and no change in ROE may be made absent a filing with FERC under FPA Section 205 or 206.</t>
  </si>
  <si>
    <t>Column b</t>
  </si>
  <si>
    <t>Column c</t>
  </si>
  <si>
    <t>p227.16</t>
  </si>
  <si>
    <t>p227.8</t>
  </si>
  <si>
    <t xml:space="preserve"> Form No.1 page</t>
  </si>
  <si>
    <t>Note:  for the projection, the prior year's actual balances will be used</t>
  </si>
  <si>
    <t>Net Revenue Requirement</t>
  </si>
  <si>
    <t>NET ADJUSTED REVENUE REQUIREMENT</t>
  </si>
  <si>
    <t>(c)</t>
  </si>
  <si>
    <t>Return and Income Taxes at Base ROE</t>
  </si>
  <si>
    <t>Base ROE and Income Taxes Carrying Charge</t>
  </si>
  <si>
    <t>Return multiplied by Rate Base (line 1 * line 6)</t>
  </si>
  <si>
    <t>Base Return and Income Taxes</t>
  </si>
  <si>
    <t>Description</t>
  </si>
  <si>
    <t>(d)</t>
  </si>
  <si>
    <t>(e)</t>
  </si>
  <si>
    <t>(f)</t>
  </si>
  <si>
    <t>(g)</t>
  </si>
  <si>
    <t>(h)</t>
  </si>
  <si>
    <t xml:space="preserve">  Common Stock </t>
  </si>
  <si>
    <t>Attachment 4</t>
  </si>
  <si>
    <t>Attachment 3 - Cost Support</t>
  </si>
  <si>
    <t>NY-ISO</t>
  </si>
  <si>
    <t>New York</t>
  </si>
  <si>
    <t>CWIP in Rate Base</t>
  </si>
  <si>
    <t>L</t>
  </si>
  <si>
    <t>Unamortized Regulatory Assets, consisting of all expenses incurred but not included in CWIP prior to the date the rate is charged to customers, is included at line 28</t>
  </si>
  <si>
    <t>Multiple state rates are weighted based on the state apportionment factors on the state income tax returns and the number of days in the year that the rates are effective (see Note F)</t>
  </si>
  <si>
    <t>(i)</t>
  </si>
  <si>
    <t>(j)</t>
  </si>
  <si>
    <t>Revenue Requirement per project including incentives</t>
  </si>
  <si>
    <t>(Line 100 - Line 101)/ Line 99</t>
  </si>
  <si>
    <t>Incentive $ (Col (b) x Col (g)</t>
  </si>
  <si>
    <t>Col (e) / .01 x Col (f)</t>
  </si>
  <si>
    <t>Incentive % Authorized by FERC</t>
  </si>
  <si>
    <t>M</t>
  </si>
  <si>
    <t>Balances exclude Asset Retirement Costs</t>
  </si>
  <si>
    <t>GROSS PLANT IN SERVICE (Note M)</t>
  </si>
  <si>
    <t>ACCUMULATED DEPRECIATION &amp; AMORTIZATION  (Note M)</t>
  </si>
  <si>
    <t xml:space="preserve">All revenues booked to Account 454 that are derived from cost items classified as transmission-related will be included as a revenue credit.  All revenues booked to Account 456 (includes 456.1) that are derived from cost items classified as transmission-related, and are not derived from rates under this transmission formula rate will be included as a revenue credit.   Work papers will be included to properly classify revenues booked to these accounts to the transmission function.  A breakdown of all Account 454 revenues by subaccount will be provided below, and will be used to derive the proper calculation of revenue credits.  A breakdown of all Account 456 revenues by subaccount and customer will be provided and tabulated below, and will be used to develop the proper calculation of revenue credits.  </t>
  </si>
  <si>
    <t>Note:</t>
  </si>
  <si>
    <t xml:space="preserve">  Unfunded Reserves (enter negative)</t>
  </si>
  <si>
    <t>(Attach 2, line 15)</t>
  </si>
  <si>
    <t>(Attach 2, line 30)</t>
  </si>
  <si>
    <t>(Attach 2, line 151)</t>
  </si>
  <si>
    <t>(Attach 2, line 91)</t>
  </si>
  <si>
    <t>(Attach 2, line 106)</t>
  </si>
  <si>
    <t>(Attach 2, line 75)</t>
  </si>
  <si>
    <t>(Attach 3, line 153)</t>
  </si>
  <si>
    <t xml:space="preserve">  (State Income Tax Rate or Composite SIT from Attach 3)</t>
  </si>
  <si>
    <t>(Attach 3, line 155) (Note K)</t>
  </si>
  <si>
    <t xml:space="preserve">  Long Term Debt </t>
  </si>
  <si>
    <t>44a</t>
  </si>
  <si>
    <t>44b</t>
  </si>
  <si>
    <t>44c</t>
  </si>
  <si>
    <t xml:space="preserve">    Less Account 566</t>
  </si>
  <si>
    <t xml:space="preserve">    Amortization of Regulatory Assets</t>
  </si>
  <si>
    <t xml:space="preserve">    Account 566 excluding amort. of Reg Assets</t>
  </si>
  <si>
    <t>(line 44a less line 44b)</t>
  </si>
  <si>
    <t xml:space="preserve">EPRI and EEI Dues to be excluded from the formula rate </t>
  </si>
  <si>
    <t>job ID</t>
  </si>
  <si>
    <t>Construction Start Date</t>
  </si>
  <si>
    <t>Estimated in-service date</t>
  </si>
  <si>
    <t>Approval Doc. No.</t>
  </si>
  <si>
    <t>(k)</t>
  </si>
  <si>
    <t>(l)</t>
  </si>
  <si>
    <t>(m)</t>
  </si>
  <si>
    <t>(n)</t>
  </si>
  <si>
    <t>(o)</t>
  </si>
  <si>
    <t>(p)</t>
  </si>
  <si>
    <t>(q)</t>
  </si>
  <si>
    <t>(r)</t>
  </si>
  <si>
    <t>(s)</t>
  </si>
  <si>
    <t>Avg (f) through (r)</t>
  </si>
  <si>
    <t>(t)</t>
  </si>
  <si>
    <t>% approved for recovery</t>
  </si>
  <si>
    <t>(u)</t>
  </si>
  <si>
    <t>Rate Base Amnt (s) x (t)</t>
  </si>
  <si>
    <t>1b</t>
  </si>
  <si>
    <t>1c</t>
  </si>
  <si>
    <t>Total CWIP in Rate Base</t>
  </si>
  <si>
    <t>Monthly Amort Exp (b) / (c)</t>
  </si>
  <si>
    <t>Amort Periods this year</t>
  </si>
  <si>
    <t>Current Amort Expense     (d) x (e)</t>
  </si>
  <si>
    <t>Recovery Amnt Approved *</t>
  </si>
  <si>
    <t>% Allocated to Formula Rate *</t>
  </si>
  <si>
    <t>Amort Exp in Formula Rate            (f) x (g)</t>
  </si>
  <si>
    <t>(v)</t>
  </si>
  <si>
    <t>(w)</t>
  </si>
  <si>
    <t>(x)</t>
  </si>
  <si>
    <t>Avg Unamortized Balance         Sum (i) through (u) / 13</t>
  </si>
  <si>
    <t>% Approved for Rate Base *</t>
  </si>
  <si>
    <t>(y)</t>
  </si>
  <si>
    <t>Allocated to Formula Rate     (from (g))</t>
  </si>
  <si>
    <t>Rate Base Balance      (v) x (w) x (x)</t>
  </si>
  <si>
    <t>(z)</t>
  </si>
  <si>
    <t>Project Code</t>
  </si>
  <si>
    <t>(aa)</t>
  </si>
  <si>
    <t>Docket No</t>
  </si>
  <si>
    <t>* Non-zero values in these columns may only be established per FERC order</t>
  </si>
  <si>
    <t>Source (Less ARO, see Note M)</t>
  </si>
  <si>
    <t xml:space="preserve">Regulatory Assets </t>
  </si>
  <si>
    <t>3a</t>
  </si>
  <si>
    <t>3b</t>
  </si>
  <si>
    <t>3c</t>
  </si>
  <si>
    <t>3x</t>
  </si>
  <si>
    <t>Abandoned Plant</t>
  </si>
  <si>
    <t>The balances in Accounts 190, 281, 282 and 283, as adjusted by any amounts in contra accounts identified as regulatory assets or liabilities related</t>
  </si>
  <si>
    <r>
      <t>Enter 1 if NOT in a trust or</t>
    </r>
    <r>
      <rPr>
        <sz val="10"/>
        <rFont val="Times New Roman"/>
        <family val="1"/>
      </rPr>
      <t xml:space="preserve"> reserved account, enter zero (0) if included in a trust or reserved account </t>
    </r>
  </si>
  <si>
    <t>Enter 1 if the accrual account is included in the formula rate, enter (0) if  O if the accrual account is NOT included in the formula rate</t>
  </si>
  <si>
    <t xml:space="preserve">Enter the percentage paid for by customers, 1 less the percent associated with an offsetting liability on the balance sheet </t>
  </si>
  <si>
    <t xml:space="preserve">Allocation (Plant or Labor Allocator) </t>
  </si>
  <si>
    <t>Amount Allocated, col. c x col. d x col. e x col. f x col. g</t>
  </si>
  <si>
    <t xml:space="preserve">(c) </t>
  </si>
  <si>
    <t xml:space="preserve">(e) </t>
  </si>
  <si>
    <t>Subaccount No.</t>
  </si>
  <si>
    <t>Item Name</t>
  </si>
  <si>
    <t>Dec. 31</t>
  </si>
  <si>
    <t>Jan. 31</t>
  </si>
  <si>
    <t>Feb. 28/29</t>
  </si>
  <si>
    <t>Mar. 31</t>
  </si>
  <si>
    <t>Jun. 30</t>
  </si>
  <si>
    <t>May 31</t>
  </si>
  <si>
    <t>Jul. 31</t>
  </si>
  <si>
    <t>Aug. 31</t>
  </si>
  <si>
    <t>Sept. 30</t>
  </si>
  <si>
    <t>Oct. 31</t>
  </si>
  <si>
    <t>Nov. 30</t>
  </si>
  <si>
    <t>2014</t>
  </si>
  <si>
    <t>2015</t>
  </si>
  <si>
    <t>Project</t>
  </si>
  <si>
    <t>Actual Additions by FERC Account</t>
  </si>
  <si>
    <t xml:space="preserve"> Land Rights </t>
  </si>
  <si>
    <t xml:space="preserve"> Structures and Improvements </t>
  </si>
  <si>
    <t xml:space="preserve"> Structures and Improvements - Equipment</t>
  </si>
  <si>
    <t xml:space="preserve"> Station Equipment </t>
  </si>
  <si>
    <t xml:space="preserve"> Towers and Fixtures </t>
  </si>
  <si>
    <t xml:space="preserve"> Poles and Fixtures </t>
  </si>
  <si>
    <t xml:space="preserve"> Overhead Conductor and Devices </t>
  </si>
  <si>
    <t xml:space="preserve"> Underground Conduit </t>
  </si>
  <si>
    <t xml:space="preserve"> Underground Conductor and Devices </t>
  </si>
  <si>
    <t xml:space="preserve"> Roads and Trails </t>
  </si>
  <si>
    <t>Change to recovery percent in Column (t) requires FERC order</t>
  </si>
  <si>
    <t>Land Held for Future Use and Estimated Date</t>
  </si>
  <si>
    <t>Intangible Plant Detail</t>
  </si>
  <si>
    <t>Service Life</t>
  </si>
  <si>
    <t>5a</t>
  </si>
  <si>
    <t>5b</t>
  </si>
  <si>
    <t>5c</t>
  </si>
  <si>
    <t>5x</t>
  </si>
  <si>
    <t>7a</t>
  </si>
  <si>
    <t>7b</t>
  </si>
  <si>
    <t>7c</t>
  </si>
  <si>
    <t>7x</t>
  </si>
  <si>
    <t>11a</t>
  </si>
  <si>
    <t>11b</t>
  </si>
  <si>
    <t>11c</t>
  </si>
  <si>
    <t>11x</t>
  </si>
  <si>
    <t>Land Held for Future Use (LHFU)</t>
  </si>
  <si>
    <t>Expense Allocator</t>
  </si>
  <si>
    <t>Depreciation/Amortization Expense</t>
  </si>
  <si>
    <t>Gross Plant In Service (Note B)</t>
  </si>
  <si>
    <t>Column (b), Net Investment includes the Net Plant In Service, unamortized regulatory assets, unamortized abandoned plant and CWIP</t>
  </si>
  <si>
    <t>Form No.1</t>
  </si>
  <si>
    <t>Reference</t>
  </si>
  <si>
    <t>13 Month Avg.</t>
  </si>
  <si>
    <t>Col. (a)</t>
  </si>
  <si>
    <t>Col. (b)</t>
  </si>
  <si>
    <t>Col. (c)</t>
  </si>
  <si>
    <t>Col. (d)</t>
  </si>
  <si>
    <t>Col. (e)</t>
  </si>
  <si>
    <t>Col. (f)</t>
  </si>
  <si>
    <t>Col. (g)</t>
  </si>
  <si>
    <t>Col. (h)</t>
  </si>
  <si>
    <t>Col. (i)</t>
  </si>
  <si>
    <t>Col. (j)</t>
  </si>
  <si>
    <t>Col. (k)</t>
  </si>
  <si>
    <t>Col. (l)</t>
  </si>
  <si>
    <t>Col. (m)</t>
  </si>
  <si>
    <t>Col. (n)</t>
  </si>
  <si>
    <t>Acct 221 Bonds</t>
  </si>
  <si>
    <t>112.18.c,d</t>
  </si>
  <si>
    <t>Acct 223 Advances from Assoc. Companies</t>
  </si>
  <si>
    <t>112.20.c,d</t>
  </si>
  <si>
    <t>Acct 224 Other Long Term Debt</t>
  </si>
  <si>
    <t>112.21.c,d</t>
  </si>
  <si>
    <t>Less  Acct 222 Reacquired Debt</t>
  </si>
  <si>
    <t>Total Long Term Debt</t>
  </si>
  <si>
    <t>Preferred Stock (1)</t>
  </si>
  <si>
    <t>112.3.c,d</t>
  </si>
  <si>
    <t>Common Equity- Per Books</t>
  </si>
  <si>
    <t>112.16.c,d</t>
  </si>
  <si>
    <t>Less Acct 204 Preferred Stock</t>
  </si>
  <si>
    <t>Less Acct 219 Accum Other Compre. Income</t>
  </si>
  <si>
    <t>112.15.c,d</t>
  </si>
  <si>
    <t>Less Acct 216.1 Unappropriated Undistributed Subsidiary Earnings</t>
  </si>
  <si>
    <t>112.12.c,d</t>
  </si>
  <si>
    <t>Acct 427 Interest on Long Term Debt</t>
  </si>
  <si>
    <t>117.62.c</t>
  </si>
  <si>
    <t>Acct 428 Amortization of Debt Discount and Expense</t>
  </si>
  <si>
    <t>117.63.c</t>
  </si>
  <si>
    <t>Acct 428.1 Amortization of Loss on Reacquired Debt</t>
  </si>
  <si>
    <t>117.64.c</t>
  </si>
  <si>
    <t>Acct 430 Interest on Debt to Assoc. Companies (LTD portion only) (2)</t>
  </si>
  <si>
    <t>117.67.c</t>
  </si>
  <si>
    <t>Less:  Acct 429 Amort of Premium on Debt</t>
  </si>
  <si>
    <t>117.65.c enter negative</t>
  </si>
  <si>
    <t>Less:  Acct 429.1 Amort of Gain on Reacquired Debt</t>
  </si>
  <si>
    <t>117.66.c enter negative</t>
  </si>
  <si>
    <t>Total Interest Expense</t>
  </si>
  <si>
    <t>Preferred Stock Dividends</t>
  </si>
  <si>
    <t>118.29.c</t>
  </si>
  <si>
    <t>Note 1.  If and when the Company issues preferred stock, footnote will indicate the authorizing regulatory agency, the docket/case number, and the date of the authorizing order.</t>
  </si>
  <si>
    <t>Note 2.  Interest on Debt to Associated Companies (FERC 430) will be populated with interest related to Long-Term Debt only.</t>
  </si>
  <si>
    <t>COST OF CAPITAL</t>
  </si>
  <si>
    <t>Recovery Period Months *</t>
  </si>
  <si>
    <t>Check Sum Appendix A Line 3</t>
  </si>
  <si>
    <t>All unfunded reserves will be listed above, specifically including (but not limited to) all subaccounts for FERC Account Nos. 228.1 through 228.4.  "Unfunded reserve" is defined as an accrued balance (1) created and increased by debiting an expense which is included in this formula rate (column (e), using the same allocator in column (g) as used in the formula to allocate the amounts in the corresponding expense account)  (2) in advance of an anticipated expenditure related to that expense (3) that is not deposited in a restricted account (e.g., set aside in an escrow account, see column (d)) with the earnings thereon retained within that account.  Where a given reserve is only partially funded through accruals collected from customers, only the balance funded by customer collections shall serve as a rate base credit, see column (f).  The source of monthly balance data is company records.</t>
  </si>
  <si>
    <t>Carrying costs equal to the weighted cost of capital on the balance of the regulatory asset will accrue until the rate is charged to customers</t>
  </si>
  <si>
    <t xml:space="preserve">DEPRECIATION EXPENSE </t>
  </si>
  <si>
    <t>336.7.f (Note M)</t>
  </si>
  <si>
    <t>336.1.f + 336.10.f (Note M)</t>
  </si>
  <si>
    <t>Total  (sum lines 24-26)</t>
  </si>
  <si>
    <t>Return and Income Taxes with 100 basis point increase in ROE</t>
  </si>
  <si>
    <t>Return and Income Taxes with 100 basis point increase in  ROE</t>
  </si>
  <si>
    <t>Difference in Return and Income Taxes between Base ROE and 100 Basis Point Incentive</t>
  </si>
  <si>
    <t xml:space="preserve">  Common Stock  </t>
  </si>
  <si>
    <t>Effect of 1% Increase in the Equity Ratio</t>
  </si>
  <si>
    <t>Return and Income Taxes with 1% Increase in the Equity Ratio</t>
  </si>
  <si>
    <t>Difference between Base ROE and 1% Increase in the Equity Ratio</t>
  </si>
  <si>
    <t>Safety advertising consists of any advertising whose primary purpose is to educate the recipient as to what is safe or is not safe.</t>
  </si>
  <si>
    <t>Outreach advertising consists of advertising whose primary purpose is to attract the attention of the recipient about a transmission related issue</t>
  </si>
  <si>
    <t>Siting advertising consists of advertising whose primary purpose is to inform the recipient about locating transmission facilities</t>
  </si>
  <si>
    <t>Education advertising consists of any advertising whose primary purpose is to educate the recipient as about transmission related facts or issues</t>
  </si>
  <si>
    <t>Lobbying expenses are not allowed to be included in account 930.1</t>
  </si>
  <si>
    <t>Calculation of Intangible Accumulated Amortization</t>
  </si>
  <si>
    <t>Accumulated Intangible Amortization</t>
  </si>
  <si>
    <t>Total Accumulated Depreciation and Amortization</t>
  </si>
  <si>
    <t>Company Records</t>
  </si>
  <si>
    <t>Amort Exp in Formula Rate**            (f) x (g)</t>
  </si>
  <si>
    <t xml:space="preserve">**All amortizations of the Regulatory Asset are to be booked to Account 566 </t>
  </si>
  <si>
    <t>Amortization Expense</t>
  </si>
  <si>
    <t>Weighting</t>
  </si>
  <si>
    <t>Result</t>
  </si>
  <si>
    <t>BASE RETURN CALCULATION:</t>
  </si>
  <si>
    <t>Results</t>
  </si>
  <si>
    <t>Net Investment                                                                      (Note A)</t>
  </si>
  <si>
    <t>Column (l), Gross Plant in Service excludes Regulatory Assets, CWIP, and Abandoned Plant.</t>
  </si>
  <si>
    <t>Attachment 5</t>
  </si>
  <si>
    <t>(Attachment 3, line 175)</t>
  </si>
  <si>
    <t xml:space="preserve">Transmission plant included in OATT Ancillary Services and not otherwise excluded </t>
  </si>
  <si>
    <t>(Attachment 3, line 257)</t>
  </si>
  <si>
    <t>(Attachment 3, lines 251 &amp; 273)</t>
  </si>
  <si>
    <t>N</t>
  </si>
  <si>
    <t>Non-incentive investments are investments without ROE incentives and incentive investments are investments with ROE incentives</t>
  </si>
  <si>
    <t>Non-incentive Investments from Attachment 4 (Note N)</t>
  </si>
  <si>
    <t>Incentive Investments from Attachment 4 (Note N)</t>
  </si>
  <si>
    <t>Line 42 removes EPRI Annual Membership Dues listed in Form 1 at 353._.f (enter FN1 line #),  </t>
  </si>
  <si>
    <t>any  EPRI Lobbying expenses included in line 42 of the template and all Regulatory Commission Expenses itemized at 351.h</t>
  </si>
  <si>
    <t>Line 42 removes all advertising  included in Account 930.1, except safety, education or out-reach related advertising</t>
  </si>
  <si>
    <t>Total Regulatory Asset in Rate Base (sum lines 1a-1x):</t>
  </si>
  <si>
    <t>Total Abandoned Plant in Rate Base (sum lines 3a-3x):</t>
  </si>
  <si>
    <t>Total LHFU in rate base (sum lines 5a-5x):</t>
  </si>
  <si>
    <t>Total  (sum lines 7a-7x)</t>
  </si>
  <si>
    <t>Total  (sum lines 9a-9x)</t>
  </si>
  <si>
    <t>Average of Columns (d) Through (p)</t>
  </si>
  <si>
    <t>Account 454 - Rent from Electric Property  (300.19.b)</t>
  </si>
  <si>
    <t>Account 456 (including 456.1) (300.21.b and 300.22.b)</t>
  </si>
  <si>
    <t>170a</t>
  </si>
  <si>
    <t>EPRI &amp; EEI Costs to be Excluded</t>
  </si>
  <si>
    <t>Numbering continues from Attachment 2</t>
  </si>
  <si>
    <t>100 Basis Point Incentive ROE and Income Taxes Carrying Charge</t>
  </si>
  <si>
    <t xml:space="preserve">100 Basis Point Incentive Return impact on </t>
  </si>
  <si>
    <t>Column (e), for each project with an incentive in column (e), note the docket No. in which FERC granted the incentive&gt;</t>
  </si>
  <si>
    <t>Docket No.</t>
  </si>
  <si>
    <t xml:space="preserve">Source </t>
  </si>
  <si>
    <t>Total  (sum lines 11a-11x) ties to p207.5.g</t>
  </si>
  <si>
    <t>112.19 c, d enter negative</t>
  </si>
  <si>
    <t>A worksheet will be provided if there are ever any excluded transmission plant or transmission plant in OATT Ancillary Services</t>
  </si>
  <si>
    <t>(Appendix A, Line 93)</t>
  </si>
  <si>
    <t>(Appendix A, Line 91)</t>
  </si>
  <si>
    <t>(Appendix A, Line 92)</t>
  </si>
  <si>
    <t>(line 3)</t>
  </si>
  <si>
    <t>(line 4)</t>
  </si>
  <si>
    <t xml:space="preserve">  Common Stock</t>
  </si>
  <si>
    <t>(line 5 plus 100 basis points)</t>
  </si>
  <si>
    <t>(line 5 plus 1% in equity ratio))</t>
  </si>
  <si>
    <t>(line 3 minus 1% in equity ratio)</t>
  </si>
  <si>
    <t>Equity % in Capital Structure (% above base %, -% below base %)(1 equals 1%)</t>
  </si>
  <si>
    <t>The total of these additions should total the additions reported in the FERC Form No.1 on page 206, lines 48 to 56</t>
  </si>
  <si>
    <t>321.97.b</t>
  </si>
  <si>
    <t xml:space="preserve">     T=1 - {[(1 - SIT) * (1 - FIT)] / (1 - SIT * FIT * p)} =  (Appendix A, line 61)</t>
  </si>
  <si>
    <t>Source of Total Column</t>
  </si>
  <si>
    <t>Development of Base Carrying charge and Summary of Incentive and Non-Incentive Investments</t>
  </si>
  <si>
    <t>The table below  breaks out the total revenue requirement on Appendix A separately  for each investment.  The total of Column (p) must equal the amount shown on Appendix A, Line 3.</t>
  </si>
  <si>
    <t>O&amp;M, Taxes Other than Income                  (Col. (l) x Col. (n)</t>
  </si>
  <si>
    <t>Base Carrying Charge (used in Attach 4, Line 65)</t>
  </si>
  <si>
    <t>Index</t>
  </si>
  <si>
    <t>Attachment 1</t>
  </si>
  <si>
    <t>Attachment 2</t>
  </si>
  <si>
    <t>Attachment 3</t>
  </si>
  <si>
    <t>Attachment 8</t>
  </si>
  <si>
    <t>Main body of the Formula Rate</t>
  </si>
  <si>
    <t>Detail of the Revenue Credits</t>
  </si>
  <si>
    <t>Monthly Plant and Accumulated Depreciation balances</t>
  </si>
  <si>
    <t>Cost Support Detail</t>
  </si>
  <si>
    <t>Detail of the Accumulated Deferred Income Tax Balances</t>
  </si>
  <si>
    <t>True-Up calculations</t>
  </si>
  <si>
    <t>Depreciation Rates</t>
  </si>
  <si>
    <t>Workpapers</t>
  </si>
  <si>
    <t xml:space="preserve">Calculations showing the revenue requirement by Investment, including any Incentives, </t>
  </si>
  <si>
    <t>2016</t>
  </si>
  <si>
    <t>2106</t>
  </si>
  <si>
    <t>Apr. 30</t>
  </si>
  <si>
    <t>ADIT-282</t>
  </si>
  <si>
    <t>Return and Taxes</t>
  </si>
  <si>
    <t/>
  </si>
  <si>
    <t>(Lines 69 &amp; 71)</t>
  </si>
  <si>
    <t>Net Transmission Plant in Service</t>
  </si>
  <si>
    <t>Return and income taxes</t>
  </si>
  <si>
    <t>Depreciation and amortization</t>
  </si>
  <si>
    <t>Total O&amp;M and other taxes less amortization</t>
  </si>
  <si>
    <t>Attachment 5 - Example of True-Up Calculation</t>
  </si>
  <si>
    <t>Annual True-Up Calculation</t>
  </si>
  <si>
    <t xml:space="preserve">Net </t>
  </si>
  <si>
    <t>Adjusted</t>
  </si>
  <si>
    <t>Under/(Over)</t>
  </si>
  <si>
    <t>Interest</t>
  </si>
  <si>
    <t>Total True-Up</t>
  </si>
  <si>
    <t>Net Revenue</t>
  </si>
  <si>
    <t>Collection</t>
  </si>
  <si>
    <t>Income</t>
  </si>
  <si>
    <t>Adjustment</t>
  </si>
  <si>
    <t>Identification</t>
  </si>
  <si>
    <r>
      <t>Requirement</t>
    </r>
    <r>
      <rPr>
        <vertAlign val="superscript"/>
        <sz val="12"/>
        <color theme="1"/>
        <rFont val="Times New Roman"/>
        <family val="1"/>
      </rPr>
      <t>1</t>
    </r>
  </si>
  <si>
    <r>
      <t>Revenue Received</t>
    </r>
    <r>
      <rPr>
        <vertAlign val="superscript"/>
        <sz val="12"/>
        <color theme="1"/>
        <rFont val="Times New Roman"/>
        <family val="1"/>
      </rPr>
      <t>2</t>
    </r>
  </si>
  <si>
    <t>(C-D)</t>
  </si>
  <si>
    <t>(Expense)</t>
  </si>
  <si>
    <t>(E + F)</t>
  </si>
  <si>
    <t>2a</t>
  </si>
  <si>
    <t>2b</t>
  </si>
  <si>
    <t>2c</t>
  </si>
  <si>
    <t>2d</t>
  </si>
  <si>
    <t>Note A</t>
  </si>
  <si>
    <t>3. Then Monthly Interest Rate shall be equal to the interest rate set forth below on line 13 and be applied to the amount in Column E for a period of 24 months</t>
  </si>
  <si>
    <t>4. The True-Up Adjustment is applied to each project prorata based its contribution to the Revenue Requirement shown in Attachment 4</t>
  </si>
  <si>
    <t>FERC Refund Interest Rate</t>
  </si>
  <si>
    <t>Interest Rate:</t>
  </si>
  <si>
    <t>Quarter</t>
  </si>
  <si>
    <t>Quarterly Interest Rate under Section 35.19(a)</t>
  </si>
  <si>
    <t>1st Qtr.</t>
  </si>
  <si>
    <t xml:space="preserve">2nd Qtr </t>
  </si>
  <si>
    <t xml:space="preserve">3rd Qtr </t>
  </si>
  <si>
    <t>4th Qtr</t>
  </si>
  <si>
    <t xml:space="preserve">1st Qtr </t>
  </si>
  <si>
    <t>Sum lines 5-11</t>
  </si>
  <si>
    <t>Avg. Monthly FERC Rate</t>
  </si>
  <si>
    <t>Line 12 divided by 7</t>
  </si>
  <si>
    <t>-</t>
  </si>
  <si>
    <t>Labor Related</t>
  </si>
  <si>
    <t>Plant Related</t>
  </si>
  <si>
    <t xml:space="preserve">Balance </t>
  </si>
  <si>
    <t>Month</t>
  </si>
  <si>
    <t>Beginning Balance &amp; Monthly Changes</t>
  </si>
  <si>
    <t>Projected ADIT Total</t>
  </si>
  <si>
    <t>Total Plant Allocator</t>
  </si>
  <si>
    <t>Net Plant Allocator</t>
  </si>
  <si>
    <t>Sum of Lines 1-3</t>
  </si>
  <si>
    <t>Ln</t>
  </si>
  <si>
    <t>Projection for the 12 Months Ended 12/31/____</t>
  </si>
  <si>
    <t>Attachment 6a - Accumulated Deferred Income Taxes (ADIT) Average Worksheet (Projection)</t>
  </si>
  <si>
    <t>Substantial portion, if not all, of the ADIT-282 balance is subject to proration.  Explanation must be provided for any portion of balance not subject to proration.</t>
  </si>
  <si>
    <t>Projected end of year ADIT must be based on solely on enacted tax law.  No assumptions for future estimated changes in tax law may be forecasted.</t>
  </si>
  <si>
    <t>ADIT 190-Prorated EOY Balance</t>
  </si>
  <si>
    <t>Increment</t>
  </si>
  <si>
    <r>
      <t>ADIT-190-Proration-</t>
    </r>
    <r>
      <rPr>
        <b/>
        <sz val="12"/>
        <color rgb="FFFF0000"/>
        <rFont val="Arial Narrow"/>
        <family val="2"/>
      </rPr>
      <t>Note C</t>
    </r>
  </si>
  <si>
    <t>ADIT 283-Prorated EOY Balance</t>
  </si>
  <si>
    <r>
      <t>ADIT-283-Proration-</t>
    </r>
    <r>
      <rPr>
        <b/>
        <sz val="12"/>
        <color rgb="FFFF0000"/>
        <rFont val="Arial Narrow"/>
        <family val="2"/>
      </rPr>
      <t>Note B</t>
    </r>
  </si>
  <si>
    <t>ADIT 282-Prorated EOY Balance</t>
  </si>
  <si>
    <r>
      <t>ADIT-282-Proration-</t>
    </r>
    <r>
      <rPr>
        <b/>
        <sz val="12"/>
        <color rgb="FFFF0000"/>
        <rFont val="Arial Narrow"/>
        <family val="2"/>
      </rPr>
      <t>Note A</t>
    </r>
  </si>
  <si>
    <t>Labor Proration
(d) x (j)</t>
  </si>
  <si>
    <t>Plant Proration
(d) x (h)</t>
  </si>
  <si>
    <t>Transmission Proration
(d) x (f)</t>
  </si>
  <si>
    <t>Beginning Balance/
Monthly Increment</t>
  </si>
  <si>
    <t>Weighting for Projection</t>
  </si>
  <si>
    <t>Attachment 6b - Accumulated Deferred Income Taxes (ADIT) Proration Worksheet (Projection)</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</si>
  <si>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 SFAS 109  &amp; 158 balance sheet items and the related ADIT.  </t>
  </si>
  <si>
    <t>Amount subject to Proration</t>
  </si>
  <si>
    <t>Depreciation Items</t>
  </si>
  <si>
    <t>Gas, Prod or Other Related</t>
  </si>
  <si>
    <t>NOL Carryforward</t>
  </si>
  <si>
    <t>In filling out this attachment, a full and complete description of each item and justification for the allocation to Columns B-F and each separate ADIT item will be listed.  Dissimilar items with amounts exceeding $100,000 will be listed separately.  For ADIT directly related to project depreciation or CWIP, the balance will be shown in a separate row for each project.</t>
  </si>
  <si>
    <t>Sum of Lines 1-4</t>
  </si>
  <si>
    <t>Line 18</t>
  </si>
  <si>
    <t>Line 44</t>
  </si>
  <si>
    <t>Line 30</t>
  </si>
  <si>
    <t>For the 12 Months Ended 12/31/____</t>
  </si>
  <si>
    <t>Attachment 6c - Accumulated Deferred Income Taxes (ADIT) Worksheet (Beginning of Year)</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</si>
  <si>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 SFAS 109  &amp; 158 balance sheet items and the related ADIT.  </t>
  </si>
  <si>
    <t>Attachment 6d - Accumulated Deferred Income Taxes (ADIT) Worksheet (End of Year)</t>
  </si>
  <si>
    <t>ADIT Total</t>
  </si>
  <si>
    <t>Total Plant &amp; Labor Related</t>
  </si>
  <si>
    <t>Attachment 6e - Accumulated Deferred Income Taxes (ADIT) Average Worksheet (True-Up)</t>
  </si>
  <si>
    <t>Attachment 6a-6e</t>
  </si>
  <si>
    <t>(Attach 3, lines 249 &amp; 270) (Note G)</t>
  </si>
  <si>
    <t>Total PBOP expenses (Note A)</t>
  </si>
  <si>
    <t>Labor dollars (total labor under PBOP Plan, Note A)</t>
  </si>
  <si>
    <t>labor expensed (labor not capitalized) in current year, 354.28.b.</t>
  </si>
  <si>
    <t>PBOP amount included in Company's O&amp;M and A&amp;G expenses included in FERC Account Nos. 500-935</t>
  </si>
  <si>
    <t>Cost per labor dollar (line 191 / line 192)</t>
  </si>
  <si>
    <t>Total Revenues (Col. (h) + (j) + (k) +(n) +(o) -(p))</t>
  </si>
  <si>
    <t xml:space="preserve">1) From Attachment 4, Column (q) for the period being trued-up </t>
  </si>
  <si>
    <t xml:space="preserve">     adjustments and reflects any Competitive Bid Concessions</t>
  </si>
  <si>
    <t>2) The "revenue received" is the total amount of revenue distributed in the True-Up Year. The amounts do not include any true-ups or prior period</t>
  </si>
  <si>
    <r>
      <t xml:space="preserve"> Utilizing </t>
    </r>
    <r>
      <rPr>
        <sz val="12"/>
        <color rgb="FF7030A0"/>
        <rFont val="Times New Roman"/>
        <family val="1"/>
      </rPr>
      <t>Appendix A</t>
    </r>
    <r>
      <rPr>
        <sz val="12"/>
        <rFont val="Times New Roman"/>
        <family val="1"/>
      </rPr>
      <t xml:space="preserve"> Data</t>
    </r>
  </si>
  <si>
    <t xml:space="preserve">Competitive Bid Concession, if any, will reflect outcome of competitive developer selection process and will be computed on a workpaper that will be provided as supporting documentation </t>
  </si>
  <si>
    <t xml:space="preserve">for each Annual Update and will be zero or a reduction to the revenue requirement.  The amount in Column (p) above equals the amount by which the annual revenue requirement is reduced from the ceiling rate.   </t>
  </si>
  <si>
    <t>ROE Authorized by FERC (Note D)</t>
  </si>
  <si>
    <t>Competitive Bid Concession      (Note C)</t>
  </si>
  <si>
    <t>Attachment 7 - Depreciation and Amortization Rates</t>
  </si>
  <si>
    <t>Attachment 8- Workpapers</t>
  </si>
  <si>
    <t>Line 42 removes all EEI and EPRI research, development and demonstration expenses and NEET NY will not participate in EEI or EPRI.</t>
  </si>
  <si>
    <t xml:space="preserve">     Less Account 565</t>
  </si>
  <si>
    <t>321.96.b</t>
  </si>
  <si>
    <t xml:space="preserve">     T=1 - {[(1 - SIT) * (1 - FIT)] / (1 - SIT * FIT * p))} =</t>
  </si>
  <si>
    <t>Project Worksheet</t>
  </si>
  <si>
    <t>NextEra Energy Transmission New York, Inc.</t>
  </si>
  <si>
    <r>
      <t xml:space="preserve"> </t>
    </r>
    <r>
      <rPr>
        <sz val="12"/>
        <color indexed="8"/>
        <rFont val="Arial Narrow"/>
        <family val="2"/>
      </rPr>
      <t>Account Number</t>
    </r>
    <r>
      <rPr>
        <sz val="12"/>
        <rFont val="Arial Narrow"/>
        <family val="2"/>
      </rPr>
      <t xml:space="preserve"> </t>
    </r>
  </si>
  <si>
    <r>
      <t xml:space="preserve"> </t>
    </r>
    <r>
      <rPr>
        <sz val="12"/>
        <color indexed="8"/>
        <rFont val="Arial Narrow"/>
        <family val="2"/>
      </rPr>
      <t>FERC Account</t>
    </r>
    <r>
      <rPr>
        <sz val="12"/>
        <rFont val="Arial Narrow"/>
        <family val="2"/>
      </rPr>
      <t xml:space="preserve"> </t>
    </r>
  </si>
  <si>
    <r>
      <t xml:space="preserve"> </t>
    </r>
    <r>
      <rPr>
        <sz val="12"/>
        <color indexed="8"/>
        <rFont val="Arial Narrow"/>
        <family val="2"/>
      </rPr>
      <t>Rate (Annual)Percent</t>
    </r>
    <r>
      <rPr>
        <sz val="12"/>
        <rFont val="Arial Narrow"/>
        <family val="2"/>
      </rPr>
      <t xml:space="preserve"> </t>
    </r>
  </si>
  <si>
    <r>
      <t xml:space="preserve"> </t>
    </r>
    <r>
      <rPr>
        <b/>
        <sz val="12"/>
        <color indexed="8"/>
        <rFont val="Arial Narrow"/>
        <family val="2"/>
      </rPr>
      <t>TRANSMISSION PLANT</t>
    </r>
    <r>
      <rPr>
        <b/>
        <sz val="12"/>
        <rFont val="Arial Narrow"/>
        <family val="2"/>
      </rPr>
      <t xml:space="preserve"> </t>
    </r>
  </si>
  <si>
    <t>350.1</t>
  </si>
  <si>
    <t>350.2</t>
  </si>
  <si>
    <t>352</t>
  </si>
  <si>
    <t>353</t>
  </si>
  <si>
    <r>
      <rPr>
        <sz val="12"/>
        <color indexed="8"/>
        <rFont val="Arial Narrow"/>
        <family val="2"/>
      </rPr>
      <t>355</t>
    </r>
    <r>
      <rPr>
        <sz val="12"/>
        <rFont val="Arial Narrow"/>
        <family val="2"/>
      </rPr>
      <t xml:space="preserve"> </t>
    </r>
  </si>
  <si>
    <r>
      <rPr>
        <sz val="12"/>
        <color indexed="8"/>
        <rFont val="Arial Narrow"/>
        <family val="2"/>
      </rPr>
      <t>356</t>
    </r>
    <r>
      <rPr>
        <sz val="12"/>
        <rFont val="Arial Narrow"/>
        <family val="2"/>
      </rPr>
      <t xml:space="preserve"> </t>
    </r>
  </si>
  <si>
    <r>
      <rPr>
        <sz val="12"/>
        <color indexed="8"/>
        <rFont val="Arial Narrow"/>
        <family val="2"/>
      </rPr>
      <t>357</t>
    </r>
    <r>
      <rPr>
        <sz val="12"/>
        <rFont val="Arial Narrow"/>
        <family val="2"/>
      </rPr>
      <t xml:space="preserve"> </t>
    </r>
  </si>
  <si>
    <r>
      <rPr>
        <sz val="12"/>
        <color indexed="8"/>
        <rFont val="Arial Narrow"/>
        <family val="2"/>
      </rPr>
      <t>358</t>
    </r>
    <r>
      <rPr>
        <sz val="12"/>
        <rFont val="Arial Narrow"/>
        <family val="2"/>
      </rPr>
      <t xml:space="preserve"> </t>
    </r>
  </si>
  <si>
    <r>
      <rPr>
        <sz val="12"/>
        <color indexed="8"/>
        <rFont val="Arial Narrow"/>
        <family val="2"/>
      </rPr>
      <t>359</t>
    </r>
    <r>
      <rPr>
        <sz val="12"/>
        <rFont val="Arial Narrow"/>
        <family val="2"/>
      </rPr>
      <t xml:space="preserve"> </t>
    </r>
  </si>
  <si>
    <r>
      <t xml:space="preserve"> </t>
    </r>
    <r>
      <rPr>
        <b/>
        <sz val="12"/>
        <color indexed="8"/>
        <rFont val="Arial Narrow"/>
        <family val="2"/>
      </rPr>
      <t>GENERAL PLANT</t>
    </r>
    <r>
      <rPr>
        <sz val="12"/>
        <rFont val="Arial Narrow"/>
        <family val="2"/>
      </rPr>
      <t xml:space="preserve"> </t>
    </r>
  </si>
  <si>
    <r>
      <rPr>
        <sz val="12"/>
        <color indexed="8"/>
        <rFont val="Arial Narrow"/>
        <family val="2"/>
      </rPr>
      <t>390</t>
    </r>
    <r>
      <rPr>
        <sz val="12"/>
        <rFont val="Arial Narrow"/>
        <family val="2"/>
      </rPr>
      <t xml:space="preserve"> </t>
    </r>
  </si>
  <si>
    <r>
      <rPr>
        <sz val="12"/>
        <color indexed="8"/>
        <rFont val="Arial Narrow"/>
        <family val="2"/>
      </rPr>
      <t>391</t>
    </r>
    <r>
      <rPr>
        <sz val="12"/>
        <rFont val="Arial Narrow"/>
        <family val="2"/>
      </rPr>
      <t xml:space="preserve"> </t>
    </r>
  </si>
  <si>
    <r>
      <rPr>
        <sz val="12"/>
        <color indexed="8"/>
        <rFont val="Arial Narrow"/>
        <family val="2"/>
      </rPr>
      <t>394</t>
    </r>
    <r>
      <rPr>
        <sz val="12"/>
        <rFont val="Arial Narrow"/>
        <family val="2"/>
      </rPr>
      <t xml:space="preserve"> </t>
    </r>
  </si>
  <si>
    <r>
      <rPr>
        <sz val="12"/>
        <color indexed="8"/>
        <rFont val="Arial Narrow"/>
        <family val="2"/>
      </rPr>
      <t>395</t>
    </r>
    <r>
      <rPr>
        <sz val="12"/>
        <rFont val="Arial Narrow"/>
        <family val="2"/>
      </rPr>
      <t xml:space="preserve"> </t>
    </r>
  </si>
  <si>
    <t>397</t>
  </si>
  <si>
    <r>
      <t xml:space="preserve"> </t>
    </r>
    <r>
      <rPr>
        <sz val="12"/>
        <color indexed="8"/>
        <rFont val="Arial Narrow"/>
        <family val="2"/>
      </rPr>
      <t>398</t>
    </r>
    <r>
      <rPr>
        <sz val="12"/>
        <rFont val="Arial Narrow"/>
        <family val="2"/>
      </rPr>
      <t xml:space="preserve"> </t>
    </r>
  </si>
  <si>
    <r>
      <t xml:space="preserve"> </t>
    </r>
    <r>
      <rPr>
        <b/>
        <sz val="12"/>
        <color indexed="8"/>
        <rFont val="Arial Narrow"/>
        <family val="2"/>
      </rPr>
      <t>INTANGIBLE PLANT</t>
    </r>
    <r>
      <rPr>
        <sz val="12"/>
        <rFont val="Arial Narrow"/>
        <family val="2"/>
      </rPr>
      <t xml:space="preserve"> </t>
    </r>
  </si>
  <si>
    <t>301</t>
  </si>
  <si>
    <t>Organization</t>
  </si>
  <si>
    <t>Intangible</t>
  </si>
  <si>
    <r>
      <rPr>
        <sz val="12"/>
        <color indexed="8"/>
        <rFont val="Arial Narrow"/>
        <family val="2"/>
      </rPr>
      <t>303</t>
    </r>
    <r>
      <rPr>
        <sz val="12"/>
        <rFont val="Arial Narrow"/>
        <family val="2"/>
      </rPr>
      <t xml:space="preserve"> </t>
    </r>
  </si>
  <si>
    <r>
      <t xml:space="preserve"> </t>
    </r>
    <r>
      <rPr>
        <sz val="12"/>
        <color indexed="8"/>
        <rFont val="Arial Narrow"/>
        <family val="2"/>
      </rPr>
      <t>Note 1</t>
    </r>
    <r>
      <rPr>
        <sz val="12"/>
        <rFont val="Arial Narrow"/>
        <family val="2"/>
      </rPr>
      <t xml:space="preserve"> </t>
    </r>
  </si>
  <si>
    <r>
      <t xml:space="preserve"> </t>
    </r>
    <r>
      <rPr>
        <sz val="12"/>
        <color indexed="8"/>
        <rFont val="Arial Narrow"/>
        <family val="2"/>
      </rPr>
      <t xml:space="preserve">Note 1: In the event a Contribution in Aid of Construction (CIAC) is made for a transmission facility, the transmission </t>
    </r>
    <r>
      <rPr>
        <sz val="12"/>
        <rFont val="Arial Narrow"/>
        <family val="2"/>
      </rPr>
      <t xml:space="preserve"> </t>
    </r>
  </si>
  <si>
    <r>
      <t xml:space="preserve"> </t>
    </r>
    <r>
      <rPr>
        <sz val="12"/>
        <color indexed="8"/>
        <rFont val="Arial Narrow"/>
        <family val="2"/>
      </rPr>
      <t>depreciation rates above will be weighted based on the relative amount of underlying plant booked to the accounts</t>
    </r>
    <r>
      <rPr>
        <sz val="12"/>
        <rFont val="Arial Narrow"/>
        <family val="2"/>
      </rPr>
      <t xml:space="preserve"> </t>
    </r>
  </si>
  <si>
    <r>
      <t xml:space="preserve"> </t>
    </r>
    <r>
      <rPr>
        <sz val="12"/>
        <color indexed="8"/>
        <rFont val="Arial Narrow"/>
        <family val="2"/>
      </rPr>
      <t>shown in lines 1-9 above and the weighted average depreciation rate will be used to amortize the CIAC.</t>
    </r>
    <r>
      <rPr>
        <sz val="12"/>
        <rFont val="Arial Narrow"/>
        <family val="2"/>
      </rPr>
      <t xml:space="preserve"> The life of a</t>
    </r>
  </si>
  <si>
    <t xml:space="preserve"> facility subject to a CIAC will be equivalent to the depreciation rate calculated above, i.e., 100% ÷ deprecation rate = life</t>
  </si>
  <si>
    <t xml:space="preserve"> in years. The estimated life of the facility or rights associated with the facility will not change  over the life of a CIAC</t>
  </si>
  <si>
    <t xml:space="preserve"> without prior FERC approval.</t>
  </si>
  <si>
    <r>
      <t xml:space="preserve"> </t>
    </r>
    <r>
      <rPr>
        <sz val="12"/>
        <color indexed="8"/>
        <rFont val="Arial Narrow"/>
        <family val="2"/>
      </rPr>
      <t>These depreciation rates will not change absent the appropriate filing at FERC.</t>
    </r>
    <r>
      <rPr>
        <sz val="12"/>
        <rFont val="Arial Narrow"/>
        <family val="2"/>
      </rPr>
      <t xml:space="preserve"> </t>
    </r>
  </si>
  <si>
    <t>TRANSMISSION PLANT INCLUDED IN ISO RATES</t>
  </si>
  <si>
    <t>Line 43 reflects all Regulatory Commission Expenses directly related to transmission service, ISO filings, or transmission siting itemized at 351.h</t>
  </si>
  <si>
    <t xml:space="preserve">The calculations below calculate that additional revenue requirement for 100 basis points of ROE and 1 percent change in the equity component of the capital structure. </t>
  </si>
  <si>
    <t>These amounts are then used to valuate the actual increase in  revenue in the table below (starting on line 66) associated with the actual incentive authorized by the Commission</t>
  </si>
  <si>
    <t xml:space="preserve">The use of the 100 basis point calculations do not presume any particular incentive (i.e., 100 basis points) being granted by the Commission. </t>
  </si>
  <si>
    <t>PBOP Adjustment (line 195 - line 196)</t>
  </si>
  <si>
    <t>Amortized Investment Tax Credit (Attachment 4, line 14)</t>
  </si>
  <si>
    <t>(Attachment 5, line 3, col. G)</t>
  </si>
  <si>
    <t>Source</t>
  </si>
  <si>
    <t>(Attach 2, lines 45 + 60)</t>
  </si>
  <si>
    <t>(If line 7&gt;0, GP= line 10 column 5 / line 10 column 3.  If line 7=0, GP=0)</t>
  </si>
  <si>
    <t>(Attach 2, lines 121 + 136</t>
  </si>
  <si>
    <t>(If line 19&gt;0, NP= line 22, column 5 / line 22, column 3.  If line 19=0, NP=0)</t>
  </si>
  <si>
    <t xml:space="preserve">(Attach 8, line 8, col.u)  </t>
  </si>
  <si>
    <t>(Attach 8, line 2, col. y)  (Note L)</t>
  </si>
  <si>
    <t>(Attach 8, line 4, col. y) (Note K)</t>
  </si>
  <si>
    <t>(1/8 * (Line 45  less Line 44b)</t>
  </si>
  <si>
    <t>(Attach 3, line 197, col. b)</t>
  </si>
  <si>
    <t>All Account 454, 456, and 456.1 Revenues must be itemized below and tie to FERC Form No. 1 cites set forth below.</t>
  </si>
  <si>
    <t>Accounts 456 and 456.1 (300.21.b plus 300.22.b)</t>
  </si>
  <si>
    <t>Account 454 (300.19.b)</t>
  </si>
  <si>
    <t>Total  (must tie to 300.19.b)</t>
  </si>
  <si>
    <t>Total  (must tie to 300.21.b plus 300.22.b)</t>
  </si>
  <si>
    <t>Prior year p219.25.c</t>
  </si>
  <si>
    <t>p219.25.c</t>
  </si>
  <si>
    <t>Prior year p219.26.c</t>
  </si>
  <si>
    <t>p219.26.c</t>
  </si>
  <si>
    <t>Prior year p219.28.c</t>
  </si>
  <si>
    <t>p219.28.c</t>
  </si>
  <si>
    <t>p219.20.c to 24.c</t>
  </si>
  <si>
    <t>p219.20.c to 24.c (prior year)</t>
  </si>
  <si>
    <t>(A)</t>
  </si>
  <si>
    <t>(B)</t>
  </si>
  <si>
    <t>C (Col A-Col B)</t>
  </si>
  <si>
    <t>C (Col A+Col B)</t>
  </si>
  <si>
    <t>ADIT-282 (enter negative)</t>
  </si>
  <si>
    <t>ADIT-283 (enter negative)</t>
  </si>
  <si>
    <t>Wages &amp; Salary Allocator (sum lines 1-3 for each column)</t>
  </si>
  <si>
    <t>Enter as negative Appendix A, page 2, line 24</t>
  </si>
  <si>
    <t>(Sum Col. B, C &amp; D)</t>
  </si>
  <si>
    <t>Uses a 365 day calendar year.</t>
  </si>
  <si>
    <t>Subtotal - p234.b</t>
  </si>
  <si>
    <t xml:space="preserve">Subtotal - p274.b </t>
  </si>
  <si>
    <t xml:space="preserve">Subtotal - p276.b  </t>
  </si>
  <si>
    <t>Subtotal - p234.c</t>
  </si>
  <si>
    <t xml:space="preserve">Subtotal - p275.k </t>
  </si>
  <si>
    <t xml:space="preserve">Subtotal - p277.k  </t>
  </si>
  <si>
    <t>Appendix A, line 22</t>
  </si>
  <si>
    <t xml:space="preserve">   to FASB 106 or 109. Balance of Account 255 is reduced by prior flow throughs and excluded if the utility chose</t>
  </si>
  <si>
    <t>Cash Working Capital assigned to transmission is one-eighth of O&amp;M allocated to transmission minus the amortization of any Regulatory Asset.</t>
  </si>
  <si>
    <t xml:space="preserve">Lines 191-192 cannot change absent approval or acceptance by FERC in a separate proceeding. </t>
  </si>
  <si>
    <t>Depreciation by Month</t>
  </si>
  <si>
    <t>Monthly</t>
  </si>
  <si>
    <t xml:space="preserve">Book </t>
  </si>
  <si>
    <t>Tax</t>
  </si>
  <si>
    <t>Difference</t>
  </si>
  <si>
    <t>Tax Rate</t>
  </si>
  <si>
    <t>Activity</t>
  </si>
  <si>
    <t>ROE Base (From Appendix A, line 94)</t>
  </si>
  <si>
    <t>Project Specific Regulatory Assets</t>
  </si>
  <si>
    <t>[Appendix A, lines 45 and 59, less Appendix A, line 44b (project specific) / Gross Transmission Plant In Service Column (l).  If Gross Transmission Plant is zero, then the Expense Allocator should be zero] (Note B)</t>
  </si>
  <si>
    <t>(Attach 8, line 6, column q)</t>
  </si>
  <si>
    <t>(Attach 3, line 189, column C)</t>
  </si>
  <si>
    <t xml:space="preserve">B </t>
  </si>
  <si>
    <t>(Attach 3, line 170, column B)</t>
  </si>
  <si>
    <t>(Attach 8, line 2, column h)</t>
  </si>
  <si>
    <t xml:space="preserve">  ADIT                                                           (Attach 6a proj., line 8, Column E or Attach 6e True-up - line 8, column E)</t>
  </si>
  <si>
    <t xml:space="preserve">Line 39 or Line 41 and thus Line 45 shall include any NYISO charges other than penalties, including but not limited to administrative costs.  </t>
  </si>
  <si>
    <t xml:space="preserve">  rate base, must reduce its income tax expense by the amount of the Amortized Investment Tax Credit (266.8.f)</t>
  </si>
  <si>
    <t xml:space="preserve">Recovery of Regulatory Assets is permitted only for pre-commercial expenses incurred prior to the date when NEET New York may first recover costs under the NYISO Tariff, as authorized by the Commission.  Recovery of any other regulatory assets (e.g., project specific) requires authorization from the Commission. A carrying charge equal to the weighted cost of capital calculated pursuant to this formula will be applied to the Regulatory Asset prior to the rate year when costs are first recovered. </t>
  </si>
  <si>
    <t>Attachment 8, line 4, col. (h)</t>
  </si>
  <si>
    <t>Attachment 8, line 4, col. (v)</t>
  </si>
  <si>
    <t>sum line 176 to 188 divided by 13</t>
  </si>
  <si>
    <t>Base Carrying Charge</t>
  </si>
  <si>
    <t>Line 103 Appendix A</t>
  </si>
  <si>
    <t>The source of the amounts from the Actuary Study supporting the numbers in Line 2 and 3 is -</t>
  </si>
  <si>
    <t xml:space="preserve">Unfunded Reserves are customer contributed capital such as when employee vacation expense is accrued but not yet incurred.  Also, pursuant to Special Instructions to Accounts 228.1 through 228.4, </t>
  </si>
  <si>
    <t>no amounts shall be credited to accounts 228.1 through 228.4 unless authorized by a regulatory authority or authorities to be collected in a utility’s rates.</t>
  </si>
  <si>
    <t>O</t>
  </si>
  <si>
    <t>(Attach 3, line 170a, col. h)  (Note O)</t>
  </si>
  <si>
    <t xml:space="preserve">Incentive Return and Income Tax and Competitive Bid Concessions for Projects </t>
  </si>
  <si>
    <t>Difference (must be equal to zero)</t>
  </si>
  <si>
    <t xml:space="preserve">  multiplied by (1/1-T).  Excess Deferred Income Taxes reduce income tax expense by the amount of the expense multiplied by (1/1-T).</t>
  </si>
  <si>
    <t>(line 193 * line 194)</t>
  </si>
  <si>
    <t>26a</t>
  </si>
  <si>
    <t xml:space="preserve">  Unamortized portion of lumpsum lease payment</t>
  </si>
  <si>
    <t xml:space="preserve">In the event that leased tranmission assests or right of ways involve a lumpsum upfront payment, it will be amortized over the life of the lease to Account No. 567 and the unamortized balance will be included here. </t>
  </si>
  <si>
    <t xml:space="preserve">  In the event such a lease involves monthly or annual payments, the payments will be booked to Account 567.</t>
  </si>
  <si>
    <t>P</t>
  </si>
  <si>
    <t>(Note P)</t>
  </si>
  <si>
    <t>Long Term Debt (3):</t>
  </si>
  <si>
    <t>Cost of Debt (3)</t>
  </si>
  <si>
    <t>Note 3.  In the event there is a construction loan, line 222 will also include the outstanding amounts associated with any short term construction financing, prior to the issuance of long term debt.</t>
  </si>
  <si>
    <r>
      <t xml:space="preserve">Prior to obtaining any debt, the cost of debt will be LIBOR plus 1.5%.  Once any debt is obtained, the formula will use the actual cost of long term debt determined in Attachment 3.  The capital structure will be 60% equity and 40% debt until NextEra Energy Transmission New York, Inc.'s first transmission project enters service, after which the capital structure will be the actual capital structure.  LIBOR refers to the London Inter Bank Offer Rate from the Federal Reserve Bank of St. Louis's https://fred.stlouisfed.org/. </t>
    </r>
    <r>
      <rPr>
        <b/>
        <sz val="14"/>
        <color rgb="FFFF0000"/>
        <rFont val="Arial Narrow"/>
        <family val="2"/>
      </rPr>
      <t xml:space="preserve">The capital structure and cost of debt will be the weighted for the year if the first debt is obtained or first project is placed into service midyear using the weighting setforth in Note G. </t>
    </r>
  </si>
  <si>
    <t>Docket Nos. ER16-2719, ER18-125</t>
  </si>
  <si>
    <r>
      <t xml:space="preserve">Pursuant to the settlement agreement approved in Docket No. ER16-2719, a 100 bp ROE adder will apply to project investment incurred up to the Cost Cap.  A 100 bp ROE adder shall also apply to Unforeseeable Costs in excess of five (5) percent of the Cost Cap, Empire Third Party Costs, and Project Development Costs.  </t>
    </r>
    <r>
      <rPr>
        <u/>
        <sz val="12"/>
        <rFont val="Times New Roman"/>
        <family val="1"/>
      </rPr>
      <t>Empire Third Party Costs</t>
    </r>
    <r>
      <rPr>
        <sz val="12"/>
        <rFont val="Times New Roman"/>
        <family val="1"/>
      </rPr>
      <t xml:space="preserve"> are costs that result from: (i) NYISO modifications or further NYISO requirements, including interconnection costs and upgrades resulting from the NYISO interconnection study process; or (ii) real estate-related costs incurred in any lease arrangements or purchases related to the acquisition of rights-of-way or access to rights-of-way or purchases of rights to access utility facilities; (iii) all taxes; or (iv) Empire Upgrades. These Empire Third Party Costs are not included in the Capital Cost Bid , are not subject to the Cost Cap or Cost Containment Mechanism, and are recoverable in the formula rate.  </t>
    </r>
    <r>
      <rPr>
        <u/>
        <sz val="12"/>
        <rFont val="Times New Roman"/>
        <family val="1"/>
      </rPr>
      <t>Project Development Costs</t>
    </r>
    <r>
      <rPr>
        <sz val="12"/>
        <rFont val="Times New Roman"/>
        <family val="1"/>
      </rPr>
      <t xml:space="preserve"> are costs incurred for the Empire State Line Project prior to the selection of one or more transmission developer(s) by the NYISO Board of Directors and are not included in the Capital Cost Bid submitted to the NYISO, and are not subject to the Cost Cap or Cost Containment Mechanism, are to be included in Construction Work in Progress (“CWIP”) in accordance with the FERC Uniform System of Accounts, and are recoverable in the formula rate.  The </t>
    </r>
    <r>
      <rPr>
        <u/>
        <sz val="12"/>
        <rFont val="Times New Roman"/>
        <family val="1"/>
      </rPr>
      <t>Cost Cap</t>
    </r>
    <r>
      <rPr>
        <sz val="12"/>
        <rFont val="Times New Roman"/>
        <family val="1"/>
      </rPr>
      <t xml:space="preserve"> is the sum of the following:  (A) the Capital Cost Bid, defined as the amount submitted by NEET NY in response to the NYISO's solicitation on the Western New York Public Policy Transmission Need, but excluding Empire Third Party Costs; (B) contingency of 18% will be applied to the Capital Cost Bid; (C) the sum of the Capital Cost Bid and the contingency of 18%, multiplied by an inflation factor of 2.0% per year for the period of time from the submission in response to the NYISO’s Solicitation to the date that is one year prior to the Commercial Operation Date; and (D) Allowance for Funds Used During Construction.</t>
    </r>
  </si>
  <si>
    <t>Empire State Line Project - 100 BP ROE Adder and Cost Cap</t>
  </si>
  <si>
    <t>Empire State Line Project - Additional ROE Adder for Certain Costs Below the Cost Cap</t>
  </si>
  <si>
    <t>Pursuant to the settlement agreement approved in Docket No. ER16-2719, NEET NY may utilize an additional ROE adder when the actual project costs are below the “Adjusted Cost Cap.”The Adjusted Cost Cap shall be comprised of the sum of the following: (a) the Capital Cost Bids for the Empire State Line Project and the AC Transmission Project, respectively; (b) the Capital Cost Bid multiplied by 5% (“5% Adder”); (c) the sum of the Capital Cost Bid and the 5% Adder, multiplied by an inflation factor of 2.0% per year for the period of time from when the Capital Cost Bid was established and until the date when the project starts commercial operations; and (d) any AFUDC.  NEET NY will receive an additional ROE adder as set forth in Table A below when the Eligible Project costs, inclusive of Unforeseeable Costs in an amount up to 5% of the Adjusted Cost Cap, are less than the Adjusted Cost Cap, as set forth in Table A below.</t>
  </si>
  <si>
    <t>Table A</t>
  </si>
  <si>
    <t>Actual Costs Below Adjusted Cost Cap</t>
  </si>
  <si>
    <t>ROE Adder</t>
  </si>
  <si>
    <t>0% to &lt;=5%</t>
  </si>
  <si>
    <t>0.05%</t>
  </si>
  <si>
    <t>0.17%</t>
  </si>
  <si>
    <t>0.30%</t>
  </si>
  <si>
    <t>0.45%</t>
  </si>
  <si>
    <t>0.62%</t>
  </si>
  <si>
    <t>0.71%</t>
  </si>
  <si>
    <t>&gt;5% to &lt;=10%</t>
  </si>
  <si>
    <t>&gt;10% to &lt;=15%</t>
  </si>
  <si>
    <t>&gt;15% to &lt;=20%</t>
  </si>
  <si>
    <t>&gt;25%</t>
  </si>
  <si>
    <t>&gt;20% to &lt;=25%</t>
  </si>
  <si>
    <t xml:space="preserve">Pursuant to the settlement agreement approved in Docket No. ER16-2719, 20% of any prudently incurred project costs above the Cost Cap that are subject to the Cost Containment Mechanism will not earn an equity return, but NEET NY will be allowed to recover the associated depreciation and debt cost.  In addition, 80% of any prudently incurred costs above the Cost Cap that are subject to the Cost Containment Mechanism will not earn any ROE Incentive Adders on the equity portion of such costs, but NEET NY will be allowed to earn the Base ROE, associated depreciation, and debt cost.  </t>
  </si>
  <si>
    <t>Empire State Line Project - Unforeseeable Costs</t>
  </si>
  <si>
    <t>Empire State Line Project - Cost Containment Mechanism</t>
  </si>
  <si>
    <t>Unforeseeable Costs in an aggregate amount up to 5% of the Cost Cap shall be considered project costs that are part of the contingency and subject to the Cost Containment Mechanism. Unforeseeable Costs that are more than 5% of the amount of the Cost Cap are not subject to the Cost Cap or Cost Containment Mechanism and are recoverable in the formula rate, and are subject to the base ROE of 9.65%. NEET NY will provide updates of Unforeseeable Costs as part of project cost updates in its annual June informational filing, including information demonstrating how such costs were determined to be Unforeseeable Costs.</t>
  </si>
  <si>
    <t>For the 12 Months Ended 12/31/______</t>
  </si>
  <si>
    <t xml:space="preserve">Monthly Increment </t>
  </si>
  <si>
    <t>Proration
(d) x (e)</t>
  </si>
  <si>
    <t>Prorated Projected Balance (Cumulative Sum of f)</t>
  </si>
  <si>
    <t>Actual Monthly Activity</t>
  </si>
  <si>
    <t>Difference between projected and actual activity</t>
  </si>
  <si>
    <t>Partially prorate actual activity above Monthly projection</t>
  </si>
  <si>
    <t>Partially prorate actual activity below Monthly projection but increases ADIT</t>
  </si>
  <si>
    <t>Partially prorate actual activity below Monthly projection and is a reduction to ADIT</t>
  </si>
  <si>
    <t>Partially prorated actual balance</t>
  </si>
  <si>
    <r>
      <t>ADIT-282-Proration-</t>
    </r>
    <r>
      <rPr>
        <b/>
        <sz val="10"/>
        <color rgb="FFFF0000"/>
        <rFont val="Times New Roman"/>
        <family val="1"/>
      </rPr>
      <t>Note A</t>
    </r>
  </si>
  <si>
    <r>
      <t>ADIT-283-Proration-</t>
    </r>
    <r>
      <rPr>
        <b/>
        <sz val="10"/>
        <color rgb="FFFF0000"/>
        <rFont val="Times New Roman"/>
        <family val="1"/>
      </rPr>
      <t>Note B</t>
    </r>
  </si>
  <si>
    <r>
      <t>ADIT-190-Proration-</t>
    </r>
    <r>
      <rPr>
        <b/>
        <sz val="10"/>
        <color rgb="FFFF0000"/>
        <rFont val="Times New Roman"/>
        <family val="1"/>
      </rPr>
      <t>Note C</t>
    </r>
  </si>
  <si>
    <t>Attachment 6f - Accumulated Deferred Income Taxes (ADIT) Proration Worksheet (True-up)</t>
  </si>
  <si>
    <t>For  the 12 months ended 12/31/2021</t>
  </si>
  <si>
    <t>100 Basis Point Incentive Return multiplied by Rate Base (line 22 * line 27)</t>
  </si>
  <si>
    <t>Total  (sum lines 46-48)</t>
  </si>
  <si>
    <t>Line 43</t>
  </si>
  <si>
    <t>Impact of Equity Component of Capital Structure(Col (b) x (i) x Line 65</t>
  </si>
  <si>
    <t>Base Return and Tax (Line 68 x Col (b)</t>
  </si>
  <si>
    <t>Expense Allocator    (line 67)</t>
  </si>
  <si>
    <t>69a</t>
  </si>
  <si>
    <t>69b</t>
  </si>
  <si>
    <t>69c</t>
  </si>
  <si>
    <t>(Attach 4, line 70, cols. h, j &amp; less p)</t>
  </si>
  <si>
    <t>Prorated EOY Balance (Attach 6b, Line 14)</t>
  </si>
  <si>
    <t>Prorated EOY Balance (Attach 6b, Line 42)</t>
  </si>
  <si>
    <t>Prorated EOY Balance (Attach 6f, Line 14)</t>
  </si>
  <si>
    <t>Fee Land</t>
  </si>
  <si>
    <r>
      <rPr>
        <sz val="12"/>
        <color indexed="8"/>
        <rFont val="Arial Narrow"/>
        <family val="2"/>
      </rPr>
      <t>Land Rights</t>
    </r>
    <r>
      <rPr>
        <sz val="12"/>
        <rFont val="Arial Narrow"/>
        <family val="2"/>
      </rPr>
      <t xml:space="preserve"> </t>
    </r>
  </si>
  <si>
    <r>
      <rPr>
        <sz val="12"/>
        <color indexed="8"/>
        <rFont val="Arial Narrow"/>
        <family val="2"/>
      </rPr>
      <t>Structures and Improvements</t>
    </r>
    <r>
      <rPr>
        <sz val="12"/>
        <rFont val="Arial Narrow"/>
        <family val="2"/>
      </rPr>
      <t xml:space="preserve"> </t>
    </r>
  </si>
  <si>
    <r>
      <rPr>
        <sz val="12"/>
        <color indexed="8"/>
        <rFont val="Arial Narrow"/>
        <family val="2"/>
      </rPr>
      <t>Station Equipment</t>
    </r>
    <r>
      <rPr>
        <sz val="12"/>
        <rFont val="Arial Narrow"/>
        <family val="2"/>
      </rPr>
      <t xml:space="preserve"> </t>
    </r>
  </si>
  <si>
    <r>
      <rPr>
        <sz val="12"/>
        <color indexed="8"/>
        <rFont val="Arial Narrow"/>
        <family val="2"/>
      </rPr>
      <t>354</t>
    </r>
    <r>
      <rPr>
        <sz val="12"/>
        <rFont val="Arial Narrow"/>
        <family val="2"/>
      </rPr>
      <t xml:space="preserve"> </t>
    </r>
  </si>
  <si>
    <r>
      <rPr>
        <sz val="12"/>
        <color indexed="8"/>
        <rFont val="Arial Narrow"/>
        <family val="2"/>
      </rPr>
      <t>Towers and Fixtures</t>
    </r>
    <r>
      <rPr>
        <sz val="12"/>
        <rFont val="Arial Narrow"/>
        <family val="2"/>
      </rPr>
      <t xml:space="preserve"> </t>
    </r>
  </si>
  <si>
    <t>Poles and Fixtures</t>
  </si>
  <si>
    <r>
      <rPr>
        <sz val="12"/>
        <color indexed="8"/>
        <rFont val="Arial Narrow"/>
        <family val="2"/>
      </rPr>
      <t>Overhead Conductor and Devices</t>
    </r>
    <r>
      <rPr>
        <sz val="12"/>
        <rFont val="Arial Narrow"/>
        <family val="2"/>
      </rPr>
      <t xml:space="preserve"> </t>
    </r>
  </si>
  <si>
    <r>
      <rPr>
        <sz val="12"/>
        <color indexed="8"/>
        <rFont val="Arial Narrow"/>
        <family val="2"/>
      </rPr>
      <t>Underground Conduit</t>
    </r>
    <r>
      <rPr>
        <sz val="12"/>
        <rFont val="Arial Narrow"/>
        <family val="2"/>
      </rPr>
      <t xml:space="preserve"> </t>
    </r>
  </si>
  <si>
    <r>
      <rPr>
        <sz val="12"/>
        <color indexed="8"/>
        <rFont val="Arial Narrow"/>
        <family val="2"/>
      </rPr>
      <t>Underground Conductor and Devices</t>
    </r>
    <r>
      <rPr>
        <sz val="12"/>
        <rFont val="Arial Narrow"/>
        <family val="2"/>
      </rPr>
      <t xml:space="preserve"> </t>
    </r>
  </si>
  <si>
    <r>
      <rPr>
        <sz val="12"/>
        <color indexed="8"/>
        <rFont val="Arial Narrow"/>
        <family val="2"/>
      </rPr>
      <t>Roads and Trails</t>
    </r>
    <r>
      <rPr>
        <sz val="12"/>
        <rFont val="Arial Narrow"/>
        <family val="2"/>
      </rPr>
      <t xml:space="preserve"> </t>
    </r>
  </si>
  <si>
    <r>
      <rPr>
        <sz val="12"/>
        <color indexed="8"/>
        <rFont val="Arial Narrow"/>
        <family val="2"/>
      </rPr>
      <t>Structures &amp; Improvements</t>
    </r>
    <r>
      <rPr>
        <sz val="12"/>
        <rFont val="Arial Narrow"/>
        <family val="2"/>
      </rPr>
      <t xml:space="preserve"> </t>
    </r>
  </si>
  <si>
    <r>
      <rPr>
        <sz val="12"/>
        <color indexed="8"/>
        <rFont val="Arial Narrow"/>
        <family val="2"/>
      </rPr>
      <t>Office Furniture &amp; Equipment</t>
    </r>
    <r>
      <rPr>
        <sz val="12"/>
        <rFont val="Arial Narrow"/>
        <family val="2"/>
      </rPr>
      <t xml:space="preserve"> </t>
    </r>
  </si>
  <si>
    <t>392.20</t>
  </si>
  <si>
    <t>Light Trucks</t>
  </si>
  <si>
    <t>392.30</t>
  </si>
  <si>
    <t>Heavy Trucks</t>
  </si>
  <si>
    <t>392.40</t>
  </si>
  <si>
    <t>Tractor Trailers</t>
  </si>
  <si>
    <t>392.90</t>
  </si>
  <si>
    <t>Trailers</t>
  </si>
  <si>
    <r>
      <rPr>
        <sz val="12"/>
        <color indexed="8"/>
        <rFont val="Arial Narrow"/>
        <family val="2"/>
      </rPr>
      <t>Tools, Shop &amp; Garage Equipment</t>
    </r>
    <r>
      <rPr>
        <sz val="12"/>
        <rFont val="Arial Narrow"/>
        <family val="2"/>
      </rPr>
      <t xml:space="preserve"> </t>
    </r>
  </si>
  <si>
    <r>
      <rPr>
        <sz val="12"/>
        <color indexed="8"/>
        <rFont val="Arial Narrow"/>
        <family val="2"/>
      </rPr>
      <t>Laboratory Equipment</t>
    </r>
    <r>
      <rPr>
        <sz val="12"/>
        <rFont val="Arial Narrow"/>
        <family val="2"/>
      </rPr>
      <t xml:space="preserve"> </t>
    </r>
  </si>
  <si>
    <r>
      <rPr>
        <sz val="12"/>
        <color indexed="8"/>
        <rFont val="Arial Narrow"/>
        <family val="2"/>
      </rPr>
      <t>Communication Equipment</t>
    </r>
    <r>
      <rPr>
        <sz val="12"/>
        <rFont val="Arial Narrow"/>
        <family val="2"/>
      </rPr>
      <t xml:space="preserve"> </t>
    </r>
  </si>
  <si>
    <r>
      <rPr>
        <sz val="12"/>
        <color indexed="8"/>
        <rFont val="Arial Narrow"/>
        <family val="2"/>
      </rPr>
      <t>Miscellaneous Equipment</t>
    </r>
    <r>
      <rPr>
        <sz val="12"/>
        <rFont val="Arial Narrow"/>
        <family val="2"/>
      </rPr>
      <t xml:space="preserve"> </t>
    </r>
  </si>
  <si>
    <r>
      <rPr>
        <sz val="12"/>
        <color indexed="8"/>
        <rFont val="Arial Narrow"/>
        <family val="2"/>
      </rPr>
      <t>Miscellaneous Intangible Plant</t>
    </r>
    <r>
      <rPr>
        <sz val="12"/>
        <rFont val="Arial Narrow"/>
        <family val="2"/>
      </rPr>
      <t xml:space="preserve"> </t>
    </r>
  </si>
  <si>
    <t>5 Year Property</t>
  </si>
  <si>
    <t>7 Year Property</t>
  </si>
  <si>
    <t>10 Year Property</t>
  </si>
  <si>
    <t>Interconnection Equipment</t>
  </si>
  <si>
    <r>
      <rPr>
        <sz val="12"/>
        <color indexed="8"/>
        <rFont val="Arial Narrow"/>
        <family val="2"/>
      </rPr>
      <t>Transmission facility Contributions in Aid of Construction</t>
    </r>
    <r>
      <rPr>
        <sz val="12"/>
        <rFont val="Arial Narrow"/>
        <family val="2"/>
      </rPr>
      <t xml:space="preserve"> </t>
    </r>
  </si>
  <si>
    <t>Automobiles</t>
  </si>
  <si>
    <t>392.10</t>
  </si>
  <si>
    <t xml:space="preserve">393 </t>
  </si>
  <si>
    <t xml:space="preserve">Stores Equipment </t>
  </si>
  <si>
    <t>6.10.9.2.1NextEra Energy Transmission New York, Inc. Formula Rate Template</t>
  </si>
  <si>
    <t>Prorated EOY Balance (Attach 6b, Line 28)</t>
  </si>
  <si>
    <t>Actual Balance, BOY (Attach 6c, Line 30)</t>
  </si>
  <si>
    <t>Actual Balance, BOY, Prorated items (Attach 6c, Line 26)</t>
  </si>
  <si>
    <t>Actual Balance, EOY (Attach 6d, Line 30)</t>
  </si>
  <si>
    <t>Actual Balance, EOY Prorated (Attach 6d, Line 26)</t>
  </si>
  <si>
    <t>Actual Balance, BOY (Attach 6c, Line 44)</t>
  </si>
  <si>
    <t>Actual Balance, BOY, Prorated items (Attach 6c, Line 40)</t>
  </si>
  <si>
    <t>Actual Balance, EOY (Attach 6d, Line 44)</t>
  </si>
  <si>
    <t>Actual Balance, EOY Prorated (Attach 6d, Line 40)</t>
  </si>
  <si>
    <t>Actual Balance, BOY (Attach 6c, Line 18)</t>
  </si>
  <si>
    <t>Actual Balance, BOY, Prorated items (Attach 6c, Line 14)</t>
  </si>
  <si>
    <t>Actual Balance, EOY (Attach 6d, Line 18)</t>
  </si>
  <si>
    <t>Actual Balance, EOY Prorated (Attach 6d, Line 14)</t>
  </si>
  <si>
    <t>Balance (Attach 6c, Line 40)</t>
  </si>
  <si>
    <t>Balance (Attach 6c, Line 26)</t>
  </si>
  <si>
    <t>Balance (Attach 6c, Line 14)</t>
  </si>
  <si>
    <t>Appendix A, line 91</t>
  </si>
  <si>
    <t>Prorated EOY Balance (Attach 6f, Line 42)</t>
  </si>
  <si>
    <t>Prorated EOY Balance (Attach 6f, Line 28)</t>
  </si>
  <si>
    <r>
      <t xml:space="preserve">Balance (Attach 6c, Line 30) </t>
    </r>
    <r>
      <rPr>
        <b/>
        <sz val="10"/>
        <color rgb="FFFF0000"/>
        <rFont val="Times New Roman"/>
        <family val="1"/>
      </rPr>
      <t>Note D</t>
    </r>
  </si>
  <si>
    <r>
      <t xml:space="preserve">Balance (Attach 6c, Line 44) </t>
    </r>
    <r>
      <rPr>
        <b/>
        <sz val="10"/>
        <color rgb="FFFF0000"/>
        <rFont val="Times New Roman"/>
        <family val="1"/>
      </rPr>
      <t>Note D</t>
    </r>
  </si>
  <si>
    <r>
      <t xml:space="preserve">Balance (Attach 6c, Line 18) </t>
    </r>
    <r>
      <rPr>
        <b/>
        <sz val="10"/>
        <color rgb="FFFF0000"/>
        <rFont val="Times New Roman"/>
        <family val="1"/>
      </rPr>
      <t>Note D</t>
    </r>
  </si>
  <si>
    <t>Beginning balances in column (g) are referenced to the original projection tab 6b-ADIT Projection Proration as the original projection proration amounts are necessary to properly calculate columns ( e) through (g).</t>
  </si>
  <si>
    <t>Line 16</t>
  </si>
  <si>
    <t>Line 24</t>
  </si>
  <si>
    <t>Line 32</t>
  </si>
  <si>
    <t>Only amounts in ADIT-283 relating to accelerated depreciation, if applicable, are subject to proration.  See Line 40 in Attach 6c and 6d.</t>
  </si>
  <si>
    <t>Only amounts in ADIT-190 related to NOL carryforwards resulting from accelerated depreciation, if applicable, are subject to proration.  See Line 14 in Attach 6c and 6d.</t>
  </si>
  <si>
    <t>Permanent Differences Tax Adjustment</t>
  </si>
  <si>
    <t>(Attach 3, line 173a * line 65)</t>
  </si>
  <si>
    <t>The Tax Effect of Permanent Differences captures the differences in the income taxes due under the Federal and State calculations and the income taxes calculated in Appendix A that are not the result of a timing difference. If any, a workpaper showing the calculation will be attached.</t>
  </si>
  <si>
    <t>173a</t>
  </si>
  <si>
    <t xml:space="preserve">Income Tax Calculation = line 62 * line 72 </t>
  </si>
  <si>
    <t>ITC adjustment (line 65 * line 66)</t>
  </si>
  <si>
    <t>Permanent Differences Tax Adjustment = (Appendix A, line 67)</t>
  </si>
  <si>
    <t>Permanent Differences Tax Adjustment = (line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</si>
</sst>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3">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0.0"/>
    <numFmt numFmtId="173" formatCode="&quot;$&quot;#,##0.000"/>
    <numFmt numFmtId="174" formatCode="&quot;$&quot;#,##0.00"/>
    <numFmt numFmtId="175" formatCode="_(* #,##0_);_(* \(#,##0\);_(* &quot;-&quot;??_);_(@_)"/>
    <numFmt numFmtId="176" formatCode="_(&quot;$&quot;* #,##0_);_(&quot;$&quot;* \(#,##0\);_(&quot;$&quot;* &quot;-&quot;??_);_(@_)"/>
    <numFmt numFmtId="177" formatCode="0.000000%"/>
    <numFmt numFmtId="178" formatCode="_(* #,##0.000_);_(* \(#,##0.000\);_(* &quot;-&quot;??_);_(@_)"/>
    <numFmt numFmtId="179" formatCode="_(* #,##0.0000_);_(* \(#,##0.0000\);_(* &quot;-&quot;??_);_(@_)"/>
    <numFmt numFmtId="180" formatCode="_(* #,##0.0_);_(* \(#,##0.0\);_(* &quot;-&quot;??_);_(@_)"/>
    <numFmt numFmtId="181" formatCode="#,##0.0_);\(#,##0.0\)"/>
    <numFmt numFmtId="182" formatCode="#,##0.0\ ;\(#,##0.0\)"/>
    <numFmt numFmtId="183" formatCode="#,##0_);[Red]\(#,##0\);&quot;-&quot;"/>
    <numFmt numFmtId="184" formatCode="_-* #,##0_-;\-* #,##0_-;_-* &quot;-&quot;_-;_-@_-"/>
    <numFmt numFmtId="185" formatCode="_-* #,##0.00_-;\-* #,##0.00_-;_-* &quot;-&quot;??_-;_-@_-"/>
    <numFmt numFmtId="186" formatCode="_(* #,##0_);_(* \(#,##0\);_(* &quot;0&quot;_);_(@_)"/>
    <numFmt numFmtId="187" formatCode="&quot;$&quot;_(#,##0.00_);&quot;$&quot;\(#,##0.00\)"/>
    <numFmt numFmtId="188" formatCode="_-&quot;$&quot;* #,##0.0_-;\-&quot;$&quot;* #,##0.0_-;_-&quot;$&quot;* &quot;-&quot;??_-;_-@_-"/>
    <numFmt numFmtId="189" formatCode="#,##0.0_)\x;\(#,##0.0\)\x"/>
    <numFmt numFmtId="190" formatCode="#,##0.0_)_x;\(#,##0.0\)_x"/>
    <numFmt numFmtId="191" formatCode="0.0_)\%;\(0.0\)\%"/>
    <numFmt numFmtId="192" formatCode="_-* #,##0.000_-;\-* #,##0.000_-;_-* &quot;-&quot;??_-;_-@_-"/>
    <numFmt numFmtId="193" formatCode="#,##0.0_)_%;\(#,##0.0\)_%"/>
    <numFmt numFmtId="194" formatCode="_(&quot;$&quot;* #,##0.0_);_(&quot;$&quot;* \(#,##0.0\);_(&quot;$&quot;* &quot;-&quot;?_);_(@_)"/>
    <numFmt numFmtId="195" formatCode="\£\ #,##0_);[Red]\(\£\ #,##0\)"/>
    <numFmt numFmtId="196" formatCode="#,##0.00;[Red]\(#,##0.00\);\-"/>
    <numFmt numFmtId="197" formatCode="\¥\ #,##0_);[Red]\(\¥\ #,##0\)"/>
    <numFmt numFmtId="198" formatCode="#,##0;\(#,##0\)"/>
    <numFmt numFmtId="199" formatCode="0;[Red]\(0\);\-"/>
    <numFmt numFmtId="200" formatCode="#,##0;[Red]\(#,##0\);\-"/>
    <numFmt numFmtId="201" formatCode="0.0;\(0.0\);\-"/>
    <numFmt numFmtId="202" formatCode="0.00;\(0.00\);\-"/>
    <numFmt numFmtId="203" formatCode="0.00;[Red]\(0.00\);\-"/>
    <numFmt numFmtId="204" formatCode="0.000;\(0.000\);\-"/>
    <numFmt numFmtId="205" formatCode="m\-d\-yy"/>
    <numFmt numFmtId="206" formatCode="_ &quot;R&quot;\ * #,##0_ ;_ &quot;R&quot;\ * \-#,##0_ ;_ &quot;R&quot;\ * &quot;-&quot;_ ;_ @_ "/>
    <numFmt numFmtId="207" formatCode="dd/mm/yyyy"/>
    <numFmt numFmtId="208" formatCode="#,##0_-;\(#,##0\);&quot;-&quot;"/>
    <numFmt numFmtId="209" formatCode="0.0\ \x;\(0.0\)\x;&quot;-&quot;"/>
    <numFmt numFmtId="210" formatCode="0.0%;\(0.0\)%"/>
    <numFmt numFmtId="211" formatCode="\•\ \ @"/>
    <numFmt numFmtId="212" formatCode="_-* #,##0_-;* \(#,##0\)_-;_-@_-"/>
    <numFmt numFmtId="213" formatCode="0.000_)"/>
    <numFmt numFmtId="214" formatCode="#,##0.0;[Red]\(#,##0.0\);\-"/>
    <numFmt numFmtId="215" formatCode="#,##0.000;[Red]\(#,##0.000\);\-"/>
    <numFmt numFmtId="216" formatCode="#,##0_%_);\(#,##0\)_%;**;@_%_)"/>
    <numFmt numFmtId="217" formatCode="0.0_x_)_);&quot;NM&quot;_x_)_);0.0_x_)_);@_%_)"/>
    <numFmt numFmtId="218" formatCode="0.0\ \x;\(0.0\ \x\)"/>
    <numFmt numFmtId="219" formatCode="0.0_ ;\(0.0\)_ \ "/>
    <numFmt numFmtId="220" formatCode="General_)"/>
    <numFmt numFmtId="221" formatCode="m/d"/>
    <numFmt numFmtId="222" formatCode="0.0\ \ \x\ ;\(0.0\)\ \ \x\ "/>
    <numFmt numFmtId="223" formatCode="\ \ _•\–\ \ \ \ @"/>
    <numFmt numFmtId="224" formatCode="&quot;$&quot;#,##0.0;[Red]&quot;$&quot;#,##0.0"/>
    <numFmt numFmtId="225" formatCode="d\-mmm\-yyyy"/>
    <numFmt numFmtId="226" formatCode="0.00,,;[Red]\(0.00,,\);\-"/>
    <numFmt numFmtId="227" formatCode="_-[$€-2]* #,##0.00_-;\-[$€-2]* #,##0.00_-;_-[$€-2]* &quot;-&quot;??_-"/>
    <numFmt numFmtId="228" formatCode="[Magenta]&quot;Err&quot;;[Magenta]&quot;Err&quot;;[Blue]&quot;OK&quot;"/>
    <numFmt numFmtId="229" formatCode="General\ &quot;.&quot;"/>
    <numFmt numFmtId="230" formatCode="#,##0_);[Red]\(#,##0\);\-_)"/>
    <numFmt numFmtId="231" formatCode="0.0_)%;[Red]\(0.0%\);0.0_)%"/>
    <numFmt numFmtId="232" formatCode="[Red][&gt;1]&quot;&gt;100 %&quot;;[Red]\(0.0%\);0.0_)%"/>
    <numFmt numFmtId="233" formatCode="0.00_)"/>
    <numFmt numFmtId="234" formatCode="_-* #,##0_-;\-* #,##0_-;_-* &quot;-&quot;??_-;_-@_-"/>
    <numFmt numFmtId="235" formatCode="0.0\x"/>
    <numFmt numFmtId="236" formatCode="0.0\ \x"/>
    <numFmt numFmtId="237" formatCode="0%_);\(0%\);0%_);@_%_)"/>
    <numFmt numFmtId="238" formatCode="[Blue]#,##0;[Red]\(#,##0\);\-"/>
    <numFmt numFmtId="239" formatCode="[Blue]#,##0.0;[Red]\(#,##0.0\);\-"/>
    <numFmt numFmtId="240" formatCode="[Blue]#,##0.00;[Red]\(#,##0.00\);\-"/>
    <numFmt numFmtId="241" formatCode="[Blue]#,##0.000;[Red]\(#,##0.000\);\-"/>
    <numFmt numFmtId="242" formatCode="#,##0.000_-;\(#,##0.000\);&quot;-&quot;"/>
    <numFmt numFmtId="243" formatCode="0.00%;[Red]\(0.00%\);\-"/>
    <numFmt numFmtId="244" formatCode="_-* #,##0.00%_-;* \(#,##0.00\)%_-;_-@_-"/>
    <numFmt numFmtId="245" formatCode="0.0\ \x\ ;\(0.0\)\ \x\ "/>
    <numFmt numFmtId="246" formatCode="0.0%;\(0.0%\);\-"/>
    <numFmt numFmtId="247" formatCode="0.00%;\(0.00%\);\-"/>
    <numFmt numFmtId="248" formatCode="000\-00\-0000\ "/>
    <numFmt numFmtId="249" formatCode="0____"/>
    <numFmt numFmtId="250" formatCode="_-&quot;£&quot;* #,##0_-;\-&quot;£&quot;* #,##0_-;_-&quot;£&quot;* &quot;-&quot;_-;_-@_-"/>
    <numFmt numFmtId="251" formatCode="_-&quot;£&quot;* #,##0.00_-;\-&quot;£&quot;* #,##0.00_-;_-&quot;£&quot;* &quot;-&quot;??_-;_-@_-"/>
    <numFmt numFmtId="252" formatCode="_(* #,##0.0_);_(* \(#,##0.0\);_(* &quot;-&quot;?_);_(@_)"/>
    <numFmt numFmtId="253" formatCode="_(* #,##0.00000_);_(* \(#,##0.00000\);_(* &quot;-&quot;??_);_(@_)"/>
    <numFmt numFmtId="254" formatCode="0.000000"/>
    <numFmt numFmtId="255" formatCode="#,###,##0.00;\(#,###,##0.00\)"/>
    <numFmt numFmtId="256" formatCode=";;;\(@\)"/>
    <numFmt numFmtId="257" formatCode="&quot; &quot;&quot;$&quot;* #,##0.00&quot;/kw  &quot;"/>
    <numFmt numFmtId="258" formatCode="m&quot;¤ë&quot;d&quot;¤é&quot;"/>
    <numFmt numFmtId="259" formatCode="00000"/>
    <numFmt numFmtId="260" formatCode="&quot;$&quot;###0;[Red]\(&quot;$&quot;###0\)"/>
    <numFmt numFmtId="261" formatCode="_-* #,##0.0_-;\-* #,##0.0_-;_-* &quot;-&quot;??_-;_-@_-"/>
    <numFmt numFmtId="262" formatCode="* #,##0&quot;  &quot;\ "/>
    <numFmt numFmtId="263" formatCode="0.0"/>
    <numFmt numFmtId="264" formatCode="[$-409]mmm\-yy;@"/>
    <numFmt numFmtId="265" formatCode="###,###,##0,;\(###,###,##0,\);0"/>
    <numFmt numFmtId="266" formatCode="&quot;£&quot;#,##0;\-&quot;£&quot;#,##0"/>
    <numFmt numFmtId="267" formatCode="mmm\ dd\,\ yyyy"/>
    <numFmt numFmtId="268" formatCode="mm/dd/yy;@"/>
  </numFmts>
  <fonts count="219">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2"/>
      <name val="Arial MT"/>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color indexed="12"/>
      <name val="Arial"/>
      <family val="2"/>
    </font>
    <font>
      <sz val="12"/>
      <color indexed="12"/>
      <name val="Arial MT"/>
    </font>
    <font>
      <sz val="12"/>
      <color indexed="17"/>
      <name val="Arial MT"/>
    </font>
    <font>
      <b/>
      <u/>
      <sz val="12"/>
      <name val="Arial"/>
      <family val="2"/>
    </font>
    <font>
      <sz val="12"/>
      <color indexed="10"/>
      <name val="Arial"/>
      <family val="2"/>
    </font>
    <font>
      <sz val="10"/>
      <name val="Arial MT"/>
    </font>
    <font>
      <sz val="14"/>
      <name val="Arial MT"/>
    </font>
    <font>
      <sz val="12"/>
      <name val="Times New Roman"/>
      <family val="1"/>
    </font>
    <font>
      <sz val="14"/>
      <name val="Times New Roman"/>
      <family val="1"/>
    </font>
    <font>
      <strike/>
      <sz val="12"/>
      <color indexed="10"/>
      <name val="Arial"/>
      <family val="2"/>
    </font>
    <font>
      <strike/>
      <sz val="12"/>
      <color indexed="10"/>
      <name val="Arial MT"/>
    </font>
    <font>
      <sz val="10"/>
      <name val="Arial Narrow"/>
      <family val="2"/>
    </font>
    <font>
      <b/>
      <sz val="12"/>
      <name val="Arial Narrow"/>
      <family val="2"/>
    </font>
    <font>
      <sz val="12"/>
      <name val="Arial Narrow"/>
      <family val="2"/>
    </font>
    <font>
      <b/>
      <sz val="12"/>
      <color indexed="10"/>
      <name val="Arial Narrow"/>
      <family val="2"/>
    </font>
    <font>
      <b/>
      <sz val="10"/>
      <name val="Arial Narrow"/>
      <family val="2"/>
    </font>
    <font>
      <b/>
      <sz val="10"/>
      <color indexed="10"/>
      <name val="Arial"/>
      <family val="2"/>
    </font>
    <font>
      <sz val="10"/>
      <color indexed="10"/>
      <name val="Arial"/>
      <family val="2"/>
    </font>
    <font>
      <sz val="10"/>
      <color indexed="12"/>
      <name val="Arial"/>
      <family val="2"/>
    </font>
    <font>
      <b/>
      <sz val="10"/>
      <color indexed="8"/>
      <name val="Arial"/>
      <family val="2"/>
    </font>
    <font>
      <b/>
      <u/>
      <sz val="12"/>
      <name val="Arial Narrow"/>
      <family val="2"/>
    </font>
    <font>
      <sz val="16"/>
      <name val="Arial"/>
      <family val="2"/>
    </font>
    <font>
      <sz val="10"/>
      <name val="Arial"/>
      <family val="2"/>
    </font>
    <font>
      <sz val="8"/>
      <name val="Arial MT"/>
    </font>
    <font>
      <b/>
      <sz val="10"/>
      <color indexed="10"/>
      <name val="Arial"/>
      <family val="2"/>
    </font>
    <font>
      <sz val="10"/>
      <name val="Times New Roman"/>
      <family val="1"/>
    </font>
    <font>
      <sz val="14"/>
      <name val="Arial"/>
      <family val="2"/>
    </font>
    <font>
      <b/>
      <sz val="12"/>
      <name val="Times New Roman"/>
      <family val="1"/>
    </font>
    <font>
      <sz val="14"/>
      <name val="Arial Narrow"/>
      <family val="2"/>
    </font>
    <font>
      <sz val="11"/>
      <name val="Arial Narrow"/>
      <family val="2"/>
    </font>
    <font>
      <sz val="12"/>
      <color indexed="10"/>
      <name val="Arial Narrow"/>
      <family val="2"/>
    </font>
    <font>
      <sz val="12"/>
      <color indexed="12"/>
      <name val="Arial Narrow"/>
      <family val="2"/>
    </font>
    <font>
      <sz val="11"/>
      <name val="Calibri"/>
      <family val="2"/>
      <scheme val="minor"/>
    </font>
    <font>
      <b/>
      <sz val="10"/>
      <color rgb="FFFF0000"/>
      <name val="Arial"/>
      <family val="2"/>
    </font>
    <font>
      <sz val="11"/>
      <color rgb="FF1F497D"/>
      <name val="Calibri"/>
      <family val="2"/>
    </font>
    <font>
      <b/>
      <sz val="10"/>
      <name val="Times New Roman"/>
      <family val="1"/>
    </font>
    <font>
      <sz val="14"/>
      <color rgb="FFFF0000"/>
      <name val="Arial Narrow"/>
      <family val="2"/>
    </font>
    <font>
      <sz val="10"/>
      <name val="Arial"/>
      <family val="2"/>
    </font>
    <font>
      <sz val="12"/>
      <name val="Times New Roman"/>
      <family val="1"/>
    </font>
    <font>
      <sz val="9"/>
      <name val="Times"/>
      <family val="1"/>
    </font>
    <font>
      <sz val="10"/>
      <name val="Helv"/>
      <charset val="204"/>
    </font>
    <font>
      <b/>
      <sz val="10"/>
      <color indexed="18"/>
      <name val="Arial"/>
      <family val="2"/>
    </font>
    <font>
      <b/>
      <u val="singleAccounting"/>
      <sz val="10"/>
      <color indexed="18"/>
      <name val="Arial"/>
      <family val="2"/>
    </font>
    <font>
      <sz val="10"/>
      <color indexed="12"/>
      <name val="Tms Rmn"/>
    </font>
    <font>
      <b/>
      <sz val="10"/>
      <color indexed="12"/>
      <name val="Tms Rmn"/>
    </font>
    <font>
      <sz val="10"/>
      <name val="Tms Rmn"/>
    </font>
    <font>
      <sz val="11"/>
      <color indexed="8"/>
      <name val="Calibri"/>
      <family val="2"/>
    </font>
    <font>
      <sz val="11"/>
      <color indexed="9"/>
      <name val="Calibri"/>
      <family val="2"/>
    </font>
    <font>
      <b/>
      <sz val="10"/>
      <name val="Arial"/>
      <family val="2"/>
    </font>
    <font>
      <sz val="10"/>
      <name val="Times New Roman"/>
      <family val="1"/>
    </font>
    <font>
      <sz val="11"/>
      <name val="Times New Roman"/>
      <family val="1"/>
    </font>
    <font>
      <sz val="12"/>
      <name val="Tms Rmn"/>
    </font>
    <font>
      <b/>
      <sz val="10"/>
      <color indexed="8"/>
      <name val="Times New Roman"/>
      <family val="1"/>
    </font>
    <font>
      <sz val="12"/>
      <name val="±¼¸²Ã¼"/>
      <charset val="129"/>
    </font>
    <font>
      <sz val="8"/>
      <name val="Palatino"/>
      <family val="1"/>
    </font>
    <font>
      <sz val="10"/>
      <name val="MS Serif"/>
      <family val="1"/>
    </font>
    <font>
      <sz val="10"/>
      <name val="Helv"/>
    </font>
    <font>
      <b/>
      <sz val="11"/>
      <color indexed="8"/>
      <name val="Calibri"/>
      <family val="2"/>
    </font>
    <font>
      <sz val="10"/>
      <color indexed="16"/>
      <name val="MS Serif"/>
      <family val="1"/>
    </font>
    <font>
      <sz val="8"/>
      <name val="Arial"/>
      <family val="2"/>
    </font>
    <font>
      <sz val="9"/>
      <color indexed="12"/>
      <name val="Arial"/>
      <family val="2"/>
    </font>
    <font>
      <b/>
      <sz val="8"/>
      <color indexed="12"/>
      <name val="Arial"/>
      <family val="2"/>
    </font>
    <font>
      <sz val="10"/>
      <color indexed="8"/>
      <name val="Arial"/>
      <family val="2"/>
    </font>
    <font>
      <b/>
      <sz val="12"/>
      <color indexed="8"/>
      <name val="Arial"/>
      <family val="2"/>
    </font>
    <font>
      <b/>
      <sz val="10.5"/>
      <color indexed="8"/>
      <name val="Arial"/>
      <family val="2"/>
    </font>
    <font>
      <i/>
      <sz val="10"/>
      <color indexed="8"/>
      <name val="Arial"/>
      <family val="2"/>
    </font>
    <font>
      <b/>
      <i/>
      <sz val="14"/>
      <name val="Tms Rmn"/>
    </font>
    <font>
      <sz val="7"/>
      <name val="Palatino"/>
      <family val="1"/>
    </font>
    <font>
      <b/>
      <i/>
      <sz val="10"/>
      <color indexed="16"/>
      <name val="Arial"/>
      <family val="2"/>
    </font>
    <font>
      <sz val="10"/>
      <color indexed="62"/>
      <name val="Arial"/>
      <family val="2"/>
    </font>
    <font>
      <sz val="6"/>
      <color indexed="16"/>
      <name val="Palatino"/>
      <family val="1"/>
    </font>
    <font>
      <b/>
      <sz val="10"/>
      <color indexed="16"/>
      <name val="Arial"/>
      <family val="2"/>
    </font>
    <font>
      <u/>
      <sz val="11"/>
      <color indexed="48"/>
      <name val="CG Omega"/>
    </font>
    <font>
      <sz val="10"/>
      <color indexed="20"/>
      <name val="Arial"/>
      <family val="2"/>
    </font>
    <font>
      <b/>
      <sz val="15"/>
      <name val="Times"/>
      <family val="1"/>
    </font>
    <font>
      <b/>
      <sz val="11"/>
      <name val="Helv"/>
    </font>
    <font>
      <sz val="7"/>
      <name val="Small Fonts"/>
      <family val="2"/>
    </font>
    <font>
      <sz val="10"/>
      <name val="Palatino"/>
      <family val="1"/>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i/>
      <sz val="10"/>
      <color indexed="10"/>
      <name val="Arial"/>
      <family val="2"/>
    </font>
    <font>
      <sz val="8"/>
      <name val="Helv"/>
    </font>
    <font>
      <sz val="10"/>
      <color indexed="8"/>
      <name val="Times New Roman"/>
      <family val="1"/>
    </font>
    <font>
      <sz val="9.5"/>
      <color indexed="23"/>
      <name val="Helvetica-Black"/>
    </font>
    <font>
      <b/>
      <sz val="12"/>
      <color indexed="8"/>
      <name val="Arial"/>
      <family val="2"/>
    </font>
    <font>
      <b/>
      <i/>
      <sz val="12"/>
      <color indexed="8"/>
      <name val="Arial"/>
      <family val="2"/>
    </font>
    <font>
      <sz val="12"/>
      <color indexed="8"/>
      <name val="Arial"/>
      <family val="2"/>
    </font>
    <font>
      <b/>
      <sz val="8"/>
      <color indexed="8"/>
      <name val="Arial"/>
      <family val="2"/>
    </font>
    <font>
      <sz val="10"/>
      <color indexed="8"/>
      <name val="Arial"/>
      <family val="2"/>
    </font>
    <font>
      <b/>
      <sz val="8"/>
      <name val="Arial"/>
      <family val="2"/>
    </font>
    <font>
      <i/>
      <sz val="12"/>
      <color indexed="8"/>
      <name val="Arial"/>
      <family val="2"/>
    </font>
    <font>
      <sz val="8"/>
      <color indexed="8"/>
      <name val="Arial"/>
      <family val="2"/>
    </font>
    <font>
      <sz val="19"/>
      <color indexed="48"/>
      <name val="Arial"/>
      <family val="2"/>
    </font>
    <font>
      <sz val="12"/>
      <color indexed="14"/>
      <name val="Arial"/>
      <family val="2"/>
    </font>
    <font>
      <b/>
      <sz val="20"/>
      <name val="Times New Roman"/>
      <family val="1"/>
    </font>
    <font>
      <sz val="10"/>
      <name val="Geneva"/>
    </font>
    <font>
      <b/>
      <sz val="18"/>
      <color indexed="62"/>
      <name val="Cambria"/>
      <family val="2"/>
    </font>
    <font>
      <sz val="10"/>
      <name val="MS Sans Serif"/>
      <family val="2"/>
    </font>
    <font>
      <sz val="10"/>
      <name val="Times"/>
      <family val="1"/>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sz val="12"/>
      <color indexed="8"/>
      <name val="Palatino"/>
      <family val="1"/>
    </font>
    <font>
      <sz val="11"/>
      <color indexed="8"/>
      <name val="Helvetica-Black"/>
    </font>
    <font>
      <u/>
      <sz val="8"/>
      <color indexed="8"/>
      <name val="Arial"/>
      <family val="2"/>
    </font>
    <font>
      <sz val="8"/>
      <color indexed="12"/>
      <name val="Arial"/>
      <family val="2"/>
    </font>
    <font>
      <sz val="10"/>
      <name val="Corporate Mono"/>
    </font>
    <font>
      <b/>
      <sz val="16"/>
      <name val="Arial"/>
      <family val="2"/>
    </font>
    <font>
      <b/>
      <sz val="12"/>
      <color rgb="FFFF0000"/>
      <name val="Arial MT"/>
    </font>
    <font>
      <b/>
      <sz val="12"/>
      <color rgb="FF7030A0"/>
      <name val="Arial"/>
      <family val="2"/>
    </font>
    <font>
      <b/>
      <sz val="14"/>
      <color rgb="FF7030A0"/>
      <name val="Arial"/>
      <family val="2"/>
    </font>
    <font>
      <sz val="10"/>
      <color rgb="FF7030A0"/>
      <name val="Arial"/>
      <family val="2"/>
    </font>
    <font>
      <i/>
      <sz val="10"/>
      <color rgb="FF7030A0"/>
      <name val="Arial"/>
      <family val="2"/>
    </font>
    <font>
      <sz val="12"/>
      <color rgb="FF7030A0"/>
      <name val="Times New Roman"/>
      <family val="1"/>
    </font>
    <font>
      <sz val="10"/>
      <color indexed="40"/>
      <name val="Times New Roman"/>
      <family val="1"/>
    </font>
    <font>
      <sz val="8"/>
      <color theme="1"/>
      <name val="Arial"/>
      <family val="2"/>
    </font>
    <font>
      <sz val="12"/>
      <color theme="1"/>
      <name val="Times New Roman"/>
      <family val="1"/>
    </font>
    <font>
      <b/>
      <sz val="12"/>
      <color rgb="FFFF0000"/>
      <name val="Arial Narrow"/>
      <family val="2"/>
    </font>
    <font>
      <b/>
      <sz val="14"/>
      <color rgb="FF7030A0"/>
      <name val="Arial Narrow"/>
      <family val="2"/>
    </font>
    <font>
      <sz val="14"/>
      <color indexed="17"/>
      <name val="Arial"/>
      <family val="2"/>
    </font>
    <font>
      <sz val="14"/>
      <name val="Helv"/>
    </font>
    <font>
      <u/>
      <sz val="12"/>
      <name val="Arial Narrow"/>
      <family val="2"/>
    </font>
    <font>
      <b/>
      <sz val="12"/>
      <name val="Calibri"/>
      <family val="2"/>
    </font>
    <font>
      <vertAlign val="superscript"/>
      <sz val="12"/>
      <color theme="1"/>
      <name val="Times New Roman"/>
      <family val="1"/>
    </font>
    <font>
      <b/>
      <u/>
      <sz val="10"/>
      <name val="Arial"/>
      <family val="2"/>
    </font>
    <font>
      <sz val="12"/>
      <color indexed="8"/>
      <name val="Arial Narrow"/>
      <family val="2"/>
    </font>
    <font>
      <b/>
      <sz val="12"/>
      <color indexed="8"/>
      <name val="Arial Narrow"/>
      <family val="2"/>
    </font>
    <font>
      <sz val="12"/>
      <color theme="1"/>
      <name val="Calibri"/>
      <family val="2"/>
      <scheme val="minor"/>
    </font>
    <font>
      <sz val="11"/>
      <color theme="0"/>
      <name val="Calibri"/>
      <family val="2"/>
      <scheme val="minor"/>
    </font>
    <font>
      <sz val="13"/>
      <name val="Times New Roman"/>
      <family val="1"/>
    </font>
    <font>
      <b/>
      <i/>
      <sz val="16"/>
      <name val="Helv"/>
    </font>
    <font>
      <sz val="10"/>
      <color theme="1"/>
      <name val="Arial"/>
      <family val="2"/>
    </font>
    <font>
      <sz val="11"/>
      <color theme="1"/>
      <name val="Calibri"/>
      <family val="2"/>
    </font>
    <font>
      <sz val="10"/>
      <color indexed="0"/>
      <name val="Arial"/>
      <family val="2"/>
    </font>
    <font>
      <sz val="8"/>
      <name val="Tms Rmn"/>
    </font>
    <font>
      <sz val="11"/>
      <color indexed="20"/>
      <name val="Calibri"/>
      <family val="2"/>
    </font>
    <font>
      <b/>
      <sz val="11"/>
      <color indexed="52"/>
      <name val="Calibri"/>
      <family val="2"/>
    </font>
    <font>
      <b/>
      <sz val="11"/>
      <color indexed="9"/>
      <name val="Calibri"/>
      <family val="2"/>
    </font>
    <font>
      <u val="singleAccounting"/>
      <sz val="10"/>
      <name val="Times"/>
      <family val="1"/>
    </font>
    <font>
      <sz val="11"/>
      <name val="Tms Rmn"/>
    </font>
    <font>
      <sz val="11"/>
      <color theme="1"/>
      <name val="Arial"/>
      <family val="2"/>
    </font>
    <font>
      <sz val="11"/>
      <name val="Book Antiqua"/>
      <family val="1"/>
    </font>
    <font>
      <i/>
      <sz val="11"/>
      <color indexed="23"/>
      <name val="Calibri"/>
      <family val="2"/>
    </font>
    <font>
      <sz val="10"/>
      <name val="Courier"/>
      <family val="3"/>
    </font>
    <font>
      <sz val="11"/>
      <color indexed="17"/>
      <name val="Calibri"/>
      <family val="2"/>
    </font>
    <font>
      <b/>
      <sz val="15"/>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1"/>
      <color indexed="8"/>
      <name val="TimesNewRomanPS"/>
    </font>
    <font>
      <sz val="10"/>
      <color theme="1"/>
      <name val="Tahoma"/>
      <family val="2"/>
    </font>
    <font>
      <b/>
      <sz val="11"/>
      <color indexed="63"/>
      <name val="Calibri"/>
      <family val="2"/>
    </font>
    <font>
      <b/>
      <sz val="10"/>
      <color indexed="39"/>
      <name val="Arial"/>
      <family val="2"/>
    </font>
    <font>
      <sz val="8"/>
      <color indexed="62"/>
      <name val="Arial"/>
      <family val="2"/>
    </font>
    <font>
      <sz val="10"/>
      <color indexed="39"/>
      <name val="Arial"/>
      <family val="2"/>
    </font>
    <font>
      <b/>
      <sz val="11"/>
      <name val="Times New Roman"/>
      <family val="1"/>
    </font>
    <font>
      <b/>
      <sz val="18"/>
      <color indexed="56"/>
      <name val="Cambria"/>
      <family val="2"/>
    </font>
    <font>
      <sz val="11"/>
      <color indexed="10"/>
      <name val="Calibri"/>
      <family val="2"/>
    </font>
    <font>
      <b/>
      <sz val="14"/>
      <color rgb="FFFF0000"/>
      <name val="Arial Narrow"/>
      <family val="2"/>
    </font>
    <font>
      <u/>
      <sz val="12"/>
      <name val="Times New Roman"/>
      <family val="1"/>
    </font>
    <font>
      <b/>
      <sz val="12"/>
      <name val="Arial MT"/>
    </font>
    <font>
      <sz val="12"/>
      <color rgb="FFFF0000"/>
      <name val="Arial MT"/>
    </font>
    <font>
      <b/>
      <sz val="12"/>
      <color rgb="FFFF0000"/>
      <name val="Arial"/>
      <family val="2"/>
    </font>
    <font>
      <strike/>
      <sz val="10"/>
      <color rgb="FFFF0000"/>
      <name val="Times New Roman"/>
      <family val="1"/>
    </font>
    <font>
      <b/>
      <sz val="10"/>
      <color rgb="FFFF0000"/>
      <name val="Times New Roman"/>
      <family val="1"/>
    </font>
    <font>
      <sz val="11"/>
      <color theme="1"/>
      <name val="Garamond"/>
      <family val="1"/>
    </font>
    <font>
      <sz val="11"/>
      <name val="Garamond"/>
      <family val="1"/>
    </font>
    <font>
      <sz val="11"/>
      <color rgb="FFFF0000"/>
      <name val="Garamond"/>
      <family val="1"/>
    </font>
    <font>
      <sz val="12"/>
      <color rgb="FFFF0000"/>
      <name val="Arial Narrow"/>
      <family val="2"/>
    </font>
    <font>
      <sz val="10"/>
      <color rgb="FFFF0000"/>
      <name val="Arial"/>
      <family val="2"/>
    </font>
  </fonts>
  <fills count="95">
    <fill>
      <patternFill patternType="none"/>
    </fill>
    <fill>
      <patternFill patternType="gray125"/>
    </fill>
    <fill>
      <patternFill patternType="mediumGray">
        <fgColor indexed="22"/>
      </patternFill>
    </fill>
    <fill>
      <patternFill patternType="solid">
        <fgColor indexed="22"/>
        <bgColor indexed="64"/>
      </patternFill>
    </fill>
    <fill>
      <patternFill patternType="solid">
        <fgColor indexed="26"/>
        <bgColor indexed="9"/>
      </patternFill>
    </fill>
    <fill>
      <patternFill patternType="solid">
        <fgColor indexed="10"/>
        <bgColor indexed="64"/>
      </patternFill>
    </fill>
    <fill>
      <patternFill patternType="solid">
        <fgColor indexed="43"/>
        <bgColor indexed="64"/>
      </patternFill>
    </fill>
    <fill>
      <patternFill patternType="solid">
        <fgColor indexed="13"/>
        <bgColor indexed="64"/>
      </patternFill>
    </fill>
    <fill>
      <patternFill patternType="solid">
        <fgColor indexed="45"/>
        <bgColor indexed="64"/>
      </patternFill>
    </fill>
    <fill>
      <patternFill patternType="solid">
        <fgColor indexed="11"/>
        <bgColor indexed="64"/>
      </patternFill>
    </fill>
    <fill>
      <patternFill patternType="solid">
        <fgColor indexed="42"/>
        <bgColor indexed="64"/>
      </patternFill>
    </fill>
    <fill>
      <patternFill patternType="solid">
        <fgColor rgb="FF66CCFF"/>
        <bgColor indexed="64"/>
      </patternFill>
    </fill>
    <fill>
      <patternFill patternType="solid">
        <fgColor rgb="FFFFFF00"/>
        <bgColor indexed="64"/>
      </patternFill>
    </fill>
    <fill>
      <patternFill patternType="solid">
        <fgColor rgb="FFFFFF99"/>
        <bgColor indexed="64"/>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44"/>
        <bgColor indexed="64"/>
      </patternFill>
    </fill>
    <fill>
      <patternFill patternType="solid">
        <fgColor indexed="15"/>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55"/>
      </patternFill>
    </fill>
    <fill>
      <patternFill patternType="solid">
        <fgColor indexed="45"/>
      </patternFill>
    </fill>
    <fill>
      <patternFill patternType="solid">
        <fgColor indexed="22"/>
      </patternFill>
    </fill>
    <fill>
      <patternFill patternType="solid">
        <fgColor indexed="43"/>
      </patternFill>
    </fill>
    <fill>
      <patternFill patternType="solid">
        <fgColor indexed="11"/>
      </patternFill>
    </fill>
    <fill>
      <patternFill patternType="solid">
        <fgColor indexed="14"/>
        <bgColor indexed="64"/>
      </patternFill>
    </fill>
    <fill>
      <patternFill patternType="solid">
        <fgColor indexed="26"/>
        <bgColor indexed="64"/>
      </patternFill>
    </fill>
    <fill>
      <patternFill patternType="solid">
        <fgColor indexed="26"/>
      </patternFill>
    </fill>
    <fill>
      <patternFill patternType="solid">
        <fgColor indexed="29"/>
        <bgColor indexed="64"/>
      </patternFill>
    </fill>
    <fill>
      <patternFill patternType="solid">
        <fgColor indexed="9"/>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indexed="54"/>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54"/>
      </patternFill>
    </fill>
    <fill>
      <patternFill patternType="solid">
        <fgColor indexed="23"/>
      </patternFill>
    </fill>
    <fill>
      <patternFill patternType="solid">
        <fgColor indexed="40"/>
      </patternFill>
    </fill>
    <fill>
      <patternFill patternType="solid">
        <fgColor indexed="44"/>
      </patternFill>
    </fill>
    <fill>
      <patternFill patternType="solid">
        <fgColor indexed="41"/>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lightGray"/>
    </fill>
    <fill>
      <patternFill patternType="solid">
        <fgColor indexed="58"/>
        <bgColor indexed="64"/>
      </patternFill>
    </fill>
    <fill>
      <patternFill patternType="solid">
        <fgColor indexed="16"/>
        <bgColor indexed="64"/>
      </patternFill>
    </fill>
    <fill>
      <patternFill patternType="solid">
        <fgColor indexed="8"/>
        <bgColor indexed="64"/>
      </patternFill>
    </fill>
    <fill>
      <patternFill patternType="solid">
        <fgColor rgb="FFFFC000"/>
        <bgColor indexed="64"/>
      </patternFill>
    </fill>
    <fill>
      <patternFill patternType="solid">
        <fgColor theme="0"/>
        <bgColor indexed="64"/>
      </patternFill>
    </fill>
    <fill>
      <patternFill patternType="solid">
        <fgColor theme="7"/>
      </patternFill>
    </fill>
    <fill>
      <patternFill patternType="solid">
        <fgColor indexed="9"/>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9"/>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7"/>
        <bgColor indexed="64"/>
      </patternFill>
    </fill>
    <fill>
      <patternFill patternType="solid">
        <fgColor indexed="55"/>
        <bgColor indexed="64"/>
      </patternFill>
    </fill>
    <fill>
      <patternFill patternType="solid">
        <fgColor indexed="31"/>
        <bgColor indexed="64"/>
      </patternFill>
    </fill>
    <fill>
      <patternFill patternType="solid">
        <fgColor indexed="50"/>
      </patternFill>
    </fill>
    <fill>
      <patternFill patternType="lightUp">
        <fgColor indexed="48"/>
        <bgColor indexed="41"/>
      </patternFill>
    </fill>
    <fill>
      <patternFill patternType="solid">
        <fgColor indexed="9"/>
        <bgColor indexed="41"/>
      </patternFill>
    </fill>
    <fill>
      <patternFill patternType="solid">
        <fgColor indexed="9"/>
        <bgColor indexed="40"/>
      </patternFill>
    </fill>
    <fill>
      <patternFill patternType="solid">
        <fgColor indexed="35"/>
        <bgColor indexed="64"/>
      </patternFill>
    </fill>
    <fill>
      <patternFill patternType="solid">
        <fgColor indexed="9"/>
        <bgColor indexed="15"/>
      </patternFill>
    </fill>
    <fill>
      <patternFill patternType="solid">
        <fgColor rgb="FFFFFFCC"/>
        <bgColor indexed="64"/>
      </patternFill>
    </fill>
  </fills>
  <borders count="80">
    <border>
      <left/>
      <right/>
      <top/>
      <bottom/>
      <diagonal/>
    </border>
    <border>
      <left/>
      <right/>
      <top style="double">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style="double">
        <color indexed="64"/>
      </left>
      <right/>
      <top/>
      <bottom style="hair">
        <color indexed="64"/>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style="double">
        <color indexed="64"/>
      </left>
      <right style="double">
        <color indexed="64"/>
      </right>
      <top style="double">
        <color indexed="64"/>
      </top>
      <bottom style="double">
        <color indexed="64"/>
      </bottom>
      <diagonal/>
    </border>
    <border>
      <left/>
      <right/>
      <top/>
      <bottom style="hair">
        <color indexed="64"/>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right/>
      <top style="hair">
        <color indexed="22"/>
      </top>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medium">
        <color indexed="64"/>
      </right>
      <top/>
      <bottom/>
      <diagonal/>
    </border>
    <border>
      <left style="thin">
        <color indexed="22"/>
      </left>
      <right style="thin">
        <color indexed="22"/>
      </right>
      <top style="thin">
        <color indexed="22"/>
      </top>
      <bottom style="thin">
        <color indexed="64"/>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auto="1"/>
      </top>
      <bottom/>
      <diagonal/>
    </border>
    <border>
      <left/>
      <right/>
      <top/>
      <bottom style="thin">
        <color auto="1"/>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s>
  <cellStyleXfs count="38368">
    <xf numFmtId="174" fontId="0" fillId="0" borderId="0" applyProtection="0"/>
    <xf numFmtId="174" fontId="7" fillId="0" borderId="0" applyFill="0"/>
    <xf numFmtId="174" fontId="7" fillId="0" borderId="0">
      <alignment horizontal="center"/>
    </xf>
    <xf numFmtId="0" fontId="7" fillId="0" borderId="0" applyFill="0">
      <alignment horizontal="center"/>
    </xf>
    <xf numFmtId="174" fontId="8" fillId="0" borderId="1" applyFill="0"/>
    <xf numFmtId="0" fontId="9" fillId="0" borderId="0" applyFont="0" applyAlignment="0"/>
    <xf numFmtId="0" fontId="10" fillId="0" borderId="0" applyFill="0">
      <alignment vertical="top"/>
    </xf>
    <xf numFmtId="0" fontId="8" fillId="0" borderId="0" applyFill="0">
      <alignment horizontal="left" vertical="top"/>
    </xf>
    <xf numFmtId="174" fontId="11" fillId="0" borderId="2" applyFill="0"/>
    <xf numFmtId="0" fontId="9" fillId="0" borderId="0" applyNumberFormat="0" applyFont="0" applyAlignment="0"/>
    <xf numFmtId="0" fontId="10" fillId="0" borderId="0" applyFill="0">
      <alignment wrapText="1"/>
    </xf>
    <xf numFmtId="0" fontId="8" fillId="0" borderId="0" applyFill="0">
      <alignment horizontal="left" vertical="top" wrapText="1"/>
    </xf>
    <xf numFmtId="174" fontId="12" fillId="0" borderId="0" applyFill="0"/>
    <xf numFmtId="0" fontId="13" fillId="0" borderId="0" applyNumberFormat="0" applyFont="0" applyAlignment="0">
      <alignment horizontal="center"/>
    </xf>
    <xf numFmtId="0" fontId="14" fillId="0" borderId="0" applyFill="0">
      <alignment vertical="top" wrapText="1"/>
    </xf>
    <xf numFmtId="0" fontId="11" fillId="0" borderId="0" applyFill="0">
      <alignment horizontal="left" vertical="top" wrapText="1"/>
    </xf>
    <xf numFmtId="174" fontId="9" fillId="0" borderId="0" applyFill="0"/>
    <xf numFmtId="0" fontId="13" fillId="0" borderId="0" applyNumberFormat="0" applyFont="0" applyAlignment="0">
      <alignment horizontal="center"/>
    </xf>
    <xf numFmtId="0" fontId="15" fillId="0" borderId="0" applyFill="0">
      <alignment vertical="center" wrapText="1"/>
    </xf>
    <xf numFmtId="0" fontId="16" fillId="0" borderId="0">
      <alignment horizontal="left" vertical="center" wrapText="1"/>
    </xf>
    <xf numFmtId="174" fontId="17" fillId="0" borderId="0" applyFill="0"/>
    <xf numFmtId="0" fontId="13" fillId="0" borderId="0" applyNumberFormat="0" applyFont="0" applyAlignment="0">
      <alignment horizontal="center"/>
    </xf>
    <xf numFmtId="0" fontId="18" fillId="0" borderId="0" applyFill="0">
      <alignment horizontal="center" vertical="center" wrapText="1"/>
    </xf>
    <xf numFmtId="0" fontId="19" fillId="0" borderId="0" applyFill="0">
      <alignment horizontal="center" vertical="center" wrapText="1"/>
    </xf>
    <xf numFmtId="174" fontId="20" fillId="0" borderId="0" applyFill="0"/>
    <xf numFmtId="0" fontId="13" fillId="0" borderId="0" applyNumberFormat="0" applyFont="0" applyAlignment="0">
      <alignment horizontal="center"/>
    </xf>
    <xf numFmtId="0" fontId="21" fillId="0" borderId="0" applyFill="0">
      <alignment horizontal="center" vertical="center" wrapText="1"/>
    </xf>
    <xf numFmtId="0" fontId="22" fillId="0" borderId="0" applyFill="0">
      <alignment horizontal="center" vertical="center" wrapText="1"/>
    </xf>
    <xf numFmtId="174" fontId="23" fillId="0" borderId="0" applyFill="0"/>
    <xf numFmtId="0" fontId="13" fillId="0" borderId="0" applyNumberFormat="0" applyFont="0" applyAlignment="0">
      <alignment horizontal="center"/>
    </xf>
    <xf numFmtId="0" fontId="24" fillId="0" borderId="0">
      <alignment horizontal="center" wrapText="1"/>
    </xf>
    <xf numFmtId="0" fontId="20" fillId="0" borderId="0" applyFill="0">
      <alignment horizontal="center" wrapText="1"/>
    </xf>
    <xf numFmtId="43" fontId="9" fillId="0" borderId="0" applyFont="0" applyFill="0" applyBorder="0" applyAlignment="0" applyProtection="0"/>
    <xf numFmtId="41" fontId="9" fillId="0" borderId="0" applyFont="0" applyFill="0" applyBorder="0" applyAlignment="0" applyProtection="0"/>
    <xf numFmtId="43" fontId="19" fillId="0" borderId="0" applyFont="0" applyFill="0" applyBorder="0" applyAlignment="0" applyProtection="0"/>
    <xf numFmtId="43" fontId="9" fillId="0" borderId="0" applyFont="0" applyFill="0" applyBorder="0" applyAlignment="0" applyProtection="0"/>
    <xf numFmtId="43" fontId="6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3" fontId="9" fillId="0" borderId="0" applyFont="0" applyFill="0" applyBorder="0" applyAlignment="0" applyProtection="0"/>
    <xf numFmtId="0" fontId="9" fillId="0" borderId="3"/>
    <xf numFmtId="44" fontId="9" fillId="0" borderId="0" applyFont="0" applyFill="0" applyBorder="0" applyAlignment="0" applyProtection="0"/>
    <xf numFmtId="44" fontId="19" fillId="0" borderId="0" applyFont="0" applyFill="0" applyBorder="0" applyAlignment="0" applyProtection="0"/>
    <xf numFmtId="44" fontId="9" fillId="0" borderId="0" applyFont="0" applyFill="0" applyBorder="0" applyAlignment="0" applyProtection="0"/>
    <xf numFmtId="44" fontId="61" fillId="0" borderId="0" applyFont="0" applyFill="0" applyBorder="0" applyAlignment="0" applyProtection="0"/>
    <xf numFmtId="44" fontId="9" fillId="0" borderId="0" applyFont="0" applyFill="0" applyBorder="0" applyAlignment="0" applyProtection="0"/>
    <xf numFmtId="5" fontId="9" fillId="0" borderId="0" applyFont="0" applyFill="0" applyBorder="0" applyAlignment="0" applyProtection="0"/>
    <xf numFmtId="14" fontId="9" fillId="0" borderId="0" applyFont="0" applyFill="0" applyBorder="0" applyAlignment="0" applyProtection="0"/>
    <xf numFmtId="2" fontId="9" fillId="0" borderId="0" applyFont="0" applyFill="0" applyBorder="0" applyAlignment="0" applyProtection="0"/>
    <xf numFmtId="0" fontId="25" fillId="0" borderId="0" applyFont="0" applyFill="0" applyBorder="0" applyAlignment="0" applyProtection="0"/>
    <xf numFmtId="0" fontId="26" fillId="0" borderId="0" applyFont="0" applyFill="0" applyBorder="0" applyAlignment="0" applyProtection="0"/>
    <xf numFmtId="0" fontId="27" fillId="0" borderId="4"/>
    <xf numFmtId="0" fontId="28" fillId="0" borderId="0"/>
    <xf numFmtId="0" fontId="9" fillId="0" borderId="0"/>
    <xf numFmtId="0" fontId="19" fillId="0" borderId="0"/>
    <xf numFmtId="0" fontId="9" fillId="0" borderId="0"/>
    <xf numFmtId="0" fontId="9" fillId="0" borderId="0"/>
    <xf numFmtId="0" fontId="61" fillId="0" borderId="0"/>
    <xf numFmtId="0" fontId="9" fillId="0" borderId="0"/>
    <xf numFmtId="174" fontId="29" fillId="0" borderId="0" applyProtection="0"/>
    <xf numFmtId="0" fontId="29" fillId="0" borderId="0" applyProtection="0"/>
    <xf numFmtId="0" fontId="9" fillId="0" borderId="0"/>
    <xf numFmtId="174" fontId="29" fillId="0" borderId="0" applyProtection="0"/>
    <xf numFmtId="9" fontId="9" fillId="0" borderId="0" applyFont="0" applyFill="0" applyBorder="0" applyAlignment="0" applyProtection="0"/>
    <xf numFmtId="9" fontId="19" fillId="0" borderId="0" applyFont="0" applyFill="0" applyBorder="0" applyAlignment="0" applyProtection="0"/>
    <xf numFmtId="9" fontId="9" fillId="0" borderId="0" applyFont="0" applyFill="0" applyBorder="0" applyAlignment="0" applyProtection="0"/>
    <xf numFmtId="9" fontId="6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30" fillId="0" borderId="0" applyNumberFormat="0" applyFont="0" applyFill="0" applyBorder="0" applyAlignment="0" applyProtection="0">
      <alignment horizontal="left"/>
    </xf>
    <xf numFmtId="15" fontId="30" fillId="0" borderId="0" applyFont="0" applyFill="0" applyBorder="0" applyAlignment="0" applyProtection="0"/>
    <xf numFmtId="4" fontId="30" fillId="0" borderId="0" applyFont="0" applyFill="0" applyBorder="0" applyAlignment="0" applyProtection="0"/>
    <xf numFmtId="3" fontId="9" fillId="0" borderId="0">
      <alignment horizontal="left" vertical="top"/>
    </xf>
    <xf numFmtId="0" fontId="31" fillId="0" borderId="4">
      <alignment horizontal="center"/>
    </xf>
    <xf numFmtId="3" fontId="30" fillId="0" borderId="0" applyFont="0" applyFill="0" applyBorder="0" applyAlignment="0" applyProtection="0"/>
    <xf numFmtId="0" fontId="30" fillId="2" borderId="0" applyNumberFormat="0" applyFont="0" applyBorder="0" applyAlignment="0" applyProtection="0"/>
    <xf numFmtId="3" fontId="9" fillId="0" borderId="0">
      <alignment horizontal="right" vertical="top"/>
    </xf>
    <xf numFmtId="41" fontId="16" fillId="3" borderId="5" applyFill="0"/>
    <xf numFmtId="0" fontId="32" fillId="0" borderId="0">
      <alignment horizontal="left" indent="7"/>
    </xf>
    <xf numFmtId="41" fontId="16" fillId="0" borderId="5" applyFill="0">
      <alignment horizontal="left" indent="2"/>
    </xf>
    <xf numFmtId="174" fontId="33" fillId="0" borderId="6" applyFill="0">
      <alignment horizontal="right"/>
    </xf>
    <xf numFmtId="0" fontId="34" fillId="0" borderId="7" applyNumberFormat="0" applyFont="0" applyBorder="0">
      <alignment horizontal="right"/>
    </xf>
    <xf numFmtId="0" fontId="35" fillId="0" borderId="0" applyFill="0"/>
    <xf numFmtId="0" fontId="11" fillId="0" borderId="0" applyFill="0"/>
    <xf numFmtId="4" fontId="33" fillId="0" borderId="6" applyFill="0"/>
    <xf numFmtId="0" fontId="9" fillId="0" borderId="0" applyNumberFormat="0" applyFont="0" applyBorder="0" applyAlignment="0"/>
    <xf numFmtId="0" fontId="14" fillId="0" borderId="0" applyFill="0">
      <alignment horizontal="left" indent="1"/>
    </xf>
    <xf numFmtId="0" fontId="36" fillId="0" borderId="0" applyFill="0">
      <alignment horizontal="left" indent="1"/>
    </xf>
    <xf numFmtId="4" fontId="17" fillId="0" borderId="0" applyFill="0"/>
    <xf numFmtId="0" fontId="9" fillId="0" borderId="0" applyNumberFormat="0" applyFont="0" applyFill="0" applyBorder="0" applyAlignment="0"/>
    <xf numFmtId="0" fontId="14" fillId="0" borderId="0" applyFill="0">
      <alignment horizontal="left" indent="2"/>
    </xf>
    <xf numFmtId="0" fontId="11" fillId="0" borderId="0" applyFill="0">
      <alignment horizontal="left" indent="2"/>
    </xf>
    <xf numFmtId="4" fontId="17" fillId="0" borderId="0" applyFill="0"/>
    <xf numFmtId="0" fontId="9" fillId="0" borderId="0" applyNumberFormat="0" applyFont="0" applyBorder="0" applyAlignment="0"/>
    <xf numFmtId="0" fontId="37" fillId="0" borderId="0">
      <alignment horizontal="left" indent="3"/>
    </xf>
    <xf numFmtId="0" fontId="38" fillId="0" borderId="0" applyFill="0">
      <alignment horizontal="left" indent="3"/>
    </xf>
    <xf numFmtId="4" fontId="17" fillId="0" borderId="0" applyFill="0"/>
    <xf numFmtId="0" fontId="9" fillId="0" borderId="0" applyNumberFormat="0" applyFont="0" applyBorder="0" applyAlignment="0"/>
    <xf numFmtId="0" fontId="18" fillId="0" borderId="0">
      <alignment horizontal="left" indent="4"/>
    </xf>
    <xf numFmtId="0" fontId="19" fillId="0" borderId="0" applyFill="0">
      <alignment horizontal="left" indent="4"/>
    </xf>
    <xf numFmtId="4" fontId="20" fillId="0" borderId="0" applyFill="0"/>
    <xf numFmtId="0" fontId="9" fillId="0" borderId="0" applyNumberFormat="0" applyFont="0" applyBorder="0" applyAlignment="0"/>
    <xf numFmtId="0" fontId="21" fillId="0" borderId="0">
      <alignment horizontal="left" indent="5"/>
    </xf>
    <xf numFmtId="0" fontId="22" fillId="0" borderId="0" applyFill="0">
      <alignment horizontal="left" indent="5"/>
    </xf>
    <xf numFmtId="4" fontId="23" fillId="0" borderId="0" applyFill="0"/>
    <xf numFmtId="0" fontId="9" fillId="0" borderId="0" applyNumberFormat="0" applyFont="0" applyFill="0" applyBorder="0" applyAlignment="0"/>
    <xf numFmtId="0" fontId="24" fillId="0" borderId="0" applyFill="0">
      <alignment horizontal="left" indent="6"/>
    </xf>
    <xf numFmtId="0" fontId="20" fillId="0" borderId="0" applyFill="0">
      <alignment horizontal="left" indent="6"/>
    </xf>
    <xf numFmtId="0" fontId="8" fillId="4" borderId="0"/>
    <xf numFmtId="0" fontId="9" fillId="3" borderId="3" applyNumberFormat="0" applyFont="0" applyAlignment="0"/>
    <xf numFmtId="0" fontId="9" fillId="0" borderId="0" applyFont="0" applyFill="0" applyBorder="0" applyAlignment="0" applyProtection="0"/>
    <xf numFmtId="0" fontId="76" fillId="0" borderId="0"/>
    <xf numFmtId="43" fontId="76" fillId="0" borderId="0" applyFont="0" applyFill="0" applyBorder="0" applyAlignment="0" applyProtection="0"/>
    <xf numFmtId="9" fontId="76" fillId="0" borderId="0" applyFont="0" applyFill="0" applyBorder="0" applyAlignment="0" applyProtection="0"/>
    <xf numFmtId="182" fontId="17" fillId="0" borderId="0"/>
    <xf numFmtId="183" fontId="9" fillId="0" borderId="0"/>
    <xf numFmtId="182" fontId="17" fillId="0" borderId="0"/>
    <xf numFmtId="183" fontId="9" fillId="0" borderId="0"/>
    <xf numFmtId="0" fontId="76" fillId="0" borderId="0"/>
    <xf numFmtId="184" fontId="9" fillId="0" borderId="0" applyFont="0" applyFill="0" applyBorder="0" applyAlignment="0" applyProtection="0"/>
    <xf numFmtId="0" fontId="77" fillId="0" borderId="0" applyNumberFormat="0" applyFill="0" applyBorder="0" applyAlignment="0" applyProtection="0">
      <alignment vertical="top"/>
      <protection locked="0"/>
    </xf>
    <xf numFmtId="185" fontId="9" fillId="0" borderId="0" applyFont="0" applyFill="0" applyBorder="0" applyAlignment="0" applyProtection="0"/>
    <xf numFmtId="186" fontId="78" fillId="0" borderId="0">
      <alignment horizontal="right" vertical="center"/>
    </xf>
    <xf numFmtId="0" fontId="76" fillId="0" borderId="0"/>
    <xf numFmtId="0" fontId="76" fillId="0" borderId="0"/>
    <xf numFmtId="0" fontId="76" fillId="0" borderId="0" applyFont="0" applyFill="0" applyBorder="0" applyAlignment="0" applyProtection="0"/>
    <xf numFmtId="0" fontId="76" fillId="0" borderId="0"/>
    <xf numFmtId="0" fontId="79" fillId="0" borderId="0"/>
    <xf numFmtId="0" fontId="76" fillId="0" borderId="0"/>
    <xf numFmtId="181" fontId="76" fillId="0" borderId="0" applyFont="0" applyFill="0" applyBorder="0" applyAlignment="0" applyProtection="0"/>
    <xf numFmtId="0" fontId="17" fillId="0" borderId="0" applyFont="0" applyFill="0" applyBorder="0" applyAlignment="0" applyProtection="0"/>
    <xf numFmtId="181" fontId="76" fillId="0" borderId="0" applyFont="0" applyFill="0" applyBorder="0" applyAlignment="0" applyProtection="0"/>
    <xf numFmtId="187" fontId="76" fillId="0" borderId="0" applyFont="0" applyFill="0" applyBorder="0" applyAlignment="0" applyProtection="0"/>
    <xf numFmtId="0" fontId="17" fillId="0" borderId="0" applyFont="0" applyFill="0" applyBorder="0" applyAlignment="0" applyProtection="0"/>
    <xf numFmtId="188" fontId="9" fillId="0" borderId="0" applyFont="0" applyFill="0" applyBorder="0" applyAlignment="0" applyProtection="0"/>
    <xf numFmtId="187" fontId="76" fillId="0" borderId="0" applyFont="0" applyFill="0" applyBorder="0" applyAlignment="0" applyProtection="0"/>
    <xf numFmtId="188" fontId="9" fillId="0" borderId="0" applyFont="0" applyFill="0" applyBorder="0" applyAlignment="0" applyProtection="0"/>
    <xf numFmtId="39" fontId="76" fillId="0" borderId="0" applyFont="0" applyFill="0" applyBorder="0" applyAlignment="0" applyProtection="0"/>
    <xf numFmtId="0" fontId="17" fillId="0" borderId="0" applyFont="0" applyFill="0" applyBorder="0" applyAlignment="0" applyProtection="0"/>
    <xf numFmtId="39" fontId="76" fillId="0" borderId="0" applyFont="0" applyFill="0" applyBorder="0" applyAlignment="0" applyProtection="0"/>
    <xf numFmtId="0" fontId="76" fillId="0" borderId="0" applyFont="0" applyFill="0" applyBorder="0" applyAlignment="0" applyProtection="0"/>
    <xf numFmtId="189" fontId="76" fillId="0" borderId="0" applyFont="0" applyFill="0" applyBorder="0" applyAlignment="0" applyProtection="0"/>
    <xf numFmtId="0" fontId="17" fillId="0" borderId="0" applyFont="0" applyFill="0" applyBorder="0" applyAlignment="0" applyProtection="0"/>
    <xf numFmtId="170" fontId="9" fillId="0" borderId="0" applyFont="0" applyFill="0" applyBorder="0" applyAlignment="0" applyProtection="0"/>
    <xf numFmtId="189" fontId="76" fillId="0" borderId="0" applyFont="0" applyFill="0" applyBorder="0" applyAlignment="0" applyProtection="0"/>
    <xf numFmtId="170" fontId="9" fillId="0" borderId="0" applyFont="0" applyFill="0" applyBorder="0" applyAlignment="0" applyProtection="0"/>
    <xf numFmtId="190" fontId="76" fillId="0" borderId="0" applyFont="0" applyFill="0" applyBorder="0" applyAlignment="0" applyProtection="0"/>
    <xf numFmtId="0" fontId="17" fillId="0" borderId="0" applyFont="0" applyFill="0" applyBorder="0" applyAlignment="0" applyProtection="0"/>
    <xf numFmtId="176" fontId="9" fillId="0" borderId="0" applyFont="0" applyFill="0" applyBorder="0" applyAlignment="0" applyProtection="0"/>
    <xf numFmtId="190" fontId="76" fillId="0" borderId="0" applyFont="0" applyFill="0" applyBorder="0" applyAlignment="0" applyProtection="0"/>
    <xf numFmtId="176" fontId="9" fillId="0" borderId="0" applyFont="0" applyFill="0" applyBorder="0" applyAlignment="0" applyProtection="0"/>
    <xf numFmtId="0" fontId="79" fillId="0" borderId="0"/>
    <xf numFmtId="0" fontId="76" fillId="0" borderId="0"/>
    <xf numFmtId="0" fontId="76" fillId="0" borderId="0"/>
    <xf numFmtId="191" fontId="76" fillId="0" borderId="0" applyFont="0" applyFill="0" applyBorder="0" applyAlignment="0" applyProtection="0"/>
    <xf numFmtId="0" fontId="17" fillId="0" borderId="0" applyFont="0" applyFill="0" applyBorder="0" applyAlignment="0" applyProtection="0"/>
    <xf numFmtId="192" fontId="9" fillId="0" borderId="0" applyFont="0" applyFill="0" applyBorder="0" applyAlignment="0" applyProtection="0"/>
    <xf numFmtId="191" fontId="76" fillId="0" borderId="0" applyFont="0" applyFill="0" applyBorder="0" applyAlignment="0" applyProtection="0"/>
    <xf numFmtId="192" fontId="9" fillId="0" borderId="0" applyFont="0" applyFill="0" applyBorder="0" applyAlignment="0" applyProtection="0"/>
    <xf numFmtId="193" fontId="76" fillId="0" borderId="0" applyFont="0" applyFill="0" applyBorder="0" applyAlignment="0" applyProtection="0"/>
    <xf numFmtId="0" fontId="17" fillId="0" borderId="0" applyFont="0" applyFill="0" applyBorder="0" applyAlignment="0" applyProtection="0"/>
    <xf numFmtId="194" fontId="9" fillId="0" borderId="0" applyFont="0" applyFill="0" applyBorder="0" applyAlignment="0" applyProtection="0"/>
    <xf numFmtId="193" fontId="76" fillId="0" borderId="0" applyFont="0" applyFill="0" applyBorder="0" applyAlignment="0" applyProtection="0"/>
    <xf numFmtId="194" fontId="9" fillId="0" borderId="0" applyFont="0" applyFill="0" applyBorder="0" applyAlignment="0" applyProtection="0"/>
    <xf numFmtId="0" fontId="76" fillId="0" borderId="0"/>
    <xf numFmtId="0" fontId="80" fillId="0" borderId="0" applyNumberFormat="0" applyFill="0" applyBorder="0" applyProtection="0">
      <alignment horizontal="left"/>
    </xf>
    <xf numFmtId="0" fontId="81" fillId="0" borderId="0" applyNumberFormat="0" applyFill="0" applyBorder="0" applyProtection="0">
      <alignment horizontal="centerContinuous"/>
    </xf>
    <xf numFmtId="195" fontId="77" fillId="0" borderId="0" applyFont="0" applyFill="0" applyBorder="0" applyAlignment="0" applyProtection="0"/>
    <xf numFmtId="196" fontId="82" fillId="0" borderId="0"/>
    <xf numFmtId="197" fontId="77" fillId="0" borderId="0" applyFont="0" applyFill="0" applyBorder="0" applyAlignment="0" applyProtection="0"/>
    <xf numFmtId="0" fontId="76" fillId="0" borderId="0"/>
    <xf numFmtId="198" fontId="76" fillId="0" borderId="0" applyBorder="0"/>
    <xf numFmtId="0" fontId="76" fillId="0" borderId="0" applyBorder="0"/>
    <xf numFmtId="198" fontId="76" fillId="0" borderId="0" applyBorder="0"/>
    <xf numFmtId="199" fontId="82" fillId="0" borderId="0"/>
    <xf numFmtId="199" fontId="83" fillId="0" borderId="0"/>
    <xf numFmtId="200" fontId="82" fillId="0" borderId="0"/>
    <xf numFmtId="201" fontId="84" fillId="0" borderId="0"/>
    <xf numFmtId="0" fontId="83" fillId="0" borderId="0"/>
    <xf numFmtId="202" fontId="82" fillId="0" borderId="0"/>
    <xf numFmtId="203" fontId="83" fillId="0" borderId="0"/>
    <xf numFmtId="204" fontId="82" fillId="0" borderId="0"/>
    <xf numFmtId="0" fontId="85" fillId="14" borderId="0" applyNumberFormat="0" applyBorder="0" applyAlignment="0" applyProtection="0"/>
    <xf numFmtId="0" fontId="85" fillId="15" borderId="0" applyNumberFormat="0" applyBorder="0" applyAlignment="0" applyProtection="0"/>
    <xf numFmtId="0" fontId="86" fillId="16"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6" fillId="19"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6" fillId="22" borderId="0" applyNumberFormat="0" applyBorder="0" applyAlignment="0" applyProtection="0"/>
    <xf numFmtId="0" fontId="85" fillId="17" borderId="0" applyNumberFormat="0" applyBorder="0" applyAlignment="0" applyProtection="0"/>
    <xf numFmtId="0" fontId="85" fillId="23" borderId="0" applyNumberFormat="0" applyBorder="0" applyAlignment="0" applyProtection="0"/>
    <xf numFmtId="0" fontId="86" fillId="18"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6" fillId="1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6" fillId="28" borderId="0" applyNumberFormat="0" applyBorder="0" applyAlignment="0" applyProtection="0"/>
    <xf numFmtId="205" fontId="87" fillId="29" borderId="42">
      <alignment horizontal="center" vertical="center"/>
    </xf>
    <xf numFmtId="198" fontId="88" fillId="0" borderId="0" applyFont="0" applyFill="0" applyBorder="0" applyAlignment="0" applyProtection="0"/>
    <xf numFmtId="0" fontId="88" fillId="0" borderId="0" applyFont="0" applyFill="0" applyBorder="0" applyAlignment="0" applyProtection="0"/>
    <xf numFmtId="0" fontId="76" fillId="0" borderId="0"/>
    <xf numFmtId="206" fontId="89" fillId="0" borderId="0" applyFont="0" applyFill="0" applyBorder="0" applyAlignment="0" applyProtection="0"/>
    <xf numFmtId="0" fontId="88" fillId="0" borderId="0" applyFont="0" applyFill="0" applyBorder="0" applyAlignment="0" applyProtection="0"/>
    <xf numFmtId="207" fontId="11" fillId="29" borderId="0" applyFont="0" applyFill="0" applyBorder="0" applyAlignment="0" applyProtection="0"/>
    <xf numFmtId="0" fontId="34" fillId="29" borderId="0" applyNumberFormat="0" applyFont="0" applyAlignment="0">
      <alignment horizontal="center"/>
    </xf>
    <xf numFmtId="208" fontId="57" fillId="6" borderId="7" applyAlignment="0">
      <protection locked="0"/>
    </xf>
    <xf numFmtId="209" fontId="11" fillId="29" borderId="0" applyFont="0" applyFill="0" applyBorder="0" applyAlignment="0" applyProtection="0"/>
    <xf numFmtId="210" fontId="11" fillId="29" borderId="0" applyFont="0" applyFill="0" applyBorder="0" applyAlignment="0" applyProtection="0"/>
    <xf numFmtId="0" fontId="90" fillId="0" borderId="0" applyNumberFormat="0" applyFill="0" applyBorder="0" applyAlignment="0" applyProtection="0"/>
    <xf numFmtId="0" fontId="66" fillId="0" borderId="6" applyNumberFormat="0" applyFill="0" applyAlignment="0" applyProtection="0"/>
    <xf numFmtId="0" fontId="82" fillId="0" borderId="0"/>
    <xf numFmtId="211" fontId="77" fillId="0" borderId="0" applyFont="0" applyFill="0" applyBorder="0" applyAlignment="0" applyProtection="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2" fillId="0" borderId="0"/>
    <xf numFmtId="0" fontId="88" fillId="0" borderId="0" applyFill="0" applyBorder="0" applyAlignment="0"/>
    <xf numFmtId="212" fontId="9" fillId="3" borderId="0"/>
    <xf numFmtId="0" fontId="76" fillId="0" borderId="0">
      <alignment vertical="center"/>
    </xf>
    <xf numFmtId="37" fontId="34" fillId="0" borderId="6">
      <alignment horizontal="center"/>
    </xf>
    <xf numFmtId="37" fontId="34" fillId="0" borderId="0">
      <alignment horizontal="center" vertical="center" wrapText="1"/>
    </xf>
    <xf numFmtId="213" fontId="77" fillId="0" borderId="0"/>
    <xf numFmtId="213" fontId="77" fillId="0" borderId="0"/>
    <xf numFmtId="213" fontId="77" fillId="0" borderId="0"/>
    <xf numFmtId="213" fontId="77" fillId="0" borderId="0"/>
    <xf numFmtId="213" fontId="77" fillId="0" borderId="0"/>
    <xf numFmtId="213" fontId="77" fillId="0" borderId="0"/>
    <xf numFmtId="213" fontId="77" fillId="0" borderId="0"/>
    <xf numFmtId="213" fontId="77" fillId="0" borderId="0"/>
    <xf numFmtId="38" fontId="9" fillId="0" borderId="0" applyFont="0" applyFill="0" applyBorder="0" applyAlignment="0" applyProtection="0"/>
    <xf numFmtId="214" fontId="84" fillId="0" borderId="0"/>
    <xf numFmtId="196" fontId="82" fillId="0" borderId="0"/>
    <xf numFmtId="215" fontId="84" fillId="0" borderId="0"/>
    <xf numFmtId="0" fontId="93" fillId="0" borderId="0" applyFont="0" applyFill="0" applyBorder="0" applyAlignment="0" applyProtection="0">
      <alignment horizontal="right"/>
    </xf>
    <xf numFmtId="216" fontId="93" fillId="0" borderId="0" applyFont="0" applyFill="0" applyBorder="0" applyAlignment="0" applyProtection="0"/>
    <xf numFmtId="0" fontId="93" fillId="0" borderId="0" applyFont="0" applyFill="0" applyBorder="0" applyAlignment="0" applyProtection="0">
      <alignment horizontal="right"/>
    </xf>
    <xf numFmtId="217" fontId="76" fillId="0" borderId="0" applyFont="0" applyFill="0" applyBorder="0" applyAlignment="0" applyProtection="0"/>
    <xf numFmtId="0" fontId="93" fillId="0" borderId="0" applyFont="0" applyFill="0" applyBorder="0" applyAlignment="0" applyProtection="0">
      <alignment horizontal="right"/>
    </xf>
    <xf numFmtId="218" fontId="76" fillId="0" borderId="0" applyFont="0" applyFill="0" applyBorder="0" applyAlignment="0" applyProtection="0"/>
    <xf numFmtId="219" fontId="76" fillId="0" borderId="0" applyFont="0" applyFill="0" applyBorder="0" applyAlignment="0" applyProtection="0"/>
    <xf numFmtId="38" fontId="77" fillId="0" borderId="0" applyFill="0" applyBorder="0" applyProtection="0">
      <alignment horizontal="center"/>
    </xf>
    <xf numFmtId="220" fontId="76" fillId="0" borderId="0" applyFill="0" applyBorder="0">
      <alignment horizontal="left"/>
    </xf>
    <xf numFmtId="0" fontId="94" fillId="0" borderId="0" applyNumberFormat="0" applyAlignment="0">
      <alignment horizontal="left"/>
    </xf>
    <xf numFmtId="37" fontId="76" fillId="30" borderId="0" applyFont="0" applyBorder="0" applyAlignment="0" applyProtection="0"/>
    <xf numFmtId="181" fontId="95" fillId="30" borderId="0" applyFont="0" applyBorder="0" applyAlignment="0" applyProtection="0"/>
    <xf numFmtId="39" fontId="95" fillId="30" borderId="0" applyFont="0" applyBorder="0" applyAlignment="0" applyProtection="0"/>
    <xf numFmtId="42" fontId="9" fillId="0" borderId="0">
      <alignment horizontal="right"/>
    </xf>
    <xf numFmtId="0" fontId="93" fillId="0" borderId="0" applyFont="0" applyFill="0" applyBorder="0" applyAlignment="0" applyProtection="0">
      <alignment horizontal="right"/>
    </xf>
    <xf numFmtId="221" fontId="76" fillId="0" borderId="0" applyFont="0" applyFill="0" applyBorder="0" applyAlignment="0" applyProtection="0"/>
    <xf numFmtId="0" fontId="93" fillId="0" borderId="0" applyFont="0" applyFill="0" applyBorder="0" applyAlignment="0" applyProtection="0">
      <alignment horizontal="right"/>
    </xf>
    <xf numFmtId="220" fontId="76" fillId="0" borderId="0" applyFont="0" applyFill="0" applyBorder="0" applyAlignment="0" applyProtection="0"/>
    <xf numFmtId="222" fontId="76" fillId="0" borderId="0" applyFont="0" applyFill="0" applyBorder="0" applyAlignment="0" applyProtection="0"/>
    <xf numFmtId="223" fontId="77" fillId="0" borderId="0" applyFont="0" applyFill="0" applyBorder="0" applyAlignment="0" applyProtection="0"/>
    <xf numFmtId="0" fontId="93" fillId="0" borderId="0" applyFont="0" applyFill="0" applyBorder="0" applyAlignment="0" applyProtection="0"/>
    <xf numFmtId="224" fontId="76" fillId="0" borderId="0" applyFont="0" applyFill="0" applyBorder="0" applyAlignment="0" applyProtection="0"/>
    <xf numFmtId="0" fontId="93" fillId="0" borderId="0" applyFont="0" applyFill="0" applyBorder="0" applyAlignment="0" applyProtection="0"/>
    <xf numFmtId="225" fontId="76" fillId="0" borderId="0" applyFill="0" applyBorder="0"/>
    <xf numFmtId="200" fontId="84" fillId="0" borderId="0">
      <alignment horizontal="right"/>
    </xf>
    <xf numFmtId="196" fontId="84" fillId="0" borderId="0">
      <alignment horizontal="right"/>
      <protection locked="0"/>
    </xf>
    <xf numFmtId="196" fontId="84" fillId="0" borderId="0"/>
    <xf numFmtId="226" fontId="84" fillId="0" borderId="0">
      <alignment horizontal="right"/>
      <protection locked="0"/>
    </xf>
    <xf numFmtId="184" fontId="76" fillId="0" borderId="0" applyFont="0" applyFill="0" applyBorder="0" applyAlignment="0" applyProtection="0"/>
    <xf numFmtId="185" fontId="76" fillId="0" borderId="0" applyFont="0" applyFill="0" applyBorder="0" applyAlignment="0" applyProtection="0"/>
    <xf numFmtId="8" fontId="77" fillId="0" borderId="0" applyFill="0" applyBorder="0" applyProtection="0">
      <alignment horizontal="center"/>
    </xf>
    <xf numFmtId="6" fontId="77" fillId="0" borderId="0">
      <alignment horizontal="center"/>
    </xf>
    <xf numFmtId="8" fontId="77" fillId="0" borderId="0" applyFill="0" applyBorder="0" applyProtection="0">
      <alignment horizontal="center"/>
    </xf>
    <xf numFmtId="0" fontId="93" fillId="0" borderId="43" applyNumberFormat="0" applyFont="0" applyFill="0" applyAlignment="0" applyProtection="0"/>
    <xf numFmtId="199" fontId="84" fillId="0" borderId="0"/>
    <xf numFmtId="0" fontId="96" fillId="31" borderId="0" applyNumberFormat="0" applyBorder="0" applyAlignment="0" applyProtection="0"/>
    <xf numFmtId="0" fontId="96" fillId="32" borderId="0" applyNumberFormat="0" applyBorder="0" applyAlignment="0" applyProtection="0"/>
    <xf numFmtId="0" fontId="96" fillId="33" borderId="0" applyNumberFormat="0" applyBorder="0" applyAlignment="0" applyProtection="0"/>
    <xf numFmtId="0" fontId="97" fillId="0" borderId="0" applyNumberFormat="0" applyAlignment="0">
      <alignment horizontal="left"/>
    </xf>
    <xf numFmtId="227" fontId="98" fillId="0" borderId="0" applyFont="0" applyFill="0" applyBorder="0" applyAlignment="0" applyProtection="0"/>
    <xf numFmtId="0" fontId="77" fillId="34" borderId="0" applyNumberFormat="0" applyFont="0" applyBorder="0" applyAlignment="0" applyProtection="0"/>
    <xf numFmtId="0" fontId="99" fillId="0" borderId="0" applyNumberFormat="0" applyFill="0" applyBorder="0" applyAlignment="0" applyProtection="0"/>
    <xf numFmtId="228" fontId="100" fillId="0" borderId="0" applyFill="0" applyBorder="0"/>
    <xf numFmtId="15" fontId="101" fillId="0" borderId="0" applyFill="0" applyBorder="0" applyProtection="0">
      <alignment horizontal="center"/>
    </xf>
    <xf numFmtId="0" fontId="77" fillId="35" borderId="0" applyNumberFormat="0" applyFont="0" applyBorder="0" applyAlignment="0" applyProtection="0"/>
    <xf numFmtId="229" fontId="102" fillId="36" borderId="26" applyAlignment="0" applyProtection="0"/>
    <xf numFmtId="230" fontId="103" fillId="0" borderId="0" applyNumberFormat="0" applyFill="0" applyBorder="0" applyAlignment="0" applyProtection="0"/>
    <xf numFmtId="230" fontId="104" fillId="0" borderId="0" applyNumberFormat="0" applyFill="0" applyBorder="0" applyAlignment="0" applyProtection="0"/>
    <xf numFmtId="15" fontId="57" fillId="37" borderId="44">
      <alignment horizontal="center"/>
      <protection locked="0"/>
    </xf>
    <xf numFmtId="231" fontId="57" fillId="37" borderId="44" applyAlignment="0">
      <protection locked="0"/>
    </xf>
    <xf numFmtId="230" fontId="57" fillId="37" borderId="44" applyAlignment="0">
      <protection locked="0"/>
    </xf>
    <xf numFmtId="230" fontId="101" fillId="0" borderId="0" applyFill="0" applyBorder="0" applyAlignment="0" applyProtection="0"/>
    <xf numFmtId="231" fontId="101" fillId="0" borderId="0" applyFill="0" applyBorder="0" applyAlignment="0" applyProtection="0"/>
    <xf numFmtId="232" fontId="101" fillId="0" borderId="0" applyFill="0" applyBorder="0" applyAlignment="0" applyProtection="0"/>
    <xf numFmtId="0" fontId="77" fillId="0" borderId="45" applyNumberFormat="0" applyFont="0" applyAlignment="0" applyProtection="0"/>
    <xf numFmtId="0" fontId="77" fillId="0" borderId="46" applyNumberFormat="0" applyFont="0" applyAlignment="0" applyProtection="0"/>
    <xf numFmtId="0" fontId="77" fillId="38" borderId="0" applyNumberFormat="0" applyFont="0" applyBorder="0" applyAlignment="0" applyProtection="0"/>
    <xf numFmtId="0" fontId="105" fillId="0" borderId="0"/>
    <xf numFmtId="0" fontId="106" fillId="0" borderId="0" applyFill="0" applyBorder="0" applyProtection="0">
      <alignment horizontal="left"/>
    </xf>
    <xf numFmtId="4" fontId="107" fillId="0" borderId="0">
      <protection locked="0"/>
    </xf>
    <xf numFmtId="10" fontId="108" fillId="39" borderId="7" applyNumberFormat="0" applyFill="0" applyBorder="0" applyAlignment="0" applyProtection="0">
      <protection locked="0"/>
    </xf>
    <xf numFmtId="0" fontId="34" fillId="29" borderId="0" applyFont="0" applyFill="0" applyBorder="0" applyAlignment="0" applyProtection="0"/>
    <xf numFmtId="38" fontId="7" fillId="3" borderId="0" applyNumberFormat="0" applyBorder="0" applyAlignment="0" applyProtection="0"/>
    <xf numFmtId="0" fontId="93" fillId="0" borderId="0" applyFont="0" applyFill="0" applyBorder="0" applyAlignment="0" applyProtection="0">
      <alignment horizontal="right"/>
    </xf>
    <xf numFmtId="0" fontId="109" fillId="0" borderId="0" applyProtection="0">
      <alignment horizontal="right"/>
    </xf>
    <xf numFmtId="0" fontId="11" fillId="0" borderId="17" applyNumberFormat="0" applyAlignment="0" applyProtection="0">
      <alignment horizontal="left" vertical="center"/>
    </xf>
    <xf numFmtId="0" fontId="11" fillId="0" borderId="26">
      <alignment horizontal="left" vertical="center"/>
    </xf>
    <xf numFmtId="233" fontId="110" fillId="0" borderId="0">
      <alignment horizontal="right"/>
    </xf>
    <xf numFmtId="0" fontId="57" fillId="0" borderId="47" applyNumberFormat="0" applyFill="0" applyAlignment="0" applyProtection="0"/>
    <xf numFmtId="0" fontId="55" fillId="0" borderId="0">
      <alignment wrapText="1"/>
    </xf>
    <xf numFmtId="10" fontId="7" fillId="40" borderId="7" applyNumberFormat="0" applyBorder="0" applyAlignment="0" applyProtection="0"/>
    <xf numFmtId="0" fontId="57" fillId="0" borderId="0" applyNumberFormat="0" applyFill="0" applyBorder="0" applyAlignment="0">
      <protection locked="0"/>
    </xf>
    <xf numFmtId="0" fontId="111" fillId="41" borderId="0"/>
    <xf numFmtId="212" fontId="34" fillId="42" borderId="0">
      <protection locked="0"/>
    </xf>
    <xf numFmtId="234" fontId="77" fillId="0" borderId="0"/>
    <xf numFmtId="40" fontId="112" fillId="0" borderId="0">
      <alignment horizontal="right"/>
    </xf>
    <xf numFmtId="37" fontId="8" fillId="0" borderId="0"/>
    <xf numFmtId="0" fontId="113" fillId="0" borderId="0">
      <alignment vertical="center"/>
    </xf>
    <xf numFmtId="0" fontId="76" fillId="0" borderId="0" applyNumberFormat="0" applyFill="0" applyBorder="0" applyAlignment="0" applyProtection="0"/>
    <xf numFmtId="0" fontId="114" fillId="0" borderId="4"/>
    <xf numFmtId="235" fontId="77" fillId="0" borderId="0" applyFill="0" applyBorder="0" applyProtection="0">
      <alignment horizontal="center"/>
    </xf>
    <xf numFmtId="236" fontId="46" fillId="0" borderId="0" applyFont="0" applyFill="0" applyBorder="0" applyAlignment="0" applyProtection="0">
      <alignment horizontal="centerContinuous"/>
      <protection locked="0"/>
    </xf>
    <xf numFmtId="237" fontId="7" fillId="0" borderId="0" applyFont="0" applyFill="0" applyBorder="0" applyAlignment="0" applyProtection="0">
      <alignment horizontal="right"/>
    </xf>
    <xf numFmtId="230" fontId="9" fillId="34" borderId="0"/>
    <xf numFmtId="230" fontId="99" fillId="0" borderId="0"/>
    <xf numFmtId="228" fontId="100" fillId="0" borderId="0"/>
    <xf numFmtId="15" fontId="101" fillId="0" borderId="0">
      <alignment horizontal="center"/>
    </xf>
    <xf numFmtId="230" fontId="9" fillId="35" borderId="0"/>
    <xf numFmtId="229" fontId="102" fillId="36" borderId="26"/>
    <xf numFmtId="230" fontId="103" fillId="0" borderId="0"/>
    <xf numFmtId="230" fontId="104" fillId="0" borderId="0"/>
    <xf numFmtId="15" fontId="57" fillId="37" borderId="44">
      <alignment horizontal="center"/>
      <protection locked="0"/>
    </xf>
    <xf numFmtId="231" fontId="57" fillId="37" borderId="44">
      <protection locked="0"/>
    </xf>
    <xf numFmtId="230" fontId="57" fillId="37" borderId="44">
      <protection locked="0"/>
    </xf>
    <xf numFmtId="230" fontId="101" fillId="0" borderId="0"/>
    <xf numFmtId="231" fontId="101" fillId="0" borderId="0"/>
    <xf numFmtId="232" fontId="101" fillId="0" borderId="0"/>
    <xf numFmtId="230" fontId="9" fillId="0" borderId="45"/>
    <xf numFmtId="230" fontId="9" fillId="0" borderId="46"/>
    <xf numFmtId="230" fontId="9" fillId="38" borderId="0"/>
    <xf numFmtId="37" fontId="115" fillId="0" borderId="0"/>
    <xf numFmtId="0" fontId="76" fillId="0" borderId="0"/>
    <xf numFmtId="238" fontId="64" fillId="0" borderId="0"/>
    <xf numFmtId="238" fontId="64" fillId="0" borderId="6"/>
    <xf numFmtId="238" fontId="64" fillId="0" borderId="48"/>
    <xf numFmtId="239" fontId="84" fillId="0" borderId="0"/>
    <xf numFmtId="240" fontId="84" fillId="0" borderId="0"/>
    <xf numFmtId="241" fontId="84" fillId="0" borderId="0"/>
    <xf numFmtId="214" fontId="82" fillId="0" borderId="48"/>
    <xf numFmtId="0" fontId="57" fillId="0" borderId="0" applyFill="0" applyBorder="0">
      <protection locked="0"/>
    </xf>
    <xf numFmtId="242" fontId="16" fillId="0" borderId="0" applyFont="0" applyFill="0" applyBorder="0" applyAlignment="0" applyProtection="0"/>
    <xf numFmtId="0" fontId="116" fillId="0" borderId="0"/>
    <xf numFmtId="0" fontId="76" fillId="0" borderId="0"/>
    <xf numFmtId="40" fontId="101" fillId="43" borderId="0">
      <alignment horizontal="right"/>
    </xf>
    <xf numFmtId="0" fontId="117" fillId="44" borderId="0">
      <alignment horizontal="center"/>
    </xf>
    <xf numFmtId="0" fontId="118" fillId="45" borderId="0"/>
    <xf numFmtId="0" fontId="119" fillId="43" borderId="0" applyBorder="0">
      <alignment horizontal="centerContinuous"/>
    </xf>
    <xf numFmtId="0" fontId="120" fillId="45" borderId="0" applyBorder="0">
      <alignment horizontal="centerContinuous"/>
    </xf>
    <xf numFmtId="0" fontId="46" fillId="46" borderId="0" applyNumberFormat="0" applyFont="0" applyBorder="0" applyAlignment="0"/>
    <xf numFmtId="1" fontId="121" fillId="0" borderId="0" applyProtection="0">
      <alignment horizontal="right" vertical="center"/>
    </xf>
    <xf numFmtId="181" fontId="44" fillId="0" borderId="0">
      <alignment horizontal="left"/>
    </xf>
    <xf numFmtId="10" fontId="76" fillId="0" borderId="0" applyFont="0" applyFill="0" applyBorder="0" applyAlignment="0" applyProtection="0"/>
    <xf numFmtId="243" fontId="84" fillId="0" borderId="0"/>
    <xf numFmtId="244" fontId="34" fillId="30" borderId="0" applyBorder="0" applyAlignment="0">
      <protection locked="0"/>
    </xf>
    <xf numFmtId="9" fontId="84" fillId="0" borderId="0"/>
    <xf numFmtId="171" fontId="84" fillId="0" borderId="0"/>
    <xf numFmtId="10" fontId="84" fillId="0" borderId="0"/>
    <xf numFmtId="245" fontId="76" fillId="0" borderId="0" applyFont="0" applyFill="0" applyBorder="0" applyAlignment="0" applyProtection="0"/>
    <xf numFmtId="246" fontId="82" fillId="0" borderId="0"/>
    <xf numFmtId="247" fontId="82" fillId="0" borderId="0"/>
    <xf numFmtId="247" fontId="84" fillId="0" borderId="0"/>
    <xf numFmtId="40" fontId="76" fillId="0" borderId="0"/>
    <xf numFmtId="0" fontId="122" fillId="0" borderId="0"/>
    <xf numFmtId="14" fontId="123" fillId="0" borderId="0" applyNumberFormat="0" applyFill="0" applyBorder="0" applyAlignment="0" applyProtection="0">
      <alignment horizontal="left"/>
    </xf>
    <xf numFmtId="181" fontId="124" fillId="0" borderId="0"/>
    <xf numFmtId="0" fontId="124" fillId="0" borderId="49">
      <alignment horizontal="centerContinuous"/>
    </xf>
    <xf numFmtId="0" fontId="124" fillId="0" borderId="49">
      <protection locked="0"/>
    </xf>
    <xf numFmtId="0" fontId="124" fillId="0" borderId="49">
      <alignment horizontal="centerContinuous"/>
    </xf>
    <xf numFmtId="181" fontId="124" fillId="0" borderId="0"/>
    <xf numFmtId="0" fontId="124" fillId="0" borderId="49">
      <protection locked="0"/>
    </xf>
    <xf numFmtId="181" fontId="124" fillId="0" borderId="0"/>
    <xf numFmtId="0" fontId="124" fillId="0" borderId="49">
      <alignment horizontal="centerContinuous"/>
    </xf>
    <xf numFmtId="0" fontId="124" fillId="0" borderId="49">
      <alignment horizontal="centerContinuous"/>
    </xf>
    <xf numFmtId="181" fontId="124" fillId="0" borderId="0"/>
    <xf numFmtId="0" fontId="124" fillId="0" borderId="49">
      <protection locked="0"/>
    </xf>
    <xf numFmtId="181" fontId="124" fillId="0" borderId="0"/>
    <xf numFmtId="0" fontId="124" fillId="0" borderId="49">
      <protection locked="0"/>
    </xf>
    <xf numFmtId="0" fontId="124" fillId="0" borderId="49">
      <alignment horizontal="centerContinuous"/>
    </xf>
    <xf numFmtId="181" fontId="124" fillId="0" borderId="0"/>
    <xf numFmtId="0" fontId="124" fillId="0" borderId="49">
      <protection locked="0"/>
    </xf>
    <xf numFmtId="0" fontId="124" fillId="0" borderId="49">
      <alignment horizontal="centerContinuous"/>
    </xf>
    <xf numFmtId="0" fontId="124" fillId="0" borderId="49">
      <alignment horizontal="centerContinuous"/>
    </xf>
    <xf numFmtId="181" fontId="124" fillId="0" borderId="0"/>
    <xf numFmtId="0" fontId="124" fillId="0" borderId="49">
      <alignment horizontal="centerContinuous"/>
    </xf>
    <xf numFmtId="0" fontId="124" fillId="0" borderId="49">
      <protection locked="0"/>
    </xf>
    <xf numFmtId="181" fontId="124" fillId="0" borderId="0"/>
    <xf numFmtId="0" fontId="124" fillId="0" borderId="0"/>
    <xf numFmtId="181" fontId="124" fillId="0" borderId="0"/>
    <xf numFmtId="0" fontId="124" fillId="0" borderId="49">
      <alignment horizontal="centerContinuous"/>
    </xf>
    <xf numFmtId="0" fontId="124" fillId="0" borderId="49">
      <protection locked="0"/>
    </xf>
    <xf numFmtId="181" fontId="124" fillId="0" borderId="0"/>
    <xf numFmtId="0" fontId="124" fillId="0" borderId="49">
      <alignment horizontal="centerContinuous"/>
    </xf>
    <xf numFmtId="0" fontId="124" fillId="0" borderId="49">
      <protection locked="0"/>
    </xf>
    <xf numFmtId="0" fontId="124" fillId="0" borderId="49">
      <alignment horizontal="centerContinuous"/>
    </xf>
    <xf numFmtId="0" fontId="124" fillId="0" borderId="49">
      <protection locked="0"/>
    </xf>
    <xf numFmtId="0" fontId="124" fillId="0" borderId="49">
      <protection locked="0"/>
    </xf>
    <xf numFmtId="181" fontId="124" fillId="0" borderId="0"/>
    <xf numFmtId="0" fontId="124" fillId="0" borderId="49">
      <protection locked="0"/>
    </xf>
    <xf numFmtId="0" fontId="124" fillId="0" borderId="49">
      <alignment horizontal="centerContinuous"/>
    </xf>
    <xf numFmtId="0" fontId="124" fillId="0" borderId="49">
      <alignment horizontal="centerContinuous"/>
    </xf>
    <xf numFmtId="0" fontId="124" fillId="0" borderId="49">
      <protection locked="0"/>
    </xf>
    <xf numFmtId="181" fontId="124" fillId="0" borderId="0"/>
    <xf numFmtId="0" fontId="124" fillId="0" borderId="49">
      <alignment horizontal="centerContinuous"/>
    </xf>
    <xf numFmtId="0" fontId="124" fillId="0" borderId="49">
      <alignment horizontal="centerContinuous"/>
    </xf>
    <xf numFmtId="181" fontId="124" fillId="0" borderId="0"/>
    <xf numFmtId="0" fontId="124" fillId="0" borderId="49">
      <alignment horizontal="centerContinuous"/>
    </xf>
    <xf numFmtId="181" fontId="124" fillId="0" borderId="0"/>
    <xf numFmtId="0" fontId="124" fillId="0" borderId="49">
      <alignment horizontal="centerContinuous"/>
    </xf>
    <xf numFmtId="181" fontId="124" fillId="0" borderId="0"/>
    <xf numFmtId="0" fontId="124" fillId="0" borderId="49">
      <protection locked="0"/>
    </xf>
    <xf numFmtId="0" fontId="124" fillId="0" borderId="49">
      <alignment horizontal="centerContinuous"/>
    </xf>
    <xf numFmtId="181" fontId="124" fillId="0" borderId="0"/>
    <xf numFmtId="0" fontId="125" fillId="0" borderId="50">
      <alignment vertical="center"/>
    </xf>
    <xf numFmtId="4" fontId="126" fillId="6" borderId="51" applyNumberFormat="0" applyProtection="0">
      <alignment vertical="center"/>
    </xf>
    <xf numFmtId="4" fontId="127" fillId="6" borderId="51" applyNumberFormat="0" applyProtection="0">
      <alignment vertical="center"/>
    </xf>
    <xf numFmtId="4" fontId="128" fillId="6" borderId="51" applyNumberFormat="0" applyProtection="0">
      <alignment horizontal="left" vertical="center" indent="1"/>
    </xf>
    <xf numFmtId="0" fontId="129" fillId="37" borderId="51" applyNumberFormat="0" applyProtection="0">
      <alignment horizontal="left" vertical="top" indent="1"/>
    </xf>
    <xf numFmtId="4" fontId="128" fillId="47" borderId="0" applyNumberFormat="0" applyProtection="0">
      <alignment horizontal="left" vertical="center" indent="1"/>
    </xf>
    <xf numFmtId="4" fontId="128" fillId="5" borderId="51" applyNumberFormat="0" applyProtection="0">
      <alignment horizontal="right" vertical="center"/>
    </xf>
    <xf numFmtId="4" fontId="128" fillId="8" borderId="51" applyNumberFormat="0" applyProtection="0">
      <alignment horizontal="right" vertical="center"/>
    </xf>
    <xf numFmtId="4" fontId="128" fillId="42" borderId="51" applyNumberFormat="0" applyProtection="0">
      <alignment horizontal="right" vertical="center"/>
    </xf>
    <xf numFmtId="4" fontId="128" fillId="10" borderId="51" applyNumberFormat="0" applyProtection="0">
      <alignment horizontal="right" vertical="center"/>
    </xf>
    <xf numFmtId="4" fontId="128" fillId="48" borderId="51" applyNumberFormat="0" applyProtection="0">
      <alignment horizontal="right" vertical="center"/>
    </xf>
    <xf numFmtId="4" fontId="128" fillId="49" borderId="51" applyNumberFormat="0" applyProtection="0">
      <alignment horizontal="right" vertical="center"/>
    </xf>
    <xf numFmtId="4" fontId="128" fillId="50" borderId="51" applyNumberFormat="0" applyProtection="0">
      <alignment horizontal="right" vertical="center"/>
    </xf>
    <xf numFmtId="4" fontId="128" fillId="51" borderId="51" applyNumberFormat="0" applyProtection="0">
      <alignment horizontal="right" vertical="center"/>
    </xf>
    <xf numFmtId="4" fontId="128" fillId="52" borderId="51" applyNumberFormat="0" applyProtection="0">
      <alignment horizontal="right" vertical="center"/>
    </xf>
    <xf numFmtId="4" fontId="126" fillId="53" borderId="52" applyNumberFormat="0" applyProtection="0">
      <alignment horizontal="left" vertical="center" indent="1"/>
    </xf>
    <xf numFmtId="4" fontId="126" fillId="29" borderId="0" applyNumberFormat="0" applyProtection="0">
      <alignment horizontal="left" vertical="center" indent="1"/>
    </xf>
    <xf numFmtId="4" fontId="126" fillId="47" borderId="0" applyNumberFormat="0" applyProtection="0">
      <alignment horizontal="left" vertical="center" indent="1"/>
    </xf>
    <xf numFmtId="4" fontId="128" fillId="29" borderId="51" applyNumberFormat="0" applyProtection="0">
      <alignment horizontal="right" vertical="center"/>
    </xf>
    <xf numFmtId="4" fontId="130" fillId="29" borderId="0" applyNumberFormat="0" applyProtection="0">
      <alignment horizontal="left" vertical="center" indent="1"/>
    </xf>
    <xf numFmtId="4" fontId="130" fillId="47" borderId="0" applyNumberFormat="0" applyProtection="0">
      <alignment horizontal="left" vertical="center" indent="1"/>
    </xf>
    <xf numFmtId="0" fontId="7" fillId="36" borderId="53" applyNumberFormat="0" applyProtection="0">
      <alignment horizontal="left" vertical="center" indent="1"/>
    </xf>
    <xf numFmtId="0" fontId="98" fillId="54" borderId="51" applyNumberFormat="0" applyProtection="0">
      <alignment horizontal="left" vertical="top" indent="1"/>
    </xf>
    <xf numFmtId="0" fontId="7" fillId="55" borderId="53" applyNumberFormat="0" applyProtection="0">
      <alignment horizontal="left" vertical="center" indent="1"/>
    </xf>
    <xf numFmtId="0" fontId="98" fillId="56" borderId="51" applyNumberFormat="0" applyProtection="0">
      <alignment horizontal="left" vertical="top" indent="1"/>
    </xf>
    <xf numFmtId="0" fontId="7" fillId="57" borderId="53" applyNumberFormat="0" applyProtection="0">
      <alignment horizontal="left" vertical="center" indent="1"/>
    </xf>
    <xf numFmtId="0" fontId="98" fillId="57" borderId="51" applyNumberFormat="0" applyProtection="0">
      <alignment horizontal="left" vertical="top" indent="1"/>
    </xf>
    <xf numFmtId="0" fontId="7" fillId="58" borderId="53" applyNumberFormat="0" applyProtection="0">
      <alignment horizontal="left" vertical="center" indent="1"/>
    </xf>
    <xf numFmtId="0" fontId="98" fillId="58" borderId="51" applyNumberFormat="0" applyProtection="0">
      <alignment horizontal="left" vertical="top" indent="1"/>
    </xf>
    <xf numFmtId="0" fontId="98" fillId="43" borderId="54" applyNumberFormat="0">
      <protection locked="0"/>
    </xf>
    <xf numFmtId="0" fontId="131" fillId="54" borderId="55" applyBorder="0"/>
    <xf numFmtId="4" fontId="128" fillId="59" borderId="51" applyNumberFormat="0" applyProtection="0">
      <alignment vertical="center"/>
    </xf>
    <xf numFmtId="4" fontId="132" fillId="59" borderId="51" applyNumberFormat="0" applyProtection="0">
      <alignment vertical="center"/>
    </xf>
    <xf numFmtId="4" fontId="126" fillId="29" borderId="56" applyNumberFormat="0" applyProtection="0">
      <alignment horizontal="left" vertical="center" indent="1"/>
    </xf>
    <xf numFmtId="0" fontId="133" fillId="41" borderId="51" applyNumberFormat="0" applyProtection="0">
      <alignment horizontal="left" vertical="top" indent="1"/>
    </xf>
    <xf numFmtId="4" fontId="128" fillId="59" borderId="51" applyNumberFormat="0" applyProtection="0">
      <alignment horizontal="right" vertical="center"/>
    </xf>
    <xf numFmtId="4" fontId="132" fillId="59" borderId="51" applyNumberFormat="0" applyProtection="0">
      <alignment horizontal="right" vertical="center"/>
    </xf>
    <xf numFmtId="4" fontId="126" fillId="29" borderId="51" applyNumberFormat="0" applyProtection="0">
      <alignment horizontal="left" vertical="center" indent="1"/>
    </xf>
    <xf numFmtId="0" fontId="133" fillId="56" borderId="51" applyNumberFormat="0" applyProtection="0">
      <alignment horizontal="left" vertical="top" indent="1"/>
    </xf>
    <xf numFmtId="4" fontId="134" fillId="60" borderId="56" applyNumberFormat="0" applyProtection="0">
      <alignment horizontal="left" vertical="center" indent="1"/>
    </xf>
    <xf numFmtId="0" fontId="7" fillId="61" borderId="7"/>
    <xf numFmtId="4" fontId="135" fillId="59" borderId="51" applyNumberFormat="0" applyProtection="0">
      <alignment horizontal="right" vertical="center"/>
    </xf>
    <xf numFmtId="0" fontId="136" fillId="7" borderId="0"/>
    <xf numFmtId="0" fontId="11" fillId="0" borderId="0"/>
    <xf numFmtId="40" fontId="137" fillId="0" borderId="0" applyFont="0" applyFill="0" applyBorder="0" applyAlignment="0" applyProtection="0"/>
    <xf numFmtId="214" fontId="82" fillId="62" borderId="0" applyFont="0"/>
    <xf numFmtId="0" fontId="25" fillId="0" borderId="0"/>
    <xf numFmtId="0" fontId="138" fillId="0" borderId="0" applyNumberFormat="0" applyFill="0" applyBorder="0" applyAlignment="0" applyProtection="0"/>
    <xf numFmtId="1" fontId="76" fillId="0" borderId="0"/>
    <xf numFmtId="0" fontId="139" fillId="0" borderId="0">
      <alignment textRotation="90"/>
    </xf>
    <xf numFmtId="248" fontId="140" fillId="0" borderId="0">
      <alignment vertical="center"/>
    </xf>
    <xf numFmtId="0" fontId="130" fillId="0" borderId="0"/>
    <xf numFmtId="0" fontId="76" fillId="63" borderId="0"/>
    <xf numFmtId="0" fontId="76" fillId="0" borderId="0"/>
    <xf numFmtId="0" fontId="76" fillId="0" borderId="0">
      <alignment vertical="top"/>
    </xf>
    <xf numFmtId="0" fontId="76" fillId="0" borderId="0">
      <alignment vertical="top"/>
    </xf>
    <xf numFmtId="0" fontId="141" fillId="29" borderId="0"/>
    <xf numFmtId="0" fontId="142" fillId="0" borderId="0">
      <alignment horizontal="left" vertical="center"/>
    </xf>
    <xf numFmtId="40" fontId="143" fillId="0" borderId="0" applyBorder="0">
      <alignment horizontal="right"/>
    </xf>
    <xf numFmtId="37" fontId="34" fillId="0" borderId="2" applyNumberFormat="0"/>
    <xf numFmtId="0" fontId="144" fillId="0" borderId="57" applyNumberFormat="0" applyAlignment="0" applyProtection="0"/>
    <xf numFmtId="0" fontId="145" fillId="0" borderId="0" applyBorder="0" applyProtection="0">
      <alignment vertical="center"/>
    </xf>
    <xf numFmtId="0" fontId="145" fillId="0" borderId="6" applyBorder="0" applyProtection="0">
      <alignment horizontal="right" vertical="center"/>
    </xf>
    <xf numFmtId="0" fontId="146" fillId="64" borderId="0" applyBorder="0" applyProtection="0">
      <alignment horizontal="centerContinuous" vertical="center"/>
    </xf>
    <xf numFmtId="0" fontId="146" fillId="65" borderId="6" applyBorder="0" applyProtection="0">
      <alignment horizontal="centerContinuous" vertical="center"/>
    </xf>
    <xf numFmtId="0" fontId="147" fillId="0" borderId="0"/>
    <xf numFmtId="0" fontId="116" fillId="0" borderId="0"/>
    <xf numFmtId="0" fontId="148" fillId="0" borderId="0" applyFill="0" applyBorder="0" applyProtection="0">
      <alignment horizontal="left"/>
    </xf>
    <xf numFmtId="0" fontId="106" fillId="0" borderId="20" applyFill="0" applyBorder="0" applyProtection="0">
      <alignment horizontal="left" vertical="top"/>
    </xf>
    <xf numFmtId="0" fontId="74" fillId="0" borderId="0">
      <alignment horizontal="centerContinuous"/>
    </xf>
    <xf numFmtId="49" fontId="77" fillId="0" borderId="0" applyFont="0" applyFill="0" applyBorder="0" applyAlignment="0" applyProtection="0"/>
    <xf numFmtId="0" fontId="149" fillId="0" borderId="0"/>
    <xf numFmtId="0" fontId="150" fillId="0" borderId="0"/>
    <xf numFmtId="0" fontId="42" fillId="40" borderId="0">
      <alignment horizontal="right"/>
    </xf>
    <xf numFmtId="249" fontId="60" fillId="0" borderId="0"/>
    <xf numFmtId="198" fontId="34" fillId="0" borderId="26" applyFill="0"/>
    <xf numFmtId="37" fontId="34" fillId="0" borderId="41" applyNumberFormat="0" applyFill="0"/>
    <xf numFmtId="0" fontId="151" fillId="0" borderId="0">
      <alignment horizontal="fill"/>
    </xf>
    <xf numFmtId="37" fontId="7" fillId="6" borderId="0" applyNumberFormat="0" applyBorder="0" applyAlignment="0" applyProtection="0"/>
    <xf numFmtId="37" fontId="98" fillId="0" borderId="0"/>
    <xf numFmtId="37" fontId="98" fillId="3" borderId="0" applyNumberFormat="0" applyBorder="0" applyAlignment="0" applyProtection="0"/>
    <xf numFmtId="3" fontId="152" fillId="0" borderId="47" applyProtection="0"/>
    <xf numFmtId="4" fontId="80" fillId="0" borderId="0">
      <protection locked="0"/>
    </xf>
    <xf numFmtId="250" fontId="76" fillId="0" borderId="0" applyFont="0" applyFill="0" applyBorder="0" applyAlignment="0" applyProtection="0"/>
    <xf numFmtId="251" fontId="76" fillId="0" borderId="0" applyFont="0" applyFill="0" applyBorder="0" applyAlignment="0" applyProtection="0"/>
    <xf numFmtId="0" fontId="76" fillId="0" borderId="0" applyFont="0" applyFill="0" applyBorder="0">
      <alignment horizontal="right" vertical="center" wrapText="1"/>
    </xf>
    <xf numFmtId="233" fontId="17" fillId="0" borderId="0"/>
    <xf numFmtId="1" fontId="153" fillId="0" borderId="0">
      <alignment horizontal="center"/>
    </xf>
    <xf numFmtId="1" fontId="154" fillId="0" borderId="0">
      <alignment horizontal="centerContinuous"/>
    </xf>
    <xf numFmtId="0" fontId="6" fillId="0" borderId="0"/>
    <xf numFmtId="43" fontId="6" fillId="0" borderId="0" applyFont="0" applyFill="0" applyBorder="0" applyAlignment="0" applyProtection="0"/>
    <xf numFmtId="44" fontId="6" fillId="0" borderId="0" applyFont="0" applyFill="0" applyBorder="0" applyAlignment="0" applyProtection="0"/>
    <xf numFmtId="174" fontId="29" fillId="0" borderId="0" applyProtection="0"/>
    <xf numFmtId="0" fontId="9" fillId="0" borderId="0"/>
    <xf numFmtId="0" fontId="5" fillId="0" borderId="0"/>
    <xf numFmtId="0" fontId="89" fillId="0" borderId="0"/>
    <xf numFmtId="0" fontId="4" fillId="0" borderId="0"/>
    <xf numFmtId="174" fontId="29" fillId="0" borderId="0" applyProtection="0"/>
    <xf numFmtId="0" fontId="3" fillId="0" borderId="0"/>
    <xf numFmtId="174" fontId="11" fillId="0" borderId="68" applyFill="0"/>
    <xf numFmtId="0" fontId="9" fillId="0" borderId="0" applyFill="0">
      <alignment horizontal="center" vertical="center" wrapText="1"/>
    </xf>
    <xf numFmtId="0" fontId="11" fillId="0" borderId="0" applyFont="0" applyFill="0" applyBorder="0" applyAlignment="0" applyProtection="0"/>
    <xf numFmtId="174" fontId="33" fillId="0" borderId="69" applyFill="0">
      <alignment horizontal="right"/>
    </xf>
    <xf numFmtId="4" fontId="33" fillId="0" borderId="69" applyFill="0"/>
    <xf numFmtId="0" fontId="9" fillId="0" borderId="0" applyFill="0">
      <alignment horizontal="left" indent="4"/>
    </xf>
    <xf numFmtId="174" fontId="29" fillId="0" borderId="0" applyProtection="0"/>
    <xf numFmtId="43" fontId="29" fillId="0" borderId="0" applyFont="0" applyFill="0" applyBorder="0" applyAlignment="0" applyProtection="0"/>
    <xf numFmtId="9" fontId="29" fillId="0" borderId="0" applyFont="0" applyFill="0" applyBorder="0" applyAlignment="0" applyProtection="0"/>
    <xf numFmtId="39" fontId="9"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46"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172" fontId="9" fillId="0" borderId="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0" fontId="30"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7" fontId="9"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233" fontId="177" fillId="0" borderId="0"/>
    <xf numFmtId="0" fontId="85" fillId="0" borderId="0"/>
    <xf numFmtId="174" fontId="29" fillId="0" borderId="0" applyProtection="0"/>
    <xf numFmtId="0" fontId="85" fillId="0" borderId="0"/>
    <xf numFmtId="0" fontId="85" fillId="0" borderId="0"/>
    <xf numFmtId="0" fontId="178" fillId="0" borderId="0"/>
    <xf numFmtId="0" fontId="2" fillId="0" borderId="0"/>
    <xf numFmtId="0" fontId="2" fillId="0" borderId="0"/>
    <xf numFmtId="0" fontId="2" fillId="0" borderId="0"/>
    <xf numFmtId="0" fontId="29" fillId="0" borderId="0"/>
    <xf numFmtId="10" fontId="9" fillId="0" borderId="0" applyFont="0" applyFill="0" applyBorder="0" applyAlignment="0" applyProtection="0"/>
    <xf numFmtId="9" fontId="101" fillId="0" borderId="0" applyFont="0" applyFill="0" applyBorder="0" applyAlignment="0" applyProtection="0"/>
    <xf numFmtId="9" fontId="85" fillId="0" borderId="0" applyFont="0" applyFill="0" applyBorder="0" applyAlignment="0" applyProtection="0"/>
    <xf numFmtId="9" fontId="29" fillId="0" borderId="0" applyFont="0" applyFill="0" applyBorder="0" applyAlignment="0" applyProtection="0"/>
    <xf numFmtId="0" fontId="101" fillId="0" borderId="0" applyNumberFormat="0" applyBorder="0" applyAlignment="0"/>
    <xf numFmtId="0" fontId="58" fillId="0" borderId="0" applyNumberFormat="0" applyBorder="0" applyAlignment="0"/>
    <xf numFmtId="0" fontId="117" fillId="0" borderId="0" applyNumberFormat="0" applyBorder="0" applyAlignment="0"/>
    <xf numFmtId="0" fontId="101" fillId="0" borderId="0" applyNumberFormat="0" applyBorder="0" applyAlignment="0"/>
    <xf numFmtId="0" fontId="9" fillId="0" borderId="0" applyFill="0">
      <alignment horizontal="center" vertical="center" wrapText="1"/>
    </xf>
    <xf numFmtId="0" fontId="11" fillId="0" borderId="0" applyFont="0" applyFill="0" applyBorder="0" applyAlignment="0" applyProtection="0"/>
    <xf numFmtId="0" fontId="9" fillId="0" borderId="0" applyFill="0">
      <alignment horizontal="left" indent="4"/>
    </xf>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9" fontId="9" fillId="0" borderId="0" applyFont="0" applyFill="0" applyBorder="0" applyAlignment="0" applyProtection="0"/>
    <xf numFmtId="0" fontId="9" fillId="0" borderId="0"/>
    <xf numFmtId="0" fontId="9" fillId="0" borderId="0"/>
    <xf numFmtId="0" fontId="175" fillId="68" borderId="0" applyNumberFormat="0" applyBorder="0" applyAlignment="0" applyProtection="0"/>
    <xf numFmtId="43" fontId="2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4" fontId="29" fillId="0" borderId="0" applyFont="0" applyFill="0" applyBorder="0" applyAlignment="0" applyProtection="0"/>
    <xf numFmtId="44" fontId="9" fillId="0" borderId="0" applyFont="0" applyFill="0" applyBorder="0" applyAlignment="0" applyProtection="0"/>
    <xf numFmtId="44" fontId="17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255" fontId="180" fillId="0" borderId="0"/>
    <xf numFmtId="0" fontId="179" fillId="0" borderId="0"/>
    <xf numFmtId="0" fontId="2" fillId="0" borderId="0"/>
    <xf numFmtId="0" fontId="9" fillId="0" borderId="0"/>
    <xf numFmtId="0" fontId="2" fillId="0" borderId="0"/>
    <xf numFmtId="0" fontId="2" fillId="0" borderId="0"/>
    <xf numFmtId="174" fontId="29" fillId="0" borderId="0" applyProtection="0"/>
    <xf numFmtId="0" fontId="181" fillId="0" borderId="0"/>
    <xf numFmtId="0" fontId="29" fillId="0" borderId="0"/>
    <xf numFmtId="9" fontId="2" fillId="0" borderId="0" applyFont="0" applyFill="0" applyBorder="0" applyAlignment="0" applyProtection="0"/>
    <xf numFmtId="174" fontId="29" fillId="0" borderId="0" applyProtection="0"/>
    <xf numFmtId="0" fontId="9" fillId="0" borderId="0"/>
    <xf numFmtId="0" fontId="9" fillId="0" borderId="0"/>
    <xf numFmtId="174" fontId="29" fillId="0" borderId="0" applyProtection="0"/>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6" fillId="77" borderId="0" applyNumberFormat="0" applyBorder="0" applyAlignment="0" applyProtection="0"/>
    <xf numFmtId="0" fontId="86" fillId="75" borderId="0" applyNumberFormat="0" applyBorder="0" applyAlignment="0" applyProtection="0"/>
    <xf numFmtId="0" fontId="86" fillId="38" borderId="0" applyNumberFormat="0" applyBorder="0" applyAlignment="0" applyProtection="0"/>
    <xf numFmtId="0" fontId="86" fillId="78" borderId="0" applyNumberFormat="0" applyBorder="0" applyAlignment="0" applyProtection="0"/>
    <xf numFmtId="0" fontId="86" fillId="79" borderId="0" applyNumberFormat="0" applyBorder="0" applyAlignment="0" applyProtection="0"/>
    <xf numFmtId="0" fontId="86" fillId="80" borderId="0" applyNumberFormat="0" applyBorder="0" applyAlignment="0" applyProtection="0"/>
    <xf numFmtId="0" fontId="86" fillId="81" borderId="0" applyNumberFormat="0" applyBorder="0" applyAlignment="0" applyProtection="0"/>
    <xf numFmtId="0" fontId="86" fillId="82" borderId="0" applyNumberFormat="0" applyBorder="0" applyAlignment="0" applyProtection="0"/>
    <xf numFmtId="0" fontId="86" fillId="83" borderId="0" applyNumberFormat="0" applyBorder="0" applyAlignment="0" applyProtection="0"/>
    <xf numFmtId="0" fontId="86" fillId="79" borderId="0" applyNumberFormat="0" applyBorder="0" applyAlignment="0" applyProtection="0"/>
    <xf numFmtId="0" fontId="86" fillId="84" borderId="0" applyNumberFormat="0" applyBorder="0" applyAlignment="0" applyProtection="0"/>
    <xf numFmtId="0" fontId="182" fillId="35" borderId="0" applyNumberFormat="0" applyBorder="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4" fillId="34" borderId="73" applyNumberFormat="0" applyAlignment="0" applyProtection="0"/>
    <xf numFmtId="256" fontId="185" fillId="0" borderId="0">
      <alignment horizontal="center" wrapText="1"/>
    </xf>
    <xf numFmtId="213" fontId="186" fillId="0" borderId="0"/>
    <xf numFmtId="213" fontId="186" fillId="0" borderId="0"/>
    <xf numFmtId="213" fontId="186" fillId="0" borderId="0"/>
    <xf numFmtId="213" fontId="186" fillId="0" borderId="0"/>
    <xf numFmtId="213" fontId="186" fillId="0" borderId="0"/>
    <xf numFmtId="213" fontId="186" fillId="0" borderId="0"/>
    <xf numFmtId="213" fontId="186" fillId="0" borderId="0"/>
    <xf numFmtId="213" fontId="186" fillId="0" borderId="0"/>
    <xf numFmtId="41" fontId="101" fillId="0" borderId="0" applyFont="0" applyFill="0" applyBorder="0" applyAlignment="0" applyProtection="0"/>
    <xf numFmtId="41" fontId="101" fillId="0" borderId="0" applyFont="0" applyFill="0" applyBorder="0" applyAlignment="0" applyProtection="0"/>
    <xf numFmtId="41"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87" fillId="0" borderId="0" applyFont="0" applyFill="0" applyBorder="0" applyAlignment="0" applyProtection="0"/>
    <xf numFmtId="43" fontId="9"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95" fillId="0" borderId="0"/>
    <xf numFmtId="257" fontId="16" fillId="0" borderId="0">
      <protection locked="0"/>
    </xf>
    <xf numFmtId="258" fontId="9" fillId="0" borderId="0" applyFont="0" applyFill="0" applyBorder="0" applyAlignment="0" applyProtection="0"/>
    <xf numFmtId="259" fontId="188" fillId="0" borderId="0" applyFont="0" applyFill="0" applyBorder="0" applyAlignment="0" applyProtection="0"/>
    <xf numFmtId="44" fontId="64"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9" fillId="0" borderId="0" applyFont="0" applyFill="0" applyBorder="0" applyAlignment="0" applyProtection="0"/>
    <xf numFmtId="260" fontId="123" fillId="0" borderId="0" applyFont="0" applyFill="0" applyBorder="0" applyProtection="0">
      <alignment horizontal="right"/>
    </xf>
    <xf numFmtId="0" fontId="189" fillId="0" borderId="0" applyNumberFormat="0" applyFill="0" applyBorder="0" applyAlignment="0" applyProtection="0"/>
    <xf numFmtId="0" fontId="190" fillId="0" borderId="0">
      <alignment horizontal="left"/>
    </xf>
    <xf numFmtId="175" fontId="188" fillId="0" borderId="0" applyFont="0" applyFill="0" applyBorder="0" applyAlignment="0" applyProtection="0"/>
    <xf numFmtId="261" fontId="9" fillId="0" borderId="0" applyFont="0" applyFill="0" applyBorder="0" applyAlignment="0" applyProtection="0">
      <alignment horizontal="center"/>
    </xf>
    <xf numFmtId="175" fontId="188" fillId="0" borderId="0" applyFont="0" applyFill="0" applyBorder="0" applyAlignment="0" applyProtection="0"/>
    <xf numFmtId="0" fontId="191" fillId="71" borderId="0" applyNumberFormat="0" applyBorder="0" applyAlignment="0" applyProtection="0"/>
    <xf numFmtId="0" fontId="74" fillId="0" borderId="58">
      <alignment horizontal="left"/>
    </xf>
    <xf numFmtId="14" fontId="34" fillId="85" borderId="4">
      <alignment horizontal="center" vertical="center" wrapText="1"/>
    </xf>
    <xf numFmtId="0" fontId="192" fillId="0" borderId="74" applyNumberFormat="0" applyFill="0" applyAlignment="0" applyProtection="0"/>
    <xf numFmtId="0" fontId="193" fillId="0" borderId="75" applyNumberFormat="0" applyFill="0" applyAlignment="0" applyProtection="0"/>
    <xf numFmtId="0" fontId="193" fillId="0" borderId="0" applyNumberFormat="0" applyFill="0" applyBorder="0" applyAlignment="0" applyProtection="0"/>
    <xf numFmtId="0" fontId="194" fillId="0" borderId="0" applyNumberFormat="0" applyFill="0" applyBorder="0" applyAlignment="0" applyProtection="0">
      <alignment vertical="top"/>
      <protection locked="0"/>
    </xf>
    <xf numFmtId="0" fontId="194" fillId="0" borderId="0" applyNumberFormat="0" applyFill="0" applyBorder="0" applyAlignment="0" applyProtection="0">
      <alignment vertical="top"/>
      <protection locked="0"/>
    </xf>
    <xf numFmtId="0" fontId="194" fillId="0" borderId="0" applyNumberFormat="0" applyFill="0" applyBorder="0" applyAlignment="0" applyProtection="0">
      <alignment vertical="top"/>
      <protection locked="0"/>
    </xf>
    <xf numFmtId="0" fontId="194" fillId="0" borderId="0" applyNumberFormat="0" applyFill="0" applyBorder="0" applyAlignment="0" applyProtection="0">
      <alignment vertical="top"/>
      <protection locked="0"/>
    </xf>
    <xf numFmtId="0" fontId="194" fillId="0" borderId="0" applyNumberFormat="0" applyFill="0" applyBorder="0" applyAlignment="0" applyProtection="0">
      <alignment vertical="top"/>
      <protection locked="0"/>
    </xf>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262" fontId="16" fillId="0" borderId="0">
      <alignment horizontal="center"/>
      <protection locked="0"/>
    </xf>
    <xf numFmtId="0" fontId="196" fillId="0" borderId="76" applyNumberFormat="0" applyFill="0" applyAlignment="0" applyProtection="0"/>
    <xf numFmtId="263" fontId="131" fillId="0" borderId="0" applyNumberFormat="0" applyFill="0" applyBorder="0" applyAlignment="0" applyProtection="0"/>
    <xf numFmtId="0" fontId="197" fillId="37" borderId="0" applyNumberFormat="0" applyBorder="0" applyAlignment="0" applyProtection="0"/>
    <xf numFmtId="37" fontId="198" fillId="0" borderId="0" applyNumberFormat="0" applyFill="0" applyBorder="0"/>
    <xf numFmtId="0" fontId="7" fillId="0" borderId="48" applyNumberFormat="0" applyBorder="0" applyAlignment="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5"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85"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5" fillId="0" borderId="0"/>
    <xf numFmtId="0" fontId="85" fillId="0" borderId="0"/>
    <xf numFmtId="0" fontId="85" fillId="0" borderId="0"/>
    <xf numFmtId="0" fontId="85" fillId="0" borderId="0"/>
    <xf numFmtId="0" fontId="9" fillId="0" borderId="0">
      <alignment vertical="top"/>
    </xf>
    <xf numFmtId="0" fontId="85" fillId="0" borderId="0"/>
    <xf numFmtId="0" fontId="9" fillId="0" borderId="0"/>
    <xf numFmtId="0" fontId="9"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5" fillId="0" borderId="0"/>
    <xf numFmtId="0" fontId="85" fillId="0" borderId="0"/>
    <xf numFmtId="0" fontId="85" fillId="0" borderId="0"/>
    <xf numFmtId="0" fontId="85" fillId="0" borderId="0"/>
    <xf numFmtId="264"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5" fillId="0" borderId="0"/>
    <xf numFmtId="264"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7" fillId="0" borderId="0"/>
    <xf numFmtId="0" fontId="18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264"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30"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4" fontId="29" fillId="0" borderId="0" applyProtection="0"/>
    <xf numFmtId="0" fontId="199" fillId="0" borderId="0"/>
    <xf numFmtId="0" fontId="199" fillId="0" borderId="0"/>
    <xf numFmtId="0" fontId="178" fillId="0" borderId="0"/>
    <xf numFmtId="0" fontId="1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0" fillId="0" borderId="0"/>
    <xf numFmtId="0" fontId="9" fillId="0" borderId="0"/>
    <xf numFmtId="0" fontId="9" fillId="0" borderId="0"/>
    <xf numFmtId="0" fontId="9" fillId="0" borderId="0"/>
    <xf numFmtId="0" fontId="9" fillId="0" borderId="0"/>
    <xf numFmtId="0" fontId="9" fillId="0" borderId="0"/>
    <xf numFmtId="0" fontId="9" fillId="0" borderId="0"/>
    <xf numFmtId="0" fontId="101" fillId="0" borderId="0"/>
    <xf numFmtId="0" fontId="9" fillId="0" borderId="0"/>
    <xf numFmtId="0"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5"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1" fillId="0" borderId="0"/>
    <xf numFmtId="0" fontId="9" fillId="0" borderId="0"/>
    <xf numFmtId="0" fontId="9" fillId="0" borderId="0"/>
    <xf numFmtId="0" fontId="9" fillId="0" borderId="0"/>
    <xf numFmtId="22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20" fontId="190"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85" fillId="0" borderId="0"/>
    <xf numFmtId="0" fontId="8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5" fillId="0" borderId="0"/>
    <xf numFmtId="0" fontId="85" fillId="0" borderId="0"/>
    <xf numFmtId="0" fontId="85"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5"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5" fillId="0" borderId="0"/>
    <xf numFmtId="0" fontId="8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5"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5"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265" fontId="47" fillId="69" borderId="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12" fontId="11" fillId="86" borderId="4">
      <alignment horizontal="left"/>
    </xf>
    <xf numFmtId="0" fontId="95" fillId="0" borderId="0"/>
    <xf numFmtId="266" fontId="3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85"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9" fillId="0" borderId="0" applyFont="0" applyFill="0" applyBorder="0" applyAlignment="0" applyProtection="0"/>
    <xf numFmtId="0" fontId="30" fillId="0" borderId="0" applyNumberFormat="0" applyFont="0" applyFill="0" applyBorder="0" applyAlignment="0" applyProtection="0">
      <alignment horizontal="left"/>
    </xf>
    <xf numFmtId="4" fontId="30" fillId="0" borderId="0" applyFont="0" applyFill="0" applyBorder="0" applyAlignment="0" applyProtection="0"/>
    <xf numFmtId="0" fontId="31" fillId="0" borderId="4">
      <alignment horizontal="center"/>
    </xf>
    <xf numFmtId="0" fontId="9" fillId="0" borderId="0" applyNumberFormat="0" applyFill="0" applyBorder="0" applyAlignment="0" applyProtection="0"/>
    <xf numFmtId="4" fontId="58" fillId="37" borderId="51" applyNumberFormat="0" applyProtection="0">
      <alignment vertical="center"/>
    </xf>
    <xf numFmtId="4" fontId="201" fillId="6" borderId="51" applyNumberFormat="0" applyProtection="0">
      <alignment vertical="center"/>
    </xf>
    <xf numFmtId="4" fontId="58" fillId="6" borderId="51" applyNumberFormat="0" applyProtection="0">
      <alignment vertical="center"/>
    </xf>
    <xf numFmtId="4" fontId="58" fillId="6" borderId="51" applyNumberFormat="0" applyProtection="0">
      <alignment horizontal="left" vertical="center" indent="1"/>
    </xf>
    <xf numFmtId="4" fontId="58" fillId="6" borderId="51" applyNumberFormat="0" applyProtection="0">
      <alignment horizontal="left" vertical="center" indent="1"/>
    </xf>
    <xf numFmtId="4" fontId="58" fillId="6" borderId="51" applyNumberFormat="0" applyProtection="0">
      <alignment horizontal="left" vertical="center" indent="1"/>
    </xf>
    <xf numFmtId="4" fontId="58" fillId="6" borderId="51" applyNumberFormat="0" applyProtection="0">
      <alignment horizontal="left" vertical="center" indent="1"/>
    </xf>
    <xf numFmtId="4" fontId="58" fillId="6" borderId="51" applyNumberFormat="0" applyProtection="0">
      <alignment horizontal="left" vertical="center" indent="1"/>
    </xf>
    <xf numFmtId="4" fontId="58" fillId="6" borderId="51" applyNumberFormat="0" applyProtection="0">
      <alignment horizontal="left" vertical="center" indent="1"/>
    </xf>
    <xf numFmtId="0" fontId="58" fillId="6" borderId="51" applyNumberFormat="0" applyProtection="0">
      <alignment horizontal="left" vertical="top"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4" fontId="58" fillId="60" borderId="51" applyNumberFormat="0" applyProtection="0"/>
    <xf numFmtId="4" fontId="101" fillId="35" borderId="51" applyNumberFormat="0" applyProtection="0">
      <alignment horizontal="right" vertical="center"/>
    </xf>
    <xf numFmtId="4" fontId="101" fillId="75" borderId="51" applyNumberFormat="0" applyProtection="0">
      <alignment horizontal="right" vertical="center"/>
    </xf>
    <xf numFmtId="4" fontId="101" fillId="82" borderId="51" applyNumberFormat="0" applyProtection="0">
      <alignment horizontal="right" vertical="center"/>
    </xf>
    <xf numFmtId="4" fontId="101" fillId="76" borderId="51" applyNumberFormat="0" applyProtection="0">
      <alignment horizontal="right" vertical="center"/>
    </xf>
    <xf numFmtId="4" fontId="101" fillId="80" borderId="51" applyNumberFormat="0" applyProtection="0">
      <alignment horizontal="right" vertical="center"/>
    </xf>
    <xf numFmtId="4" fontId="101" fillId="84" borderId="51" applyNumberFormat="0" applyProtection="0">
      <alignment horizontal="right" vertical="center"/>
    </xf>
    <xf numFmtId="4" fontId="101" fillId="83" borderId="51" applyNumberFormat="0" applyProtection="0">
      <alignment horizontal="right" vertical="center"/>
    </xf>
    <xf numFmtId="4" fontId="101" fillId="88" borderId="51" applyNumberFormat="0" applyProtection="0">
      <alignment horizontal="right" vertical="center"/>
    </xf>
    <xf numFmtId="4" fontId="101" fillId="38" borderId="51" applyNumberFormat="0" applyProtection="0">
      <alignment horizontal="right" vertical="center"/>
    </xf>
    <xf numFmtId="4" fontId="58" fillId="89" borderId="52" applyNumberFormat="0" applyProtection="0">
      <alignment horizontal="left" vertical="center" indent="1"/>
    </xf>
    <xf numFmtId="4" fontId="101" fillId="58" borderId="0" applyNumberFormat="0" applyProtection="0">
      <alignment horizontal="left" vertical="center" indent="1"/>
    </xf>
    <xf numFmtId="4" fontId="101" fillId="58" borderId="0" applyNumberFormat="0" applyProtection="0">
      <alignment horizontal="left" indent="1"/>
    </xf>
    <xf numFmtId="4" fontId="101" fillId="58" borderId="0" applyNumberFormat="0" applyProtection="0">
      <alignment horizontal="left" indent="1"/>
    </xf>
    <xf numFmtId="4" fontId="101" fillId="58" borderId="0" applyNumberFormat="0" applyProtection="0">
      <alignment horizontal="left" indent="1"/>
    </xf>
    <xf numFmtId="4" fontId="101" fillId="58" borderId="0" applyNumberFormat="0" applyProtection="0">
      <alignment horizontal="left" indent="1"/>
    </xf>
    <xf numFmtId="4" fontId="101" fillId="58" borderId="0" applyNumberFormat="0" applyProtection="0">
      <alignment horizontal="left" indent="1"/>
    </xf>
    <xf numFmtId="4" fontId="101" fillId="58" borderId="0" applyNumberFormat="0" applyProtection="0">
      <alignment horizontal="left" indent="1"/>
    </xf>
    <xf numFmtId="4" fontId="102" fillId="47" borderId="0" applyNumberFormat="0" applyProtection="0">
      <alignment horizontal="left" vertical="center" indent="1"/>
    </xf>
    <xf numFmtId="4" fontId="102" fillId="47" borderId="0" applyNumberFormat="0" applyProtection="0">
      <alignment horizontal="left" vertical="center" indent="1"/>
    </xf>
    <xf numFmtId="4" fontId="102" fillId="47" borderId="0" applyNumberFormat="0" applyProtection="0">
      <alignment horizontal="left" vertical="center" indent="1"/>
    </xf>
    <xf numFmtId="4" fontId="102" fillId="47" borderId="0" applyNumberFormat="0" applyProtection="0">
      <alignment horizontal="left" vertical="center" indent="1"/>
    </xf>
    <xf numFmtId="4" fontId="102" fillId="47" borderId="0" applyNumberFormat="0" applyProtection="0">
      <alignment horizontal="left" vertical="center" indent="1"/>
    </xf>
    <xf numFmtId="4" fontId="101" fillId="56" borderId="51" applyNumberFormat="0" applyProtection="0">
      <alignment horizontal="right" vertical="center"/>
    </xf>
    <xf numFmtId="4" fontId="202" fillId="0" borderId="0" applyNumberFormat="0" applyProtection="0">
      <alignment horizontal="left" vertical="center" indent="1"/>
    </xf>
    <xf numFmtId="4" fontId="23" fillId="90" borderId="0" applyNumberFormat="0" applyProtection="0">
      <alignment horizontal="left" indent="1"/>
    </xf>
    <xf numFmtId="4" fontId="23" fillId="90" borderId="0" applyNumberFormat="0" applyProtection="0">
      <alignment horizontal="left" indent="1"/>
    </xf>
    <xf numFmtId="4" fontId="23" fillId="90" borderId="0" applyNumberFormat="0" applyProtection="0">
      <alignment horizontal="left" indent="1"/>
    </xf>
    <xf numFmtId="4" fontId="23" fillId="90" borderId="0" applyNumberFormat="0" applyProtection="0">
      <alignment horizontal="left" indent="1"/>
    </xf>
    <xf numFmtId="4" fontId="23" fillId="90" borderId="0" applyNumberFormat="0" applyProtection="0">
      <alignment horizontal="left" indent="1"/>
    </xf>
    <xf numFmtId="4" fontId="23" fillId="90" borderId="0" applyNumberFormat="0" applyProtection="0">
      <alignment horizontal="left" indent="1"/>
    </xf>
    <xf numFmtId="4" fontId="23" fillId="90" borderId="0" applyNumberFormat="0" applyProtection="0">
      <alignment horizontal="left" indent="1"/>
    </xf>
    <xf numFmtId="4" fontId="129" fillId="0" borderId="0" applyNumberFormat="0" applyProtection="0">
      <alignment horizontal="left" vertical="center" indent="1"/>
    </xf>
    <xf numFmtId="4" fontId="129" fillId="91" borderId="0" applyNumberFormat="0" applyProtection="0"/>
    <xf numFmtId="4" fontId="129" fillId="91" borderId="0" applyNumberFormat="0" applyProtection="0"/>
    <xf numFmtId="4" fontId="129" fillId="91" borderId="0" applyNumberFormat="0" applyProtection="0"/>
    <xf numFmtId="4" fontId="129" fillId="91" borderId="0" applyNumberFormat="0" applyProtection="0"/>
    <xf numFmtId="4" fontId="129" fillId="91" borderId="0" applyNumberFormat="0" applyProtection="0"/>
    <xf numFmtId="4" fontId="129" fillId="91" borderId="0" applyNumberFormat="0" applyProtection="0"/>
    <xf numFmtId="4" fontId="129" fillId="91" borderId="0" applyNumberFormat="0" applyProtection="0"/>
    <xf numFmtId="0" fontId="9" fillId="47" borderId="51" applyNumberFormat="0" applyProtection="0">
      <alignment horizontal="left" vertical="center" indent="1"/>
    </xf>
    <xf numFmtId="0" fontId="9" fillId="47" borderId="51" applyNumberFormat="0" applyProtection="0">
      <alignment horizontal="left" vertical="center" indent="1"/>
    </xf>
    <xf numFmtId="0" fontId="9" fillId="47" borderId="51" applyNumberFormat="0" applyProtection="0">
      <alignment horizontal="left" vertical="center" indent="1"/>
    </xf>
    <xf numFmtId="0" fontId="9" fillId="47" borderId="51" applyNumberFormat="0" applyProtection="0">
      <alignment horizontal="left" vertical="center" indent="1"/>
    </xf>
    <xf numFmtId="0" fontId="9" fillId="47" borderId="51" applyNumberFormat="0" applyProtection="0">
      <alignment horizontal="left" vertical="center" indent="1"/>
    </xf>
    <xf numFmtId="0" fontId="9" fillId="47" borderId="51" applyNumberFormat="0" applyProtection="0">
      <alignment horizontal="left" vertical="top" indent="1"/>
    </xf>
    <xf numFmtId="0" fontId="9" fillId="47" borderId="51" applyNumberFormat="0" applyProtection="0">
      <alignment horizontal="left" vertical="top" indent="1"/>
    </xf>
    <xf numFmtId="0" fontId="9" fillId="47" borderId="51" applyNumberFormat="0" applyProtection="0">
      <alignment horizontal="left" vertical="top" indent="1"/>
    </xf>
    <xf numFmtId="0" fontId="9" fillId="47" borderId="51" applyNumberFormat="0" applyProtection="0">
      <alignment horizontal="left" vertical="top" indent="1"/>
    </xf>
    <xf numFmtId="0" fontId="9" fillId="47" borderId="51" applyNumberFormat="0" applyProtection="0">
      <alignment horizontal="left" vertical="top" indent="1"/>
    </xf>
    <xf numFmtId="0" fontId="9" fillId="60" borderId="51" applyNumberFormat="0" applyProtection="0">
      <alignment horizontal="left" vertical="center" indent="1"/>
    </xf>
    <xf numFmtId="0" fontId="9" fillId="60" borderId="51" applyNumberFormat="0" applyProtection="0">
      <alignment horizontal="left" vertical="center" indent="1"/>
    </xf>
    <xf numFmtId="0" fontId="9" fillId="60" borderId="51" applyNumberFormat="0" applyProtection="0">
      <alignment horizontal="left" vertical="center" indent="1"/>
    </xf>
    <xf numFmtId="0" fontId="9" fillId="60" borderId="51" applyNumberFormat="0" applyProtection="0">
      <alignment horizontal="left" vertical="center" indent="1"/>
    </xf>
    <xf numFmtId="0" fontId="9" fillId="60" borderId="51" applyNumberFormat="0" applyProtection="0">
      <alignment horizontal="left" vertical="center" indent="1"/>
    </xf>
    <xf numFmtId="0" fontId="9" fillId="60" borderId="51" applyNumberFormat="0" applyProtection="0">
      <alignment horizontal="left" vertical="top" indent="1"/>
    </xf>
    <xf numFmtId="0" fontId="9" fillId="60" borderId="51" applyNumberFormat="0" applyProtection="0">
      <alignment horizontal="left" vertical="top" indent="1"/>
    </xf>
    <xf numFmtId="0" fontId="9" fillId="60" borderId="51" applyNumberFormat="0" applyProtection="0">
      <alignment horizontal="left" vertical="top" indent="1"/>
    </xf>
    <xf numFmtId="0" fontId="9" fillId="60" borderId="51" applyNumberFormat="0" applyProtection="0">
      <alignment horizontal="left" vertical="top" indent="1"/>
    </xf>
    <xf numFmtId="0" fontId="9" fillId="60" borderId="51" applyNumberFormat="0" applyProtection="0">
      <alignment horizontal="left" vertical="top" indent="1"/>
    </xf>
    <xf numFmtId="0" fontId="9" fillId="29" borderId="51" applyNumberFormat="0" applyProtection="0">
      <alignment horizontal="left" vertical="center" indent="1"/>
    </xf>
    <xf numFmtId="0" fontId="9" fillId="29" borderId="51" applyNumberFormat="0" applyProtection="0">
      <alignment horizontal="left" vertical="center" indent="1"/>
    </xf>
    <xf numFmtId="0" fontId="9" fillId="29" borderId="51" applyNumberFormat="0" applyProtection="0">
      <alignment horizontal="left" vertical="center" indent="1"/>
    </xf>
    <xf numFmtId="0" fontId="9" fillId="29" borderId="51" applyNumberFormat="0" applyProtection="0">
      <alignment horizontal="left" vertical="center" indent="1"/>
    </xf>
    <xf numFmtId="0" fontId="9" fillId="29" borderId="51" applyNumberFormat="0" applyProtection="0">
      <alignment horizontal="left" vertical="center" indent="1"/>
    </xf>
    <xf numFmtId="0" fontId="9" fillId="29" borderId="51" applyNumberFormat="0" applyProtection="0">
      <alignment horizontal="left" vertical="top" indent="1"/>
    </xf>
    <xf numFmtId="0" fontId="9" fillId="29" borderId="51" applyNumberFormat="0" applyProtection="0">
      <alignment horizontal="left" vertical="top" indent="1"/>
    </xf>
    <xf numFmtId="0" fontId="9" fillId="29" borderId="51" applyNumberFormat="0" applyProtection="0">
      <alignment horizontal="left" vertical="top" indent="1"/>
    </xf>
    <xf numFmtId="0" fontId="9" fillId="29" borderId="51" applyNumberFormat="0" applyProtection="0">
      <alignment horizontal="left" vertical="top" indent="1"/>
    </xf>
    <xf numFmtId="0" fontId="9" fillId="29" borderId="51" applyNumberFormat="0" applyProtection="0">
      <alignment horizontal="left" vertical="top" indent="1"/>
    </xf>
    <xf numFmtId="0" fontId="9" fillId="59" borderId="51" applyNumberFormat="0" applyProtection="0">
      <alignment horizontal="left" vertical="center" indent="1"/>
    </xf>
    <xf numFmtId="0" fontId="9" fillId="59" borderId="51" applyNumberFormat="0" applyProtection="0">
      <alignment horizontal="left" vertical="center" indent="1"/>
    </xf>
    <xf numFmtId="0" fontId="9" fillId="59" borderId="51" applyNumberFormat="0" applyProtection="0">
      <alignment horizontal="left" vertical="center" indent="1"/>
    </xf>
    <xf numFmtId="0" fontId="9" fillId="59" borderId="51" applyNumberFormat="0" applyProtection="0">
      <alignment horizontal="left" vertical="center" indent="1"/>
    </xf>
    <xf numFmtId="0" fontId="9" fillId="59" borderId="51" applyNumberFormat="0" applyProtection="0">
      <alignment horizontal="left" vertical="center" indent="1"/>
    </xf>
    <xf numFmtId="0" fontId="9" fillId="59" borderId="51" applyNumberFormat="0" applyProtection="0">
      <alignment horizontal="left" vertical="top" indent="1"/>
    </xf>
    <xf numFmtId="0" fontId="9" fillId="59" borderId="51" applyNumberFormat="0" applyProtection="0">
      <alignment horizontal="left" vertical="top" indent="1"/>
    </xf>
    <xf numFmtId="0" fontId="9" fillId="59" borderId="51" applyNumberFormat="0" applyProtection="0">
      <alignment horizontal="left" vertical="top" indent="1"/>
    </xf>
    <xf numFmtId="0" fontId="9" fillId="59" borderId="51" applyNumberFormat="0" applyProtection="0">
      <alignment horizontal="left" vertical="top" indent="1"/>
    </xf>
    <xf numFmtId="0" fontId="9" fillId="59" borderId="51" applyNumberFormat="0" applyProtection="0">
      <alignment horizontal="left" vertical="top" indent="1"/>
    </xf>
    <xf numFmtId="4" fontId="101" fillId="40" borderId="51" applyNumberFormat="0" applyProtection="0">
      <alignment vertical="center"/>
    </xf>
    <xf numFmtId="4" fontId="203" fillId="40" borderId="51" applyNumberFormat="0" applyProtection="0">
      <alignment vertical="center"/>
    </xf>
    <xf numFmtId="4" fontId="101" fillId="40" borderId="51" applyNumberFormat="0" applyProtection="0">
      <alignment horizontal="left" vertical="center" indent="1"/>
    </xf>
    <xf numFmtId="0" fontId="101" fillId="40" borderId="51" applyNumberFormat="0" applyProtection="0">
      <alignment horizontal="left" vertical="top" indent="1"/>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0" borderId="51" applyNumberFormat="0" applyProtection="0">
      <alignment horizontal="right" vertical="center"/>
    </xf>
    <xf numFmtId="4" fontId="203" fillId="58" borderId="51" applyNumberFormat="0" applyProtection="0">
      <alignment horizontal="right" vertical="center"/>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4" fontId="101" fillId="0" borderId="51"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101" fillId="60" borderId="51" applyNumberFormat="0" applyProtection="0">
      <alignment horizontal="left" vertical="top"/>
    </xf>
    <xf numFmtId="4" fontId="25" fillId="0" borderId="0" applyNumberFormat="0" applyProtection="0">
      <alignment horizontal="left" vertical="center"/>
    </xf>
    <xf numFmtId="4" fontId="8" fillId="93" borderId="0" applyNumberFormat="0" applyProtection="0">
      <alignment horizontal="left"/>
    </xf>
    <xf numFmtId="4" fontId="8" fillId="93" borderId="0" applyNumberFormat="0" applyProtection="0">
      <alignment horizontal="left"/>
    </xf>
    <xf numFmtId="4" fontId="8" fillId="93" borderId="0" applyNumberFormat="0" applyProtection="0">
      <alignment horizontal="left"/>
    </xf>
    <xf numFmtId="4" fontId="8" fillId="93" borderId="0" applyNumberFormat="0" applyProtection="0">
      <alignment horizontal="left"/>
    </xf>
    <xf numFmtId="4" fontId="8" fillId="93" borderId="0" applyNumberFormat="0" applyProtection="0">
      <alignment horizontal="left"/>
    </xf>
    <xf numFmtId="4" fontId="8" fillId="93" borderId="0" applyNumberFormat="0" applyProtection="0">
      <alignment horizontal="left"/>
    </xf>
    <xf numFmtId="4" fontId="8" fillId="93" borderId="0" applyNumberFormat="0" applyProtection="0">
      <alignment horizontal="left"/>
    </xf>
    <xf numFmtId="4" fontId="56" fillId="58" borderId="51" applyNumberFormat="0" applyProtection="0">
      <alignment horizontal="right" vertical="center"/>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67" fontId="9" fillId="0" borderId="0" applyFill="0" applyBorder="0" applyAlignment="0" applyProtection="0">
      <alignment wrapText="1"/>
    </xf>
    <xf numFmtId="0" fontId="34" fillId="0" borderId="0" applyNumberFormat="0" applyFill="0" applyBorder="0">
      <alignment horizontal="center" wrapText="1"/>
    </xf>
    <xf numFmtId="0" fontId="34" fillId="0" borderId="0" applyNumberFormat="0" applyFill="0" applyBorder="0">
      <alignment horizontal="center" wrapText="1"/>
    </xf>
    <xf numFmtId="0" fontId="55" fillId="0" borderId="0" applyFill="0" applyBorder="0" applyProtection="0">
      <alignment horizontal="left" vertical="top"/>
    </xf>
    <xf numFmtId="40" fontId="204" fillId="0" borderId="0"/>
    <xf numFmtId="0" fontId="205" fillId="0" borderId="0" applyNumberFormat="0" applyFill="0" applyBorder="0" applyAlignment="0" applyProtection="0"/>
    <xf numFmtId="0" fontId="34" fillId="0" borderId="7">
      <alignment horizontal="center" vertical="center" wrapText="1"/>
    </xf>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37" fontId="7" fillId="0" borderId="0"/>
    <xf numFmtId="3" fontId="152" fillId="39" borderId="47" applyProtection="0"/>
    <xf numFmtId="0" fontId="206" fillId="0" borderId="0" applyNumberFormat="0" applyFill="0" applyBorder="0" applyAlignment="0" applyProtection="0"/>
    <xf numFmtId="0" fontId="178" fillId="0" borderId="0"/>
    <xf numFmtId="0" fontId="178" fillId="0" borderId="0"/>
    <xf numFmtId="0" fontId="2" fillId="0" borderId="0"/>
    <xf numFmtId="0" fontId="1"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applyFont="0" applyFill="0" applyBorder="0" applyAlignment="0" applyProtection="0"/>
    <xf numFmtId="0" fontId="9" fillId="0" borderId="0"/>
    <xf numFmtId="0" fontId="9" fillId="0" borderId="0"/>
    <xf numFmtId="181" fontId="9" fillId="0" borderId="0" applyFont="0" applyFill="0" applyBorder="0" applyAlignment="0" applyProtection="0"/>
    <xf numFmtId="181"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0"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0" fontId="9" fillId="0" borderId="0"/>
    <xf numFmtId="0" fontId="9" fillId="0" borderId="0"/>
    <xf numFmtId="191" fontId="9" fillId="0" borderId="0" applyFont="0" applyFill="0" applyBorder="0" applyAlignment="0" applyProtection="0"/>
    <xf numFmtId="191"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0" fontId="9" fillId="0" borderId="0"/>
    <xf numFmtId="195" fontId="46" fillId="0" borderId="0" applyFont="0" applyFill="0" applyBorder="0" applyAlignment="0" applyProtection="0"/>
    <xf numFmtId="197" fontId="46" fillId="0" borderId="0" applyFont="0" applyFill="0" applyBorder="0" applyAlignment="0" applyProtection="0"/>
    <xf numFmtId="0" fontId="9" fillId="0" borderId="0"/>
    <xf numFmtId="198" fontId="9" fillId="0" borderId="0" applyBorder="0"/>
    <xf numFmtId="0" fontId="9" fillId="0" borderId="0" applyBorder="0"/>
    <xf numFmtId="198" fontId="9" fillId="0" borderId="0" applyBorder="0"/>
    <xf numFmtId="205" fontId="34" fillId="29" borderId="42">
      <alignment horizontal="center" vertical="center"/>
    </xf>
    <xf numFmtId="0" fontId="9" fillId="0" borderId="0"/>
    <xf numFmtId="0" fontId="66" fillId="0" borderId="69" applyNumberFormat="0" applyFill="0" applyAlignment="0" applyProtection="0"/>
    <xf numFmtId="211" fontId="46" fillId="0" borderId="0" applyFont="0" applyFill="0" applyBorder="0" applyAlignment="0" applyProtection="0"/>
    <xf numFmtId="0" fontId="64" fillId="0" borderId="0" applyFill="0" applyBorder="0" applyAlignment="0"/>
    <xf numFmtId="0" fontId="9" fillId="0" borderId="0">
      <alignment vertical="center"/>
    </xf>
    <xf numFmtId="37" fontId="34" fillId="0" borderId="69">
      <alignment horizontal="center"/>
    </xf>
    <xf numFmtId="213" fontId="46" fillId="0" borderId="0"/>
    <xf numFmtId="213" fontId="46" fillId="0" borderId="0"/>
    <xf numFmtId="213" fontId="46" fillId="0" borderId="0"/>
    <xf numFmtId="213" fontId="46" fillId="0" borderId="0"/>
    <xf numFmtId="213" fontId="46" fillId="0" borderId="0"/>
    <xf numFmtId="213" fontId="46" fillId="0" borderId="0"/>
    <xf numFmtId="213" fontId="46" fillId="0" borderId="0"/>
    <xf numFmtId="213" fontId="46" fillId="0" borderId="0"/>
    <xf numFmtId="217" fontId="9" fillId="0" borderId="0" applyFont="0" applyFill="0" applyBorder="0" applyAlignment="0" applyProtection="0"/>
    <xf numFmtId="218" fontId="9" fillId="0" borderId="0" applyFont="0" applyFill="0" applyBorder="0" applyAlignment="0" applyProtection="0"/>
    <xf numFmtId="219" fontId="9" fillId="0" borderId="0" applyFont="0" applyFill="0" applyBorder="0" applyAlignment="0" applyProtection="0"/>
    <xf numFmtId="38" fontId="46" fillId="0" borderId="0" applyFill="0" applyBorder="0" applyProtection="0">
      <alignment horizontal="center"/>
    </xf>
    <xf numFmtId="220" fontId="9" fillId="0" borderId="0" applyFill="0" applyBorder="0">
      <alignment horizontal="left"/>
    </xf>
    <xf numFmtId="221" fontId="9" fillId="0" borderId="0" applyFont="0" applyFill="0" applyBorder="0" applyAlignment="0" applyProtection="0"/>
    <xf numFmtId="220" fontId="9" fillId="0" borderId="0" applyFont="0" applyFill="0" applyBorder="0" applyAlignment="0" applyProtection="0"/>
    <xf numFmtId="222" fontId="9" fillId="0" borderId="0" applyFont="0" applyFill="0" applyBorder="0" applyAlignment="0" applyProtection="0"/>
    <xf numFmtId="223" fontId="46" fillId="0" borderId="0" applyFont="0" applyFill="0" applyBorder="0" applyAlignment="0" applyProtection="0"/>
    <xf numFmtId="224" fontId="9" fillId="0" borderId="0" applyFont="0" applyFill="0" applyBorder="0" applyAlignment="0" applyProtection="0"/>
    <xf numFmtId="8" fontId="46" fillId="0" borderId="0" applyFill="0" applyBorder="0" applyProtection="0">
      <alignment horizontal="center"/>
    </xf>
    <xf numFmtId="6" fontId="46" fillId="0" borderId="0">
      <alignment horizontal="center"/>
    </xf>
    <xf numFmtId="227" fontId="7" fillId="0" borderId="0" applyFont="0" applyFill="0" applyBorder="0" applyAlignment="0" applyProtection="0"/>
    <xf numFmtId="0" fontId="46" fillId="34" borderId="0" applyNumberFormat="0" applyFont="0" applyBorder="0" applyAlignment="0" applyProtection="0"/>
    <xf numFmtId="0" fontId="46" fillId="35" borderId="0" applyNumberFormat="0" applyFont="0" applyBorder="0" applyAlignment="0" applyProtection="0"/>
    <xf numFmtId="0" fontId="46" fillId="0" borderId="45" applyNumberFormat="0" applyFont="0" applyAlignment="0" applyProtection="0"/>
    <xf numFmtId="0" fontId="46" fillId="0" borderId="46" applyNumberFormat="0" applyFont="0" applyAlignment="0" applyProtection="0"/>
    <xf numFmtId="0" fontId="46" fillId="38" borderId="0" applyNumberFormat="0" applyFont="0" applyBorder="0" applyAlignment="0" applyProtection="0"/>
    <xf numFmtId="234" fontId="46" fillId="0" borderId="0"/>
    <xf numFmtId="0" fontId="9" fillId="0" borderId="0" applyNumberFormat="0" applyFill="0" applyBorder="0" applyAlignment="0" applyProtection="0"/>
    <xf numFmtId="235" fontId="46" fillId="0" borderId="0" applyFill="0" applyBorder="0" applyProtection="0">
      <alignment horizontal="center"/>
    </xf>
    <xf numFmtId="0" fontId="9" fillId="0" borderId="0"/>
    <xf numFmtId="238" fontId="64" fillId="0" borderId="69"/>
    <xf numFmtId="0" fontId="9" fillId="0" borderId="0"/>
    <xf numFmtId="245" fontId="9" fillId="0" borderId="0" applyFont="0" applyFill="0" applyBorder="0" applyAlignment="0" applyProtection="0"/>
    <xf numFmtId="40" fontId="9" fillId="0" borderId="0"/>
    <xf numFmtId="4" fontId="102" fillId="6" borderId="51" applyNumberFormat="0" applyProtection="0">
      <alignment vertical="center"/>
    </xf>
    <xf numFmtId="4" fontId="102" fillId="53" borderId="52" applyNumberFormat="0" applyProtection="0">
      <alignment horizontal="left" vertical="center" indent="1"/>
    </xf>
    <xf numFmtId="4" fontId="102" fillId="29" borderId="0" applyNumberFormat="0" applyProtection="0">
      <alignment horizontal="left" vertical="center" indent="1"/>
    </xf>
    <xf numFmtId="4" fontId="101" fillId="29" borderId="0" applyNumberFormat="0" applyProtection="0">
      <alignment horizontal="left" vertical="center" indent="1"/>
    </xf>
    <xf numFmtId="4" fontId="101" fillId="47" borderId="0" applyNumberFormat="0" applyProtection="0">
      <alignment horizontal="left" vertical="center" indent="1"/>
    </xf>
    <xf numFmtId="0" fontId="7" fillId="54" borderId="51" applyNumberFormat="0" applyProtection="0">
      <alignment horizontal="left" vertical="top" indent="1"/>
    </xf>
    <xf numFmtId="0" fontId="7" fillId="56" borderId="51" applyNumberFormat="0" applyProtection="0">
      <alignment horizontal="left" vertical="top" indent="1"/>
    </xf>
    <xf numFmtId="0" fontId="7" fillId="57" borderId="51" applyNumberFormat="0" applyProtection="0">
      <alignment horizontal="left" vertical="top" indent="1"/>
    </xf>
    <xf numFmtId="0" fontId="7" fillId="58" borderId="51" applyNumberFormat="0" applyProtection="0">
      <alignment horizontal="left" vertical="top" indent="1"/>
    </xf>
    <xf numFmtId="0" fontId="7" fillId="43" borderId="54" applyNumberFormat="0">
      <protection locked="0"/>
    </xf>
    <xf numFmtId="4" fontId="102" fillId="29" borderId="56" applyNumberFormat="0" applyProtection="0">
      <alignment horizontal="left" vertical="center" indent="1"/>
    </xf>
    <xf numFmtId="4" fontId="102" fillId="29" borderId="51" applyNumberFormat="0" applyProtection="0">
      <alignment horizontal="left" vertical="center" indent="1"/>
    </xf>
    <xf numFmtId="1" fontId="9" fillId="0" borderId="0"/>
    <xf numFmtId="0" fontId="30" fillId="0" borderId="0">
      <alignment textRotation="90"/>
    </xf>
    <xf numFmtId="0" fontId="9" fillId="0" borderId="0"/>
    <xf numFmtId="0" fontId="9" fillId="0" borderId="0">
      <alignment vertical="top"/>
    </xf>
    <xf numFmtId="0" fontId="9" fillId="0" borderId="0">
      <alignment vertical="top"/>
    </xf>
    <xf numFmtId="0" fontId="145" fillId="0" borderId="69" applyBorder="0" applyProtection="0">
      <alignment horizontal="right" vertical="center"/>
    </xf>
    <xf numFmtId="0" fontId="146" fillId="65" borderId="69" applyBorder="0" applyProtection="0">
      <alignment horizontal="centerContinuous" vertical="center"/>
    </xf>
    <xf numFmtId="49" fontId="46" fillId="0" borderId="0" applyFont="0" applyFill="0" applyBorder="0" applyAlignment="0" applyProtection="0"/>
    <xf numFmtId="0" fontId="9" fillId="0" borderId="0" applyFont="0" applyFill="0" applyBorder="0">
      <alignment horizontal="right" vertical="center" wrapText="1"/>
    </xf>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174" fontId="29" fillId="0" borderId="0" applyProtection="0"/>
    <xf numFmtId="0" fontId="29" fillId="0" borderId="0" applyProtection="0"/>
    <xf numFmtId="9" fontId="178" fillId="0" borderId="0" applyFont="0" applyFill="0" applyBorder="0" applyAlignment="0" applyProtection="0"/>
    <xf numFmtId="43" fontId="178" fillId="0" borderId="0" applyFont="0" applyFill="0" applyBorder="0" applyAlignment="0" applyProtection="0"/>
  </cellStyleXfs>
  <cellXfs count="1489">
    <xf numFmtId="174" fontId="0" fillId="0" borderId="0" xfId="0" applyAlignment="1"/>
    <xf numFmtId="0" fontId="29" fillId="0" borderId="0" xfId="60" applyAlignment="1"/>
    <xf numFmtId="0" fontId="16" fillId="0" borderId="0" xfId="60" applyNumberFormat="1" applyFont="1" applyAlignment="1" applyProtection="1">
      <protection locked="0"/>
    </xf>
    <xf numFmtId="0" fontId="16" fillId="0" borderId="0" xfId="60" applyNumberFormat="1" applyFont="1" applyAlignment="1" applyProtection="1">
      <alignment horizontal="left"/>
      <protection locked="0"/>
    </xf>
    <xf numFmtId="0" fontId="16" fillId="0" borderId="0" xfId="60" applyNumberFormat="1" applyFont="1" applyAlignment="1" applyProtection="1">
      <alignment horizontal="center"/>
      <protection locked="0"/>
    </xf>
    <xf numFmtId="0" fontId="16" fillId="0" borderId="0" xfId="60" applyNumberFormat="1" applyFont="1" applyAlignment="1" applyProtection="1">
      <alignment horizontal="right"/>
      <protection locked="0"/>
    </xf>
    <xf numFmtId="0" fontId="29" fillId="0" borderId="0" xfId="60" applyNumberFormat="1" applyFont="1"/>
    <xf numFmtId="0" fontId="29" fillId="0" borderId="0" xfId="60" applyFont="1" applyAlignment="1"/>
    <xf numFmtId="0" fontId="16" fillId="0" borderId="0" xfId="60" applyNumberFormat="1" applyFont="1" applyProtection="1">
      <protection locked="0"/>
    </xf>
    <xf numFmtId="0" fontId="16" fillId="0" borderId="0" xfId="60" applyNumberFormat="1" applyFont="1" applyAlignment="1">
      <alignment horizontal="right"/>
    </xf>
    <xf numFmtId="0" fontId="16" fillId="0" borderId="0" xfId="60" applyNumberFormat="1" applyFont="1"/>
    <xf numFmtId="3" fontId="16" fillId="0" borderId="0" xfId="60" applyNumberFormat="1" applyFont="1" applyAlignment="1"/>
    <xf numFmtId="0" fontId="29" fillId="0" borderId="0" xfId="60" applyNumberFormat="1" applyAlignment="1" applyProtection="1">
      <alignment horizontal="center"/>
      <protection locked="0"/>
    </xf>
    <xf numFmtId="49" fontId="16" fillId="0" borderId="0" xfId="60" quotePrefix="1" applyNumberFormat="1" applyFont="1" applyAlignment="1">
      <alignment horizontal="center"/>
    </xf>
    <xf numFmtId="49" fontId="16" fillId="0" borderId="0" xfId="60" applyNumberFormat="1" applyFont="1"/>
    <xf numFmtId="0" fontId="29" fillId="0" borderId="4" xfId="60" applyNumberFormat="1" applyBorder="1" applyAlignment="1" applyProtection="1">
      <alignment horizontal="center"/>
      <protection locked="0"/>
    </xf>
    <xf numFmtId="0" fontId="16" fillId="0" borderId="4" xfId="60" applyNumberFormat="1" applyFont="1" applyBorder="1" applyAlignment="1" applyProtection="1">
      <alignment horizontal="center"/>
      <protection locked="0"/>
    </xf>
    <xf numFmtId="3" fontId="16" fillId="0" borderId="0" xfId="60" applyNumberFormat="1" applyFont="1"/>
    <xf numFmtId="0" fontId="16" fillId="0" borderId="0" xfId="60" applyNumberFormat="1" applyFont="1" applyAlignment="1"/>
    <xf numFmtId="3" fontId="16" fillId="0" borderId="0" xfId="60" applyNumberFormat="1" applyFont="1" applyFill="1" applyAlignment="1"/>
    <xf numFmtId="0" fontId="16" fillId="0" borderId="4" xfId="60" applyNumberFormat="1" applyFont="1" applyBorder="1" applyAlignment="1" applyProtection="1">
      <alignment horizontal="centerContinuous"/>
      <protection locked="0"/>
    </xf>
    <xf numFmtId="166" fontId="16" fillId="0" borderId="0" xfId="60" applyNumberFormat="1" applyFont="1" applyAlignment="1"/>
    <xf numFmtId="0" fontId="40" fillId="0" borderId="0" xfId="60" applyNumberFormat="1" applyFont="1" applyAlignment="1">
      <alignment horizontal="left"/>
    </xf>
    <xf numFmtId="3" fontId="16" fillId="0" borderId="0" xfId="60" applyNumberFormat="1" applyFont="1" applyFill="1" applyBorder="1"/>
    <xf numFmtId="3" fontId="16" fillId="0" borderId="4" xfId="60" applyNumberFormat="1" applyFont="1" applyBorder="1" applyAlignment="1"/>
    <xf numFmtId="3" fontId="16" fillId="0" borderId="0" xfId="60" applyNumberFormat="1" applyFont="1" applyAlignment="1">
      <alignment horizontal="fill"/>
    </xf>
    <xf numFmtId="0" fontId="16" fillId="0" borderId="0" xfId="60" applyFont="1" applyAlignment="1"/>
    <xf numFmtId="42" fontId="16" fillId="0" borderId="8" xfId="60" applyNumberFormat="1" applyFont="1" applyBorder="1" applyAlignment="1" applyProtection="1">
      <alignment horizontal="right"/>
      <protection locked="0"/>
    </xf>
    <xf numFmtId="0" fontId="16" fillId="0" borderId="0" xfId="60" applyNumberFormat="1" applyFont="1" applyFill="1" applyProtection="1">
      <protection locked="0"/>
    </xf>
    <xf numFmtId="0" fontId="16" fillId="0" borderId="0" xfId="60" applyNumberFormat="1" applyFont="1" applyAlignment="1">
      <alignment horizontal="left"/>
    </xf>
    <xf numFmtId="0" fontId="39" fillId="0" borderId="0" xfId="60" quotePrefix="1" applyFont="1" applyAlignment="1">
      <alignment horizontal="left"/>
    </xf>
    <xf numFmtId="0" fontId="40" fillId="0" borderId="0" xfId="60" quotePrefix="1" applyFont="1" applyAlignment="1">
      <alignment horizontal="left" indent="1"/>
    </xf>
    <xf numFmtId="169" fontId="16" fillId="0" borderId="0" xfId="60" applyNumberFormat="1" applyFont="1"/>
    <xf numFmtId="3" fontId="29" fillId="0" borderId="0" xfId="60" applyNumberFormat="1" applyFont="1" applyAlignment="1"/>
    <xf numFmtId="0" fontId="29" fillId="0" borderId="0" xfId="60" applyNumberFormat="1" applyFont="1" applyAlignment="1"/>
    <xf numFmtId="0" fontId="16" fillId="0" borderId="0" xfId="60" applyNumberFormat="1" applyFont="1" applyAlignment="1">
      <alignment horizontal="center"/>
    </xf>
    <xf numFmtId="49" fontId="16" fillId="0" borderId="0" xfId="60" applyNumberFormat="1" applyFont="1" applyAlignment="1">
      <alignment horizontal="left"/>
    </xf>
    <xf numFmtId="49" fontId="16" fillId="0" borderId="0" xfId="60" applyNumberFormat="1" applyFont="1" applyAlignment="1">
      <alignment horizontal="center"/>
    </xf>
    <xf numFmtId="3" fontId="11" fillId="0" borderId="0" xfId="60" applyNumberFormat="1" applyFont="1" applyAlignment="1">
      <alignment horizontal="center"/>
    </xf>
    <xf numFmtId="0" fontId="11" fillId="0" borderId="0" xfId="60" applyNumberFormat="1" applyFont="1" applyAlignment="1" applyProtection="1">
      <alignment horizontal="center"/>
      <protection locked="0"/>
    </xf>
    <xf numFmtId="0" fontId="29" fillId="0" borderId="0" xfId="60" applyNumberFormat="1" applyFont="1" applyAlignment="1">
      <alignment horizontal="center"/>
    </xf>
    <xf numFmtId="0" fontId="11" fillId="0" borderId="0" xfId="60" applyFont="1" applyAlignment="1">
      <alignment horizontal="center"/>
    </xf>
    <xf numFmtId="3" fontId="11" fillId="0" borderId="0" xfId="60" applyNumberFormat="1" applyFont="1" applyAlignment="1"/>
    <xf numFmtId="0" fontId="38" fillId="0" borderId="0" xfId="60" applyNumberFormat="1" applyFont="1" applyAlignment="1" applyProtection="1">
      <alignment horizontal="center"/>
      <protection locked="0"/>
    </xf>
    <xf numFmtId="0" fontId="11" fillId="0" borderId="0" xfId="60" applyNumberFormat="1" applyFont="1" applyAlignment="1"/>
    <xf numFmtId="0" fontId="40" fillId="0" borderId="0" xfId="60" quotePrefix="1" applyNumberFormat="1" applyFont="1" applyAlignment="1">
      <alignment horizontal="left"/>
    </xf>
    <xf numFmtId="164" fontId="16" fillId="0" borderId="0" xfId="60" applyNumberFormat="1" applyFont="1" applyAlignment="1">
      <alignment horizontal="center"/>
    </xf>
    <xf numFmtId="165" fontId="16" fillId="0" borderId="0" xfId="60" applyNumberFormat="1" applyFont="1" applyFill="1" applyAlignment="1">
      <alignment horizontal="right"/>
    </xf>
    <xf numFmtId="0" fontId="39" fillId="0" borderId="0" xfId="60" quotePrefix="1" applyNumberFormat="1" applyFont="1" applyAlignment="1">
      <alignment horizontal="left"/>
    </xf>
    <xf numFmtId="0" fontId="29" fillId="0" borderId="0" xfId="60" applyNumberFormat="1" applyProtection="1">
      <protection locked="0"/>
    </xf>
    <xf numFmtId="0" fontId="42" fillId="0" borderId="0" xfId="60" applyNumberFormat="1" applyFont="1" applyAlignment="1">
      <alignment horizontal="center"/>
    </xf>
    <xf numFmtId="3" fontId="42" fillId="0" borderId="0" xfId="60" applyNumberFormat="1" applyFont="1" applyAlignment="1"/>
    <xf numFmtId="0" fontId="11" fillId="0" borderId="0" xfId="60" applyNumberFormat="1" applyFont="1" applyAlignment="1">
      <alignment horizontal="center"/>
    </xf>
    <xf numFmtId="3" fontId="40" fillId="0" borderId="0" xfId="60" quotePrefix="1" applyNumberFormat="1" applyFont="1" applyAlignment="1">
      <alignment horizontal="left"/>
    </xf>
    <xf numFmtId="0" fontId="16" fillId="0" borderId="0" xfId="60" applyNumberFormat="1" applyFont="1" applyFill="1" applyAlignment="1"/>
    <xf numFmtId="172" fontId="16" fillId="0" borderId="0" xfId="60" applyNumberFormat="1" applyFont="1" applyFill="1" applyAlignment="1">
      <alignment horizontal="left"/>
    </xf>
    <xf numFmtId="3" fontId="43" fillId="0" borderId="0" xfId="0" applyNumberFormat="1" applyFont="1" applyAlignment="1"/>
    <xf numFmtId="3" fontId="29" fillId="0" borderId="0" xfId="60" applyNumberFormat="1" applyFont="1" applyFill="1" applyAlignment="1"/>
    <xf numFmtId="166" fontId="16" fillId="0" borderId="0" xfId="60" applyNumberFormat="1" applyFont="1" applyAlignment="1">
      <alignment horizontal="center"/>
    </xf>
    <xf numFmtId="164" fontId="16" fillId="0" borderId="0" xfId="60" applyNumberFormat="1" applyFont="1" applyAlignment="1">
      <alignment horizontal="left"/>
    </xf>
    <xf numFmtId="164" fontId="16" fillId="0" borderId="0" xfId="60" applyNumberFormat="1" applyFont="1" applyAlignment="1" applyProtection="1">
      <alignment horizontal="left"/>
      <protection locked="0"/>
    </xf>
    <xf numFmtId="3" fontId="16" fillId="0" borderId="0" xfId="60" applyNumberFormat="1" applyFont="1" applyFill="1" applyAlignment="1">
      <alignment horizontal="right"/>
    </xf>
    <xf numFmtId="167" fontId="16" fillId="0" borderId="0" xfId="60" applyNumberFormat="1" applyFont="1" applyAlignment="1"/>
    <xf numFmtId="0" fontId="16" fillId="0" borderId="0" xfId="60" applyFont="1" applyFill="1" applyAlignment="1"/>
    <xf numFmtId="0" fontId="44" fillId="0" borderId="0" xfId="60" applyFont="1" applyAlignment="1"/>
    <xf numFmtId="0" fontId="16" fillId="0" borderId="0" xfId="60" applyNumberFormat="1" applyFont="1" applyFill="1" applyAlignment="1" applyProtection="1">
      <protection locked="0"/>
    </xf>
    <xf numFmtId="0" fontId="16" fillId="0" borderId="0" xfId="60" applyNumberFormat="1" applyFont="1" applyFill="1"/>
    <xf numFmtId="0" fontId="29" fillId="0" borderId="0" xfId="60" applyFill="1" applyAlignment="1"/>
    <xf numFmtId="0" fontId="29" fillId="0" borderId="0" xfId="60" applyFill="1" applyAlignment="1">
      <alignment horizontal="right"/>
    </xf>
    <xf numFmtId="3" fontId="29" fillId="0" borderId="0" xfId="60" applyNumberFormat="1" applyFont="1" applyFill="1" applyAlignment="1">
      <alignment horizontal="right"/>
    </xf>
    <xf numFmtId="0" fontId="29" fillId="0" borderId="0" xfId="60" applyNumberFormat="1" applyFont="1" applyFill="1" applyAlignment="1">
      <alignment horizontal="right"/>
    </xf>
    <xf numFmtId="0" fontId="29" fillId="0" borderId="0" xfId="60" applyNumberFormat="1" applyFont="1" applyFill="1" applyAlignment="1"/>
    <xf numFmtId="0" fontId="29" fillId="0" borderId="0" xfId="60" applyFont="1" applyFill="1" applyAlignment="1"/>
    <xf numFmtId="0" fontId="16" fillId="0" borderId="4" xfId="60" applyNumberFormat="1" applyFont="1" applyFill="1" applyBorder="1" applyProtection="1">
      <protection locked="0"/>
    </xf>
    <xf numFmtId="0" fontId="16" fillId="0" borderId="4" xfId="60" applyNumberFormat="1" applyFont="1" applyFill="1" applyBorder="1"/>
    <xf numFmtId="3" fontId="16" fillId="0" borderId="0" xfId="60" applyNumberFormat="1" applyFont="1" applyFill="1" applyAlignment="1">
      <alignment horizontal="center"/>
    </xf>
    <xf numFmtId="49" fontId="16" fillId="0" borderId="0" xfId="60" applyNumberFormat="1" applyFont="1" applyFill="1"/>
    <xf numFmtId="49" fontId="16" fillId="0" borderId="0" xfId="60" applyNumberFormat="1" applyFont="1" applyFill="1" applyAlignment="1"/>
    <xf numFmtId="49" fontId="16" fillId="0" borderId="0" xfId="60" applyNumberFormat="1" applyFont="1" applyFill="1" applyAlignment="1">
      <alignment horizontal="center"/>
    </xf>
    <xf numFmtId="3" fontId="16" fillId="0" borderId="0" xfId="60" applyNumberFormat="1" applyFont="1" applyAlignment="1">
      <alignment horizontal="center"/>
    </xf>
    <xf numFmtId="3" fontId="29" fillId="0" borderId="0" xfId="60" applyNumberFormat="1" applyFill="1" applyAlignment="1"/>
    <xf numFmtId="3" fontId="16" fillId="0" borderId="4" xfId="60" applyNumberFormat="1" applyFont="1" applyBorder="1" applyAlignment="1">
      <alignment horizontal="center"/>
    </xf>
    <xf numFmtId="4" fontId="16" fillId="0" borderId="0" xfId="60" applyNumberFormat="1" applyFont="1" applyAlignment="1"/>
    <xf numFmtId="0" fontId="40" fillId="0" borderId="0" xfId="60" quotePrefix="1" applyNumberFormat="1" applyFont="1" applyFill="1" applyAlignment="1">
      <alignment horizontal="left"/>
    </xf>
    <xf numFmtId="3" fontId="16" fillId="0" borderId="0" xfId="60" applyNumberFormat="1" applyFont="1" applyFill="1" applyBorder="1" applyAlignment="1">
      <alignment horizontal="center"/>
    </xf>
    <xf numFmtId="0" fontId="29" fillId="0" borderId="4" xfId="60" applyNumberFormat="1" applyFill="1" applyBorder="1" applyAlignment="1" applyProtection="1">
      <alignment horizontal="center"/>
      <protection locked="0"/>
    </xf>
    <xf numFmtId="0" fontId="29" fillId="0" borderId="0" xfId="60" applyNumberFormat="1" applyFill="1" applyAlignment="1" applyProtection="1">
      <alignment horizontal="center"/>
      <protection locked="0"/>
    </xf>
    <xf numFmtId="169" fontId="16" fillId="0" borderId="0" xfId="60" applyNumberFormat="1" applyFont="1" applyAlignment="1"/>
    <xf numFmtId="3" fontId="16" fillId="0" borderId="0" xfId="60" quotePrefix="1" applyNumberFormat="1" applyFont="1" applyAlignment="1"/>
    <xf numFmtId="0" fontId="16" fillId="0" borderId="0" xfId="60" applyNumberFormat="1" applyFont="1" applyBorder="1" applyAlignment="1" applyProtection="1">
      <alignment horizontal="center"/>
      <protection locked="0"/>
    </xf>
    <xf numFmtId="0" fontId="29" fillId="0" borderId="0" xfId="60" applyFill="1" applyAlignment="1" applyProtection="1"/>
    <xf numFmtId="174" fontId="16" fillId="0" borderId="0" xfId="60" applyNumberFormat="1" applyFont="1" applyAlignment="1" applyProtection="1">
      <protection locked="0"/>
    </xf>
    <xf numFmtId="0" fontId="45" fillId="0" borderId="0" xfId="60" applyFont="1" applyAlignment="1"/>
    <xf numFmtId="0" fontId="45" fillId="0" borderId="0" xfId="60" applyFont="1" applyFill="1" applyAlignment="1"/>
    <xf numFmtId="3" fontId="29" fillId="0" borderId="0" xfId="60" applyNumberFormat="1" applyFont="1" applyFill="1" applyAlignment="1" applyProtection="1"/>
    <xf numFmtId="0" fontId="46" fillId="0" borderId="0" xfId="60" applyNumberFormat="1" applyFont="1" applyAlignment="1" applyProtection="1">
      <alignment horizontal="center"/>
      <protection locked="0"/>
    </xf>
    <xf numFmtId="0" fontId="45" fillId="0" borderId="0" xfId="60" applyNumberFormat="1" applyFont="1" applyAlignment="1" applyProtection="1">
      <alignment horizontal="center"/>
      <protection locked="0"/>
    </xf>
    <xf numFmtId="0" fontId="45" fillId="0" borderId="0" xfId="60" applyNumberFormat="1" applyFont="1" applyProtection="1">
      <protection locked="0"/>
    </xf>
    <xf numFmtId="0" fontId="45" fillId="0" borderId="0" xfId="60" applyNumberFormat="1" applyFont="1" applyAlignment="1" applyProtection="1">
      <protection locked="0"/>
    </xf>
    <xf numFmtId="3" fontId="45" fillId="0" borderId="0" xfId="60" applyNumberFormat="1" applyFont="1" applyAlignment="1"/>
    <xf numFmtId="0" fontId="47" fillId="0" borderId="0" xfId="60" applyNumberFormat="1" applyFont="1" applyAlignment="1" applyProtection="1">
      <alignment horizontal="center"/>
      <protection locked="0"/>
    </xf>
    <xf numFmtId="0" fontId="45" fillId="0" borderId="4" xfId="60" applyNumberFormat="1" applyFont="1" applyBorder="1" applyAlignment="1" applyProtection="1">
      <alignment horizontal="center"/>
      <protection locked="0"/>
    </xf>
    <xf numFmtId="0" fontId="48" fillId="0" borderId="0" xfId="60" quotePrefix="1" applyFont="1" applyAlignment="1">
      <alignment horizontal="left"/>
    </xf>
    <xf numFmtId="0" fontId="48" fillId="0" borderId="0" xfId="60" quotePrefix="1" applyNumberFormat="1" applyFont="1" applyAlignment="1">
      <alignment horizontal="left"/>
    </xf>
    <xf numFmtId="0" fontId="48" fillId="0" borderId="0" xfId="60" applyNumberFormat="1" applyFont="1" applyAlignment="1">
      <alignment horizontal="left"/>
    </xf>
    <xf numFmtId="0" fontId="16" fillId="0" borderId="0" xfId="60" quotePrefix="1" applyFont="1" applyAlignment="1">
      <alignment horizontal="left"/>
    </xf>
    <xf numFmtId="0" fontId="29" fillId="0" borderId="0" xfId="60" applyNumberFormat="1" applyFont="1" applyAlignment="1" applyProtection="1">
      <alignment horizontal="center"/>
      <protection locked="0"/>
    </xf>
    <xf numFmtId="0" fontId="16" fillId="0" borderId="0" xfId="60" quotePrefix="1" applyNumberFormat="1" applyFont="1" applyAlignment="1" applyProtection="1">
      <alignment horizontal="left"/>
      <protection locked="0"/>
    </xf>
    <xf numFmtId="0" fontId="29" fillId="0" borderId="0" xfId="60" applyNumberFormat="1" applyFont="1" applyProtection="1">
      <protection locked="0"/>
    </xf>
    <xf numFmtId="0" fontId="16" fillId="0" borderId="0" xfId="60" applyNumberFormat="1" applyFont="1" applyBorder="1" applyAlignment="1"/>
    <xf numFmtId="175" fontId="16" fillId="0" borderId="0" xfId="32" applyNumberFormat="1" applyFont="1" applyFill="1" applyAlignment="1"/>
    <xf numFmtId="0" fontId="29" fillId="0" borderId="0" xfId="60" applyBorder="1" applyAlignment="1"/>
    <xf numFmtId="0" fontId="29" fillId="0" borderId="0" xfId="60" applyFont="1" applyBorder="1" applyAlignment="1"/>
    <xf numFmtId="0" fontId="16" fillId="0" borderId="0" xfId="60" applyNumberFormat="1" applyFont="1" applyFill="1" applyBorder="1" applyProtection="1">
      <protection locked="0"/>
    </xf>
    <xf numFmtId="3" fontId="16" fillId="0" borderId="0" xfId="60" applyNumberFormat="1" applyFont="1" applyBorder="1" applyAlignment="1"/>
    <xf numFmtId="3" fontId="16" fillId="0" borderId="0" xfId="60" applyNumberFormat="1" applyFont="1" applyFill="1" applyBorder="1" applyAlignment="1"/>
    <xf numFmtId="0" fontId="29" fillId="0" borderId="0" xfId="60" applyNumberFormat="1" applyFill="1" applyBorder="1" applyAlignment="1" applyProtection="1">
      <alignment horizontal="center"/>
      <protection locked="0"/>
    </xf>
    <xf numFmtId="0" fontId="29" fillId="0" borderId="0" xfId="60" applyFill="1" applyBorder="1" applyAlignment="1"/>
    <xf numFmtId="0" fontId="16" fillId="0" borderId="0" xfId="60" applyNumberFormat="1" applyFont="1" applyFill="1" applyBorder="1" applyAlignment="1"/>
    <xf numFmtId="0" fontId="16" fillId="0" borderId="0" xfId="60" applyNumberFormat="1" applyFont="1" applyFill="1" applyBorder="1"/>
    <xf numFmtId="0" fontId="29" fillId="0" borderId="0" xfId="60" applyNumberFormat="1" applyFont="1" applyFill="1" applyBorder="1"/>
    <xf numFmtId="0" fontId="29" fillId="0" borderId="0" xfId="60" applyFont="1" applyFill="1" applyBorder="1" applyAlignment="1"/>
    <xf numFmtId="0" fontId="16" fillId="0" borderId="0" xfId="60" applyFont="1" applyFill="1" applyBorder="1" applyAlignment="1"/>
    <xf numFmtId="3" fontId="29" fillId="0" borderId="0" xfId="60" applyNumberFormat="1" applyFont="1" applyFill="1" applyBorder="1"/>
    <xf numFmtId="0" fontId="41" fillId="0" borderId="0" xfId="60" applyFont="1" applyFill="1" applyBorder="1" applyAlignment="1"/>
    <xf numFmtId="3" fontId="39" fillId="0" borderId="0" xfId="60" applyNumberFormat="1" applyFont="1" applyFill="1" applyBorder="1" applyAlignment="1">
      <alignment horizontal="right"/>
    </xf>
    <xf numFmtId="3" fontId="49" fillId="0" borderId="0" xfId="60" applyNumberFormat="1" applyFont="1" applyFill="1" applyBorder="1" applyAlignment="1">
      <alignment horizontal="right"/>
    </xf>
    <xf numFmtId="0" fontId="40" fillId="0" borderId="0" xfId="60" applyNumberFormat="1" applyFont="1" applyFill="1" applyBorder="1" applyAlignment="1">
      <alignment horizontal="left"/>
    </xf>
    <xf numFmtId="0" fontId="16" fillId="0" borderId="0" xfId="60" applyNumberFormat="1" applyFont="1" applyFill="1" applyBorder="1" applyAlignment="1" applyProtection="1">
      <protection locked="0"/>
    </xf>
    <xf numFmtId="168" fontId="16" fillId="0" borderId="0" xfId="60" applyNumberFormat="1" applyFont="1" applyFill="1" applyBorder="1"/>
    <xf numFmtId="168" fontId="16" fillId="0" borderId="0" xfId="60" applyNumberFormat="1" applyFont="1" applyFill="1" applyBorder="1" applyAlignment="1">
      <alignment horizontal="center"/>
    </xf>
    <xf numFmtId="0" fontId="16" fillId="0" borderId="0" xfId="60" applyFont="1" applyFill="1" applyBorder="1" applyAlignment="1">
      <alignment horizontal="center"/>
    </xf>
    <xf numFmtId="3" fontId="29" fillId="0" borderId="0" xfId="60" applyNumberFormat="1" applyFont="1" applyBorder="1" applyAlignment="1"/>
    <xf numFmtId="49" fontId="16" fillId="0" borderId="0" xfId="60" quotePrefix="1" applyNumberFormat="1" applyFont="1" applyBorder="1" applyAlignment="1">
      <alignment horizontal="center"/>
    </xf>
    <xf numFmtId="0" fontId="16" fillId="0" borderId="0" xfId="60" applyNumberFormat="1" applyFont="1" applyBorder="1" applyAlignment="1">
      <alignment horizontal="center"/>
    </xf>
    <xf numFmtId="0" fontId="29" fillId="0" borderId="0" xfId="60" applyNumberFormat="1" applyFont="1" applyBorder="1" applyAlignment="1">
      <alignment horizontal="center"/>
    </xf>
    <xf numFmtId="3" fontId="48" fillId="0" borderId="0" xfId="60" quotePrefix="1" applyNumberFormat="1" applyFont="1" applyBorder="1" applyAlignment="1">
      <alignment horizontal="right"/>
    </xf>
    <xf numFmtId="3" fontId="16" fillId="0" borderId="0" xfId="60" applyNumberFormat="1" applyFont="1" applyBorder="1" applyAlignment="1">
      <alignment horizontal="right"/>
    </xf>
    <xf numFmtId="164" fontId="16" fillId="0" borderId="0" xfId="60" applyNumberFormat="1" applyFont="1" applyBorder="1" applyAlignment="1">
      <alignment horizontal="center"/>
    </xf>
    <xf numFmtId="3" fontId="40" fillId="0" borderId="0" xfId="60" applyNumberFormat="1" applyFont="1" applyBorder="1" applyAlignment="1"/>
    <xf numFmtId="3" fontId="48" fillId="0" borderId="0" xfId="60" applyNumberFormat="1" applyFont="1" applyBorder="1" applyAlignment="1">
      <alignment horizontal="right"/>
    </xf>
    <xf numFmtId="49" fontId="16" fillId="0" borderId="0" xfId="60" quotePrefix="1" applyNumberFormat="1" applyFont="1" applyFill="1" applyBorder="1" applyAlignment="1">
      <alignment horizontal="center"/>
    </xf>
    <xf numFmtId="0" fontId="16" fillId="0" borderId="0" xfId="60" applyNumberFormat="1" applyFont="1" applyFill="1" applyBorder="1" applyAlignment="1" applyProtection="1">
      <alignment horizontal="center"/>
      <protection locked="0"/>
    </xf>
    <xf numFmtId="3" fontId="49" fillId="0" borderId="0" xfId="60" applyNumberFormat="1" applyFont="1" applyFill="1" applyBorder="1" applyAlignment="1"/>
    <xf numFmtId="164" fontId="16" fillId="0" borderId="0" xfId="60" applyNumberFormat="1" applyFont="1" applyFill="1" applyBorder="1" applyAlignment="1">
      <alignment horizontal="center"/>
    </xf>
    <xf numFmtId="3" fontId="48" fillId="0" borderId="0" xfId="60" applyNumberFormat="1" applyFont="1" applyFill="1" applyBorder="1" applyAlignment="1">
      <alignment horizontal="right"/>
    </xf>
    <xf numFmtId="0" fontId="11" fillId="0" borderId="0" xfId="60" applyNumberFormat="1" applyFont="1" applyBorder="1" applyAlignment="1" applyProtection="1">
      <alignment horizontal="center"/>
      <protection locked="0"/>
    </xf>
    <xf numFmtId="0" fontId="29" fillId="0" borderId="0" xfId="60" applyNumberFormat="1" applyBorder="1" applyProtection="1">
      <protection locked="0"/>
    </xf>
    <xf numFmtId="0" fontId="44" fillId="0" borderId="0" xfId="60" applyFont="1" applyFill="1" applyBorder="1" applyAlignment="1"/>
    <xf numFmtId="0" fontId="44" fillId="0" borderId="0" xfId="60" applyFont="1" applyBorder="1" applyAlignment="1"/>
    <xf numFmtId="42" fontId="16" fillId="0" borderId="0" xfId="60" applyNumberFormat="1" applyFont="1" applyFill="1" applyBorder="1"/>
    <xf numFmtId="42" fontId="16" fillId="0" borderId="0" xfId="60" applyNumberFormat="1" applyFont="1" applyFill="1" applyBorder="1" applyAlignment="1" applyProtection="1">
      <alignment horizontal="right"/>
      <protection locked="0"/>
    </xf>
    <xf numFmtId="3" fontId="48" fillId="0" borderId="0" xfId="60" applyNumberFormat="1" applyFont="1" applyFill="1" applyBorder="1" applyAlignment="1"/>
    <xf numFmtId="42" fontId="16" fillId="0" borderId="0" xfId="60" applyNumberFormat="1" applyFont="1" applyFill="1"/>
    <xf numFmtId="0" fontId="16" fillId="0" borderId="0" xfId="60" quotePrefix="1" applyNumberFormat="1" applyFont="1" applyFill="1" applyAlignment="1" applyProtection="1">
      <alignment horizontal="left"/>
      <protection locked="0"/>
    </xf>
    <xf numFmtId="175" fontId="16" fillId="0" borderId="0" xfId="32" applyNumberFormat="1" applyFont="1" applyFill="1" applyBorder="1" applyAlignment="1"/>
    <xf numFmtId="0" fontId="0" fillId="0" borderId="0" xfId="60" applyFont="1" applyAlignment="1"/>
    <xf numFmtId="165" fontId="16" fillId="0" borderId="0" xfId="60" applyNumberFormat="1" applyFont="1" applyFill="1" applyBorder="1" applyAlignment="1"/>
    <xf numFmtId="175" fontId="52" fillId="0" borderId="0" xfId="32" applyNumberFormat="1" applyFont="1" applyFill="1" applyBorder="1"/>
    <xf numFmtId="0" fontId="57" fillId="0" borderId="9" xfId="60" applyNumberFormat="1" applyFont="1" applyBorder="1"/>
    <xf numFmtId="0" fontId="0" fillId="0" borderId="0" xfId="60" applyFont="1" applyFill="1" applyBorder="1" applyAlignment="1"/>
    <xf numFmtId="175" fontId="16" fillId="0" borderId="0" xfId="32" applyNumberFormat="1" applyFont="1" applyFill="1" applyBorder="1"/>
    <xf numFmtId="42" fontId="29" fillId="0" borderId="0" xfId="60" applyNumberFormat="1" applyFill="1" applyBorder="1" applyAlignment="1"/>
    <xf numFmtId="42" fontId="16" fillId="0" borderId="0" xfId="60" applyNumberFormat="1" applyFont="1" applyFill="1" applyBorder="1" applyProtection="1">
      <protection locked="0"/>
    </xf>
    <xf numFmtId="175" fontId="29" fillId="0" borderId="0" xfId="32" applyNumberFormat="1" applyFont="1" applyAlignment="1"/>
    <xf numFmtId="175" fontId="29" fillId="0" borderId="4" xfId="32" applyNumberFormat="1" applyFont="1" applyBorder="1" applyAlignment="1"/>
    <xf numFmtId="0" fontId="9" fillId="0" borderId="0" xfId="55"/>
    <xf numFmtId="0" fontId="16" fillId="0" borderId="0" xfId="60" applyNumberFormat="1" applyFont="1" applyFill="1" applyBorder="1" applyAlignment="1">
      <alignment horizontal="left"/>
    </xf>
    <xf numFmtId="173" fontId="16" fillId="0" borderId="0" xfId="60" applyNumberFormat="1" applyFont="1" applyFill="1" applyBorder="1" applyAlignment="1"/>
    <xf numFmtId="3" fontId="16" fillId="0" borderId="0" xfId="60" applyNumberFormat="1" applyFont="1" applyFill="1" applyBorder="1" applyAlignment="1">
      <alignment horizontal="left"/>
    </xf>
    <xf numFmtId="175" fontId="16" fillId="0" borderId="0" xfId="32" quotePrefix="1" applyNumberFormat="1" applyFont="1" applyFill="1" applyBorder="1" applyAlignment="1"/>
    <xf numFmtId="175" fontId="16" fillId="0" borderId="0" xfId="32" quotePrefix="1" applyNumberFormat="1" applyFont="1" applyFill="1" applyBorder="1" applyAlignment="1" applyProtection="1">
      <protection locked="0"/>
    </xf>
    <xf numFmtId="173" fontId="16" fillId="0" borderId="0" xfId="60" applyNumberFormat="1" applyFont="1" applyFill="1" applyBorder="1" applyProtection="1">
      <protection locked="0"/>
    </xf>
    <xf numFmtId="175" fontId="16" fillId="0" borderId="0" xfId="32" quotePrefix="1" applyNumberFormat="1" applyFont="1" applyFill="1" applyBorder="1" applyProtection="1">
      <protection locked="0"/>
    </xf>
    <xf numFmtId="3" fontId="29" fillId="0" borderId="0" xfId="60" applyNumberFormat="1" applyFill="1" applyBorder="1" applyAlignment="1"/>
    <xf numFmtId="175" fontId="29" fillId="0" borderId="0" xfId="60" applyNumberFormat="1" applyFill="1" applyBorder="1" applyAlignment="1"/>
    <xf numFmtId="173" fontId="29" fillId="0" borderId="0" xfId="60" applyNumberFormat="1" applyFill="1" applyBorder="1" applyAlignment="1"/>
    <xf numFmtId="0" fontId="16" fillId="0" borderId="0" xfId="60" applyFont="1" applyFill="1" applyBorder="1" applyAlignment="1">
      <alignment horizontal="left"/>
    </xf>
    <xf numFmtId="175" fontId="16" fillId="0" borderId="0" xfId="32" applyNumberFormat="1" applyFont="1"/>
    <xf numFmtId="175" fontId="16" fillId="0" borderId="0" xfId="32" applyNumberFormat="1" applyFont="1" applyAlignment="1"/>
    <xf numFmtId="175" fontId="16" fillId="0" borderId="8" xfId="32" applyNumberFormat="1" applyFont="1" applyBorder="1" applyAlignment="1"/>
    <xf numFmtId="175" fontId="16" fillId="0" borderId="0" xfId="32" applyNumberFormat="1" applyFont="1" applyAlignment="1" applyProtection="1">
      <protection locked="0"/>
    </xf>
    <xf numFmtId="175" fontId="16" fillId="0" borderId="0" xfId="32" applyNumberFormat="1" applyFont="1" applyAlignment="1" applyProtection="1">
      <alignment horizontal="right"/>
      <protection locked="0"/>
    </xf>
    <xf numFmtId="175" fontId="16" fillId="0" borderId="0" xfId="32" applyNumberFormat="1" applyFont="1" applyAlignment="1">
      <alignment horizontal="right"/>
    </xf>
    <xf numFmtId="175" fontId="16" fillId="0" borderId="0" xfId="32" applyNumberFormat="1" applyFont="1" applyProtection="1">
      <protection locked="0"/>
    </xf>
    <xf numFmtId="175" fontId="16" fillId="0" borderId="0" xfId="32" applyNumberFormat="1" applyFont="1" applyAlignment="1">
      <alignment horizontal="center"/>
    </xf>
    <xf numFmtId="175" fontId="29" fillId="0" borderId="0" xfId="32" applyNumberFormat="1" applyFont="1" applyProtection="1">
      <protection locked="0"/>
    </xf>
    <xf numFmtId="175" fontId="11" fillId="0" borderId="0" xfId="32" applyNumberFormat="1" applyFont="1" applyAlignment="1" applyProtection="1">
      <alignment horizontal="center"/>
      <protection locked="0"/>
    </xf>
    <xf numFmtId="175" fontId="38" fillId="0" borderId="0" xfId="32" applyNumberFormat="1" applyFont="1" applyAlignment="1" applyProtection="1">
      <alignment horizontal="center"/>
      <protection locked="0"/>
    </xf>
    <xf numFmtId="175" fontId="16" fillId="0" borderId="0" xfId="32" applyNumberFormat="1" applyFont="1" applyFill="1" applyAlignment="1">
      <alignment horizontal="right"/>
    </xf>
    <xf numFmtId="175" fontId="16" fillId="6" borderId="0" xfId="32" applyNumberFormat="1" applyFont="1" applyFill="1" applyAlignment="1"/>
    <xf numFmtId="0" fontId="34" fillId="0" borderId="10" xfId="55" applyFont="1" applyFill="1" applyBorder="1" applyAlignment="1">
      <alignment horizontal="center"/>
    </xf>
    <xf numFmtId="0" fontId="9" fillId="0" borderId="0" xfId="55" applyFont="1" applyFill="1"/>
    <xf numFmtId="0" fontId="52" fillId="0" borderId="0" xfId="55" applyFont="1"/>
    <xf numFmtId="175" fontId="52" fillId="0" borderId="0" xfId="35" applyNumberFormat="1" applyFont="1" applyAlignment="1"/>
    <xf numFmtId="0" fontId="56" fillId="0" borderId="0" xfId="55" applyFont="1"/>
    <xf numFmtId="175" fontId="52" fillId="0" borderId="0" xfId="35" applyNumberFormat="1" applyFont="1" applyFill="1" applyAlignment="1"/>
    <xf numFmtId="0" fontId="52" fillId="0" borderId="0" xfId="55" applyFont="1" applyFill="1"/>
    <xf numFmtId="0" fontId="52" fillId="0" borderId="0" xfId="55" applyFont="1" applyFill="1" applyAlignment="1"/>
    <xf numFmtId="175" fontId="52" fillId="6" borderId="0" xfId="35" applyNumberFormat="1" applyFont="1" applyFill="1" applyAlignment="1"/>
    <xf numFmtId="175" fontId="52" fillId="0" borderId="0" xfId="35" applyNumberFormat="1" applyFont="1" applyFill="1" applyBorder="1" applyAlignment="1"/>
    <xf numFmtId="0" fontId="52" fillId="0" borderId="0" xfId="55" applyFont="1" applyAlignment="1"/>
    <xf numFmtId="175" fontId="9" fillId="0" borderId="0" xfId="35" applyNumberFormat="1" applyFill="1" applyAlignment="1"/>
    <xf numFmtId="0" fontId="9" fillId="0" borderId="0" xfId="55" applyFont="1"/>
    <xf numFmtId="175" fontId="9" fillId="0" borderId="0" xfId="35" applyNumberFormat="1" applyAlignment="1"/>
    <xf numFmtId="0" fontId="51" fillId="0" borderId="0" xfId="55" applyFont="1" applyAlignment="1"/>
    <xf numFmtId="0" fontId="9" fillId="0" borderId="0" xfId="55" applyAlignment="1"/>
    <xf numFmtId="175" fontId="52" fillId="0" borderId="0" xfId="35" applyNumberFormat="1" applyFont="1" applyFill="1" applyBorder="1" applyAlignment="1">
      <alignment wrapText="1"/>
    </xf>
    <xf numFmtId="175" fontId="9" fillId="0" borderId="0" xfId="35" applyNumberFormat="1" applyFont="1" applyFill="1" applyBorder="1"/>
    <xf numFmtId="0" fontId="9" fillId="0" borderId="0" xfId="55" applyFont="1" applyAlignment="1">
      <alignment horizontal="center"/>
    </xf>
    <xf numFmtId="0" fontId="9" fillId="0" borderId="12" xfId="55" applyFont="1" applyBorder="1"/>
    <xf numFmtId="0" fontId="9" fillId="0" borderId="4" xfId="55" applyFont="1" applyBorder="1"/>
    <xf numFmtId="0" fontId="9" fillId="0" borderId="13" xfId="55" applyFont="1" applyBorder="1" applyAlignment="1">
      <alignment horizontal="center"/>
    </xf>
    <xf numFmtId="0" fontId="9" fillId="0" borderId="9" xfId="55" applyFont="1" applyBorder="1"/>
    <xf numFmtId="0" fontId="9" fillId="0" borderId="0" xfId="55" applyFont="1" applyBorder="1"/>
    <xf numFmtId="0" fontId="9" fillId="0" borderId="0" xfId="55" applyFont="1" applyBorder="1" applyAlignment="1">
      <alignment horizontal="center"/>
    </xf>
    <xf numFmtId="0" fontId="9" fillId="0" borderId="0" xfId="55" applyNumberFormat="1" applyFont="1" applyFill="1" applyBorder="1" applyAlignment="1"/>
    <xf numFmtId="0" fontId="9" fillId="0" borderId="0" xfId="55" applyFont="1" applyFill="1" applyBorder="1" applyAlignment="1">
      <alignment horizontal="center" wrapText="1"/>
    </xf>
    <xf numFmtId="0" fontId="9" fillId="0" borderId="0" xfId="55" applyFont="1" applyBorder="1" applyAlignment="1"/>
    <xf numFmtId="3" fontId="9" fillId="0" borderId="0" xfId="55" applyNumberFormat="1" applyFont="1" applyBorder="1" applyAlignment="1">
      <alignment horizontal="center"/>
    </xf>
    <xf numFmtId="175" fontId="9" fillId="0" borderId="0" xfId="35" applyNumberFormat="1" applyFont="1" applyFill="1" applyBorder="1" applyAlignment="1">
      <alignment horizontal="right"/>
    </xf>
    <xf numFmtId="0" fontId="9" fillId="0" borderId="0" xfId="55" applyFont="1" applyBorder="1" applyAlignment="1">
      <alignment horizontal="right"/>
    </xf>
    <xf numFmtId="0" fontId="55" fillId="0" borderId="0" xfId="55" applyFont="1" applyFill="1" applyBorder="1" applyAlignment="1">
      <alignment horizontal="left"/>
    </xf>
    <xf numFmtId="0" fontId="9" fillId="0" borderId="4" xfId="55" applyFont="1" applyFill="1" applyBorder="1"/>
    <xf numFmtId="0" fontId="9" fillId="0" borderId="13" xfId="55" applyFont="1" applyFill="1" applyBorder="1"/>
    <xf numFmtId="0" fontId="9" fillId="0" borderId="6" xfId="55" applyNumberFormat="1" applyFont="1" applyFill="1" applyBorder="1" applyAlignment="1">
      <alignment horizontal="left"/>
    </xf>
    <xf numFmtId="175" fontId="9" fillId="6" borderId="0" xfId="35" applyNumberFormat="1" applyFont="1" applyFill="1" applyBorder="1" applyAlignment="1">
      <alignment horizontal="right"/>
    </xf>
    <xf numFmtId="0" fontId="9" fillId="0" borderId="0" xfId="55" applyNumberFormat="1" applyFont="1" applyFill="1" applyBorder="1" applyAlignment="1">
      <alignment horizontal="left"/>
    </xf>
    <xf numFmtId="0" fontId="9" fillId="0" borderId="9" xfId="55" applyFont="1" applyFill="1" applyBorder="1"/>
    <xf numFmtId="0" fontId="9" fillId="0" borderId="0" xfId="55" applyFont="1" applyFill="1" applyBorder="1"/>
    <xf numFmtId="0" fontId="9" fillId="0" borderId="0" xfId="55" applyFont="1" applyFill="1" applyBorder="1" applyAlignment="1">
      <alignment horizontal="center"/>
    </xf>
    <xf numFmtId="0" fontId="9" fillId="0" borderId="10" xfId="55" applyFont="1" applyFill="1" applyBorder="1" applyAlignment="1">
      <alignment horizontal="center"/>
    </xf>
    <xf numFmtId="0" fontId="9" fillId="0" borderId="0" xfId="55" applyFont="1" applyFill="1" applyBorder="1" applyAlignment="1"/>
    <xf numFmtId="175" fontId="9" fillId="0" borderId="0" xfId="35" applyNumberFormat="1" applyFont="1" applyFill="1" applyBorder="1" applyAlignment="1">
      <alignment horizontal="center"/>
    </xf>
    <xf numFmtId="0" fontId="9" fillId="0" borderId="0" xfId="55" applyNumberFormat="1" applyFont="1" applyFill="1" applyBorder="1" applyAlignment="1">
      <alignment horizontal="center"/>
    </xf>
    <xf numFmtId="0" fontId="9" fillId="0" borderId="10" xfId="55" applyNumberFormat="1" applyFont="1" applyFill="1" applyBorder="1" applyAlignment="1">
      <alignment horizontal="center"/>
    </xf>
    <xf numFmtId="0" fontId="55" fillId="7" borderId="15" xfId="55" applyFont="1" applyFill="1" applyBorder="1" applyAlignment="1">
      <alignment horizontal="center" wrapText="1"/>
    </xf>
    <xf numFmtId="175" fontId="34" fillId="0" borderId="0" xfId="35" applyNumberFormat="1" applyFont="1" applyBorder="1" applyAlignment="1"/>
    <xf numFmtId="175" fontId="9" fillId="0" borderId="0" xfId="35" applyNumberFormat="1" applyFont="1" applyBorder="1"/>
    <xf numFmtId="175" fontId="51" fillId="0" borderId="0" xfId="35" applyNumberFormat="1" applyFont="1" applyBorder="1" applyAlignment="1"/>
    <xf numFmtId="0" fontId="52" fillId="0" borderId="0" xfId="55" applyFont="1" applyBorder="1"/>
    <xf numFmtId="0" fontId="51" fillId="0" borderId="0" xfId="55" applyFont="1" applyBorder="1" applyAlignment="1"/>
    <xf numFmtId="0" fontId="9" fillId="0" borderId="4" xfId="55" applyNumberFormat="1" applyFont="1" applyFill="1" applyBorder="1" applyAlignment="1">
      <alignment horizontal="center"/>
    </xf>
    <xf numFmtId="0" fontId="9" fillId="0" borderId="13" xfId="55" applyNumberFormat="1" applyFont="1" applyFill="1" applyBorder="1" applyAlignment="1">
      <alignment horizontal="center"/>
    </xf>
    <xf numFmtId="0" fontId="9" fillId="0" borderId="9" xfId="55" applyFont="1" applyFill="1" applyBorder="1" applyAlignment="1">
      <alignment horizontal="center"/>
    </xf>
    <xf numFmtId="0" fontId="9" fillId="0" borderId="0" xfId="55" applyFont="1" applyFill="1" applyBorder="1" applyAlignment="1">
      <alignment horizontal="left"/>
    </xf>
    <xf numFmtId="175" fontId="9" fillId="0" borderId="0" xfId="35" applyNumberFormat="1" applyFont="1" applyFill="1" applyBorder="1" applyAlignment="1">
      <alignment horizontal="left"/>
    </xf>
    <xf numFmtId="0" fontId="52" fillId="0" borderId="0" xfId="55" applyFont="1" applyFill="1" applyBorder="1" applyAlignment="1"/>
    <xf numFmtId="164" fontId="9" fillId="0" borderId="0" xfId="65" applyNumberFormat="1" applyFont="1" applyFill="1" applyBorder="1" applyAlignment="1"/>
    <xf numFmtId="0" fontId="9" fillId="0" borderId="9" xfId="55" applyFont="1" applyFill="1" applyBorder="1" applyAlignment="1"/>
    <xf numFmtId="0" fontId="34" fillId="0" borderId="0" xfId="55" applyNumberFormat="1" applyFont="1" applyFill="1" applyBorder="1" applyAlignment="1">
      <alignment horizontal="center"/>
    </xf>
    <xf numFmtId="3" fontId="9" fillId="0" borderId="0" xfId="55" applyNumberFormat="1" applyFont="1" applyFill="1" applyBorder="1" applyAlignment="1"/>
    <xf numFmtId="3" fontId="57" fillId="0" borderId="0" xfId="55" applyNumberFormat="1" applyFont="1" applyFill="1" applyBorder="1" applyAlignment="1">
      <alignment horizontal="center"/>
    </xf>
    <xf numFmtId="0" fontId="34" fillId="0" borderId="0" xfId="55" applyFont="1" applyFill="1" applyBorder="1" applyAlignment="1"/>
    <xf numFmtId="0" fontId="34" fillId="0" borderId="0" xfId="55" applyNumberFormat="1" applyFont="1" applyFill="1" applyBorder="1" applyAlignment="1">
      <alignment horizontal="left"/>
    </xf>
    <xf numFmtId="0" fontId="9" fillId="7" borderId="15" xfId="55" applyFont="1" applyFill="1" applyBorder="1"/>
    <xf numFmtId="0" fontId="55" fillId="7" borderId="16" xfId="55" applyFont="1" applyFill="1" applyBorder="1" applyAlignment="1">
      <alignment horizontal="left"/>
    </xf>
    <xf numFmtId="0" fontId="52" fillId="0" borderId="4" xfId="55" applyFont="1" applyBorder="1"/>
    <xf numFmtId="0" fontId="52" fillId="0" borderId="0" xfId="55" applyFont="1" applyBorder="1" applyAlignment="1"/>
    <xf numFmtId="0" fontId="9" fillId="0" borderId="0" xfId="55" applyFont="1" applyFill="1" applyAlignment="1">
      <alignment horizontal="center"/>
    </xf>
    <xf numFmtId="0" fontId="34" fillId="0" borderId="0" xfId="55" applyFont="1" applyBorder="1" applyAlignment="1">
      <alignment horizontal="left"/>
    </xf>
    <xf numFmtId="0" fontId="58" fillId="0" borderId="0" xfId="55" applyFont="1" applyFill="1" applyBorder="1" applyAlignment="1">
      <alignment horizontal="center" wrapText="1"/>
    </xf>
    <xf numFmtId="0" fontId="55" fillId="7" borderId="16" xfId="55" applyFont="1" applyFill="1" applyBorder="1" applyAlignment="1">
      <alignment horizontal="center" wrapText="1"/>
    </xf>
    <xf numFmtId="0" fontId="55" fillId="0" borderId="0" xfId="55" applyFont="1" applyBorder="1"/>
    <xf numFmtId="0" fontId="57" fillId="0" borderId="0" xfId="55" applyNumberFormat="1" applyFont="1" applyFill="1" applyBorder="1" applyAlignment="1">
      <alignment horizontal="center"/>
    </xf>
    <xf numFmtId="0" fontId="55" fillId="0" borderId="4" xfId="55" applyFont="1" applyBorder="1"/>
    <xf numFmtId="0" fontId="9" fillId="0" borderId="13" xfId="55" applyFont="1" applyBorder="1"/>
    <xf numFmtId="0" fontId="34" fillId="0" borderId="0" xfId="55" applyFont="1" applyFill="1" applyBorder="1" applyAlignment="1">
      <alignment horizontal="center"/>
    </xf>
    <xf numFmtId="0" fontId="9" fillId="0" borderId="10" xfId="55" applyFont="1" applyBorder="1"/>
    <xf numFmtId="3" fontId="34" fillId="0" borderId="0" xfId="55" applyNumberFormat="1" applyFont="1" applyBorder="1" applyAlignment="1"/>
    <xf numFmtId="3" fontId="34" fillId="0" borderId="0" xfId="55" applyNumberFormat="1" applyFont="1" applyBorder="1" applyAlignment="1">
      <alignment horizontal="center"/>
    </xf>
    <xf numFmtId="0" fontId="34" fillId="0" borderId="0" xfId="55" applyNumberFormat="1" applyFont="1" applyFill="1" applyBorder="1" applyAlignment="1"/>
    <xf numFmtId="0" fontId="34" fillId="0" borderId="0" xfId="55" applyNumberFormat="1" applyFont="1" applyBorder="1" applyAlignment="1">
      <alignment horizontal="left"/>
    </xf>
    <xf numFmtId="0" fontId="34" fillId="0" borderId="10" xfId="55" applyNumberFormat="1" applyFont="1" applyBorder="1" applyAlignment="1">
      <alignment horizontal="center"/>
    </xf>
    <xf numFmtId="0" fontId="57" fillId="0" borderId="4" xfId="55" applyNumberFormat="1" applyFont="1" applyBorder="1" applyAlignment="1">
      <alignment horizontal="center"/>
    </xf>
    <xf numFmtId="42" fontId="9" fillId="0" borderId="0" xfId="55" applyNumberFormat="1" applyFont="1"/>
    <xf numFmtId="171" fontId="9" fillId="0" borderId="12" xfId="63" applyNumberFormat="1" applyFont="1" applyFill="1" applyBorder="1" applyAlignment="1">
      <alignment horizontal="center"/>
    </xf>
    <xf numFmtId="0" fontId="9" fillId="0" borderId="12" xfId="55" applyNumberFormat="1" applyFont="1" applyBorder="1" applyAlignment="1">
      <alignment horizontal="left"/>
    </xf>
    <xf numFmtId="174" fontId="9" fillId="0" borderId="4" xfId="55" applyNumberFormat="1" applyFont="1" applyBorder="1" applyAlignment="1"/>
    <xf numFmtId="0" fontId="9" fillId="0" borderId="4" xfId="55" applyNumberFormat="1" applyFont="1" applyBorder="1" applyAlignment="1">
      <alignment horizontal="center"/>
    </xf>
    <xf numFmtId="0" fontId="34" fillId="0" borderId="9" xfId="55" applyFont="1" applyFill="1" applyBorder="1" applyAlignment="1">
      <alignment horizontal="center"/>
    </xf>
    <xf numFmtId="3" fontId="9" fillId="0" borderId="9" xfId="55" applyNumberFormat="1" applyFont="1" applyBorder="1" applyAlignment="1"/>
    <xf numFmtId="164" fontId="34" fillId="0" borderId="0" xfId="55" applyNumberFormat="1" applyFont="1" applyBorder="1" applyAlignment="1">
      <alignment horizontal="left"/>
    </xf>
    <xf numFmtId="0" fontId="9" fillId="0" borderId="10" xfId="55" applyNumberFormat="1" applyFont="1" applyBorder="1" applyAlignment="1">
      <alignment horizontal="center"/>
    </xf>
    <xf numFmtId="0" fontId="9" fillId="0" borderId="0" xfId="55" applyFont="1" applyAlignment="1">
      <alignment horizontal="left" indent="1"/>
    </xf>
    <xf numFmtId="0" fontId="9" fillId="0" borderId="4" xfId="55" applyNumberFormat="1" applyFont="1" applyFill="1" applyBorder="1" applyAlignment="1">
      <alignment horizontal="left"/>
    </xf>
    <xf numFmtId="3" fontId="9" fillId="0" borderId="0" xfId="55" applyNumberFormat="1" applyFont="1" applyFill="1" applyBorder="1" applyAlignment="1">
      <alignment horizontal="center"/>
    </xf>
    <xf numFmtId="0" fontId="57" fillId="0" borderId="0" xfId="55" applyFont="1" applyFill="1" applyBorder="1" applyAlignment="1"/>
    <xf numFmtId="175" fontId="34" fillId="0" borderId="4" xfId="35" applyNumberFormat="1" applyFont="1" applyFill="1" applyBorder="1"/>
    <xf numFmtId="0" fontId="55" fillId="0" borderId="0" xfId="55" applyFont="1" applyFill="1" applyBorder="1" applyAlignment="1">
      <alignment horizontal="center" wrapText="1"/>
    </xf>
    <xf numFmtId="175" fontId="34" fillId="0" borderId="0" xfId="35" applyNumberFormat="1" applyFont="1" applyFill="1" applyBorder="1"/>
    <xf numFmtId="0" fontId="9" fillId="0" borderId="0" xfId="55" applyFont="1" applyFill="1" applyBorder="1" applyAlignment="1">
      <alignment horizontal="left" wrapText="1"/>
    </xf>
    <xf numFmtId="0" fontId="55" fillId="0" borderId="0" xfId="55" applyFont="1" applyFill="1" applyBorder="1" applyAlignment="1">
      <alignment horizontal="center"/>
    </xf>
    <xf numFmtId="175" fontId="9" fillId="0" borderId="4" xfId="35" applyNumberFormat="1" applyFont="1" applyFill="1" applyBorder="1" applyAlignment="1">
      <alignment horizontal="center"/>
    </xf>
    <xf numFmtId="3" fontId="9" fillId="0" borderId="0" xfId="60" applyNumberFormat="1" applyFont="1" applyBorder="1" applyAlignment="1">
      <alignment horizontal="right"/>
    </xf>
    <xf numFmtId="3" fontId="9" fillId="0" borderId="0" xfId="60" applyNumberFormat="1" applyFont="1" applyBorder="1" applyAlignment="1"/>
    <xf numFmtId="165" fontId="9" fillId="0" borderId="0" xfId="60" applyNumberFormat="1" applyFont="1" applyBorder="1" applyAlignment="1"/>
    <xf numFmtId="3" fontId="9" fillId="0" borderId="10" xfId="60" applyNumberFormat="1" applyFont="1" applyFill="1" applyBorder="1" applyAlignment="1"/>
    <xf numFmtId="3" fontId="9" fillId="0" borderId="0" xfId="60" applyNumberFormat="1" applyFont="1" applyFill="1" applyBorder="1" applyAlignment="1"/>
    <xf numFmtId="0" fontId="9" fillId="0" borderId="0" xfId="60" applyFont="1" applyFill="1" applyBorder="1" applyAlignment="1"/>
    <xf numFmtId="0" fontId="9" fillId="0" borderId="0" xfId="60" applyFont="1" applyBorder="1" applyAlignment="1"/>
    <xf numFmtId="0" fontId="9" fillId="0" borderId="10" xfId="60" applyNumberFormat="1" applyFont="1" applyBorder="1" applyAlignment="1" applyProtection="1">
      <alignment horizontal="center"/>
      <protection locked="0"/>
    </xf>
    <xf numFmtId="165" fontId="9" fillId="0" borderId="0" xfId="60" applyNumberFormat="1" applyFont="1" applyFill="1" applyBorder="1" applyAlignment="1"/>
    <xf numFmtId="0" fontId="55" fillId="0" borderId="15" xfId="55" applyFont="1" applyFill="1" applyBorder="1" applyAlignment="1">
      <alignment horizontal="center" wrapText="1"/>
    </xf>
    <xf numFmtId="175" fontId="34" fillId="0" borderId="15" xfId="35" applyNumberFormat="1" applyFont="1" applyFill="1" applyBorder="1"/>
    <xf numFmtId="175" fontId="9" fillId="0" borderId="15" xfId="35" applyNumberFormat="1" applyFont="1" applyFill="1" applyBorder="1" applyAlignment="1">
      <alignment horizontal="center"/>
    </xf>
    <xf numFmtId="175" fontId="9" fillId="0" borderId="16" xfId="35" applyNumberFormat="1" applyFont="1" applyFill="1" applyBorder="1"/>
    <xf numFmtId="0" fontId="9" fillId="0" borderId="15" xfId="55" applyFont="1" applyBorder="1" applyAlignment="1">
      <alignment horizontal="center"/>
    </xf>
    <xf numFmtId="0" fontId="9" fillId="0" borderId="15" xfId="55" applyNumberFormat="1" applyFont="1" applyFill="1" applyBorder="1" applyAlignment="1">
      <alignment horizontal="center"/>
    </xf>
    <xf numFmtId="0" fontId="57" fillId="0" borderId="15" xfId="55" applyFont="1" applyFill="1" applyBorder="1" applyAlignment="1"/>
    <xf numFmtId="0" fontId="34" fillId="0" borderId="15" xfId="55" applyNumberFormat="1" applyFont="1" applyFill="1" applyBorder="1" applyAlignment="1">
      <alignment horizontal="left"/>
    </xf>
    <xf numFmtId="0" fontId="55" fillId="7" borderId="17" xfId="55" applyFont="1" applyFill="1" applyBorder="1" applyAlignment="1">
      <alignment horizontal="center" wrapText="1"/>
    </xf>
    <xf numFmtId="0" fontId="9" fillId="0" borderId="0" xfId="55" applyNumberFormat="1" applyFont="1" applyBorder="1" applyAlignment="1">
      <alignment horizontal="center"/>
    </xf>
    <xf numFmtId="3" fontId="9" fillId="0" borderId="0" xfId="55" applyNumberFormat="1" applyFont="1" applyBorder="1" applyAlignment="1">
      <alignment horizontal="right"/>
    </xf>
    <xf numFmtId="175" fontId="9" fillId="0" borderId="0" xfId="35" applyNumberFormat="1" applyFont="1" applyBorder="1" applyAlignment="1"/>
    <xf numFmtId="0" fontId="16" fillId="6" borderId="0" xfId="60" quotePrefix="1" applyNumberFormat="1" applyFont="1" applyFill="1" applyAlignment="1" applyProtection="1">
      <alignment horizontal="right"/>
      <protection locked="0"/>
    </xf>
    <xf numFmtId="0" fontId="16" fillId="6" borderId="0" xfId="60" applyNumberFormat="1" applyFont="1" applyFill="1"/>
    <xf numFmtId="0" fontId="29" fillId="6" borderId="0" xfId="60" applyFill="1" applyAlignment="1"/>
    <xf numFmtId="174" fontId="11" fillId="0" borderId="0" xfId="0" applyFont="1" applyAlignment="1">
      <alignment horizontal="center"/>
    </xf>
    <xf numFmtId="0" fontId="29" fillId="0" borderId="0" xfId="60" applyFont="1" applyAlignment="1">
      <alignment horizontal="right"/>
    </xf>
    <xf numFmtId="174" fontId="0" fillId="0" borderId="0" xfId="0"/>
    <xf numFmtId="0" fontId="54" fillId="0" borderId="0" xfId="55" applyFont="1" applyBorder="1" applyAlignment="1"/>
    <xf numFmtId="0" fontId="50" fillId="0" borderId="0" xfId="55" applyFont="1" applyBorder="1"/>
    <xf numFmtId="174" fontId="16" fillId="0" borderId="0" xfId="0" applyFont="1"/>
    <xf numFmtId="174" fontId="52" fillId="0" borderId="0" xfId="0" applyFont="1" applyFill="1" applyBorder="1"/>
    <xf numFmtId="174" fontId="52" fillId="0" borderId="0" xfId="0" applyFont="1" applyFill="1" applyProtection="1">
      <protection locked="0"/>
    </xf>
    <xf numFmtId="0" fontId="9" fillId="0" borderId="0" xfId="60" applyNumberFormat="1" applyFont="1" applyFill="1" applyBorder="1" applyAlignment="1"/>
    <xf numFmtId="174" fontId="0" fillId="0" borderId="0" xfId="0" applyFill="1" applyBorder="1" applyAlignment="1"/>
    <xf numFmtId="174" fontId="19" fillId="0" borderId="0" xfId="0" applyFont="1" applyFill="1" applyBorder="1" applyAlignment="1"/>
    <xf numFmtId="0" fontId="19" fillId="0" borderId="0" xfId="55" applyFont="1" applyFill="1" applyBorder="1" applyAlignment="1"/>
    <xf numFmtId="3" fontId="19" fillId="0" borderId="0" xfId="55" applyNumberFormat="1" applyFont="1" applyFill="1" applyBorder="1" applyAlignment="1">
      <alignment horizontal="center"/>
    </xf>
    <xf numFmtId="174" fontId="19" fillId="0" borderId="9" xfId="0" applyFont="1" applyFill="1" applyBorder="1" applyAlignment="1"/>
    <xf numFmtId="0" fontId="61" fillId="0" borderId="10" xfId="55" applyNumberFormat="1" applyFont="1" applyFill="1" applyBorder="1" applyAlignment="1">
      <alignment horizontal="center"/>
    </xf>
    <xf numFmtId="0" fontId="61" fillId="0" borderId="0" xfId="55" applyFont="1" applyFill="1" applyBorder="1"/>
    <xf numFmtId="0" fontId="61" fillId="0" borderId="0" xfId="55" applyFont="1" applyFill="1" applyBorder="1" applyAlignment="1"/>
    <xf numFmtId="3" fontId="61" fillId="0" borderId="0" xfId="55" applyNumberFormat="1" applyFont="1" applyFill="1" applyBorder="1" applyAlignment="1">
      <alignment horizontal="center"/>
    </xf>
    <xf numFmtId="0" fontId="61" fillId="0" borderId="10" xfId="55" applyFont="1" applyFill="1" applyBorder="1"/>
    <xf numFmtId="0" fontId="61" fillId="0" borderId="9" xfId="55" applyFont="1" applyFill="1" applyBorder="1"/>
    <xf numFmtId="0" fontId="61" fillId="0" borderId="0" xfId="55" applyFont="1" applyFill="1"/>
    <xf numFmtId="175" fontId="29" fillId="0" borderId="0" xfId="32" applyNumberFormat="1" applyFont="1" applyFill="1" applyAlignment="1"/>
    <xf numFmtId="0" fontId="16" fillId="0" borderId="0" xfId="60" quotePrefix="1" applyNumberFormat="1" applyFont="1" applyFill="1" applyAlignment="1">
      <alignment horizontal="left"/>
    </xf>
    <xf numFmtId="0" fontId="19" fillId="0" borderId="0" xfId="55" applyNumberFormat="1" applyFont="1" applyFill="1" applyBorder="1" applyAlignment="1">
      <alignment horizontal="left"/>
    </xf>
    <xf numFmtId="0" fontId="16" fillId="0" borderId="6" xfId="60" applyNumberFormat="1" applyFont="1" applyBorder="1" applyAlignment="1"/>
    <xf numFmtId="3" fontId="16" fillId="0" borderId="6" xfId="60" applyNumberFormat="1" applyFont="1" applyFill="1" applyBorder="1" applyAlignment="1"/>
    <xf numFmtId="175" fontId="16" fillId="0" borderId="6" xfId="32" applyNumberFormat="1" applyFont="1" applyFill="1" applyBorder="1" applyAlignment="1"/>
    <xf numFmtId="3" fontId="16" fillId="0" borderId="6" xfId="60" applyNumberFormat="1" applyFont="1" applyBorder="1" applyAlignment="1"/>
    <xf numFmtId="175" fontId="16" fillId="0" borderId="6" xfId="32" applyNumberFormat="1" applyFont="1" applyBorder="1" applyAlignment="1"/>
    <xf numFmtId="0" fontId="0" fillId="0" borderId="6" xfId="60" applyFont="1" applyBorder="1" applyAlignment="1"/>
    <xf numFmtId="0" fontId="16" fillId="0" borderId="6" xfId="60" applyNumberFormat="1" applyFont="1" applyFill="1" applyBorder="1" applyAlignment="1"/>
    <xf numFmtId="175" fontId="29" fillId="0" borderId="6" xfId="32" applyNumberFormat="1" applyFont="1" applyBorder="1" applyAlignment="1"/>
    <xf numFmtId="0" fontId="16" fillId="6" borderId="0" xfId="60" applyNumberFormat="1" applyFont="1" applyFill="1" applyAlignment="1">
      <alignment horizontal="left"/>
    </xf>
    <xf numFmtId="3" fontId="0" fillId="0" borderId="0" xfId="60" applyNumberFormat="1" applyFont="1" applyAlignment="1">
      <alignment horizontal="right"/>
    </xf>
    <xf numFmtId="43" fontId="19" fillId="0" borderId="0" xfId="55" applyNumberFormat="1" applyFont="1" applyFill="1" applyBorder="1" applyAlignment="1">
      <alignment horizontal="center"/>
    </xf>
    <xf numFmtId="175" fontId="16" fillId="0" borderId="0" xfId="32" applyNumberFormat="1" applyFont="1" applyFill="1"/>
    <xf numFmtId="0" fontId="9" fillId="6" borderId="0" xfId="55" applyFont="1" applyFill="1" applyBorder="1" applyAlignment="1">
      <alignment horizontal="center"/>
    </xf>
    <xf numFmtId="0" fontId="52" fillId="0" borderId="0" xfId="55" applyFont="1" applyFill="1" applyAlignment="1">
      <alignment vertical="top"/>
    </xf>
    <xf numFmtId="179" fontId="16" fillId="0" borderId="0" xfId="32" applyNumberFormat="1" applyFont="1" applyFill="1" applyAlignment="1">
      <alignment horizontal="right"/>
    </xf>
    <xf numFmtId="10" fontId="16" fillId="0" borderId="0" xfId="63" applyNumberFormat="1" applyFont="1" applyBorder="1" applyAlignment="1"/>
    <xf numFmtId="175" fontId="52" fillId="0" borderId="0" xfId="32" applyNumberFormat="1" applyFont="1" applyFill="1"/>
    <xf numFmtId="0" fontId="9" fillId="0" borderId="0" xfId="55" applyNumberFormat="1" applyFont="1" applyBorder="1" applyAlignment="1">
      <alignment horizontal="left"/>
    </xf>
    <xf numFmtId="164" fontId="9" fillId="6" borderId="0" xfId="65" applyNumberFormat="1" applyFont="1" applyFill="1" applyBorder="1" applyAlignment="1">
      <alignment horizontal="center"/>
    </xf>
    <xf numFmtId="9" fontId="9" fillId="6" borderId="0" xfId="65" applyFont="1" applyFill="1" applyBorder="1" applyAlignment="1">
      <alignment horizontal="center"/>
    </xf>
    <xf numFmtId="174" fontId="9" fillId="0" borderId="0" xfId="0" applyFont="1"/>
    <xf numFmtId="174" fontId="9" fillId="0" borderId="0" xfId="0" applyFont="1" applyBorder="1" applyAlignment="1">
      <alignment horizontal="centerContinuous"/>
    </xf>
    <xf numFmtId="0" fontId="65" fillId="0" borderId="0" xfId="53" applyFont="1"/>
    <xf numFmtId="0" fontId="16" fillId="0" borderId="0" xfId="53" applyFont="1"/>
    <xf numFmtId="0" fontId="16" fillId="0" borderId="0" xfId="53" applyFont="1" applyFill="1"/>
    <xf numFmtId="0" fontId="16" fillId="0" borderId="0" xfId="53" applyFont="1" applyFill="1" applyAlignment="1"/>
    <xf numFmtId="0" fontId="16" fillId="0" borderId="0" xfId="53" applyFont="1" applyFill="1" applyAlignment="1">
      <alignment horizontal="center"/>
    </xf>
    <xf numFmtId="0" fontId="16" fillId="0" borderId="0" xfId="53" applyFont="1" applyBorder="1"/>
    <xf numFmtId="0" fontId="16" fillId="0" borderId="0" xfId="53" applyFont="1" applyBorder="1" applyAlignment="1"/>
    <xf numFmtId="0" fontId="16" fillId="0" borderId="0" xfId="53" applyFont="1" applyFill="1" applyBorder="1"/>
    <xf numFmtId="41" fontId="11" fillId="0" borderId="0" xfId="53" applyNumberFormat="1" applyFont="1" applyBorder="1" applyAlignment="1">
      <alignment horizontal="center"/>
    </xf>
    <xf numFmtId="0" fontId="52" fillId="0" borderId="0" xfId="53" applyFont="1" applyFill="1" applyAlignment="1">
      <alignment horizontal="left"/>
    </xf>
    <xf numFmtId="0" fontId="52" fillId="0" borderId="0" xfId="53" applyFont="1" applyFill="1"/>
    <xf numFmtId="0" fontId="52" fillId="0" borderId="0" xfId="53" applyFont="1" applyFill="1" applyAlignment="1">
      <alignment horizontal="right"/>
    </xf>
    <xf numFmtId="37" fontId="52" fillId="0" borderId="0" xfId="53" applyNumberFormat="1" applyFont="1" applyFill="1"/>
    <xf numFmtId="37" fontId="52" fillId="0" borderId="0" xfId="53" applyNumberFormat="1" applyFont="1" applyFill="1" applyAlignment="1">
      <alignment horizontal="left"/>
    </xf>
    <xf numFmtId="43" fontId="52" fillId="0" borderId="0" xfId="53" applyNumberFormat="1" applyFont="1" applyFill="1"/>
    <xf numFmtId="0" fontId="52" fillId="6" borderId="27" xfId="53" applyFont="1" applyFill="1" applyBorder="1"/>
    <xf numFmtId="41" fontId="52" fillId="6" borderId="7" xfId="53" applyNumberFormat="1" applyFont="1" applyFill="1" applyBorder="1"/>
    <xf numFmtId="41" fontId="52" fillId="6" borderId="7" xfId="33" applyFont="1" applyFill="1" applyBorder="1"/>
    <xf numFmtId="0" fontId="52" fillId="6" borderId="28" xfId="53" applyFont="1" applyFill="1" applyBorder="1" applyAlignment="1">
      <alignment wrapText="1"/>
    </xf>
    <xf numFmtId="0" fontId="52" fillId="6" borderId="27" xfId="53" applyFont="1" applyFill="1" applyBorder="1" applyAlignment="1">
      <alignment wrapText="1"/>
    </xf>
    <xf numFmtId="0" fontId="52" fillId="6" borderId="7" xfId="53" applyFont="1" applyFill="1" applyBorder="1"/>
    <xf numFmtId="37" fontId="52" fillId="0" borderId="28" xfId="53" applyNumberFormat="1" applyFont="1" applyFill="1" applyBorder="1" applyAlignment="1">
      <alignment wrapText="1"/>
    </xf>
    <xf numFmtId="175" fontId="52" fillId="6" borderId="7" xfId="32" applyNumberFormat="1" applyFont="1" applyFill="1" applyBorder="1"/>
    <xf numFmtId="175" fontId="52" fillId="6" borderId="7" xfId="32" applyNumberFormat="1" applyFont="1" applyFill="1" applyBorder="1" applyAlignment="1">
      <alignment horizontal="right"/>
    </xf>
    <xf numFmtId="175" fontId="52" fillId="6" borderId="7" xfId="32" applyNumberFormat="1" applyFont="1" applyFill="1" applyBorder="1" applyAlignment="1">
      <alignment horizontal="center"/>
    </xf>
    <xf numFmtId="175" fontId="52" fillId="6" borderId="29" xfId="32" applyNumberFormat="1" applyFont="1" applyFill="1" applyBorder="1"/>
    <xf numFmtId="0" fontId="52" fillId="6" borderId="30" xfId="53" applyFont="1" applyFill="1" applyBorder="1" applyAlignment="1">
      <alignment wrapText="1"/>
    </xf>
    <xf numFmtId="0" fontId="52" fillId="0" borderId="0" xfId="53" applyFont="1" applyBorder="1"/>
    <xf numFmtId="0" fontId="52" fillId="0" borderId="0" xfId="53" applyFont="1" applyBorder="1" applyAlignment="1">
      <alignment horizontal="left"/>
    </xf>
    <xf numFmtId="37" fontId="52" fillId="6" borderId="31" xfId="53" applyNumberFormat="1" applyFont="1" applyFill="1" applyBorder="1" applyAlignment="1">
      <alignment horizontal="center"/>
    </xf>
    <xf numFmtId="37" fontId="52" fillId="6" borderId="7" xfId="53" applyNumberFormat="1" applyFont="1" applyFill="1" applyBorder="1"/>
    <xf numFmtId="0" fontId="52" fillId="6" borderId="31" xfId="53" applyFont="1" applyFill="1" applyBorder="1" applyAlignment="1">
      <alignment horizontal="center"/>
    </xf>
    <xf numFmtId="175" fontId="52" fillId="0" borderId="7" xfId="32" applyNumberFormat="1" applyFont="1" applyFill="1" applyBorder="1"/>
    <xf numFmtId="0" fontId="52" fillId="0" borderId="0" xfId="53" applyFont="1" applyFill="1" applyBorder="1"/>
    <xf numFmtId="37" fontId="52" fillId="0" borderId="0" xfId="53" applyNumberFormat="1" applyFont="1" applyFill="1" applyBorder="1"/>
    <xf numFmtId="37" fontId="52" fillId="0" borderId="0" xfId="53" applyNumberFormat="1" applyFont="1" applyFill="1" applyBorder="1" applyAlignment="1">
      <alignment horizontal="center"/>
    </xf>
    <xf numFmtId="0" fontId="52" fillId="6" borderId="27" xfId="61" applyFont="1" applyFill="1" applyBorder="1"/>
    <xf numFmtId="175" fontId="52" fillId="6" borderId="29" xfId="32" applyNumberFormat="1" applyFont="1" applyFill="1" applyBorder="1" applyAlignment="1">
      <alignment horizontal="right"/>
    </xf>
    <xf numFmtId="175" fontId="52" fillId="0" borderId="0" xfId="53" applyNumberFormat="1" applyFont="1" applyFill="1" applyBorder="1" applyAlignment="1">
      <alignment wrapText="1"/>
    </xf>
    <xf numFmtId="0" fontId="52" fillId="0" borderId="0" xfId="53" applyFont="1" applyFill="1" applyBorder="1" applyAlignment="1">
      <alignment horizontal="centerContinuous"/>
    </xf>
    <xf numFmtId="0" fontId="52" fillId="0" borderId="0" xfId="53" applyFont="1" applyFill="1" applyBorder="1" applyAlignment="1">
      <alignment horizontal="left"/>
    </xf>
    <xf numFmtId="0" fontId="52" fillId="0" borderId="0" xfId="53" applyFont="1" applyFill="1" applyAlignment="1">
      <alignment horizontal="center"/>
    </xf>
    <xf numFmtId="0" fontId="52" fillId="0" borderId="31" xfId="53" applyFont="1" applyBorder="1"/>
    <xf numFmtId="175" fontId="52" fillId="0" borderId="7" xfId="32" applyNumberFormat="1" applyFont="1" applyBorder="1"/>
    <xf numFmtId="0" fontId="52" fillId="0" borderId="32" xfId="53" applyFont="1" applyFill="1" applyBorder="1"/>
    <xf numFmtId="0" fontId="52" fillId="0" borderId="33" xfId="53" applyFont="1" applyFill="1" applyBorder="1"/>
    <xf numFmtId="0" fontId="52" fillId="0" borderId="34" xfId="53" applyFont="1" applyFill="1" applyBorder="1"/>
    <xf numFmtId="175" fontId="52" fillId="0" borderId="35" xfId="32" applyNumberFormat="1" applyFont="1" applyFill="1" applyBorder="1"/>
    <xf numFmtId="0" fontId="52" fillId="0" borderId="36" xfId="53" applyFont="1" applyFill="1" applyBorder="1" applyAlignment="1">
      <alignment wrapText="1"/>
    </xf>
    <xf numFmtId="37" fontId="52" fillId="0" borderId="0" xfId="53" applyNumberFormat="1" applyFont="1" applyFill="1" applyBorder="1" applyAlignment="1">
      <alignment wrapText="1"/>
    </xf>
    <xf numFmtId="0" fontId="52" fillId="0" borderId="27" xfId="53" applyFont="1" applyFill="1" applyBorder="1" applyAlignment="1"/>
    <xf numFmtId="0" fontId="52" fillId="0" borderId="27" xfId="53" applyFont="1" applyFill="1" applyBorder="1"/>
    <xf numFmtId="0" fontId="52" fillId="0" borderId="37" xfId="53" applyFont="1" applyFill="1" applyBorder="1"/>
    <xf numFmtId="0" fontId="52" fillId="0" borderId="31" xfId="53" applyFont="1" applyFill="1" applyBorder="1" applyAlignment="1"/>
    <xf numFmtId="0" fontId="52" fillId="0" borderId="31" xfId="53" applyFont="1" applyFill="1" applyBorder="1"/>
    <xf numFmtId="0" fontId="52" fillId="0" borderId="38" xfId="53" applyFont="1" applyFill="1" applyBorder="1"/>
    <xf numFmtId="175" fontId="52" fillId="0" borderId="35" xfId="32" applyNumberFormat="1" applyFont="1" applyFill="1" applyBorder="1" applyAlignment="1">
      <alignment horizontal="right"/>
    </xf>
    <xf numFmtId="41" fontId="52" fillId="0" borderId="0" xfId="53" applyNumberFormat="1" applyFont="1" applyFill="1" applyBorder="1" applyAlignment="1">
      <alignment horizontal="center"/>
    </xf>
    <xf numFmtId="0" fontId="67" fillId="0" borderId="0" xfId="60" applyNumberFormat="1" applyFont="1" applyFill="1" applyProtection="1">
      <protection locked="0"/>
    </xf>
    <xf numFmtId="0" fontId="67" fillId="0" borderId="0" xfId="60" applyFont="1" applyFill="1" applyAlignment="1"/>
    <xf numFmtId="175" fontId="9" fillId="0" borderId="10" xfId="32" applyNumberFormat="1" applyFont="1" applyFill="1" applyBorder="1" applyAlignment="1"/>
    <xf numFmtId="175" fontId="16" fillId="0" borderId="10" xfId="32" applyNumberFormat="1" applyFont="1" applyFill="1" applyBorder="1" applyAlignment="1"/>
    <xf numFmtId="0" fontId="67" fillId="9" borderId="0" xfId="60" applyNumberFormat="1" applyFont="1" applyFill="1" applyProtection="1">
      <protection locked="0"/>
    </xf>
    <xf numFmtId="3" fontId="52" fillId="0" borderId="0" xfId="55" applyNumberFormat="1" applyFont="1" applyFill="1" applyBorder="1" applyAlignment="1"/>
    <xf numFmtId="0" fontId="52" fillId="0" borderId="0" xfId="55" applyFont="1" applyAlignment="1">
      <alignment horizontal="center"/>
    </xf>
    <xf numFmtId="0" fontId="53" fillId="0" borderId="0" xfId="55" applyFont="1" applyFill="1" applyBorder="1" applyAlignment="1">
      <alignment horizontal="left"/>
    </xf>
    <xf numFmtId="0" fontId="52" fillId="0" borderId="10" xfId="55" applyFont="1" applyBorder="1" applyAlignment="1">
      <alignment horizontal="center"/>
    </xf>
    <xf numFmtId="0" fontId="52" fillId="0" borderId="0" xfId="55" applyNumberFormat="1" applyFont="1" applyFill="1" applyBorder="1" applyAlignment="1"/>
    <xf numFmtId="0" fontId="59" fillId="0" borderId="0" xfId="55" applyFont="1" applyBorder="1" applyAlignment="1">
      <alignment horizontal="left"/>
    </xf>
    <xf numFmtId="0" fontId="52" fillId="0" borderId="0" xfId="55" applyFont="1" applyFill="1" applyBorder="1" applyAlignment="1">
      <alignment horizontal="center" wrapText="1"/>
    </xf>
    <xf numFmtId="0" fontId="52" fillId="0" borderId="9" xfId="55" applyFont="1" applyBorder="1"/>
    <xf numFmtId="174" fontId="52" fillId="0" borderId="0" xfId="0" applyFont="1" applyFill="1" applyBorder="1" applyAlignment="1"/>
    <xf numFmtId="0" fontId="52" fillId="0" borderId="12" xfId="55" applyFont="1" applyBorder="1"/>
    <xf numFmtId="3" fontId="16" fillId="0" borderId="0" xfId="60" applyNumberFormat="1" applyFont="1" applyFill="1" applyBorder="1" applyAlignment="1">
      <alignment horizontal="center" wrapText="1"/>
    </xf>
    <xf numFmtId="0" fontId="16" fillId="0" borderId="0" xfId="60" applyNumberFormat="1" applyFont="1" applyFill="1" applyBorder="1" applyAlignment="1">
      <alignment horizontal="center"/>
    </xf>
    <xf numFmtId="0" fontId="29" fillId="0" borderId="0" xfId="60" applyFill="1" applyBorder="1" applyAlignment="1">
      <alignment horizontal="center"/>
    </xf>
    <xf numFmtId="175" fontId="57" fillId="6" borderId="0" xfId="32" applyNumberFormat="1" applyFont="1" applyFill="1" applyBorder="1" applyAlignment="1">
      <alignment horizontal="center"/>
    </xf>
    <xf numFmtId="175" fontId="57" fillId="0" borderId="0" xfId="32" applyNumberFormat="1" applyFont="1" applyFill="1" applyBorder="1" applyAlignment="1">
      <alignment horizontal="center"/>
    </xf>
    <xf numFmtId="0" fontId="55" fillId="7" borderId="0" xfId="55" applyFont="1" applyFill="1" applyBorder="1" applyAlignment="1">
      <alignment horizontal="center" wrapText="1"/>
    </xf>
    <xf numFmtId="43" fontId="9" fillId="0" borderId="0" xfId="55" applyNumberFormat="1" applyFont="1" applyFill="1" applyBorder="1" applyAlignment="1">
      <alignment horizontal="center"/>
    </xf>
    <xf numFmtId="0" fontId="71" fillId="0" borderId="0" xfId="55" applyFont="1" applyFill="1"/>
    <xf numFmtId="0" fontId="55" fillId="0" borderId="16" xfId="55" applyFont="1" applyFill="1" applyBorder="1" applyAlignment="1">
      <alignment horizontal="left"/>
    </xf>
    <xf numFmtId="0" fontId="9" fillId="0" borderId="15" xfId="55" applyFont="1" applyBorder="1"/>
    <xf numFmtId="0" fontId="9" fillId="0" borderId="14" xfId="55" applyFont="1" applyBorder="1"/>
    <xf numFmtId="0" fontId="9" fillId="11" borderId="0" xfId="55" applyFont="1" applyFill="1"/>
    <xf numFmtId="0" fontId="55" fillId="0" borderId="16" xfId="55" applyFont="1" applyFill="1" applyBorder="1" applyAlignment="1">
      <alignment horizontal="center" wrapText="1"/>
    </xf>
    <xf numFmtId="3" fontId="34" fillId="0" borderId="0" xfId="55" applyNumberFormat="1" applyFont="1" applyFill="1" applyBorder="1" applyAlignment="1">
      <alignment horizontal="center"/>
    </xf>
    <xf numFmtId="0" fontId="55" fillId="12" borderId="0" xfId="55" applyFont="1" applyFill="1" applyBorder="1" applyAlignment="1">
      <alignment horizontal="left"/>
    </xf>
    <xf numFmtId="0" fontId="9" fillId="12" borderId="0" xfId="55" applyFont="1" applyFill="1"/>
    <xf numFmtId="174" fontId="71" fillId="0" borderId="0" xfId="0" applyFont="1" applyFill="1" applyBorder="1" applyAlignment="1"/>
    <xf numFmtId="0" fontId="71" fillId="0" borderId="4" xfId="55" applyFont="1" applyFill="1" applyBorder="1"/>
    <xf numFmtId="0" fontId="67" fillId="0" borderId="0" xfId="0" applyNumberFormat="1" applyFont="1" applyFill="1" applyBorder="1" applyAlignment="1"/>
    <xf numFmtId="0" fontId="72" fillId="0" borderId="0" xfId="55" applyFont="1" applyFill="1" applyBorder="1" applyAlignment="1">
      <alignment horizontal="left"/>
    </xf>
    <xf numFmtId="43" fontId="19" fillId="13" borderId="0" xfId="55" applyNumberFormat="1" applyFont="1" applyFill="1" applyBorder="1" applyAlignment="1">
      <alignment horizontal="center"/>
    </xf>
    <xf numFmtId="174" fontId="73" fillId="0" borderId="0" xfId="0" applyFont="1" applyBorder="1" applyAlignment="1"/>
    <xf numFmtId="0" fontId="9" fillId="0" borderId="0" xfId="55" applyNumberFormat="1" applyFont="1" applyFill="1" applyBorder="1" applyAlignment="1">
      <alignment horizontal="right"/>
    </xf>
    <xf numFmtId="0" fontId="57" fillId="0" borderId="0" xfId="55" applyFont="1" applyFill="1" applyBorder="1" applyAlignment="1">
      <alignment horizontal="center"/>
    </xf>
    <xf numFmtId="175" fontId="9" fillId="13" borderId="0" xfId="35" applyNumberFormat="1" applyFont="1" applyFill="1" applyBorder="1" applyAlignment="1">
      <alignment horizontal="right"/>
    </xf>
    <xf numFmtId="175" fontId="9" fillId="13" borderId="10" xfId="35" applyNumberFormat="1" applyFont="1" applyFill="1" applyBorder="1" applyAlignment="1">
      <alignment horizontal="right"/>
    </xf>
    <xf numFmtId="43" fontId="16" fillId="0" borderId="0" xfId="32" applyFont="1" applyAlignment="1"/>
    <xf numFmtId="178" fontId="16" fillId="0" borderId="0" xfId="32" applyNumberFormat="1" applyFont="1" applyAlignment="1"/>
    <xf numFmtId="179" fontId="16" fillId="0" borderId="0" xfId="32" applyNumberFormat="1" applyFont="1" applyAlignment="1"/>
    <xf numFmtId="179" fontId="16" fillId="0" borderId="6" xfId="32" applyNumberFormat="1" applyFont="1" applyBorder="1" applyAlignment="1"/>
    <xf numFmtId="43" fontId="16" fillId="0" borderId="0" xfId="32" applyFont="1" applyFill="1" applyAlignment="1"/>
    <xf numFmtId="179" fontId="16" fillId="0" borderId="0" xfId="32" applyNumberFormat="1" applyFont="1" applyFill="1" applyAlignment="1"/>
    <xf numFmtId="179" fontId="16" fillId="0" borderId="6" xfId="32" applyNumberFormat="1" applyFont="1" applyFill="1" applyBorder="1" applyAlignment="1"/>
    <xf numFmtId="43" fontId="16" fillId="6" borderId="0" xfId="32" applyFont="1" applyFill="1" applyAlignment="1"/>
    <xf numFmtId="43" fontId="16" fillId="6" borderId="4" xfId="32" applyFont="1" applyFill="1" applyBorder="1" applyAlignment="1"/>
    <xf numFmtId="43" fontId="16" fillId="0" borderId="4" xfId="32" applyFont="1" applyBorder="1" applyAlignment="1"/>
    <xf numFmtId="43" fontId="16" fillId="0" borderId="0" xfId="32" quotePrefix="1" applyFont="1" applyFill="1" applyAlignment="1">
      <alignment horizontal="right"/>
    </xf>
    <xf numFmtId="43" fontId="16" fillId="0" borderId="4" xfId="32" quotePrefix="1" applyFont="1" applyBorder="1" applyAlignment="1">
      <alignment horizontal="right"/>
    </xf>
    <xf numFmtId="178" fontId="16" fillId="0" borderId="4" xfId="32" applyNumberFormat="1" applyFont="1" applyBorder="1" applyAlignment="1"/>
    <xf numFmtId="43" fontId="67" fillId="6" borderId="0" xfId="32" applyFont="1" applyFill="1" applyProtection="1">
      <protection locked="0"/>
    </xf>
    <xf numFmtId="179" fontId="16" fillId="0" borderId="0" xfId="32" applyNumberFormat="1" applyFont="1" applyFill="1" applyAlignment="1">
      <alignment horizontal="center"/>
    </xf>
    <xf numFmtId="179" fontId="16" fillId="0" borderId="0" xfId="32" applyNumberFormat="1" applyFont="1" applyAlignment="1">
      <alignment horizontal="center"/>
    </xf>
    <xf numFmtId="179" fontId="29" fillId="0" borderId="0" xfId="32" applyNumberFormat="1" applyFont="1" applyFill="1" applyAlignment="1"/>
    <xf numFmtId="179" fontId="16" fillId="0" borderId="0" xfId="32" applyNumberFormat="1" applyFont="1" applyFill="1" applyBorder="1" applyAlignment="1"/>
    <xf numFmtId="43" fontId="16" fillId="0" borderId="0" xfId="32" applyFont="1" applyFill="1" applyBorder="1"/>
    <xf numFmtId="43" fontId="29" fillId="0" borderId="0" xfId="32" applyFont="1" applyFill="1" applyBorder="1" applyAlignment="1"/>
    <xf numFmtId="43" fontId="16" fillId="0" borderId="10" xfId="32" applyFont="1" applyFill="1" applyBorder="1" applyAlignment="1"/>
    <xf numFmtId="174" fontId="67" fillId="0" borderId="0" xfId="0" applyFont="1" applyFill="1" applyAlignment="1"/>
    <xf numFmtId="10" fontId="67" fillId="0" borderId="0" xfId="60" applyNumberFormat="1" applyFont="1" applyFill="1" applyProtection="1">
      <protection locked="0"/>
    </xf>
    <xf numFmtId="0" fontId="67" fillId="0" borderId="0" xfId="0" applyNumberFormat="1" applyFont="1" applyFill="1" applyBorder="1" applyAlignment="1">
      <alignment horizontal="left"/>
    </xf>
    <xf numFmtId="0" fontId="67" fillId="0" borderId="0" xfId="60" applyNumberFormat="1" applyFont="1" applyFill="1"/>
    <xf numFmtId="0" fontId="0" fillId="0" borderId="0" xfId="60" applyFont="1" applyFill="1" applyAlignment="1"/>
    <xf numFmtId="3" fontId="29" fillId="0" borderId="0" xfId="60" applyNumberFormat="1" applyFont="1" applyFill="1" applyBorder="1" applyAlignment="1"/>
    <xf numFmtId="175" fontId="29" fillId="0" borderId="0" xfId="60" applyNumberFormat="1" applyFill="1" applyAlignment="1"/>
    <xf numFmtId="0" fontId="0" fillId="0" borderId="0" xfId="60" applyFont="1" applyFill="1" applyBorder="1" applyAlignment="1">
      <alignment horizontal="left"/>
    </xf>
    <xf numFmtId="0" fontId="16" fillId="0" borderId="0" xfId="60" applyNumberFormat="1" applyFont="1" applyFill="1" applyAlignment="1">
      <alignment horizontal="center"/>
    </xf>
    <xf numFmtId="49" fontId="16" fillId="0" borderId="0" xfId="60" applyNumberFormat="1" applyFont="1" applyFill="1" applyAlignment="1">
      <alignment horizontal="left"/>
    </xf>
    <xf numFmtId="175" fontId="16" fillId="0" borderId="0" xfId="32" applyNumberFormat="1" applyFont="1" applyFill="1" applyAlignment="1">
      <alignment horizontal="center"/>
    </xf>
    <xf numFmtId="49" fontId="16" fillId="0" borderId="0" xfId="32" applyNumberFormat="1" applyFont="1" applyFill="1" applyAlignment="1">
      <alignment horizontal="center"/>
    </xf>
    <xf numFmtId="0" fontId="40" fillId="0" borderId="0" xfId="60" applyNumberFormat="1" applyFont="1" applyFill="1" applyAlignment="1">
      <alignment horizontal="left"/>
    </xf>
    <xf numFmtId="3" fontId="16" fillId="0" borderId="0" xfId="60" applyNumberFormat="1" applyFont="1" applyFill="1" applyBorder="1" applyAlignment="1">
      <alignment horizontal="right"/>
    </xf>
    <xf numFmtId="0" fontId="0" fillId="0" borderId="0" xfId="60" applyFont="1" applyFill="1" applyBorder="1" applyAlignment="1">
      <alignment horizontal="center"/>
    </xf>
    <xf numFmtId="175" fontId="9" fillId="0" borderId="0" xfId="55" applyNumberFormat="1" applyFont="1" applyFill="1" applyBorder="1"/>
    <xf numFmtId="174" fontId="46" fillId="0" borderId="0" xfId="0" applyFont="1" applyFill="1" applyBorder="1" applyAlignment="1"/>
    <xf numFmtId="0" fontId="65" fillId="0" borderId="0" xfId="53" applyFont="1" applyFill="1"/>
    <xf numFmtId="0" fontId="52" fillId="0" borderId="0" xfId="53" applyFont="1" applyFill="1" applyBorder="1" applyAlignment="1"/>
    <xf numFmtId="0" fontId="46" fillId="6" borderId="0" xfId="59" applyNumberFormat="1" applyFont="1" applyFill="1" applyAlignment="1">
      <alignment horizontal="right"/>
    </xf>
    <xf numFmtId="0" fontId="46" fillId="0" borderId="0" xfId="62" applyNumberFormat="1" applyFont="1" applyFill="1" applyAlignment="1">
      <alignment horizontal="center"/>
    </xf>
    <xf numFmtId="174" fontId="46" fillId="0" borderId="0" xfId="0" applyFont="1" applyAlignment="1"/>
    <xf numFmtId="170" fontId="46" fillId="0" borderId="0" xfId="0" applyNumberFormat="1" applyFont="1" applyAlignment="1"/>
    <xf numFmtId="43" fontId="46" fillId="0" borderId="0" xfId="32" applyFont="1" applyAlignment="1"/>
    <xf numFmtId="0" fontId="46" fillId="0" borderId="0" xfId="62" applyNumberFormat="1" applyFont="1" applyAlignment="1" applyProtection="1">
      <protection locked="0"/>
    </xf>
    <xf numFmtId="3" fontId="46" fillId="0" borderId="0" xfId="62" applyNumberFormat="1" applyFont="1" applyAlignment="1"/>
    <xf numFmtId="0" fontId="46" fillId="0" borderId="0" xfId="62" applyNumberFormat="1" applyFont="1" applyAlignment="1"/>
    <xf numFmtId="3" fontId="46" fillId="0" borderId="0" xfId="62" applyNumberFormat="1" applyFont="1" applyAlignment="1">
      <alignment horizontal="center"/>
    </xf>
    <xf numFmtId="0" fontId="46" fillId="0" borderId="4" xfId="62" applyNumberFormat="1" applyFont="1" applyBorder="1" applyAlignment="1" applyProtection="1">
      <alignment horizontal="center"/>
      <protection locked="0"/>
    </xf>
    <xf numFmtId="174" fontId="46" fillId="0" borderId="0" xfId="62" applyFont="1" applyFill="1" applyAlignment="1"/>
    <xf numFmtId="169" fontId="46" fillId="0" borderId="0" xfId="62" applyNumberFormat="1" applyFont="1" applyAlignment="1"/>
    <xf numFmtId="174" fontId="46" fillId="0" borderId="0" xfId="62" applyFont="1" applyAlignment="1"/>
    <xf numFmtId="43" fontId="46" fillId="0" borderId="0" xfId="32" applyFont="1" applyFill="1" applyAlignment="1">
      <alignment horizontal="center"/>
    </xf>
    <xf numFmtId="3" fontId="46" fillId="0" borderId="0" xfId="62" applyNumberFormat="1" applyFont="1" applyFill="1" applyAlignment="1"/>
    <xf numFmtId="166" fontId="46" fillId="0" borderId="0" xfId="62" applyNumberFormat="1" applyFont="1" applyAlignment="1">
      <alignment horizontal="center"/>
    </xf>
    <xf numFmtId="175" fontId="46" fillId="0" borderId="0" xfId="32" applyNumberFormat="1" applyFont="1" applyBorder="1" applyAlignment="1"/>
    <xf numFmtId="10" fontId="46" fillId="0" borderId="0" xfId="62" applyNumberFormat="1" applyFont="1" applyFill="1" applyAlignment="1">
      <alignment horizontal="left"/>
    </xf>
    <xf numFmtId="3" fontId="46" fillId="0" borderId="0" xfId="56" applyNumberFormat="1" applyFont="1" applyAlignment="1"/>
    <xf numFmtId="166" fontId="46" fillId="0" borderId="0" xfId="56" applyNumberFormat="1" applyFont="1" applyAlignment="1"/>
    <xf numFmtId="43" fontId="46" fillId="0" borderId="0" xfId="32" applyFont="1" applyBorder="1" applyAlignment="1"/>
    <xf numFmtId="0" fontId="46" fillId="0" borderId="0" xfId="56" applyFont="1" applyAlignment="1"/>
    <xf numFmtId="174" fontId="52" fillId="0" borderId="0" xfId="0" applyFont="1"/>
    <xf numFmtId="174" fontId="46" fillId="0" borderId="0" xfId="62" applyFont="1" applyFill="1" applyBorder="1" applyAlignment="1"/>
    <xf numFmtId="3" fontId="46" fillId="0" borderId="0" xfId="56" applyNumberFormat="1" applyFont="1" applyBorder="1" applyAlignment="1"/>
    <xf numFmtId="164" fontId="46" fillId="0" borderId="0" xfId="62" applyNumberFormat="1" applyFont="1" applyFill="1" applyBorder="1" applyAlignment="1" applyProtection="1">
      <alignment horizontal="left"/>
      <protection locked="0"/>
    </xf>
    <xf numFmtId="43" fontId="46" fillId="0" borderId="0" xfId="32" applyFont="1" applyFill="1" applyBorder="1" applyAlignment="1">
      <alignment horizontal="right"/>
    </xf>
    <xf numFmtId="166" fontId="46" fillId="0" borderId="0" xfId="56" applyNumberFormat="1" applyFont="1" applyBorder="1" applyAlignment="1"/>
    <xf numFmtId="175" fontId="46" fillId="0" borderId="0" xfId="32" applyNumberFormat="1" applyFont="1" applyAlignment="1"/>
    <xf numFmtId="175" fontId="16" fillId="0" borderId="0" xfId="60" applyNumberFormat="1" applyFont="1" applyFill="1" applyBorder="1"/>
    <xf numFmtId="3" fontId="9" fillId="0" borderId="6" xfId="55" applyNumberFormat="1" applyFont="1" applyFill="1" applyBorder="1" applyAlignment="1"/>
    <xf numFmtId="0" fontId="9" fillId="0" borderId="0" xfId="60" applyNumberFormat="1" applyFont="1" applyBorder="1" applyAlignment="1"/>
    <xf numFmtId="0" fontId="29" fillId="0" borderId="0" xfId="60" applyFill="1" applyAlignment="1">
      <alignment horizontal="center"/>
    </xf>
    <xf numFmtId="0" fontId="16" fillId="13" borderId="0" xfId="60" applyNumberFormat="1" applyFont="1" applyFill="1"/>
    <xf numFmtId="0" fontId="16" fillId="13" borderId="0" xfId="60" applyNumberFormat="1" applyFont="1" applyFill="1" applyAlignment="1">
      <alignment horizontal="right"/>
    </xf>
    <xf numFmtId="0" fontId="16" fillId="13" borderId="0" xfId="60" applyNumberFormat="1" applyFont="1" applyFill="1" applyProtection="1">
      <protection locked="0"/>
    </xf>
    <xf numFmtId="0" fontId="29" fillId="13" borderId="0" xfId="60" applyFill="1" applyAlignment="1"/>
    <xf numFmtId="179" fontId="9" fillId="13" borderId="0" xfId="32" applyNumberFormat="1" applyFont="1" applyFill="1" applyBorder="1" applyAlignment="1"/>
    <xf numFmtId="0" fontId="9" fillId="13" borderId="0" xfId="55" applyFont="1" applyFill="1" applyBorder="1" applyAlignment="1">
      <alignment horizontal="center"/>
    </xf>
    <xf numFmtId="174" fontId="0" fillId="0" borderId="0" xfId="60" applyNumberFormat="1" applyFont="1" applyFill="1" applyAlignment="1"/>
    <xf numFmtId="0" fontId="56" fillId="7" borderId="0" xfId="55" applyFont="1" applyFill="1" applyBorder="1" applyAlignment="1">
      <alignment horizontal="center" wrapText="1"/>
    </xf>
    <xf numFmtId="0" fontId="55" fillId="0" borderId="0" xfId="55" applyFont="1" applyFill="1" applyBorder="1" applyAlignment="1"/>
    <xf numFmtId="3" fontId="9" fillId="0" borderId="0" xfId="55" applyNumberFormat="1" applyFont="1" applyFill="1" applyBorder="1" applyAlignment="1">
      <alignment horizontal="right"/>
    </xf>
    <xf numFmtId="0" fontId="9" fillId="0" borderId="0" xfId="55" applyFont="1" applyFill="1" applyBorder="1" applyAlignment="1">
      <alignment horizontal="right"/>
    </xf>
    <xf numFmtId="175" fontId="9" fillId="0" borderId="0" xfId="55" applyNumberFormat="1" applyFont="1" applyFill="1" applyBorder="1" applyAlignment="1"/>
    <xf numFmtId="175" fontId="9" fillId="0" borderId="0" xfId="55" applyNumberFormat="1" applyFont="1" applyFill="1" applyBorder="1" applyAlignment="1">
      <alignment horizontal="right"/>
    </xf>
    <xf numFmtId="0" fontId="8" fillId="0" borderId="0" xfId="55" applyFont="1" applyAlignment="1"/>
    <xf numFmtId="175" fontId="16" fillId="0" borderId="0" xfId="32" applyNumberFormat="1" applyFont="1" applyBorder="1" applyAlignment="1"/>
    <xf numFmtId="166" fontId="16" fillId="0" borderId="0" xfId="60" applyNumberFormat="1" applyFont="1" applyBorder="1" applyAlignment="1">
      <alignment horizontal="center"/>
    </xf>
    <xf numFmtId="175" fontId="34" fillId="0" borderId="4" xfId="35" applyNumberFormat="1" applyFont="1" applyBorder="1" applyAlignment="1"/>
    <xf numFmtId="0" fontId="57" fillId="0" borderId="4" xfId="55" applyFont="1" applyFill="1" applyBorder="1" applyAlignment="1"/>
    <xf numFmtId="175" fontId="9" fillId="0" borderId="13" xfId="35" applyNumberFormat="1" applyFont="1" applyFill="1" applyBorder="1"/>
    <xf numFmtId="0" fontId="55" fillId="0" borderId="4" xfId="55" applyFont="1" applyFill="1" applyBorder="1" applyAlignment="1">
      <alignment horizontal="center" wrapText="1"/>
    </xf>
    <xf numFmtId="0" fontId="9" fillId="0" borderId="4" xfId="55" applyFont="1" applyBorder="1" applyAlignment="1">
      <alignment horizontal="center" wrapText="1"/>
    </xf>
    <xf numFmtId="0" fontId="9" fillId="0" borderId="12" xfId="55" applyFont="1" applyBorder="1" applyAlignment="1">
      <alignment horizontal="center" wrapText="1"/>
    </xf>
    <xf numFmtId="175" fontId="16" fillId="6" borderId="0" xfId="35" applyNumberFormat="1" applyFont="1" applyFill="1" applyBorder="1" applyAlignment="1"/>
    <xf numFmtId="167" fontId="16" fillId="0" borderId="0" xfId="60" applyNumberFormat="1" applyFont="1" applyBorder="1" applyAlignment="1"/>
    <xf numFmtId="174" fontId="67" fillId="0" borderId="0" xfId="0" applyFont="1" applyFill="1" applyAlignment="1">
      <alignment wrapText="1"/>
    </xf>
    <xf numFmtId="174" fontId="67" fillId="0" borderId="0" xfId="0" applyFont="1" applyAlignment="1">
      <alignment vertical="center"/>
    </xf>
    <xf numFmtId="0" fontId="9" fillId="0" borderId="0" xfId="55" applyFont="1" applyFill="1" applyBorder="1" applyAlignment="1">
      <alignment horizontal="center" wrapText="1"/>
    </xf>
    <xf numFmtId="0" fontId="9" fillId="0" borderId="9" xfId="55" applyFont="1" applyFill="1" applyBorder="1" applyAlignment="1">
      <alignment horizontal="center" wrapText="1"/>
    </xf>
    <xf numFmtId="0" fontId="55" fillId="7" borderId="15" xfId="55" applyFont="1" applyFill="1" applyBorder="1" applyAlignment="1">
      <alignment horizontal="center"/>
    </xf>
    <xf numFmtId="0" fontId="55" fillId="7" borderId="15" xfId="55" applyFont="1" applyFill="1" applyBorder="1" applyAlignment="1">
      <alignment horizontal="center" wrapText="1"/>
    </xf>
    <xf numFmtId="0" fontId="56" fillId="7" borderId="14" xfId="55" applyFont="1" applyFill="1" applyBorder="1" applyAlignment="1">
      <alignment horizontal="center" wrapText="1"/>
    </xf>
    <xf numFmtId="0" fontId="9" fillId="0" borderId="4" xfId="55" applyFont="1" applyFill="1" applyBorder="1" applyAlignment="1">
      <alignment horizontal="center" wrapText="1"/>
    </xf>
    <xf numFmtId="0" fontId="9" fillId="0" borderId="12" xfId="55" applyFont="1" applyFill="1" applyBorder="1" applyAlignment="1">
      <alignment horizontal="center" wrapText="1"/>
    </xf>
    <xf numFmtId="175" fontId="16" fillId="0" borderId="0" xfId="35" applyNumberFormat="1" applyFont="1" applyFill="1" applyBorder="1" applyAlignment="1"/>
    <xf numFmtId="175" fontId="57" fillId="13" borderId="0" xfId="32" applyNumberFormat="1" applyFont="1" applyFill="1" applyBorder="1" applyAlignment="1">
      <alignment horizontal="center"/>
    </xf>
    <xf numFmtId="175" fontId="16" fillId="13" borderId="0" xfId="35" applyNumberFormat="1" applyFont="1" applyFill="1" applyBorder="1" applyAlignment="1"/>
    <xf numFmtId="175" fontId="52" fillId="0" borderId="4" xfId="55" applyNumberFormat="1" applyFont="1" applyBorder="1"/>
    <xf numFmtId="175" fontId="9" fillId="0" borderId="4" xfId="35" applyNumberFormat="1" applyFont="1" applyBorder="1"/>
    <xf numFmtId="0" fontId="52" fillId="0" borderId="4" xfId="55" applyFont="1" applyBorder="1" applyAlignment="1"/>
    <xf numFmtId="0" fontId="52" fillId="0" borderId="0" xfId="55" applyFont="1" applyFill="1" applyBorder="1" applyAlignment="1">
      <alignment horizontal="center"/>
    </xf>
    <xf numFmtId="0" fontId="0" fillId="0" borderId="0" xfId="60" applyFont="1" applyFill="1" applyAlignment="1">
      <alignment horizontal="center"/>
    </xf>
    <xf numFmtId="43" fontId="16" fillId="0" borderId="0" xfId="32" applyFont="1" applyBorder="1" applyAlignment="1"/>
    <xf numFmtId="0" fontId="75" fillId="0" borderId="0" xfId="60" applyNumberFormat="1" applyFont="1" applyFill="1" applyProtection="1">
      <protection locked="0"/>
    </xf>
    <xf numFmtId="174" fontId="46" fillId="0" borderId="0" xfId="0" applyFont="1" applyFill="1" applyAlignment="1"/>
    <xf numFmtId="0" fontId="46" fillId="0" borderId="0" xfId="62" applyNumberFormat="1" applyFont="1" applyFill="1" applyAlignment="1" applyProtection="1">
      <protection locked="0"/>
    </xf>
    <xf numFmtId="0" fontId="46" fillId="0" borderId="0" xfId="62" applyNumberFormat="1" applyFont="1" applyFill="1" applyAlignment="1"/>
    <xf numFmtId="178" fontId="67" fillId="6" borderId="0" xfId="32" applyNumberFormat="1" applyFont="1" applyFill="1" applyProtection="1">
      <protection locked="0"/>
    </xf>
    <xf numFmtId="175" fontId="46" fillId="0" borderId="0" xfId="32" applyNumberFormat="1" applyFont="1" applyFill="1" applyBorder="1" applyAlignment="1"/>
    <xf numFmtId="43" fontId="46" fillId="0" borderId="0" xfId="32" applyFont="1" applyFill="1" applyBorder="1" applyAlignment="1"/>
    <xf numFmtId="3" fontId="46" fillId="0" borderId="0" xfId="62" applyNumberFormat="1" applyFont="1" applyFill="1" applyBorder="1" applyAlignment="1"/>
    <xf numFmtId="175" fontId="29" fillId="0" borderId="0" xfId="60" applyNumberFormat="1" applyAlignment="1"/>
    <xf numFmtId="179" fontId="46" fillId="0" borderId="0" xfId="32" applyNumberFormat="1" applyFont="1" applyAlignment="1"/>
    <xf numFmtId="175" fontId="46" fillId="0" borderId="0" xfId="32" applyNumberFormat="1" applyFont="1" applyFill="1" applyBorder="1" applyAlignment="1" applyProtection="1">
      <alignment horizontal="left"/>
      <protection locked="0"/>
    </xf>
    <xf numFmtId="43" fontId="46" fillId="13" borderId="0" xfId="32" applyFont="1" applyFill="1" applyBorder="1" applyAlignment="1">
      <alignment horizontal="center"/>
    </xf>
    <xf numFmtId="3" fontId="46" fillId="13" borderId="0" xfId="62" applyNumberFormat="1" applyFont="1" applyFill="1" applyBorder="1" applyAlignment="1"/>
    <xf numFmtId="175" fontId="46" fillId="13" borderId="0" xfId="32" applyNumberFormat="1" applyFont="1" applyFill="1" applyBorder="1" applyAlignment="1"/>
    <xf numFmtId="175" fontId="16" fillId="0" borderId="0" xfId="60" applyNumberFormat="1" applyFont="1" applyBorder="1" applyAlignment="1"/>
    <xf numFmtId="175" fontId="16" fillId="0" borderId="0" xfId="60" applyNumberFormat="1" applyFont="1" applyBorder="1" applyAlignment="1">
      <alignment horizontal="center"/>
    </xf>
    <xf numFmtId="0" fontId="9" fillId="0" borderId="0" xfId="55" applyFont="1" applyBorder="1" applyAlignment="1">
      <alignment horizontal="center" wrapText="1"/>
    </xf>
    <xf numFmtId="174" fontId="67" fillId="0" borderId="0" xfId="0" applyFont="1" applyAlignment="1"/>
    <xf numFmtId="0" fontId="67" fillId="0" borderId="0" xfId="60" applyFont="1" applyAlignment="1"/>
    <xf numFmtId="10" fontId="46" fillId="0" borderId="0" xfId="32" applyNumberFormat="1" applyFont="1" applyFill="1" applyAlignment="1"/>
    <xf numFmtId="0" fontId="0" fillId="0" borderId="0" xfId="60" applyNumberFormat="1" applyFont="1" applyAlignment="1" applyProtection="1">
      <alignment horizontal="center"/>
      <protection locked="0"/>
    </xf>
    <xf numFmtId="175" fontId="16" fillId="13" borderId="0" xfId="32" applyNumberFormat="1" applyFont="1" applyFill="1" applyAlignment="1"/>
    <xf numFmtId="10" fontId="46" fillId="0" borderId="0" xfId="63" applyNumberFormat="1" applyFont="1" applyFill="1" applyBorder="1" applyAlignment="1">
      <alignment horizontal="right"/>
    </xf>
    <xf numFmtId="0" fontId="155" fillId="0" borderId="0" xfId="60" applyNumberFormat="1" applyFont="1" applyAlignment="1">
      <alignment horizontal="left"/>
    </xf>
    <xf numFmtId="3" fontId="156" fillId="0" borderId="0" xfId="60" applyNumberFormat="1" applyFont="1" applyAlignment="1"/>
    <xf numFmtId="0" fontId="157" fillId="0" borderId="0" xfId="55" applyFont="1" applyAlignment="1"/>
    <xf numFmtId="0" fontId="158" fillId="0" borderId="0" xfId="55" applyFont="1"/>
    <xf numFmtId="0" fontId="158" fillId="7" borderId="0" xfId="55" applyFont="1" applyFill="1" applyBorder="1" applyAlignment="1">
      <alignment horizontal="center" wrapText="1"/>
    </xf>
    <xf numFmtId="0" fontId="158" fillId="0" borderId="0" xfId="55" applyFont="1" applyBorder="1" applyAlignment="1"/>
    <xf numFmtId="0" fontId="158" fillId="0" borderId="0" xfId="55" applyFont="1" applyBorder="1" applyAlignment="1">
      <alignment horizontal="center"/>
    </xf>
    <xf numFmtId="0" fontId="158" fillId="0" borderId="0" xfId="55" applyFont="1" applyBorder="1"/>
    <xf numFmtId="175" fontId="158" fillId="0" borderId="0" xfId="55" applyNumberFormat="1" applyFont="1" applyBorder="1" applyAlignment="1"/>
    <xf numFmtId="175" fontId="158" fillId="0" borderId="0" xfId="35" applyNumberFormat="1" applyFont="1" applyBorder="1" applyAlignment="1"/>
    <xf numFmtId="0" fontId="159" fillId="0" borderId="0" xfId="55" applyFont="1" applyBorder="1" applyAlignment="1"/>
    <xf numFmtId="10" fontId="160" fillId="0" borderId="0" xfId="32" applyNumberFormat="1" applyFont="1" applyFill="1" applyAlignment="1"/>
    <xf numFmtId="174" fontId="0" fillId="0" borderId="0" xfId="0" applyFont="1" applyAlignment="1"/>
    <xf numFmtId="174" fontId="64" fillId="0" borderId="0" xfId="0" applyFont="1" applyAlignment="1">
      <alignment horizontal="center"/>
    </xf>
    <xf numFmtId="174" fontId="64" fillId="0" borderId="0" xfId="0" applyFont="1" applyFill="1" applyAlignment="1">
      <alignment horizontal="center"/>
    </xf>
    <xf numFmtId="0" fontId="64" fillId="0" borderId="0" xfId="55" applyFont="1" applyFill="1" applyBorder="1" applyAlignment="1">
      <alignment horizontal="center"/>
    </xf>
    <xf numFmtId="3" fontId="64" fillId="0" borderId="0" xfId="55" applyNumberFormat="1" applyFont="1" applyFill="1" applyBorder="1" applyAlignment="1">
      <alignment horizontal="center" wrapText="1"/>
    </xf>
    <xf numFmtId="0" fontId="64" fillId="0" borderId="0" xfId="55" applyFont="1" applyFill="1" applyBorder="1" applyAlignment="1">
      <alignment horizontal="center" wrapText="1"/>
    </xf>
    <xf numFmtId="0" fontId="64" fillId="13" borderId="0" xfId="55" applyFont="1" applyFill="1" applyBorder="1" applyAlignment="1"/>
    <xf numFmtId="175" fontId="64" fillId="13" borderId="0" xfId="32" applyNumberFormat="1" applyFont="1" applyFill="1" applyBorder="1" applyAlignment="1">
      <alignment horizontal="center"/>
    </xf>
    <xf numFmtId="175" fontId="64" fillId="0" borderId="0" xfId="32" applyNumberFormat="1" applyFont="1" applyFill="1" applyBorder="1" applyAlignment="1">
      <alignment horizontal="center" wrapText="1"/>
    </xf>
    <xf numFmtId="175" fontId="64" fillId="13" borderId="0" xfId="32" applyNumberFormat="1" applyFont="1" applyFill="1" applyBorder="1"/>
    <xf numFmtId="0" fontId="64" fillId="13" borderId="6" xfId="55" applyFont="1" applyFill="1" applyBorder="1" applyAlignment="1"/>
    <xf numFmtId="175" fontId="64" fillId="13" borderId="6" xfId="32" applyNumberFormat="1" applyFont="1" applyFill="1" applyBorder="1"/>
    <xf numFmtId="175" fontId="64" fillId="0" borderId="6" xfId="32" applyNumberFormat="1" applyFont="1" applyFill="1" applyBorder="1" applyAlignment="1">
      <alignment horizontal="center" wrapText="1"/>
    </xf>
    <xf numFmtId="0" fontId="64" fillId="0" borderId="0" xfId="55" applyFont="1" applyFill="1" applyBorder="1" applyAlignment="1"/>
    <xf numFmtId="175" fontId="64" fillId="0" borderId="0" xfId="32" applyNumberFormat="1" applyFont="1" applyFill="1" applyBorder="1"/>
    <xf numFmtId="175" fontId="64" fillId="0" borderId="0" xfId="32" applyNumberFormat="1" applyFont="1" applyFill="1" applyBorder="1" applyAlignment="1">
      <alignment horizontal="center"/>
    </xf>
    <xf numFmtId="174" fontId="161" fillId="0" borderId="0" xfId="0" applyFont="1" applyAlignment="1"/>
    <xf numFmtId="0" fontId="50" fillId="0" borderId="0" xfId="523" applyFont="1"/>
    <xf numFmtId="174" fontId="52" fillId="0" borderId="0" xfId="0" applyFont="1" applyAlignment="1"/>
    <xf numFmtId="0" fontId="50" fillId="0" borderId="29" xfId="32" applyNumberFormat="1" applyFont="1" applyBorder="1" applyAlignment="1">
      <alignment horizontal="center"/>
    </xf>
    <xf numFmtId="174" fontId="50" fillId="0" borderId="2" xfId="522" applyFont="1" applyBorder="1"/>
    <xf numFmtId="1" fontId="50" fillId="0" borderId="2" xfId="522" applyNumberFormat="1" applyFont="1" applyBorder="1" applyAlignment="1">
      <alignment horizontal="center"/>
    </xf>
    <xf numFmtId="174" fontId="50" fillId="0" borderId="19" xfId="522" applyFont="1" applyBorder="1" applyAlignment="1">
      <alignment horizontal="center"/>
    </xf>
    <xf numFmtId="0" fontId="50" fillId="0" borderId="39" xfId="32" applyNumberFormat="1" applyFont="1" applyBorder="1" applyAlignment="1">
      <alignment horizontal="center"/>
    </xf>
    <xf numFmtId="174" fontId="50" fillId="0" borderId="6" xfId="522" applyFont="1" applyBorder="1"/>
    <xf numFmtId="174" fontId="50" fillId="0" borderId="6" xfId="522" applyFont="1" applyBorder="1" applyAlignment="1">
      <alignment horizontal="center" wrapText="1"/>
    </xf>
    <xf numFmtId="174" fontId="50" fillId="0" borderId="23" xfId="522" applyFont="1" applyBorder="1" applyAlignment="1">
      <alignment horizontal="center" wrapText="1"/>
    </xf>
    <xf numFmtId="174" fontId="50" fillId="13" borderId="2" xfId="522" applyFont="1" applyFill="1" applyBorder="1"/>
    <xf numFmtId="175" fontId="50" fillId="13" borderId="2" xfId="32" applyNumberFormat="1" applyFont="1" applyFill="1" applyBorder="1" applyAlignment="1">
      <alignment wrapText="1"/>
    </xf>
    <xf numFmtId="175" fontId="50" fillId="0" borderId="19" xfId="32" applyNumberFormat="1" applyFont="1" applyBorder="1" applyAlignment="1">
      <alignment wrapText="1"/>
    </xf>
    <xf numFmtId="174" fontId="50" fillId="13" borderId="0" xfId="522" applyFont="1" applyFill="1" applyBorder="1"/>
    <xf numFmtId="175" fontId="50" fillId="13" borderId="0" xfId="32" applyNumberFormat="1" applyFont="1" applyFill="1" applyBorder="1"/>
    <xf numFmtId="175" fontId="50" fillId="0" borderId="21" xfId="32" applyNumberFormat="1" applyFont="1" applyBorder="1" applyAlignment="1">
      <alignment wrapText="1"/>
    </xf>
    <xf numFmtId="174" fontId="50" fillId="13" borderId="6" xfId="522" applyFont="1" applyFill="1" applyBorder="1"/>
    <xf numFmtId="175" fontId="50" fillId="13" borderId="6" xfId="32" applyNumberFormat="1" applyFont="1" applyFill="1" applyBorder="1"/>
    <xf numFmtId="175" fontId="50" fillId="0" borderId="23" xfId="32" applyNumberFormat="1" applyFont="1" applyBorder="1" applyAlignment="1">
      <alignment wrapText="1"/>
    </xf>
    <xf numFmtId="0" fontId="50" fillId="0" borderId="0" xfId="32" applyNumberFormat="1" applyFont="1" applyAlignment="1">
      <alignment horizontal="center"/>
    </xf>
    <xf numFmtId="175" fontId="50" fillId="0" borderId="0" xfId="32" applyNumberFormat="1" applyFont="1"/>
    <xf numFmtId="174" fontId="50" fillId="0" borderId="0" xfId="0" applyFont="1" applyAlignment="1"/>
    <xf numFmtId="0" fontId="50" fillId="0" borderId="0" xfId="111" applyFont="1" applyFill="1"/>
    <xf numFmtId="0" fontId="50" fillId="0" borderId="0" xfId="111" applyFont="1"/>
    <xf numFmtId="0" fontId="54" fillId="0" borderId="0" xfId="111" applyFont="1" applyFill="1"/>
    <xf numFmtId="0" fontId="50" fillId="0" borderId="0" xfId="111" applyFont="1" applyAlignment="1">
      <alignment horizontal="center"/>
    </xf>
    <xf numFmtId="0" fontId="50" fillId="0" borderId="0" xfId="111" quotePrefix="1" applyFont="1" applyAlignment="1">
      <alignment horizontal="center"/>
    </xf>
    <xf numFmtId="0" fontId="50" fillId="0" borderId="7" xfId="111" applyFont="1" applyBorder="1" applyAlignment="1">
      <alignment horizontal="center" wrapText="1"/>
    </xf>
    <xf numFmtId="0" fontId="50" fillId="0" borderId="5" xfId="111" applyFont="1" applyBorder="1"/>
    <xf numFmtId="0" fontId="50" fillId="13" borderId="18" xfId="111" applyFont="1" applyFill="1" applyBorder="1"/>
    <xf numFmtId="0" fontId="50" fillId="13" borderId="2" xfId="111" applyFont="1" applyFill="1" applyBorder="1"/>
    <xf numFmtId="0" fontId="50" fillId="0" borderId="2" xfId="111" applyFont="1" applyBorder="1"/>
    <xf numFmtId="0" fontId="50" fillId="13" borderId="2" xfId="111" applyFont="1" applyFill="1" applyBorder="1" applyAlignment="1">
      <alignment horizontal="center"/>
    </xf>
    <xf numFmtId="0" fontId="50" fillId="13" borderId="19" xfId="111" applyFont="1" applyFill="1" applyBorder="1"/>
    <xf numFmtId="0" fontId="50" fillId="13" borderId="20" xfId="111" applyFont="1" applyFill="1" applyBorder="1"/>
    <xf numFmtId="0" fontId="50" fillId="13" borderId="0" xfId="111" applyFont="1" applyFill="1" applyBorder="1"/>
    <xf numFmtId="0" fontId="50" fillId="0" borderId="0" xfId="111" applyFont="1" applyBorder="1"/>
    <xf numFmtId="0" fontId="50" fillId="0" borderId="0" xfId="111" applyFont="1" applyBorder="1" applyAlignment="1">
      <alignment horizontal="center"/>
    </xf>
    <xf numFmtId="0" fontId="50" fillId="13" borderId="0" xfId="111" applyFont="1" applyFill="1" applyBorder="1" applyAlignment="1">
      <alignment horizontal="center"/>
    </xf>
    <xf numFmtId="0" fontId="50" fillId="13" borderId="21" xfId="111" applyFont="1" applyFill="1" applyBorder="1"/>
    <xf numFmtId="0" fontId="50" fillId="0" borderId="39" xfId="111" applyFont="1" applyBorder="1" applyAlignment="1">
      <alignment horizontal="left"/>
    </xf>
    <xf numFmtId="0" fontId="50" fillId="13" borderId="22" xfId="111" applyFont="1" applyFill="1" applyBorder="1"/>
    <xf numFmtId="0" fontId="50" fillId="13" borderId="6" xfId="111" applyFont="1" applyFill="1" applyBorder="1"/>
    <xf numFmtId="0" fontId="50" fillId="13" borderId="6" xfId="111" applyFont="1" applyFill="1" applyBorder="1" applyAlignment="1">
      <alignment horizontal="center"/>
    </xf>
    <xf numFmtId="0" fontId="50" fillId="13" borderId="23" xfId="111" applyFont="1" applyFill="1" applyBorder="1" applyAlignment="1">
      <alignment horizontal="center"/>
    </xf>
    <xf numFmtId="0" fontId="50" fillId="0" borderId="2" xfId="111" applyFont="1" applyBorder="1" applyAlignment="1">
      <alignment horizontal="left"/>
    </xf>
    <xf numFmtId="174" fontId="50" fillId="0" borderId="0" xfId="522" applyFont="1"/>
    <xf numFmtId="1" fontId="50" fillId="0" borderId="0" xfId="522" applyNumberFormat="1" applyFont="1" applyFill="1" applyAlignment="1">
      <alignment horizontal="center"/>
    </xf>
    <xf numFmtId="174" fontId="50" fillId="0" borderId="0" xfId="522" applyFont="1" applyFill="1" applyBorder="1" applyAlignment="1"/>
    <xf numFmtId="49" fontId="50" fillId="0" borderId="0" xfId="519" applyNumberFormat="1" applyFont="1" applyBorder="1" applyAlignment="1">
      <alignment horizontal="center" wrapText="1"/>
    </xf>
    <xf numFmtId="49" fontId="50" fillId="0" borderId="0" xfId="520" applyNumberFormat="1" applyFont="1" applyBorder="1" applyAlignment="1">
      <alignment horizontal="center" wrapText="1"/>
    </xf>
    <xf numFmtId="0" fontId="50" fillId="0" borderId="0" xfId="519" applyFont="1" applyAlignment="1"/>
    <xf numFmtId="49" fontId="50" fillId="0" borderId="0" xfId="519" applyNumberFormat="1" applyFont="1"/>
    <xf numFmtId="175" fontId="50" fillId="0" borderId="0" xfId="520" applyNumberFormat="1" applyFont="1"/>
    <xf numFmtId="0" fontId="50" fillId="0" borderId="0" xfId="519" applyFont="1" applyAlignment="1">
      <alignment horizontal="center"/>
    </xf>
    <xf numFmtId="49" fontId="50" fillId="0" borderId="0" xfId="519" applyNumberFormat="1" applyFont="1" applyAlignment="1">
      <alignment horizontal="center"/>
    </xf>
    <xf numFmtId="175" fontId="50" fillId="0" borderId="0" xfId="520" applyNumberFormat="1" applyFont="1" applyAlignment="1">
      <alignment horizontal="center"/>
    </xf>
    <xf numFmtId="10" fontId="50" fillId="0" borderId="0" xfId="113" applyNumberFormat="1" applyFont="1" applyAlignment="1">
      <alignment horizontal="center"/>
    </xf>
    <xf numFmtId="49" fontId="50" fillId="0" borderId="2" xfId="519" applyNumberFormat="1" applyFont="1" applyBorder="1" applyAlignment="1">
      <alignment horizontal="center" wrapText="1"/>
    </xf>
    <xf numFmtId="49" fontId="50" fillId="0" borderId="2" xfId="520" applyNumberFormat="1" applyFont="1" applyBorder="1" applyAlignment="1">
      <alignment horizontal="center" wrapText="1"/>
    </xf>
    <xf numFmtId="49" fontId="50" fillId="13" borderId="6" xfId="519" applyNumberFormat="1" applyFont="1" applyFill="1" applyBorder="1" applyAlignment="1">
      <alignment horizontal="center" wrapText="1"/>
    </xf>
    <xf numFmtId="49" fontId="50" fillId="13" borderId="6" xfId="520" applyNumberFormat="1" applyFont="1" applyFill="1" applyBorder="1" applyAlignment="1">
      <alignment horizontal="center" wrapText="1"/>
    </xf>
    <xf numFmtId="175" fontId="50" fillId="13" borderId="0" xfId="520" applyNumberFormat="1" applyFont="1" applyFill="1" applyBorder="1"/>
    <xf numFmtId="175" fontId="50" fillId="13" borderId="6" xfId="520" applyNumberFormat="1" applyFont="1" applyFill="1" applyBorder="1"/>
    <xf numFmtId="175" fontId="50" fillId="0" borderId="0" xfId="520" applyNumberFormat="1" applyFont="1" applyBorder="1" applyAlignment="1">
      <alignment horizontal="right"/>
    </xf>
    <xf numFmtId="175" fontId="50" fillId="0" borderId="0" xfId="520" applyNumberFormat="1" applyFont="1" applyBorder="1" applyAlignment="1"/>
    <xf numFmtId="0" fontId="50" fillId="0" borderId="0" xfId="519" applyFont="1"/>
    <xf numFmtId="0" fontId="50" fillId="0" borderId="29" xfId="111" applyFont="1" applyBorder="1"/>
    <xf numFmtId="0" fontId="50" fillId="0" borderId="39" xfId="111" applyFont="1" applyBorder="1" applyAlignment="1">
      <alignment horizontal="center" wrapText="1"/>
    </xf>
    <xf numFmtId="174" fontId="50" fillId="0" borderId="0" xfId="0" applyFont="1" applyFill="1" applyAlignment="1"/>
    <xf numFmtId="174" fontId="54" fillId="0" borderId="0" xfId="0" applyFont="1" applyFill="1" applyAlignment="1"/>
    <xf numFmtId="1" fontId="50" fillId="0" borderId="0" xfId="522" applyNumberFormat="1" applyFont="1" applyFill="1" applyBorder="1" applyAlignment="1">
      <alignment horizontal="center"/>
    </xf>
    <xf numFmtId="174" fontId="50" fillId="0" borderId="0" xfId="522" applyFont="1" applyFill="1" applyBorder="1" applyAlignment="1">
      <alignment horizontal="center"/>
    </xf>
    <xf numFmtId="174" fontId="50" fillId="0" borderId="0" xfId="522" applyFont="1" applyFill="1" applyBorder="1" applyAlignment="1">
      <alignment horizontal="center" wrapText="1"/>
    </xf>
    <xf numFmtId="175" fontId="50" fillId="0" borderId="0" xfId="32" applyNumberFormat="1" applyFont="1" applyFill="1" applyBorder="1" applyAlignment="1">
      <alignment wrapText="1"/>
    </xf>
    <xf numFmtId="175" fontId="50" fillId="0" borderId="0" xfId="32" applyNumberFormat="1" applyFont="1" applyFill="1" applyBorder="1"/>
    <xf numFmtId="174" fontId="0" fillId="0" borderId="0" xfId="0" applyFont="1" applyFill="1" applyBorder="1" applyAlignment="1"/>
    <xf numFmtId="0" fontId="50" fillId="0" borderId="0" xfId="519" applyFont="1" applyAlignment="1">
      <alignment horizontal="left"/>
    </xf>
    <xf numFmtId="0" fontId="50" fillId="0" borderId="29" xfId="32" applyNumberFormat="1" applyFont="1" applyBorder="1" applyAlignment="1">
      <alignment horizontal="left"/>
    </xf>
    <xf numFmtId="0" fontId="50" fillId="0" borderId="5" xfId="32" applyNumberFormat="1" applyFont="1" applyBorder="1" applyAlignment="1">
      <alignment horizontal="left"/>
    </xf>
    <xf numFmtId="0" fontId="50" fillId="0" borderId="39" xfId="32" applyNumberFormat="1" applyFont="1" applyBorder="1" applyAlignment="1">
      <alignment horizontal="left"/>
    </xf>
    <xf numFmtId="0" fontId="50" fillId="0" borderId="0" xfId="32" applyNumberFormat="1" applyFont="1" applyAlignment="1">
      <alignment horizontal="left"/>
    </xf>
    <xf numFmtId="49" fontId="50" fillId="0" borderId="0" xfId="519" applyNumberFormat="1" applyFont="1" applyAlignment="1">
      <alignment horizontal="left"/>
    </xf>
    <xf numFmtId="0" fontId="50" fillId="0" borderId="0" xfId="32" applyNumberFormat="1" applyFont="1" applyBorder="1" applyAlignment="1">
      <alignment horizontal="center"/>
    </xf>
    <xf numFmtId="174" fontId="50" fillId="0" borderId="0" xfId="522" applyFont="1" applyBorder="1"/>
    <xf numFmtId="174" fontId="0" fillId="0" borderId="0" xfId="0" applyFont="1" applyAlignment="1">
      <alignment horizontal="left"/>
    </xf>
    <xf numFmtId="0" fontId="50" fillId="0" borderId="7" xfId="32" applyNumberFormat="1" applyFont="1" applyBorder="1" applyAlignment="1">
      <alignment horizontal="center"/>
    </xf>
    <xf numFmtId="174" fontId="50" fillId="13" borderId="18" xfId="522" applyFont="1" applyFill="1" applyBorder="1"/>
    <xf numFmtId="175" fontId="50" fillId="13" borderId="19" xfId="32" applyNumberFormat="1" applyFont="1" applyFill="1" applyBorder="1" applyAlignment="1">
      <alignment wrapText="1"/>
    </xf>
    <xf numFmtId="174" fontId="50" fillId="13" borderId="20" xfId="522" applyFont="1" applyFill="1" applyBorder="1"/>
    <xf numFmtId="175" fontId="50" fillId="13" borderId="21" xfId="32" applyNumberFormat="1" applyFont="1" applyFill="1" applyBorder="1"/>
    <xf numFmtId="174" fontId="50" fillId="13" borderId="22" xfId="522" applyFont="1" applyFill="1" applyBorder="1"/>
    <xf numFmtId="175" fontId="50" fillId="13" borderId="23" xfId="32" applyNumberFormat="1" applyFont="1" applyFill="1" applyBorder="1"/>
    <xf numFmtId="10" fontId="16" fillId="0" borderId="0" xfId="63" applyNumberFormat="1" applyFont="1" applyFill="1" applyAlignment="1"/>
    <xf numFmtId="174" fontId="52" fillId="0" borderId="0" xfId="0" applyFont="1" applyBorder="1" applyAlignment="1">
      <alignment horizontal="center"/>
    </xf>
    <xf numFmtId="175" fontId="52" fillId="0" borderId="0" xfId="32" applyNumberFormat="1" applyFont="1" applyBorder="1" applyAlignment="1">
      <alignment horizontal="center"/>
    </xf>
    <xf numFmtId="175" fontId="52" fillId="0" borderId="9" xfId="32" applyNumberFormat="1" applyFont="1" applyBorder="1" applyAlignment="1">
      <alignment horizontal="center"/>
    </xf>
    <xf numFmtId="0" fontId="52" fillId="0" borderId="10" xfId="32" applyNumberFormat="1" applyFont="1" applyBorder="1" applyAlignment="1">
      <alignment horizontal="center"/>
    </xf>
    <xf numFmtId="174" fontId="52" fillId="0" borderId="0" xfId="0" applyFont="1" applyBorder="1"/>
    <xf numFmtId="175" fontId="52" fillId="0" borderId="0" xfId="32" applyNumberFormat="1" applyFont="1" applyFill="1" applyBorder="1" applyAlignment="1">
      <alignment horizontal="center"/>
    </xf>
    <xf numFmtId="175" fontId="52" fillId="0" borderId="9" xfId="32" applyNumberFormat="1" applyFont="1" applyFill="1" applyBorder="1" applyAlignment="1">
      <alignment horizontal="center"/>
    </xf>
    <xf numFmtId="175" fontId="52" fillId="0" borderId="0" xfId="32" applyNumberFormat="1" applyFont="1" applyBorder="1"/>
    <xf numFmtId="175" fontId="52" fillId="0" borderId="9" xfId="32" applyNumberFormat="1" applyFont="1" applyBorder="1"/>
    <xf numFmtId="174" fontId="52" fillId="0" borderId="0" xfId="0" applyFont="1" applyFill="1" applyBorder="1" applyAlignment="1">
      <alignment horizontal="left" indent="1"/>
    </xf>
    <xf numFmtId="174" fontId="52" fillId="0" borderId="0" xfId="0" applyFont="1" applyFill="1" applyBorder="1" applyAlignment="1">
      <alignment horizontal="center"/>
    </xf>
    <xf numFmtId="174" fontId="52" fillId="0" borderId="0" xfId="0" applyFont="1" applyFill="1" applyBorder="1" applyAlignment="1">
      <alignment horizontal="left" indent="2"/>
    </xf>
    <xf numFmtId="174" fontId="52" fillId="0" borderId="0" xfId="0" applyFont="1" applyFill="1" applyBorder="1" applyAlignment="1">
      <alignment horizontal="left"/>
    </xf>
    <xf numFmtId="175" fontId="52" fillId="6" borderId="59" xfId="32" applyNumberFormat="1" applyFont="1" applyFill="1" applyBorder="1"/>
    <xf numFmtId="175" fontId="52" fillId="6" borderId="63" xfId="32" applyNumberFormat="1" applyFont="1" applyFill="1" applyBorder="1"/>
    <xf numFmtId="175" fontId="52" fillId="6" borderId="62" xfId="32" applyNumberFormat="1" applyFont="1" applyFill="1" applyBorder="1"/>
    <xf numFmtId="175" fontId="52" fillId="0" borderId="3" xfId="32" applyNumberFormat="1" applyFont="1" applyBorder="1"/>
    <xf numFmtId="174" fontId="52" fillId="0" borderId="0" xfId="0" applyFont="1" applyFill="1" applyBorder="1" applyAlignment="1">
      <alignment horizontal="left" wrapText="1" indent="1"/>
    </xf>
    <xf numFmtId="0" fontId="52" fillId="0" borderId="13" xfId="32" applyNumberFormat="1" applyFont="1" applyBorder="1" applyAlignment="1">
      <alignment horizontal="center"/>
    </xf>
    <xf numFmtId="174" fontId="52" fillId="0" borderId="4" xfId="0" applyFont="1" applyBorder="1"/>
    <xf numFmtId="175" fontId="52" fillId="0" borderId="4" xfId="32" applyNumberFormat="1" applyFont="1" applyBorder="1"/>
    <xf numFmtId="175" fontId="52" fillId="0" borderId="12" xfId="32" applyNumberFormat="1" applyFont="1" applyBorder="1"/>
    <xf numFmtId="175" fontId="53" fillId="7" borderId="0" xfId="32" applyNumberFormat="1" applyFont="1" applyFill="1" applyBorder="1" applyAlignment="1">
      <alignment horizontal="center" wrapText="1"/>
    </xf>
    <xf numFmtId="175" fontId="52" fillId="0" borderId="0" xfId="32" applyNumberFormat="1" applyFont="1"/>
    <xf numFmtId="0" fontId="52" fillId="0" borderId="16" xfId="32" applyNumberFormat="1" applyFont="1" applyFill="1" applyBorder="1" applyAlignment="1">
      <alignment horizontal="center"/>
    </xf>
    <xf numFmtId="3" fontId="51" fillId="0" borderId="15" xfId="55" applyNumberFormat="1" applyFont="1" applyFill="1" applyBorder="1" applyAlignment="1">
      <alignment horizontal="left"/>
    </xf>
    <xf numFmtId="0" fontId="52" fillId="0" borderId="15" xfId="55" applyFont="1" applyFill="1" applyBorder="1"/>
    <xf numFmtId="175" fontId="52" fillId="0" borderId="15" xfId="32" applyNumberFormat="1" applyFont="1" applyFill="1" applyBorder="1"/>
    <xf numFmtId="175" fontId="52" fillId="0" borderId="15" xfId="32" applyNumberFormat="1" applyFont="1" applyFill="1" applyBorder="1" applyAlignment="1">
      <alignment horizontal="center"/>
    </xf>
    <xf numFmtId="175" fontId="52" fillId="0" borderId="15" xfId="32" applyNumberFormat="1" applyFont="1" applyBorder="1"/>
    <xf numFmtId="175" fontId="52" fillId="0" borderId="14" xfId="32" applyNumberFormat="1" applyFont="1" applyBorder="1"/>
    <xf numFmtId="0" fontId="51" fillId="0" borderId="10" xfId="32" applyNumberFormat="1" applyFont="1" applyBorder="1" applyAlignment="1">
      <alignment horizontal="center"/>
    </xf>
    <xf numFmtId="174" fontId="51" fillId="0" borderId="0" xfId="0" applyFont="1" applyFill="1" applyBorder="1" applyAlignment="1">
      <alignment horizontal="center"/>
    </xf>
    <xf numFmtId="0" fontId="51" fillId="0" borderId="24" xfId="32" applyNumberFormat="1" applyFont="1" applyBorder="1" applyAlignment="1">
      <alignment horizontal="center"/>
    </xf>
    <xf numFmtId="174" fontId="51" fillId="0" borderId="6" xfId="0" applyFont="1" applyBorder="1" applyAlignment="1">
      <alignment horizontal="center"/>
    </xf>
    <xf numFmtId="174" fontId="51" fillId="0" borderId="6" xfId="0" applyFont="1" applyFill="1" applyBorder="1" applyAlignment="1">
      <alignment horizontal="center"/>
    </xf>
    <xf numFmtId="175" fontId="51" fillId="0" borderId="6" xfId="32" applyNumberFormat="1" applyFont="1" applyFill="1" applyBorder="1" applyAlignment="1">
      <alignment horizontal="center"/>
    </xf>
    <xf numFmtId="175" fontId="51" fillId="0" borderId="11" xfId="32" applyNumberFormat="1" applyFont="1" applyFill="1" applyBorder="1" applyAlignment="1">
      <alignment horizontal="center"/>
    </xf>
    <xf numFmtId="175" fontId="52" fillId="6" borderId="60" xfId="32" applyNumberFormat="1" applyFont="1" applyFill="1" applyBorder="1"/>
    <xf numFmtId="175" fontId="52" fillId="0" borderId="61" xfId="32" applyNumberFormat="1" applyFont="1" applyBorder="1"/>
    <xf numFmtId="175" fontId="52" fillId="0" borderId="9" xfId="32" applyNumberFormat="1" applyFont="1" applyFill="1" applyBorder="1"/>
    <xf numFmtId="175" fontId="51" fillId="0" borderId="0" xfId="32" applyNumberFormat="1" applyFont="1" applyBorder="1"/>
    <xf numFmtId="175" fontId="51" fillId="0" borderId="9" xfId="32" applyNumberFormat="1" applyFont="1" applyBorder="1"/>
    <xf numFmtId="174" fontId="52" fillId="0" borderId="0" xfId="0" applyFont="1" applyFill="1" applyBorder="1" applyAlignment="1">
      <alignment horizontal="left" wrapText="1" indent="2"/>
    </xf>
    <xf numFmtId="175" fontId="52" fillId="6" borderId="64" xfId="32" applyNumberFormat="1" applyFont="1" applyFill="1" applyBorder="1"/>
    <xf numFmtId="174" fontId="52" fillId="0" borderId="0" xfId="0" applyFont="1" applyBorder="1" applyAlignment="1">
      <alignment horizontal="left" indent="1"/>
    </xf>
    <xf numFmtId="174" fontId="164" fillId="0" borderId="0" xfId="0" applyFont="1" applyAlignment="1"/>
    <xf numFmtId="43" fontId="16" fillId="13" borderId="0" xfId="32" applyFont="1" applyFill="1" applyAlignment="1"/>
    <xf numFmtId="0" fontId="67" fillId="0" borderId="0" xfId="60" applyNumberFormat="1" applyFont="1" applyAlignment="1" applyProtection="1">
      <alignment horizontal="center"/>
      <protection locked="0"/>
    </xf>
    <xf numFmtId="0" fontId="67" fillId="0" borderId="0" xfId="60" applyNumberFormat="1" applyFont="1" applyProtection="1">
      <protection locked="0"/>
    </xf>
    <xf numFmtId="0" fontId="67" fillId="0" borderId="0" xfId="60" applyNumberFormat="1" applyFont="1" applyFill="1" applyAlignment="1" applyProtection="1">
      <alignment horizontal="center"/>
      <protection locked="0"/>
    </xf>
    <xf numFmtId="0" fontId="75" fillId="0" borderId="0" xfId="60" applyNumberFormat="1" applyFont="1" applyFill="1" applyAlignment="1" applyProtection="1">
      <alignment horizontal="center"/>
      <protection locked="0"/>
    </xf>
    <xf numFmtId="0" fontId="67" fillId="0" borderId="0" xfId="60" applyFont="1" applyAlignment="1">
      <alignment horizontal="center"/>
    </xf>
    <xf numFmtId="0" fontId="67" fillId="0" borderId="0" xfId="0" applyNumberFormat="1" applyFont="1" applyFill="1" applyAlignment="1"/>
    <xf numFmtId="0" fontId="67" fillId="0" borderId="0" xfId="0" applyNumberFormat="1" applyFont="1" applyFill="1"/>
    <xf numFmtId="177" fontId="67" fillId="0" borderId="0" xfId="63" applyNumberFormat="1" applyFont="1" applyFill="1"/>
    <xf numFmtId="43" fontId="67" fillId="0" borderId="0" xfId="0" applyNumberFormat="1" applyFont="1" applyFill="1"/>
    <xf numFmtId="174" fontId="65" fillId="0" borderId="0" xfId="60" applyNumberFormat="1" applyFont="1" applyAlignment="1" applyProtection="1">
      <protection locked="0"/>
    </xf>
    <xf numFmtId="3" fontId="65" fillId="0" borderId="0" xfId="60" applyNumberFormat="1" applyFont="1" applyAlignment="1"/>
    <xf numFmtId="0" fontId="65" fillId="0" borderId="0" xfId="60" applyNumberFormat="1" applyFont="1" applyProtection="1">
      <protection locked="0"/>
    </xf>
    <xf numFmtId="170" fontId="45" fillId="0" borderId="0" xfId="60" applyNumberFormat="1" applyFont="1" applyProtection="1">
      <protection locked="0"/>
    </xf>
    <xf numFmtId="0" fontId="45" fillId="0" borderId="0" xfId="60" applyFont="1" applyFill="1" applyAlignment="1" applyProtection="1"/>
    <xf numFmtId="3" fontId="45" fillId="0" borderId="0" xfId="60" applyNumberFormat="1" applyFont="1" applyFill="1" applyAlignment="1" applyProtection="1"/>
    <xf numFmtId="0" fontId="45" fillId="0" borderId="0" xfId="60" applyNumberFormat="1" applyFont="1"/>
    <xf numFmtId="0" fontId="65" fillId="0" borderId="0" xfId="60" applyNumberFormat="1" applyFont="1" applyAlignment="1" applyProtection="1">
      <alignment horizontal="center"/>
      <protection locked="0"/>
    </xf>
    <xf numFmtId="3" fontId="165" fillId="0" borderId="0" xfId="60" applyNumberFormat="1" applyFont="1" applyAlignment="1"/>
    <xf numFmtId="0" fontId="166" fillId="0" borderId="0" xfId="60" applyNumberFormat="1" applyFont="1" applyFill="1" applyAlignment="1" applyProtection="1">
      <alignment horizontal="left"/>
      <protection locked="0"/>
    </xf>
    <xf numFmtId="0" fontId="167" fillId="0" borderId="0" xfId="0" applyNumberFormat="1" applyFont="1" applyFill="1" applyBorder="1" applyAlignment="1"/>
    <xf numFmtId="0" fontId="67" fillId="0" borderId="0" xfId="0" applyNumberFormat="1" applyFont="1" applyFill="1" applyBorder="1" applyAlignment="1">
      <alignment horizontal="center" vertical="top"/>
    </xf>
    <xf numFmtId="0" fontId="67" fillId="0" borderId="0" xfId="0" applyNumberFormat="1" applyFont="1" applyFill="1" applyBorder="1" applyAlignment="1">
      <alignment horizontal="center"/>
    </xf>
    <xf numFmtId="0" fontId="51" fillId="0" borderId="0" xfId="55" applyFont="1" applyFill="1"/>
    <xf numFmtId="175" fontId="52" fillId="0" borderId="0" xfId="35" applyNumberFormat="1" applyFont="1" applyBorder="1" applyAlignment="1"/>
    <xf numFmtId="175" fontId="52" fillId="5" borderId="0" xfId="35" applyNumberFormat="1" applyFont="1" applyFill="1" applyAlignment="1"/>
    <xf numFmtId="175" fontId="52" fillId="0" borderId="0" xfId="55" applyNumberFormat="1" applyFont="1" applyFill="1"/>
    <xf numFmtId="0" fontId="69" fillId="0" borderId="0" xfId="55" applyFont="1"/>
    <xf numFmtId="174" fontId="52" fillId="0" borderId="6" xfId="0" applyFont="1" applyBorder="1"/>
    <xf numFmtId="174" fontId="52" fillId="0" borderId="0" xfId="0" applyFont="1" applyBorder="1" applyAlignment="1">
      <alignment horizontal="centerContinuous"/>
    </xf>
    <xf numFmtId="0" fontId="52" fillId="0" borderId="0" xfId="0" applyNumberFormat="1" applyFont="1" applyAlignment="1">
      <alignment horizontal="center"/>
    </xf>
    <xf numFmtId="174" fontId="168" fillId="0" borderId="0" xfId="0" applyFont="1" applyAlignment="1">
      <alignment horizontal="right"/>
    </xf>
    <xf numFmtId="0" fontId="52" fillId="13" borderId="0" xfId="0" applyNumberFormat="1" applyFont="1" applyFill="1" applyAlignment="1">
      <alignment horizontal="center"/>
    </xf>
    <xf numFmtId="170" fontId="52" fillId="13" borderId="0" xfId="0" applyNumberFormat="1" applyFont="1" applyFill="1"/>
    <xf numFmtId="175" fontId="52" fillId="13" borderId="0" xfId="32" applyNumberFormat="1" applyFont="1" applyFill="1"/>
    <xf numFmtId="170" fontId="52" fillId="0" borderId="0" xfId="0" applyNumberFormat="1" applyFont="1"/>
    <xf numFmtId="175" fontId="52" fillId="0" borderId="26" xfId="32" applyNumberFormat="1" applyFont="1" applyBorder="1"/>
    <xf numFmtId="170" fontId="51" fillId="0" borderId="0" xfId="0" applyNumberFormat="1" applyFont="1"/>
    <xf numFmtId="175" fontId="52" fillId="0" borderId="0" xfId="35" applyNumberFormat="1" applyFont="1" applyFill="1" applyAlignment="1">
      <alignment horizontal="right"/>
    </xf>
    <xf numFmtId="0" fontId="52" fillId="13" borderId="0" xfId="55" applyFont="1" applyFill="1"/>
    <xf numFmtId="175" fontId="52" fillId="6" borderId="0" xfId="35" applyNumberFormat="1" applyFont="1" applyFill="1"/>
    <xf numFmtId="3" fontId="52" fillId="0" borderId="6" xfId="55" applyNumberFormat="1" applyFont="1" applyFill="1" applyBorder="1" applyAlignment="1"/>
    <xf numFmtId="0" fontId="52" fillId="0" borderId="9" xfId="55" applyFont="1" applyBorder="1" applyAlignment="1">
      <alignment horizontal="right"/>
    </xf>
    <xf numFmtId="175" fontId="52" fillId="6" borderId="9" xfId="35" applyNumberFormat="1" applyFont="1" applyFill="1" applyBorder="1" applyAlignment="1">
      <alignment horizontal="right"/>
    </xf>
    <xf numFmtId="0" fontId="52" fillId="0" borderId="0" xfId="55" applyFont="1" applyBorder="1" applyAlignment="1">
      <alignment horizontal="left"/>
    </xf>
    <xf numFmtId="0" fontId="52" fillId="0" borderId="0" xfId="55" applyNumberFormat="1" applyFont="1" applyBorder="1" applyAlignment="1">
      <alignment horizontal="center"/>
    </xf>
    <xf numFmtId="0" fontId="52" fillId="0" borderId="0" xfId="55" applyNumberFormat="1" applyFont="1" applyFill="1" applyBorder="1" applyAlignment="1">
      <alignment horizontal="left"/>
    </xf>
    <xf numFmtId="0" fontId="52" fillId="0" borderId="6" xfId="55" applyNumberFormat="1" applyFont="1" applyFill="1" applyBorder="1" applyAlignment="1">
      <alignment horizontal="left"/>
    </xf>
    <xf numFmtId="175" fontId="52" fillId="6" borderId="11" xfId="35" applyNumberFormat="1" applyFont="1" applyFill="1" applyBorder="1" applyAlignment="1">
      <alignment horizontal="right"/>
    </xf>
    <xf numFmtId="0" fontId="51" fillId="0" borderId="0" xfId="55" applyNumberFormat="1" applyFont="1" applyFill="1" applyBorder="1" applyAlignment="1">
      <alignment horizontal="left"/>
    </xf>
    <xf numFmtId="175" fontId="52" fillId="0" borderId="9" xfId="35" applyNumberFormat="1" applyFont="1" applyFill="1" applyBorder="1" applyAlignment="1">
      <alignment horizontal="right"/>
    </xf>
    <xf numFmtId="0" fontId="52" fillId="0" borderId="9" xfId="55" applyNumberFormat="1" applyFont="1" applyFill="1" applyBorder="1" applyAlignment="1">
      <alignment horizontal="left"/>
    </xf>
    <xf numFmtId="0" fontId="52" fillId="0" borderId="9" xfId="55" applyFont="1" applyBorder="1" applyAlignment="1"/>
    <xf numFmtId="0" fontId="52" fillId="0" borderId="9" xfId="55" applyFont="1" applyBorder="1" applyAlignment="1">
      <alignment horizontal="left"/>
    </xf>
    <xf numFmtId="3" fontId="52" fillId="0" borderId="9" xfId="55" applyNumberFormat="1" applyFont="1" applyBorder="1" applyAlignment="1">
      <alignment horizontal="left"/>
    </xf>
    <xf numFmtId="0" fontId="59" fillId="0" borderId="0" xfId="55" applyNumberFormat="1" applyFont="1" applyFill="1" applyBorder="1" applyAlignment="1">
      <alignment horizontal="left"/>
    </xf>
    <xf numFmtId="175" fontId="52" fillId="0" borderId="9" xfId="35" applyNumberFormat="1" applyFont="1" applyBorder="1" applyAlignment="1">
      <alignment horizontal="right"/>
    </xf>
    <xf numFmtId="0" fontId="52" fillId="0" borderId="13" xfId="55" applyNumberFormat="1" applyFont="1" applyFill="1" applyBorder="1" applyAlignment="1">
      <alignment horizontal="center"/>
    </xf>
    <xf numFmtId="0" fontId="52" fillId="0" borderId="4" xfId="55" applyNumberFormat="1" applyFont="1" applyBorder="1" applyAlignment="1">
      <alignment horizontal="center"/>
    </xf>
    <xf numFmtId="0" fontId="52" fillId="0" borderId="4" xfId="55" applyNumberFormat="1" applyFont="1" applyFill="1" applyBorder="1" applyAlignment="1">
      <alignment horizontal="left"/>
    </xf>
    <xf numFmtId="0" fontId="52" fillId="0" borderId="12" xfId="55" applyNumberFormat="1" applyFont="1" applyFill="1" applyBorder="1" applyAlignment="1">
      <alignment horizontal="left"/>
    </xf>
    <xf numFmtId="0" fontId="52" fillId="0" borderId="10" xfId="55" applyNumberFormat="1" applyFont="1" applyFill="1" applyBorder="1" applyAlignment="1">
      <alignment horizontal="center"/>
    </xf>
    <xf numFmtId="0" fontId="53" fillId="0" borderId="10" xfId="55" applyFont="1" applyFill="1" applyBorder="1" applyAlignment="1">
      <alignment horizontal="left"/>
    </xf>
    <xf numFmtId="0" fontId="52" fillId="0" borderId="0" xfId="55" applyFont="1" applyFill="1" applyBorder="1" applyAlignment="1">
      <alignment horizontal="left"/>
    </xf>
    <xf numFmtId="0" fontId="52" fillId="0" borderId="0" xfId="55" applyNumberFormat="1" applyFont="1" applyFill="1" applyBorder="1" applyAlignment="1">
      <alignment horizontal="center"/>
    </xf>
    <xf numFmtId="9" fontId="29" fillId="0" borderId="0" xfId="60" applyNumberFormat="1" applyBorder="1" applyAlignment="1"/>
    <xf numFmtId="0" fontId="9" fillId="0" borderId="15" xfId="55" applyFont="1" applyBorder="1" applyAlignment="1">
      <alignment horizontal="center" wrapText="1"/>
    </xf>
    <xf numFmtId="0" fontId="9" fillId="0" borderId="14" xfId="55" applyFont="1" applyBorder="1" applyAlignment="1">
      <alignment horizontal="center" wrapText="1"/>
    </xf>
    <xf numFmtId="10" fontId="46" fillId="0" borderId="0" xfId="63" applyNumberFormat="1" applyFont="1" applyFill="1" applyAlignment="1"/>
    <xf numFmtId="10" fontId="46" fillId="0" borderId="0" xfId="63" applyNumberFormat="1" applyFont="1" applyAlignment="1"/>
    <xf numFmtId="178" fontId="46" fillId="0" borderId="0" xfId="32" applyNumberFormat="1" applyFont="1" applyAlignment="1"/>
    <xf numFmtId="178" fontId="46" fillId="0" borderId="4" xfId="32" applyNumberFormat="1" applyFont="1" applyBorder="1" applyAlignment="1"/>
    <xf numFmtId="0" fontId="61" fillId="0" borderId="9" xfId="55" applyFont="1" applyFill="1" applyBorder="1" applyAlignment="1"/>
    <xf numFmtId="0" fontId="61" fillId="0" borderId="0" xfId="55" applyNumberFormat="1" applyFont="1" applyFill="1" applyBorder="1" applyAlignment="1">
      <alignment horizontal="right"/>
    </xf>
    <xf numFmtId="0" fontId="61" fillId="0" borderId="0" xfId="55" applyNumberFormat="1" applyFont="1" applyFill="1" applyBorder="1" applyAlignment="1">
      <alignment horizontal="left"/>
    </xf>
    <xf numFmtId="0" fontId="61" fillId="0" borderId="0" xfId="55" applyNumberFormat="1" applyFont="1" applyFill="1" applyBorder="1" applyAlignment="1">
      <alignment horizontal="center"/>
    </xf>
    <xf numFmtId="175" fontId="61" fillId="13" borderId="10" xfId="35" applyNumberFormat="1" applyFont="1" applyFill="1" applyBorder="1" applyAlignment="1">
      <alignment horizontal="right"/>
    </xf>
    <xf numFmtId="175" fontId="61" fillId="13" borderId="0" xfId="35" applyNumberFormat="1" applyFont="1" applyFill="1" applyBorder="1" applyAlignment="1">
      <alignment horizontal="right"/>
    </xf>
    <xf numFmtId="175" fontId="61" fillId="0" borderId="0" xfId="55" applyNumberFormat="1" applyFont="1" applyFill="1" applyBorder="1" applyAlignment="1">
      <alignment horizontal="center"/>
    </xf>
    <xf numFmtId="43" fontId="9" fillId="0" borderId="0" xfId="32" applyFont="1" applyFill="1" applyBorder="1" applyAlignment="1">
      <alignment horizontal="right"/>
    </xf>
    <xf numFmtId="0" fontId="63" fillId="0" borderId="4" xfId="55" applyNumberFormat="1" applyFont="1" applyFill="1" applyBorder="1" applyAlignment="1">
      <alignment horizontal="left"/>
    </xf>
    <xf numFmtId="175" fontId="9" fillId="0" borderId="9" xfId="55" applyNumberFormat="1" applyFont="1" applyFill="1" applyBorder="1" applyAlignment="1"/>
    <xf numFmtId="0" fontId="55" fillId="0" borderId="15" xfId="55" applyFont="1" applyFill="1" applyBorder="1" applyAlignment="1">
      <alignment horizontal="center" wrapText="1"/>
    </xf>
    <xf numFmtId="17" fontId="50" fillId="0" borderId="2" xfId="111" applyNumberFormat="1" applyFont="1" applyBorder="1" applyAlignment="1">
      <alignment horizontal="center" wrapText="1"/>
    </xf>
    <xf numFmtId="17" fontId="50" fillId="0" borderId="19" xfId="111" applyNumberFormat="1" applyFont="1" applyBorder="1" applyAlignment="1">
      <alignment horizontal="center" wrapText="1"/>
    </xf>
    <xf numFmtId="0" fontId="50" fillId="0" borderId="18" xfId="111" applyFont="1" applyBorder="1" applyAlignment="1">
      <alignment horizontal="center" wrapText="1"/>
    </xf>
    <xf numFmtId="0" fontId="50" fillId="0" borderId="2" xfId="111" applyFont="1" applyBorder="1" applyAlignment="1">
      <alignment horizontal="center" wrapText="1"/>
    </xf>
    <xf numFmtId="175" fontId="52" fillId="0" borderId="0" xfId="55" applyNumberFormat="1" applyFont="1"/>
    <xf numFmtId="175" fontId="52" fillId="0" borderId="65" xfId="35" applyNumberFormat="1" applyFont="1" applyFill="1" applyBorder="1" applyAlignment="1">
      <alignment horizontal="right"/>
    </xf>
    <xf numFmtId="43" fontId="9" fillId="0" borderId="0" xfId="32" applyFont="1" applyFill="1" applyBorder="1" applyAlignment="1"/>
    <xf numFmtId="0" fontId="29" fillId="0" borderId="10" xfId="60" applyBorder="1" applyAlignment="1"/>
    <xf numFmtId="3" fontId="9" fillId="0" borderId="13" xfId="60" applyNumberFormat="1" applyFont="1" applyFill="1" applyBorder="1" applyAlignment="1"/>
    <xf numFmtId="165" fontId="9" fillId="0" borderId="4" xfId="60" applyNumberFormat="1" applyFont="1" applyFill="1" applyBorder="1" applyAlignment="1"/>
    <xf numFmtId="3" fontId="9" fillId="0" borderId="4" xfId="60" applyNumberFormat="1" applyFont="1" applyBorder="1" applyAlignment="1"/>
    <xf numFmtId="3" fontId="9" fillId="0" borderId="4" xfId="60" applyNumberFormat="1" applyFont="1" applyBorder="1" applyAlignment="1">
      <alignment horizontal="right"/>
    </xf>
    <xf numFmtId="0" fontId="57" fillId="0" borderId="12" xfId="60" applyNumberFormat="1" applyFont="1" applyBorder="1"/>
    <xf numFmtId="43" fontId="34" fillId="13" borderId="10" xfId="32" applyFont="1" applyFill="1" applyBorder="1"/>
    <xf numFmtId="170" fontId="46" fillId="0" borderId="0" xfId="0" applyNumberFormat="1" applyFont="1" applyAlignment="1">
      <alignment horizontal="center"/>
    </xf>
    <xf numFmtId="174" fontId="46" fillId="0" borderId="0" xfId="0" applyFont="1" applyAlignment="1">
      <alignment horizontal="center"/>
    </xf>
    <xf numFmtId="175" fontId="46" fillId="0" borderId="0" xfId="32" applyNumberFormat="1" applyFont="1" applyAlignment="1" applyProtection="1">
      <alignment horizontal="right"/>
      <protection locked="0"/>
    </xf>
    <xf numFmtId="175" fontId="46" fillId="0" borderId="0" xfId="32" applyNumberFormat="1" applyFont="1" applyFill="1" applyAlignment="1" applyProtection="1">
      <alignment horizontal="right"/>
      <protection locked="0"/>
    </xf>
    <xf numFmtId="174" fontId="46" fillId="0" borderId="0" xfId="0" applyFont="1" applyAlignment="1">
      <alignment horizontal="right"/>
    </xf>
    <xf numFmtId="174" fontId="66" fillId="0" borderId="0" xfId="0" applyFont="1" applyFill="1" applyAlignment="1">
      <alignment horizontal="right"/>
    </xf>
    <xf numFmtId="175" fontId="66" fillId="0" borderId="0" xfId="32" applyNumberFormat="1" applyFont="1" applyFill="1" applyBorder="1" applyAlignment="1" applyProtection="1">
      <alignment horizontal="right"/>
      <protection locked="0"/>
    </xf>
    <xf numFmtId="175" fontId="46" fillId="0" borderId="0" xfId="32" applyNumberFormat="1" applyFont="1" applyFill="1" applyBorder="1" applyAlignment="1" applyProtection="1">
      <alignment horizontal="right"/>
      <protection locked="0"/>
    </xf>
    <xf numFmtId="174" fontId="66" fillId="0" borderId="0" xfId="0" applyFont="1" applyFill="1" applyAlignment="1">
      <alignment horizontal="left"/>
    </xf>
    <xf numFmtId="0" fontId="72" fillId="12" borderId="15" xfId="55" applyFont="1" applyFill="1" applyBorder="1" applyAlignment="1">
      <alignment wrapText="1"/>
    </xf>
    <xf numFmtId="43" fontId="9" fillId="13" borderId="0" xfId="32" applyFont="1" applyFill="1" applyBorder="1"/>
    <xf numFmtId="3" fontId="16" fillId="0" borderId="0" xfId="60" applyNumberFormat="1" applyFont="1" applyFill="1" applyAlignment="1">
      <alignment horizontal="center" wrapText="1"/>
    </xf>
    <xf numFmtId="42" fontId="0" fillId="0" borderId="0" xfId="60" applyNumberFormat="1" applyFont="1" applyFill="1" applyAlignment="1">
      <alignment horizontal="center" wrapText="1"/>
    </xf>
    <xf numFmtId="175" fontId="50" fillId="0" borderId="2" xfId="32" applyNumberFormat="1" applyFont="1" applyBorder="1"/>
    <xf numFmtId="175" fontId="50" fillId="0" borderId="0" xfId="32" applyNumberFormat="1" applyFont="1" applyBorder="1"/>
    <xf numFmtId="175" fontId="50" fillId="0" borderId="2" xfId="32" applyNumberFormat="1" applyFont="1" applyBorder="1" applyAlignment="1">
      <alignment horizontal="center"/>
    </xf>
    <xf numFmtId="175" fontId="50" fillId="0" borderId="0" xfId="32" applyNumberFormat="1" applyFont="1" applyBorder="1" applyAlignment="1">
      <alignment horizontal="center"/>
    </xf>
    <xf numFmtId="175" fontId="50" fillId="0" borderId="2" xfId="111" applyNumberFormat="1" applyFont="1" applyBorder="1"/>
    <xf numFmtId="175" fontId="50" fillId="0" borderId="0" xfId="111" applyNumberFormat="1" applyFont="1" applyBorder="1"/>
    <xf numFmtId="49" fontId="50" fillId="13" borderId="2" xfId="519" applyNumberFormat="1" applyFont="1" applyFill="1" applyBorder="1" applyAlignment="1">
      <alignment horizontal="center" wrapText="1"/>
    </xf>
    <xf numFmtId="49" fontId="50" fillId="13" borderId="2" xfId="520" applyNumberFormat="1" applyFont="1" applyFill="1" applyBorder="1" applyAlignment="1">
      <alignment horizontal="center" wrapText="1"/>
    </xf>
    <xf numFmtId="175" fontId="50" fillId="0" borderId="6" xfId="32" applyNumberFormat="1" applyFont="1" applyBorder="1"/>
    <xf numFmtId="175" fontId="50" fillId="0" borderId="6" xfId="32" applyNumberFormat="1" applyFont="1" applyBorder="1" applyAlignment="1">
      <alignment horizontal="center"/>
    </xf>
    <xf numFmtId="175" fontId="50" fillId="0" borderId="6" xfId="111" applyNumberFormat="1" applyFont="1" applyBorder="1"/>
    <xf numFmtId="0" fontId="50" fillId="0" borderId="18" xfId="519" applyFont="1" applyBorder="1" applyAlignment="1"/>
    <xf numFmtId="0" fontId="50" fillId="0" borderId="20" xfId="519" applyFont="1" applyBorder="1" applyAlignment="1"/>
    <xf numFmtId="0" fontId="50" fillId="0" borderId="22" xfId="519" applyFont="1" applyBorder="1" applyAlignment="1"/>
    <xf numFmtId="49" fontId="50" fillId="13" borderId="20" xfId="520" applyNumberFormat="1" applyFont="1" applyFill="1" applyBorder="1" applyAlignment="1">
      <alignment horizontal="left"/>
    </xf>
    <xf numFmtId="175" fontId="50" fillId="0" borderId="21" xfId="520" applyNumberFormat="1" applyFont="1" applyBorder="1"/>
    <xf numFmtId="49" fontId="50" fillId="13" borderId="20" xfId="520" applyNumberFormat="1" applyFont="1" applyFill="1" applyBorder="1"/>
    <xf numFmtId="49" fontId="50" fillId="13" borderId="22" xfId="520" applyNumberFormat="1" applyFont="1" applyFill="1" applyBorder="1"/>
    <xf numFmtId="175" fontId="50" fillId="0" borderId="23" xfId="520" applyNumberFormat="1" applyFont="1" applyBorder="1"/>
    <xf numFmtId="0" fontId="9" fillId="0" borderId="16" xfId="55" applyNumberFormat="1" applyFont="1" applyFill="1" applyBorder="1" applyAlignment="1">
      <alignment horizontal="left"/>
    </xf>
    <xf numFmtId="174" fontId="54" fillId="0" borderId="0" xfId="522" applyFont="1" applyAlignment="1"/>
    <xf numFmtId="174" fontId="50" fillId="0" borderId="2" xfId="522" applyFont="1" applyFill="1" applyBorder="1" applyAlignment="1">
      <alignment horizontal="center" wrapText="1"/>
    </xf>
    <xf numFmtId="174" fontId="0" fillId="0" borderId="2" xfId="0" applyFont="1" applyBorder="1" applyAlignment="1"/>
    <xf numFmtId="174" fontId="50" fillId="0" borderId="19" xfId="522" applyFont="1" applyFill="1" applyBorder="1" applyAlignment="1">
      <alignment horizontal="center" wrapText="1"/>
    </xf>
    <xf numFmtId="0" fontId="72" fillId="12" borderId="16" xfId="55" applyFont="1" applyFill="1" applyBorder="1" applyAlignment="1">
      <alignment horizontal="center" wrapText="1"/>
    </xf>
    <xf numFmtId="0" fontId="72" fillId="12" borderId="15" xfId="54" applyFont="1" applyFill="1" applyBorder="1" applyAlignment="1">
      <alignment horizontal="center" wrapText="1"/>
    </xf>
    <xf numFmtId="0" fontId="55" fillId="12" borderId="0" xfId="55" applyFont="1" applyFill="1" applyBorder="1" applyAlignment="1">
      <alignment horizontal="center" wrapText="1"/>
    </xf>
    <xf numFmtId="0" fontId="72" fillId="12" borderId="0" xfId="55" applyFont="1" applyFill="1" applyBorder="1" applyAlignment="1">
      <alignment horizontal="left"/>
    </xf>
    <xf numFmtId="175" fontId="46" fillId="13" borderId="0" xfId="32" applyNumberFormat="1" applyFont="1" applyFill="1" applyBorder="1" applyAlignment="1">
      <alignment horizontal="right"/>
    </xf>
    <xf numFmtId="175" fontId="46" fillId="13" borderId="16" xfId="32" applyNumberFormat="1" applyFont="1" applyFill="1" applyBorder="1" applyAlignment="1" applyProtection="1">
      <alignment horizontal="right"/>
      <protection locked="0"/>
    </xf>
    <xf numFmtId="10" fontId="46" fillId="0" borderId="15" xfId="62" applyNumberFormat="1" applyFont="1" applyFill="1" applyBorder="1" applyAlignment="1" applyProtection="1">
      <alignment horizontal="right"/>
      <protection locked="0"/>
    </xf>
    <xf numFmtId="175" fontId="46" fillId="0" borderId="15" xfId="32" applyNumberFormat="1" applyFont="1" applyFill="1" applyBorder="1" applyAlignment="1"/>
    <xf numFmtId="175" fontId="46" fillId="13" borderId="10" xfId="32" applyNumberFormat="1" applyFont="1" applyFill="1" applyBorder="1" applyAlignment="1" applyProtection="1">
      <alignment horizontal="right"/>
      <protection locked="0"/>
    </xf>
    <xf numFmtId="175" fontId="46" fillId="13" borderId="13" xfId="32" applyNumberFormat="1" applyFont="1" applyFill="1" applyBorder="1" applyAlignment="1" applyProtection="1">
      <alignment horizontal="right"/>
      <protection locked="0"/>
    </xf>
    <xf numFmtId="10" fontId="46" fillId="0" borderId="4" xfId="63" applyNumberFormat="1" applyFont="1" applyFill="1" applyBorder="1" applyAlignment="1"/>
    <xf numFmtId="175" fontId="46" fillId="0" borderId="4" xfId="32" applyNumberFormat="1" applyFont="1" applyFill="1" applyBorder="1" applyAlignment="1"/>
    <xf numFmtId="175" fontId="46" fillId="0" borderId="66" xfId="32" applyNumberFormat="1" applyFont="1" applyFill="1" applyBorder="1" applyAlignment="1" applyProtection="1">
      <alignment horizontal="right"/>
      <protection locked="0"/>
    </xf>
    <xf numFmtId="3" fontId="46" fillId="0" borderId="67" xfId="62" applyNumberFormat="1" applyFont="1" applyFill="1" applyBorder="1" applyAlignment="1">
      <alignment horizontal="center" wrapText="1"/>
    </xf>
    <xf numFmtId="170" fontId="46" fillId="0" borderId="67" xfId="0" applyNumberFormat="1" applyFont="1" applyFill="1" applyBorder="1" applyAlignment="1">
      <alignment horizontal="center" wrapText="1"/>
    </xf>
    <xf numFmtId="3" fontId="16" fillId="13" borderId="0" xfId="0" applyNumberFormat="1" applyFont="1" applyFill="1" applyAlignment="1"/>
    <xf numFmtId="3" fontId="46" fillId="0" borderId="0" xfId="62" applyNumberFormat="1" applyFont="1" applyBorder="1" applyAlignment="1">
      <alignment horizontal="center"/>
    </xf>
    <xf numFmtId="0" fontId="16" fillId="0" borderId="0" xfId="60" applyNumberFormat="1" applyFont="1" applyAlignment="1">
      <alignment horizontal="right"/>
    </xf>
    <xf numFmtId="174" fontId="0" fillId="0" borderId="0" xfId="0" applyAlignment="1">
      <alignment horizontal="center"/>
    </xf>
    <xf numFmtId="175" fontId="29" fillId="13" borderId="0" xfId="60" applyNumberFormat="1" applyFill="1" applyAlignment="1"/>
    <xf numFmtId="175" fontId="29" fillId="13" borderId="0" xfId="32" applyNumberFormat="1" applyFont="1" applyFill="1" applyAlignment="1"/>
    <xf numFmtId="0" fontId="0" fillId="0" borderId="0" xfId="60" applyFont="1" applyFill="1" applyAlignment="1">
      <alignment wrapText="1"/>
    </xf>
    <xf numFmtId="0" fontId="16" fillId="0" borderId="0" xfId="60" quotePrefix="1" applyNumberFormat="1" applyFont="1" applyAlignment="1" applyProtection="1">
      <alignment horizontal="center"/>
      <protection locked="0"/>
    </xf>
    <xf numFmtId="175" fontId="50" fillId="0" borderId="2" xfId="111" applyNumberFormat="1" applyFont="1" applyBorder="1" applyAlignment="1">
      <alignment horizontal="center"/>
    </xf>
    <xf numFmtId="175" fontId="50" fillId="0" borderId="0" xfId="111" applyNumberFormat="1" applyFont="1" applyBorder="1" applyAlignment="1">
      <alignment horizontal="center"/>
    </xf>
    <xf numFmtId="175" fontId="50" fillId="0" borderId="6" xfId="111" applyNumberFormat="1" applyFont="1" applyBorder="1" applyAlignment="1">
      <alignment horizontal="center"/>
    </xf>
    <xf numFmtId="171" fontId="50" fillId="13" borderId="2" xfId="111" applyNumberFormat="1" applyFont="1" applyFill="1" applyBorder="1" applyAlignment="1">
      <alignment horizontal="center"/>
    </xf>
    <xf numFmtId="171" fontId="50" fillId="13" borderId="0" xfId="111" applyNumberFormat="1" applyFont="1" applyFill="1" applyBorder="1" applyAlignment="1">
      <alignment horizontal="center"/>
    </xf>
    <xf numFmtId="171" fontId="50" fillId="13" borderId="6" xfId="63" applyNumberFormat="1" applyFont="1" applyFill="1" applyBorder="1" applyAlignment="1">
      <alignment horizontal="center"/>
    </xf>
    <xf numFmtId="252" fontId="50" fillId="0" borderId="19" xfId="111" applyNumberFormat="1" applyFont="1" applyBorder="1" applyAlignment="1">
      <alignment horizontal="center"/>
    </xf>
    <xf numFmtId="175" fontId="50" fillId="0" borderId="21" xfId="111" applyNumberFormat="1" applyFont="1" applyBorder="1" applyAlignment="1">
      <alignment horizontal="center"/>
    </xf>
    <xf numFmtId="175" fontId="50" fillId="0" borderId="23" xfId="111" applyNumberFormat="1" applyFont="1" applyBorder="1" applyAlignment="1">
      <alignment horizontal="center"/>
    </xf>
    <xf numFmtId="175" fontId="46" fillId="0" borderId="15" xfId="32" applyNumberFormat="1" applyFont="1" applyFill="1" applyBorder="1" applyAlignment="1" applyProtection="1">
      <alignment horizontal="center"/>
      <protection locked="0"/>
    </xf>
    <xf numFmtId="3" fontId="50" fillId="13" borderId="2" xfId="111" applyNumberFormat="1" applyFont="1" applyFill="1" applyBorder="1"/>
    <xf numFmtId="179" fontId="46" fillId="0" borderId="15" xfId="32" applyNumberFormat="1" applyFont="1" applyFill="1" applyBorder="1" applyAlignment="1" applyProtection="1">
      <alignment horizontal="center"/>
      <protection locked="0"/>
    </xf>
    <xf numFmtId="253" fontId="46" fillId="0" borderId="15" xfId="32" applyNumberFormat="1" applyFont="1" applyFill="1" applyBorder="1" applyAlignment="1"/>
    <xf numFmtId="171" fontId="46" fillId="13" borderId="0" xfId="63" applyNumberFormat="1" applyFont="1" applyFill="1" applyBorder="1" applyAlignment="1"/>
    <xf numFmtId="179" fontId="46" fillId="0" borderId="0" xfId="32" applyNumberFormat="1" applyFont="1" applyFill="1" applyBorder="1" applyAlignment="1"/>
    <xf numFmtId="253" fontId="46" fillId="0" borderId="0" xfId="32" applyNumberFormat="1" applyFont="1" applyFill="1" applyBorder="1" applyAlignment="1"/>
    <xf numFmtId="175" fontId="46" fillId="0" borderId="0" xfId="32" applyNumberFormat="1" applyFont="1" applyFill="1" applyBorder="1" applyAlignment="1" applyProtection="1">
      <alignment horizontal="center"/>
      <protection locked="0"/>
    </xf>
    <xf numFmtId="0" fontId="29" fillId="0" borderId="0" xfId="60" applyFont="1" applyBorder="1" applyAlignment="1">
      <alignment horizontal="right"/>
    </xf>
    <xf numFmtId="0" fontId="29" fillId="0" borderId="0" xfId="60" quotePrefix="1" applyFont="1" applyFill="1" applyAlignment="1"/>
    <xf numFmtId="41" fontId="29" fillId="0" borderId="0" xfId="60" applyNumberFormat="1" applyFont="1" applyBorder="1" applyAlignment="1">
      <alignment horizontal="right"/>
    </xf>
    <xf numFmtId="0" fontId="52" fillId="0" borderId="15" xfId="55" applyFont="1" applyBorder="1" applyAlignment="1">
      <alignment horizontal="center" wrapText="1"/>
    </xf>
    <xf numFmtId="0" fontId="52" fillId="0" borderId="14" xfId="55" applyFont="1" applyBorder="1" applyAlignment="1">
      <alignment horizontal="center" wrapText="1"/>
    </xf>
    <xf numFmtId="174" fontId="46" fillId="0" borderId="0" xfId="0" applyFont="1" applyFill="1" applyBorder="1" applyAlignment="1">
      <alignment horizontal="center"/>
    </xf>
    <xf numFmtId="0" fontId="52" fillId="0" borderId="0" xfId="53" applyFont="1" applyBorder="1" applyAlignment="1">
      <alignment wrapText="1"/>
    </xf>
    <xf numFmtId="0" fontId="52" fillId="0" borderId="0" xfId="53" applyFont="1" applyFill="1" applyBorder="1" applyAlignment="1">
      <alignment horizontal="center"/>
    </xf>
    <xf numFmtId="0" fontId="52" fillId="0" borderId="0" xfId="53" applyFont="1" applyFill="1" applyBorder="1" applyAlignment="1">
      <alignment wrapText="1"/>
    </xf>
    <xf numFmtId="174" fontId="169" fillId="0" borderId="0" xfId="0" applyFont="1" applyAlignment="1">
      <alignment horizontal="center"/>
    </xf>
    <xf numFmtId="0" fontId="46" fillId="0" borderId="0" xfId="59" applyNumberFormat="1" applyFont="1" applyFill="1" applyBorder="1" applyAlignment="1" applyProtection="1">
      <alignment horizontal="center"/>
      <protection locked="0"/>
    </xf>
    <xf numFmtId="174" fontId="46" fillId="0" borderId="0" xfId="59" applyFont="1" applyFill="1" applyBorder="1" applyAlignment="1"/>
    <xf numFmtId="0" fontId="66" fillId="0" borderId="0" xfId="59" applyNumberFormat="1" applyFont="1" applyFill="1" applyBorder="1" applyAlignment="1"/>
    <xf numFmtId="0" fontId="46" fillId="0" borderId="0" xfId="59" applyNumberFormat="1" applyFont="1" applyFill="1" applyBorder="1"/>
    <xf numFmtId="174" fontId="52" fillId="0" borderId="0" xfId="59" applyFont="1" applyFill="1" applyBorder="1" applyAlignment="1"/>
    <xf numFmtId="174" fontId="163" fillId="0" borderId="0" xfId="0" applyFont="1"/>
    <xf numFmtId="174" fontId="163" fillId="0" borderId="0" xfId="0" applyFont="1" applyBorder="1" applyAlignment="1"/>
    <xf numFmtId="174" fontId="52" fillId="0" borderId="0" xfId="59" applyFont="1" applyFill="1" applyBorder="1" applyAlignment="1">
      <alignment horizontal="center"/>
    </xf>
    <xf numFmtId="174" fontId="163" fillId="0" borderId="18" xfId="0" applyFont="1" applyBorder="1"/>
    <xf numFmtId="174" fontId="163" fillId="0" borderId="68" xfId="0" applyFont="1" applyBorder="1"/>
    <xf numFmtId="174" fontId="163" fillId="0" borderId="19" xfId="0" applyFont="1" applyBorder="1"/>
    <xf numFmtId="174" fontId="46" fillId="0" borderId="0" xfId="59" applyFont="1" applyFill="1" applyBorder="1" applyAlignment="1">
      <alignment horizontal="center"/>
    </xf>
    <xf numFmtId="174" fontId="46" fillId="0" borderId="0" xfId="0" applyFont="1"/>
    <xf numFmtId="0" fontId="46" fillId="0" borderId="0" xfId="32" applyNumberFormat="1" applyFont="1" applyFill="1" applyBorder="1" applyAlignment="1">
      <alignment horizontal="center"/>
    </xf>
    <xf numFmtId="174" fontId="163" fillId="13" borderId="0" xfId="0" applyFont="1" applyFill="1"/>
    <xf numFmtId="174" fontId="163" fillId="0" borderId="29" xfId="0" applyFont="1" applyBorder="1"/>
    <xf numFmtId="174" fontId="163" fillId="0" borderId="29" xfId="0" applyFont="1" applyFill="1" applyBorder="1"/>
    <xf numFmtId="174" fontId="163" fillId="0" borderId="7" xfId="0" applyFont="1" applyBorder="1" applyAlignment="1">
      <alignment horizontal="center"/>
    </xf>
    <xf numFmtId="174" fontId="163" fillId="0" borderId="58" xfId="0" applyFont="1" applyBorder="1" applyAlignment="1">
      <alignment horizontal="center"/>
    </xf>
    <xf numFmtId="174" fontId="163" fillId="0" borderId="39" xfId="0" applyFont="1" applyBorder="1" applyAlignment="1">
      <alignment horizontal="center"/>
    </xf>
    <xf numFmtId="174" fontId="163" fillId="0" borderId="39" xfId="0" applyFont="1" applyFill="1" applyBorder="1" applyAlignment="1">
      <alignment horizontal="center"/>
    </xf>
    <xf numFmtId="174" fontId="163" fillId="0" borderId="29" xfId="0" applyFont="1" applyFill="1" applyBorder="1" applyAlignment="1">
      <alignment horizontal="center"/>
    </xf>
    <xf numFmtId="174" fontId="163" fillId="0" borderId="5" xfId="0" applyFont="1" applyFill="1" applyBorder="1" applyAlignment="1">
      <alignment horizontal="center"/>
    </xf>
    <xf numFmtId="174" fontId="163" fillId="0" borderId="5" xfId="0" applyFont="1" applyFill="1" applyBorder="1"/>
    <xf numFmtId="174" fontId="46" fillId="0" borderId="5" xfId="0" applyFont="1" applyBorder="1" applyAlignment="1">
      <alignment horizontal="center"/>
    </xf>
    <xf numFmtId="174" fontId="46" fillId="0" borderId="5" xfId="0" applyFont="1" applyFill="1" applyBorder="1" applyAlignment="1">
      <alignment horizontal="center"/>
    </xf>
    <xf numFmtId="0" fontId="46" fillId="0" borderId="5" xfId="53" applyFont="1" applyBorder="1" applyAlignment="1">
      <alignment horizontal="center"/>
    </xf>
    <xf numFmtId="174" fontId="163" fillId="0" borderId="0" xfId="0" applyFont="1" applyBorder="1" applyAlignment="1">
      <alignment horizontal="center"/>
    </xf>
    <xf numFmtId="174" fontId="163" fillId="13" borderId="29" xfId="0" applyFont="1" applyFill="1" applyBorder="1"/>
    <xf numFmtId="43" fontId="163" fillId="13" borderId="18" xfId="32" applyFont="1" applyFill="1" applyBorder="1"/>
    <xf numFmtId="43" fontId="163" fillId="13" borderId="18" xfId="32" applyFont="1" applyFill="1" applyBorder="1" applyAlignment="1">
      <alignment horizontal="center"/>
    </xf>
    <xf numFmtId="43" fontId="163" fillId="0" borderId="29" xfId="32" applyFont="1" applyFill="1" applyBorder="1"/>
    <xf numFmtId="43" fontId="163" fillId="13" borderId="29" xfId="32" applyFont="1" applyFill="1" applyBorder="1"/>
    <xf numFmtId="43" fontId="163" fillId="0" borderId="29" xfId="32" applyFont="1" applyBorder="1" applyAlignment="1">
      <alignment horizontal="center"/>
    </xf>
    <xf numFmtId="174" fontId="163" fillId="13" borderId="5" xfId="0" applyFont="1" applyFill="1" applyBorder="1"/>
    <xf numFmtId="43" fontId="163" fillId="13" borderId="20" xfId="32" applyFont="1" applyFill="1" applyBorder="1"/>
    <xf numFmtId="43" fontId="163" fillId="13" borderId="20" xfId="32" applyFont="1" applyFill="1" applyBorder="1" applyAlignment="1">
      <alignment horizontal="center"/>
    </xf>
    <xf numFmtId="43" fontId="163" fillId="13" borderId="5" xfId="32" applyFont="1" applyFill="1" applyBorder="1"/>
    <xf numFmtId="43" fontId="163" fillId="0" borderId="5" xfId="32" applyFont="1" applyBorder="1"/>
    <xf numFmtId="174" fontId="163" fillId="13" borderId="39" xfId="0" applyFont="1" applyFill="1" applyBorder="1"/>
    <xf numFmtId="43" fontId="163" fillId="13" borderId="22" xfId="32" applyFont="1" applyFill="1" applyBorder="1"/>
    <xf numFmtId="43" fontId="163" fillId="13" borderId="22" xfId="32" applyFont="1" applyFill="1" applyBorder="1" applyAlignment="1">
      <alignment horizontal="center"/>
    </xf>
    <xf numFmtId="43" fontId="163" fillId="0" borderId="7" xfId="32" applyFont="1" applyFill="1" applyBorder="1"/>
    <xf numFmtId="43" fontId="163" fillId="13" borderId="39" xfId="32" applyFont="1" applyFill="1" applyBorder="1"/>
    <xf numFmtId="43" fontId="163" fillId="0" borderId="39" xfId="32" applyFont="1" applyBorder="1"/>
    <xf numFmtId="174" fontId="163" fillId="0" borderId="0" xfId="0" applyFont="1" applyFill="1" applyBorder="1"/>
    <xf numFmtId="43" fontId="163" fillId="0" borderId="0" xfId="32" applyFont="1" applyFill="1" applyBorder="1"/>
    <xf numFmtId="43" fontId="163" fillId="0" borderId="0" xfId="32" applyFont="1" applyFill="1" applyBorder="1" applyAlignment="1">
      <alignment horizontal="center"/>
    </xf>
    <xf numFmtId="175" fontId="46" fillId="0" borderId="0" xfId="32" applyNumberFormat="1" applyFont="1" applyAlignment="1">
      <alignment horizontal="left" vertical="top"/>
    </xf>
    <xf numFmtId="175" fontId="46" fillId="0" borderId="0" xfId="32" applyNumberFormat="1" applyFont="1"/>
    <xf numFmtId="176" fontId="46" fillId="0" borderId="0" xfId="41" applyNumberFormat="1" applyFont="1"/>
    <xf numFmtId="43" fontId="46" fillId="0" borderId="0" xfId="32" applyFont="1"/>
    <xf numFmtId="174" fontId="46" fillId="0" borderId="0" xfId="0" applyFont="1" applyFill="1"/>
    <xf numFmtId="174" fontId="46" fillId="0" borderId="0" xfId="0" applyFont="1" applyFill="1" applyProtection="1">
      <protection locked="0"/>
    </xf>
    <xf numFmtId="174" fontId="46" fillId="0" borderId="0" xfId="0" applyFont="1" applyFill="1" applyAlignment="1">
      <alignment vertical="top" wrapText="1"/>
    </xf>
    <xf numFmtId="174" fontId="46" fillId="0" borderId="0" xfId="0" applyFont="1" applyFill="1" applyAlignment="1">
      <alignment vertical="top"/>
    </xf>
    <xf numFmtId="174" fontId="66" fillId="0" borderId="0" xfId="59" applyFont="1" applyFill="1" applyBorder="1" applyAlignment="1"/>
    <xf numFmtId="174" fontId="46" fillId="0" borderId="0" xfId="0" applyFont="1" applyFill="1" applyAlignment="1">
      <alignment horizontal="center"/>
    </xf>
    <xf numFmtId="49" fontId="46" fillId="0" borderId="0" xfId="32" applyNumberFormat="1" applyFont="1" applyAlignment="1">
      <alignment horizontal="center"/>
    </xf>
    <xf numFmtId="174" fontId="46" fillId="0" borderId="0" xfId="59" quotePrefix="1" applyFont="1" applyFill="1" applyAlignment="1">
      <alignment horizontal="left"/>
    </xf>
    <xf numFmtId="174" fontId="46" fillId="0" borderId="0" xfId="59" applyFont="1" applyAlignment="1">
      <alignment horizontal="center"/>
    </xf>
    <xf numFmtId="174" fontId="46" fillId="0" borderId="0" xfId="59" applyFont="1" applyAlignment="1">
      <alignment horizontal="center" wrapText="1"/>
    </xf>
    <xf numFmtId="174" fontId="46" fillId="0" borderId="0" xfId="59" applyFont="1" applyAlignment="1"/>
    <xf numFmtId="174" fontId="46" fillId="0" borderId="0" xfId="59" quotePrefix="1" applyFont="1" applyAlignment="1">
      <alignment horizontal="left"/>
    </xf>
    <xf numFmtId="43" fontId="46" fillId="13" borderId="0" xfId="32" applyFont="1" applyFill="1" applyAlignment="1"/>
    <xf numFmtId="43" fontId="46" fillId="0" borderId="68" xfId="32" applyFont="1" applyBorder="1" applyAlignment="1"/>
    <xf numFmtId="174" fontId="46" fillId="0" borderId="0" xfId="59" quotePrefix="1" applyFont="1" applyBorder="1" applyAlignment="1">
      <alignment horizontal="left"/>
    </xf>
    <xf numFmtId="174" fontId="46" fillId="0" borderId="0" xfId="59" applyFont="1" applyAlignment="1">
      <alignment horizontal="left"/>
    </xf>
    <xf numFmtId="174" fontId="46" fillId="0" borderId="0" xfId="59" applyFont="1" applyBorder="1" applyAlignment="1"/>
    <xf numFmtId="0" fontId="46" fillId="0" borderId="0" xfId="0" applyNumberFormat="1" applyFont="1" applyAlignment="1">
      <alignment horizontal="center"/>
    </xf>
    <xf numFmtId="174" fontId="52" fillId="0" borderId="0" xfId="0" applyFont="1" applyFill="1" applyAlignment="1" applyProtection="1">
      <protection locked="0"/>
    </xf>
    <xf numFmtId="174" fontId="51" fillId="0" borderId="0" xfId="0" applyFont="1" applyFill="1" applyAlignment="1" applyProtection="1">
      <protection locked="0"/>
    </xf>
    <xf numFmtId="0" fontId="52" fillId="0" borderId="0" xfId="53" applyFont="1"/>
    <xf numFmtId="0" fontId="52" fillId="0" borderId="0" xfId="53" applyFont="1" applyAlignment="1">
      <alignment horizontal="left"/>
    </xf>
    <xf numFmtId="10" fontId="16" fillId="0" borderId="0" xfId="53" applyNumberFormat="1" applyFont="1"/>
    <xf numFmtId="175" fontId="16" fillId="0" borderId="0" xfId="53" applyNumberFormat="1" applyFont="1"/>
    <xf numFmtId="175" fontId="52" fillId="0" borderId="0" xfId="53" applyNumberFormat="1" applyFont="1" applyFill="1"/>
    <xf numFmtId="43" fontId="16" fillId="0" borderId="0" xfId="53" applyNumberFormat="1" applyFont="1"/>
    <xf numFmtId="0" fontId="52" fillId="0" borderId="69" xfId="53" applyFont="1" applyFill="1" applyBorder="1" applyAlignment="1">
      <alignment horizontal="center" vertical="top" wrapText="1"/>
    </xf>
    <xf numFmtId="0" fontId="52" fillId="0" borderId="69" xfId="53" applyFont="1" applyFill="1" applyBorder="1" applyAlignment="1">
      <alignment horizontal="right" vertical="top"/>
    </xf>
    <xf numFmtId="0" fontId="16" fillId="0" borderId="0" xfId="53" applyFont="1" applyAlignment="1">
      <alignment horizontal="center"/>
    </xf>
    <xf numFmtId="0" fontId="16" fillId="0" borderId="0" xfId="53" applyFont="1" applyFill="1" applyBorder="1" applyAlignment="1"/>
    <xf numFmtId="0" fontId="52" fillId="0" borderId="69" xfId="53" applyFont="1" applyFill="1" applyBorder="1"/>
    <xf numFmtId="0" fontId="52" fillId="0" borderId="69" xfId="53" applyFont="1" applyFill="1" applyBorder="1" applyAlignment="1">
      <alignment horizontal="center" wrapText="1"/>
    </xf>
    <xf numFmtId="0" fontId="16" fillId="0" borderId="69" xfId="53" applyFont="1" applyFill="1" applyBorder="1"/>
    <xf numFmtId="0" fontId="52" fillId="0" borderId="69" xfId="53" applyFont="1" applyFill="1" applyBorder="1" applyAlignment="1">
      <alignment horizontal="center"/>
    </xf>
    <xf numFmtId="0" fontId="52" fillId="0" borderId="0" xfId="53" applyFont="1" applyFill="1" applyAlignment="1"/>
    <xf numFmtId="0" fontId="51" fillId="0" borderId="0" xfId="53" applyFont="1" applyFill="1" applyAlignment="1"/>
    <xf numFmtId="0" fontId="164" fillId="0" borderId="0" xfId="53" applyFont="1" applyAlignment="1">
      <alignment horizontal="right"/>
    </xf>
    <xf numFmtId="0" fontId="164" fillId="0" borderId="0" xfId="53" applyFont="1"/>
    <xf numFmtId="175" fontId="16" fillId="13" borderId="0" xfId="32" applyNumberFormat="1" applyFont="1" applyFill="1"/>
    <xf numFmtId="43" fontId="52" fillId="13" borderId="0" xfId="32" applyFont="1" applyFill="1"/>
    <xf numFmtId="0" fontId="52" fillId="66" borderId="28" xfId="53" applyFont="1" applyFill="1" applyBorder="1" applyAlignment="1">
      <alignment wrapText="1"/>
    </xf>
    <xf numFmtId="41" fontId="52" fillId="66" borderId="7" xfId="33" applyFont="1" applyFill="1" applyBorder="1"/>
    <xf numFmtId="0" fontId="52" fillId="66" borderId="27" xfId="53" applyFont="1" applyFill="1" applyBorder="1" applyAlignment="1">
      <alignment wrapText="1"/>
    </xf>
    <xf numFmtId="0" fontId="52" fillId="0" borderId="0" xfId="53" applyFont="1" applyFill="1" applyAlignment="1">
      <alignment horizontal="center" wrapText="1"/>
    </xf>
    <xf numFmtId="0" fontId="52" fillId="0" borderId="0" xfId="53" applyFont="1" applyAlignment="1">
      <alignment horizontal="center" wrapText="1"/>
    </xf>
    <xf numFmtId="41" fontId="52" fillId="66" borderId="7" xfId="53" applyNumberFormat="1" applyFont="1" applyFill="1" applyBorder="1"/>
    <xf numFmtId="0" fontId="16" fillId="0" borderId="69" xfId="53" applyFont="1" applyFill="1" applyBorder="1" applyAlignment="1">
      <alignment horizontal="center" wrapText="1"/>
    </xf>
    <xf numFmtId="0" fontId="69" fillId="7" borderId="0" xfId="55" applyFont="1" applyFill="1" applyBorder="1" applyAlignment="1">
      <alignment horizontal="center" wrapText="1"/>
    </xf>
    <xf numFmtId="0" fontId="52" fillId="0" borderId="0" xfId="55" applyFont="1" applyBorder="1" applyAlignment="1">
      <alignment horizontal="center" wrapText="1"/>
    </xf>
    <xf numFmtId="0" fontId="52" fillId="0" borderId="9" xfId="55" applyFont="1" applyBorder="1" applyAlignment="1">
      <alignment horizontal="center" wrapText="1"/>
    </xf>
    <xf numFmtId="0" fontId="9" fillId="0" borderId="10" xfId="55" applyFont="1" applyBorder="1" applyAlignment="1">
      <alignment horizontal="center"/>
    </xf>
    <xf numFmtId="49" fontId="9" fillId="0" borderId="0" xfId="55" applyNumberFormat="1" applyFont="1" applyFill="1" applyBorder="1" applyAlignment="1">
      <alignment horizontal="center"/>
    </xf>
    <xf numFmtId="174" fontId="64" fillId="0" borderId="0" xfId="0" applyFont="1" applyBorder="1" applyAlignment="1"/>
    <xf numFmtId="3" fontId="64" fillId="0" borderId="0" xfId="55" applyNumberFormat="1" applyFont="1" applyFill="1" applyBorder="1" applyAlignment="1"/>
    <xf numFmtId="0" fontId="64" fillId="0" borderId="0" xfId="526" applyFont="1" applyBorder="1" applyAlignment="1"/>
    <xf numFmtId="174" fontId="64" fillId="0" borderId="0" xfId="32" applyNumberFormat="1" applyFont="1" applyFill="1" applyBorder="1" applyAlignment="1"/>
    <xf numFmtId="179" fontId="64" fillId="0" borderId="0" xfId="32" applyNumberFormat="1" applyFont="1" applyFill="1" applyBorder="1" applyAlignment="1"/>
    <xf numFmtId="43" fontId="64" fillId="6" borderId="0" xfId="32" applyFont="1" applyFill="1" applyBorder="1" applyAlignment="1">
      <alignment horizontal="right"/>
    </xf>
    <xf numFmtId="43" fontId="64" fillId="0" borderId="0" xfId="32" applyFont="1" applyBorder="1" applyAlignment="1"/>
    <xf numFmtId="174" fontId="9" fillId="0" borderId="0" xfId="59" applyFont="1" applyFill="1" applyBorder="1" applyAlignment="1"/>
    <xf numFmtId="174" fontId="64" fillId="0" borderId="0" xfId="59" applyFont="1" applyFill="1" applyBorder="1" applyAlignment="1"/>
    <xf numFmtId="174" fontId="9" fillId="0" borderId="0" xfId="59" applyFont="1" applyFill="1" applyBorder="1" applyAlignment="1">
      <alignment horizontal="center" vertical="top"/>
    </xf>
    <xf numFmtId="174" fontId="9" fillId="0" borderId="0" xfId="59" applyFont="1" applyFill="1" applyBorder="1" applyAlignment="1">
      <alignment horizontal="left"/>
    </xf>
    <xf numFmtId="174" fontId="9" fillId="0" borderId="0" xfId="59" applyFont="1" applyFill="1" applyBorder="1" applyAlignment="1">
      <alignment vertical="top"/>
    </xf>
    <xf numFmtId="0" fontId="64" fillId="0" borderId="0" xfId="526" applyFont="1" applyFill="1" applyBorder="1" applyAlignment="1"/>
    <xf numFmtId="174" fontId="0" fillId="0" borderId="0" xfId="0" applyBorder="1" applyAlignment="1"/>
    <xf numFmtId="0" fontId="34" fillId="0" borderId="0" xfId="525" applyFont="1" applyBorder="1" applyAlignment="1">
      <alignment horizontal="center"/>
    </xf>
    <xf numFmtId="174" fontId="74" fillId="0" borderId="0" xfId="59" applyFont="1" applyBorder="1" applyAlignment="1">
      <alignment horizontal="center" wrapText="1"/>
    </xf>
    <xf numFmtId="43" fontId="52" fillId="0" borderId="0" xfId="32" applyFont="1" applyBorder="1"/>
    <xf numFmtId="174" fontId="64" fillId="6" borderId="0" xfId="0" applyFont="1" applyFill="1" applyBorder="1" applyAlignment="1"/>
    <xf numFmtId="174" fontId="9" fillId="0" borderId="0" xfId="0" applyFont="1" applyFill="1" applyBorder="1" applyAlignment="1"/>
    <xf numFmtId="0" fontId="69" fillId="0" borderId="0" xfId="55" applyFont="1" applyFill="1" applyBorder="1" applyAlignment="1">
      <alignment horizontal="center"/>
    </xf>
    <xf numFmtId="0" fontId="69" fillId="0" borderId="0" xfId="55" applyFont="1" applyFill="1" applyBorder="1" applyAlignment="1">
      <alignment horizontal="center" wrapText="1"/>
    </xf>
    <xf numFmtId="0" fontId="9" fillId="0" borderId="16" xfId="55" applyFont="1" applyBorder="1" applyAlignment="1">
      <alignment horizontal="center"/>
    </xf>
    <xf numFmtId="0" fontId="171" fillId="0" borderId="15" xfId="55" applyFont="1" applyBorder="1" applyAlignment="1">
      <alignment horizontal="left"/>
    </xf>
    <xf numFmtId="0" fontId="9" fillId="0" borderId="15" xfId="55" applyFont="1" applyBorder="1" applyAlignment="1"/>
    <xf numFmtId="174" fontId="0" fillId="0" borderId="15" xfId="0" applyBorder="1" applyAlignment="1"/>
    <xf numFmtId="0" fontId="69" fillId="0" borderId="15" xfId="55" applyFont="1" applyFill="1" applyBorder="1" applyAlignment="1">
      <alignment horizontal="center"/>
    </xf>
    <xf numFmtId="0" fontId="69" fillId="0" borderId="15" xfId="55" applyFont="1" applyFill="1" applyBorder="1" applyAlignment="1">
      <alignment horizontal="center" wrapText="1"/>
    </xf>
    <xf numFmtId="174" fontId="9" fillId="0" borderId="10" xfId="59" applyFont="1" applyFill="1" applyBorder="1" applyAlignment="1"/>
    <xf numFmtId="0" fontId="9" fillId="0" borderId="10" xfId="0" applyNumberFormat="1" applyFont="1" applyFill="1" applyBorder="1" applyAlignment="1">
      <alignment horizontal="center" vertical="center"/>
    </xf>
    <xf numFmtId="174" fontId="9" fillId="0" borderId="13" xfId="0" applyFont="1" applyBorder="1" applyAlignment="1"/>
    <xf numFmtId="174" fontId="9" fillId="0" borderId="4" xfId="0" applyFont="1" applyBorder="1" applyAlignment="1"/>
    <xf numFmtId="0" fontId="46" fillId="0" borderId="0" xfId="59" applyNumberFormat="1" applyFont="1" applyFill="1" applyBorder="1" applyAlignment="1" applyProtection="1">
      <protection locked="0"/>
    </xf>
    <xf numFmtId="175" fontId="46" fillId="0" borderId="0" xfId="32" applyNumberFormat="1" applyFont="1" applyAlignment="1">
      <alignment horizontal="center"/>
    </xf>
    <xf numFmtId="175" fontId="46" fillId="0" borderId="0" xfId="32" applyNumberFormat="1" applyFont="1" applyAlignment="1">
      <alignment horizontal="right"/>
    </xf>
    <xf numFmtId="3" fontId="46" fillId="0" borderId="0" xfId="59" applyNumberFormat="1" applyFont="1" applyFill="1" applyBorder="1" applyAlignment="1"/>
    <xf numFmtId="3" fontId="46" fillId="0" borderId="0" xfId="59" applyNumberFormat="1" applyFont="1" applyFill="1" applyBorder="1" applyAlignment="1">
      <alignment horizontal="center"/>
    </xf>
    <xf numFmtId="0" fontId="46" fillId="0" borderId="0" xfId="59" applyNumberFormat="1" applyFont="1" applyFill="1" applyBorder="1" applyProtection="1">
      <protection locked="0"/>
    </xf>
    <xf numFmtId="175" fontId="66" fillId="0" borderId="0" xfId="32" applyNumberFormat="1" applyFont="1" applyAlignment="1">
      <alignment horizontal="left"/>
    </xf>
    <xf numFmtId="164" fontId="46" fillId="0" borderId="0" xfId="60" applyNumberFormat="1" applyFont="1" applyAlignment="1">
      <alignment horizontal="left"/>
    </xf>
    <xf numFmtId="3" fontId="46" fillId="0" borderId="0" xfId="60" applyNumberFormat="1" applyFont="1" applyAlignment="1"/>
    <xf numFmtId="179" fontId="46" fillId="0" borderId="0" xfId="32" applyNumberFormat="1" applyFont="1" applyFill="1" applyAlignment="1">
      <alignment horizontal="right"/>
    </xf>
    <xf numFmtId="0" fontId="46" fillId="0" borderId="0" xfId="60" applyFont="1" applyAlignment="1"/>
    <xf numFmtId="0" fontId="46" fillId="0" borderId="0" xfId="60" applyNumberFormat="1" applyFont="1" applyAlignment="1"/>
    <xf numFmtId="175" fontId="46" fillId="13" borderId="0" xfId="32" applyNumberFormat="1" applyFont="1" applyFill="1" applyAlignment="1"/>
    <xf numFmtId="10" fontId="46" fillId="0" borderId="0" xfId="60" applyNumberFormat="1" applyFont="1" applyAlignment="1">
      <alignment horizontal="left"/>
    </xf>
    <xf numFmtId="164" fontId="46" fillId="0" borderId="0" xfId="60" applyNumberFormat="1" applyFont="1" applyAlignment="1" applyProtection="1">
      <alignment horizontal="left"/>
      <protection locked="0"/>
    </xf>
    <xf numFmtId="175" fontId="46" fillId="0" borderId="0" xfId="32" applyNumberFormat="1" applyFont="1" applyFill="1" applyAlignment="1">
      <alignment horizontal="right"/>
    </xf>
    <xf numFmtId="3" fontId="46" fillId="0" borderId="0" xfId="60" applyNumberFormat="1" applyFont="1" applyFill="1" applyAlignment="1"/>
    <xf numFmtId="0" fontId="46" fillId="0" borderId="0" xfId="60" applyFont="1" applyFill="1" applyAlignment="1"/>
    <xf numFmtId="0" fontId="46" fillId="0" borderId="0" xfId="60" applyNumberFormat="1" applyFont="1" applyFill="1" applyAlignment="1"/>
    <xf numFmtId="164" fontId="46" fillId="0" borderId="0" xfId="60" applyNumberFormat="1" applyFont="1" applyFill="1" applyAlignment="1">
      <alignment horizontal="left"/>
    </xf>
    <xf numFmtId="175" fontId="46" fillId="0" borderId="0" xfId="32" applyNumberFormat="1" applyFont="1" applyFill="1" applyAlignment="1"/>
    <xf numFmtId="174" fontId="46" fillId="0" borderId="0" xfId="0" applyFont="1" applyFill="1" applyAlignment="1">
      <alignment horizontal="right"/>
    </xf>
    <xf numFmtId="175" fontId="46" fillId="0" borderId="0" xfId="59" applyNumberFormat="1" applyFont="1" applyFill="1" applyBorder="1" applyAlignment="1" applyProtection="1">
      <protection locked="0"/>
    </xf>
    <xf numFmtId="175" fontId="46" fillId="0" borderId="0" xfId="59" applyNumberFormat="1" applyFont="1" applyFill="1" applyBorder="1" applyAlignment="1" applyProtection="1">
      <alignment horizontal="center"/>
      <protection locked="0"/>
    </xf>
    <xf numFmtId="174" fontId="46" fillId="0" borderId="0" xfId="0" applyFont="1" applyFill="1" applyBorder="1" applyAlignment="1">
      <alignment horizontal="right"/>
    </xf>
    <xf numFmtId="174" fontId="46" fillId="0" borderId="0" xfId="0" applyFont="1" applyAlignment="1">
      <alignment horizontal="left"/>
    </xf>
    <xf numFmtId="174" fontId="46" fillId="0" borderId="67" xfId="0" applyFont="1" applyFill="1" applyBorder="1" applyAlignment="1"/>
    <xf numFmtId="174" fontId="46" fillId="0" borderId="67" xfId="0" applyFont="1" applyBorder="1" applyAlignment="1">
      <alignment horizontal="center"/>
    </xf>
    <xf numFmtId="174" fontId="46" fillId="0" borderId="67" xfId="0" applyFont="1" applyBorder="1" applyAlignment="1">
      <alignment horizontal="center" wrapText="1"/>
    </xf>
    <xf numFmtId="174" fontId="46" fillId="0" borderId="70" xfId="0" applyFont="1" applyBorder="1" applyAlignment="1">
      <alignment horizontal="center" wrapText="1"/>
    </xf>
    <xf numFmtId="175" fontId="46" fillId="13" borderId="15" xfId="32" applyNumberFormat="1" applyFont="1" applyFill="1" applyBorder="1" applyAlignment="1"/>
    <xf numFmtId="175" fontId="46" fillId="0" borderId="15" xfId="32" applyNumberFormat="1" applyFont="1" applyBorder="1" applyAlignment="1"/>
    <xf numFmtId="179" fontId="46" fillId="0" borderId="15" xfId="32" applyNumberFormat="1" applyFont="1" applyBorder="1" applyAlignment="1"/>
    <xf numFmtId="175" fontId="46" fillId="13" borderId="0" xfId="32" applyNumberFormat="1" applyFont="1" applyFill="1" applyBorder="1" applyAlignment="1">
      <alignment horizontal="left"/>
    </xf>
    <xf numFmtId="179" fontId="46" fillId="0" borderId="0" xfId="32" applyNumberFormat="1" applyFont="1" applyBorder="1" applyAlignment="1"/>
    <xf numFmtId="174" fontId="46" fillId="13" borderId="0" xfId="0" applyFont="1" applyFill="1" applyBorder="1" applyAlignment="1"/>
    <xf numFmtId="179" fontId="46" fillId="13" borderId="0" xfId="32" applyNumberFormat="1" applyFont="1" applyFill="1" applyBorder="1" applyAlignment="1">
      <alignment horizontal="right"/>
    </xf>
    <xf numFmtId="3" fontId="46" fillId="13" borderId="0" xfId="60" applyNumberFormat="1" applyFont="1" applyFill="1" applyBorder="1" applyAlignment="1"/>
    <xf numFmtId="164" fontId="46" fillId="13" borderId="4" xfId="60" applyNumberFormat="1" applyFont="1" applyFill="1" applyBorder="1" applyAlignment="1" applyProtection="1">
      <alignment horizontal="left"/>
      <protection locked="0"/>
    </xf>
    <xf numFmtId="0" fontId="46" fillId="13" borderId="4" xfId="60" applyFont="1" applyFill="1" applyBorder="1" applyAlignment="1"/>
    <xf numFmtId="175" fontId="46" fillId="13" borderId="4" xfId="32" applyNumberFormat="1" applyFont="1" applyFill="1" applyBorder="1" applyAlignment="1">
      <alignment horizontal="right"/>
    </xf>
    <xf numFmtId="175" fontId="46" fillId="13" borderId="4" xfId="32" applyNumberFormat="1" applyFont="1" applyFill="1" applyBorder="1" applyAlignment="1"/>
    <xf numFmtId="175" fontId="46" fillId="0" borderId="4" xfId="32" applyNumberFormat="1" applyFont="1" applyBorder="1" applyAlignment="1"/>
    <xf numFmtId="175" fontId="46" fillId="13" borderId="13" xfId="32" applyNumberFormat="1" applyFont="1" applyFill="1" applyBorder="1" applyAlignment="1">
      <alignment horizontal="right"/>
    </xf>
    <xf numFmtId="174" fontId="46" fillId="0" borderId="4" xfId="0" applyFont="1" applyFill="1" applyBorder="1" applyAlignment="1"/>
    <xf numFmtId="170" fontId="46" fillId="0" borderId="4" xfId="0" applyNumberFormat="1" applyFont="1" applyFill="1" applyBorder="1" applyAlignment="1"/>
    <xf numFmtId="175" fontId="46" fillId="0" borderId="12" xfId="32" applyNumberFormat="1" applyFont="1" applyFill="1" applyBorder="1" applyAlignment="1"/>
    <xf numFmtId="174" fontId="46" fillId="0" borderId="0" xfId="0" applyFont="1" applyAlignment="1">
      <alignment wrapText="1"/>
    </xf>
    <xf numFmtId="174" fontId="46" fillId="0" borderId="0" xfId="527" applyFont="1" applyFill="1" applyBorder="1" applyAlignment="1">
      <alignment vertical="top"/>
    </xf>
    <xf numFmtId="175" fontId="52" fillId="0" borderId="0" xfId="55" applyNumberFormat="1" applyFont="1" applyBorder="1"/>
    <xf numFmtId="10" fontId="9" fillId="0" borderId="0" xfId="55" applyNumberFormat="1" applyFont="1" applyBorder="1"/>
    <xf numFmtId="10" fontId="52" fillId="0" borderId="0" xfId="63" applyNumberFormat="1" applyFont="1" applyBorder="1"/>
    <xf numFmtId="10" fontId="52" fillId="0" borderId="3" xfId="63" applyNumberFormat="1" applyFont="1" applyBorder="1"/>
    <xf numFmtId="179" fontId="46" fillId="0" borderId="4" xfId="32" applyNumberFormat="1" applyFont="1" applyFill="1" applyBorder="1" applyAlignment="1"/>
    <xf numFmtId="253" fontId="46" fillId="0" borderId="4" xfId="32" applyNumberFormat="1" applyFont="1" applyFill="1" applyBorder="1" applyAlignment="1"/>
    <xf numFmtId="175" fontId="46" fillId="0" borderId="4" xfId="32" applyNumberFormat="1" applyFont="1" applyFill="1" applyBorder="1" applyAlignment="1" applyProtection="1">
      <alignment horizontal="center"/>
      <protection locked="0"/>
    </xf>
    <xf numFmtId="174" fontId="46" fillId="0" borderId="71" xfId="0" applyFont="1" applyFill="1" applyBorder="1" applyAlignment="1">
      <alignment horizontal="center" wrapText="1"/>
    </xf>
    <xf numFmtId="0" fontId="55" fillId="7" borderId="15" xfId="55" applyFont="1" applyFill="1" applyBorder="1" applyAlignment="1">
      <alignment horizontal="center" wrapText="1"/>
    </xf>
    <xf numFmtId="43" fontId="9" fillId="0" borderId="9" xfId="32" applyFont="1" applyFill="1" applyBorder="1" applyAlignment="1">
      <alignment horizontal="center"/>
    </xf>
    <xf numFmtId="179" fontId="9" fillId="0" borderId="0" xfId="32" applyNumberFormat="1" applyFont="1" applyFill="1" applyBorder="1" applyAlignment="1"/>
    <xf numFmtId="164" fontId="9" fillId="0" borderId="0" xfId="65" applyNumberFormat="1" applyFont="1" applyFill="1" applyBorder="1" applyAlignment="1">
      <alignment horizontal="center"/>
    </xf>
    <xf numFmtId="9" fontId="9" fillId="0" borderId="0" xfId="65" applyFont="1" applyFill="1" applyBorder="1" applyAlignment="1">
      <alignment horizontal="center"/>
    </xf>
    <xf numFmtId="0" fontId="52" fillId="0" borderId="0" xfId="53" applyFont="1" applyFill="1" applyAlignment="1">
      <alignment horizontal="center"/>
    </xf>
    <xf numFmtId="0" fontId="52" fillId="0" borderId="0" xfId="53" applyFont="1" applyFill="1" applyAlignment="1"/>
    <xf numFmtId="9" fontId="52" fillId="0" borderId="0" xfId="53" applyNumberFormat="1" applyFont="1" applyFill="1" applyAlignment="1">
      <alignment horizontal="left"/>
    </xf>
    <xf numFmtId="43" fontId="16" fillId="0" borderId="0" xfId="32" applyFont="1" applyFill="1" applyAlignment="1">
      <alignment horizontal="right"/>
    </xf>
    <xf numFmtId="43" fontId="46" fillId="0" borderId="0" xfId="32" applyFont="1" applyFill="1" applyAlignment="1"/>
    <xf numFmtId="43" fontId="46" fillId="0" borderId="4" xfId="32" applyFont="1" applyBorder="1" applyAlignment="1"/>
    <xf numFmtId="43" fontId="46" fillId="0" borderId="0" xfId="63" applyNumberFormat="1" applyFont="1" applyAlignment="1"/>
    <xf numFmtId="43" fontId="46" fillId="0" borderId="4" xfId="63" applyNumberFormat="1" applyFont="1" applyBorder="1" applyAlignment="1"/>
    <xf numFmtId="1" fontId="52" fillId="0" borderId="0" xfId="32" applyNumberFormat="1" applyFont="1"/>
    <xf numFmtId="1" fontId="52" fillId="0" borderId="0" xfId="32" applyNumberFormat="1" applyFont="1" applyBorder="1" applyAlignment="1">
      <alignment horizontal="center"/>
    </xf>
    <xf numFmtId="1" fontId="70" fillId="6" borderId="0" xfId="32" applyNumberFormat="1" applyFont="1" applyFill="1" applyBorder="1" applyAlignment="1">
      <alignment horizontal="center"/>
    </xf>
    <xf numFmtId="1" fontId="70" fillId="6" borderId="6" xfId="32" applyNumberFormat="1" applyFont="1" applyFill="1" applyBorder="1" applyAlignment="1">
      <alignment horizontal="center"/>
    </xf>
    <xf numFmtId="1" fontId="70" fillId="0" borderId="0" xfId="32" applyNumberFormat="1" applyFont="1" applyFill="1" applyBorder="1" applyAlignment="1">
      <alignment horizontal="center"/>
    </xf>
    <xf numFmtId="1" fontId="70" fillId="0" borderId="0" xfId="32" applyNumberFormat="1" applyFont="1" applyBorder="1" applyAlignment="1">
      <alignment horizontal="center"/>
    </xf>
    <xf numFmtId="1" fontId="70" fillId="0" borderId="4" xfId="32" applyNumberFormat="1" applyFont="1" applyFill="1" applyBorder="1" applyAlignment="1">
      <alignment horizontal="center"/>
    </xf>
    <xf numFmtId="1" fontId="52" fillId="0" borderId="0" xfId="32" applyNumberFormat="1" applyFont="1" applyBorder="1"/>
    <xf numFmtId="1" fontId="52" fillId="0" borderId="0" xfId="32" applyNumberFormat="1" applyFont="1" applyBorder="1" applyAlignment="1">
      <alignment horizontal="right"/>
    </xf>
    <xf numFmtId="1" fontId="52" fillId="0" borderId="0" xfId="32" applyNumberFormat="1" applyFont="1" applyAlignment="1">
      <alignment horizontal="right"/>
    </xf>
    <xf numFmtId="1" fontId="52" fillId="0" borderId="0" xfId="53" applyNumberFormat="1" applyFont="1"/>
    <xf numFmtId="1" fontId="16" fillId="0" borderId="0" xfId="53" applyNumberFormat="1" applyFont="1" applyFill="1"/>
    <xf numFmtId="1" fontId="52" fillId="0" borderId="0" xfId="53" applyNumberFormat="1" applyFont="1" applyFill="1" applyAlignment="1">
      <alignment horizontal="center"/>
    </xf>
    <xf numFmtId="1" fontId="52" fillId="0" borderId="69" xfId="53" applyNumberFormat="1" applyFont="1" applyFill="1" applyBorder="1" applyAlignment="1">
      <alignment horizontal="center" vertical="top" wrapText="1"/>
    </xf>
    <xf numFmtId="1" fontId="52" fillId="13" borderId="0" xfId="32" applyNumberFormat="1" applyFont="1" applyFill="1" applyAlignment="1">
      <alignment horizontal="center"/>
    </xf>
    <xf numFmtId="1" fontId="52" fillId="0" borderId="0" xfId="53" applyNumberFormat="1" applyFont="1" applyFill="1"/>
    <xf numFmtId="1" fontId="52" fillId="0" borderId="0" xfId="53" applyNumberFormat="1" applyFont="1" applyFill="1" applyBorder="1"/>
    <xf numFmtId="1" fontId="52" fillId="0" borderId="0" xfId="53" applyNumberFormat="1" applyFont="1" applyFill="1" applyBorder="1" applyAlignment="1">
      <alignment horizontal="center"/>
    </xf>
    <xf numFmtId="1" fontId="52" fillId="0" borderId="0" xfId="32" applyNumberFormat="1" applyFont="1" applyFill="1" applyBorder="1"/>
    <xf numFmtId="0" fontId="174" fillId="0" borderId="0" xfId="528" applyFont="1"/>
    <xf numFmtId="175" fontId="174" fillId="0" borderId="0" xfId="32" applyNumberFormat="1" applyFont="1"/>
    <xf numFmtId="175" fontId="0" fillId="0" borderId="0" xfId="32" applyNumberFormat="1" applyFont="1" applyFill="1" applyAlignment="1">
      <alignment horizontal="center"/>
    </xf>
    <xf numFmtId="175" fontId="174" fillId="0" borderId="0" xfId="528" applyNumberFormat="1" applyFont="1"/>
    <xf numFmtId="254" fontId="16" fillId="0" borderId="0" xfId="53" applyNumberFormat="1" applyFont="1"/>
    <xf numFmtId="9" fontId="50" fillId="13" borderId="2" xfId="63" applyFont="1" applyFill="1" applyBorder="1"/>
    <xf numFmtId="9" fontId="50" fillId="0" borderId="2" xfId="63" applyFont="1" applyBorder="1" applyAlignment="1">
      <alignment horizontal="center"/>
    </xf>
    <xf numFmtId="9" fontId="50" fillId="13" borderId="2" xfId="63" applyFont="1" applyFill="1" applyBorder="1" applyAlignment="1">
      <alignment horizontal="center"/>
    </xf>
    <xf numFmtId="175" fontId="46" fillId="0" borderId="17" xfId="32" applyNumberFormat="1" applyFont="1" applyBorder="1" applyAlignment="1"/>
    <xf numFmtId="10" fontId="46" fillId="0" borderId="4" xfId="63" applyNumberFormat="1" applyFont="1" applyBorder="1" applyAlignment="1"/>
    <xf numFmtId="175" fontId="46" fillId="0" borderId="3" xfId="32" applyNumberFormat="1" applyFont="1" applyBorder="1" applyAlignment="1"/>
    <xf numFmtId="43" fontId="50" fillId="0" borderId="7" xfId="32" applyFont="1" applyBorder="1" applyAlignment="1"/>
    <xf numFmtId="180" fontId="50" fillId="0" borderId="7" xfId="32" applyNumberFormat="1" applyFont="1" applyBorder="1" applyAlignment="1">
      <alignment horizontal="center"/>
    </xf>
    <xf numFmtId="175" fontId="50" fillId="0" borderId="7" xfId="111" applyNumberFormat="1" applyFont="1" applyBorder="1"/>
    <xf numFmtId="175" fontId="50" fillId="0" borderId="7" xfId="32" applyNumberFormat="1" applyFont="1" applyBorder="1"/>
    <xf numFmtId="175" fontId="50" fillId="0" borderId="7" xfId="32" applyNumberFormat="1" applyFont="1" applyBorder="1" applyAlignment="1">
      <alignment horizontal="center"/>
    </xf>
    <xf numFmtId="43" fontId="50" fillId="0" borderId="7" xfId="32" applyFont="1" applyBorder="1" applyAlignment="1">
      <alignment horizontal="center"/>
    </xf>
    <xf numFmtId="175" fontId="50" fillId="0" borderId="7" xfId="32" applyNumberFormat="1" applyFont="1" applyFill="1" applyBorder="1"/>
    <xf numFmtId="175" fontId="16" fillId="6" borderId="11" xfId="35" applyNumberFormat="1" applyFont="1" applyFill="1" applyBorder="1" applyAlignment="1"/>
    <xf numFmtId="43" fontId="16" fillId="0" borderId="0" xfId="32" applyNumberFormat="1" applyFont="1" applyAlignment="1"/>
    <xf numFmtId="174" fontId="176" fillId="0" borderId="0" xfId="0" applyFont="1" applyAlignment="1"/>
    <xf numFmtId="0" fontId="46" fillId="0" borderId="0" xfId="0" applyNumberFormat="1" applyFont="1" applyFill="1" applyProtection="1">
      <protection locked="0"/>
    </xf>
    <xf numFmtId="175" fontId="46" fillId="0" borderId="0" xfId="32" applyNumberFormat="1" applyFont="1" applyAlignment="1"/>
    <xf numFmtId="0" fontId="67" fillId="0" borderId="0" xfId="38265" applyFont="1" applyAlignment="1">
      <alignment vertical="center"/>
    </xf>
    <xf numFmtId="175" fontId="46" fillId="0" borderId="0" xfId="32" applyNumberFormat="1" applyFont="1" applyFill="1" applyAlignment="1">
      <alignment horizontal="center"/>
    </xf>
    <xf numFmtId="175" fontId="46" fillId="0" borderId="6" xfId="32" applyNumberFormat="1" applyFont="1" applyFill="1" applyBorder="1" applyAlignment="1">
      <alignment horizontal="center"/>
    </xf>
    <xf numFmtId="0" fontId="46" fillId="0" borderId="0" xfId="62" applyNumberFormat="1" applyFont="1" applyBorder="1" applyAlignment="1" applyProtection="1">
      <alignment horizontal="center"/>
      <protection locked="0"/>
    </xf>
    <xf numFmtId="43" fontId="46" fillId="0" borderId="0" xfId="32" applyFont="1" applyFill="1" applyBorder="1" applyAlignment="1">
      <alignment horizontal="center"/>
    </xf>
    <xf numFmtId="43" fontId="46" fillId="0" borderId="0" xfId="32" applyFont="1" applyBorder="1" applyAlignment="1">
      <alignment horizontal="center"/>
    </xf>
    <xf numFmtId="0" fontId="67" fillId="0" borderId="0" xfId="60" applyNumberFormat="1" applyFont="1" applyFill="1"/>
    <xf numFmtId="174" fontId="67" fillId="0" borderId="0" xfId="0" applyFont="1" applyAlignment="1"/>
    <xf numFmtId="0" fontId="29" fillId="0" borderId="0" xfId="60" applyNumberFormat="1" applyFont="1" applyFill="1" applyAlignment="1" applyProtection="1">
      <alignment horizontal="center"/>
      <protection locked="0"/>
    </xf>
    <xf numFmtId="175" fontId="16" fillId="94" borderId="0" xfId="32" applyNumberFormat="1" applyFont="1" applyFill="1" applyBorder="1" applyAlignment="1"/>
    <xf numFmtId="175" fontId="57" fillId="6" borderId="69" xfId="32" applyNumberFormat="1" applyFont="1" applyFill="1" applyBorder="1" applyAlignment="1">
      <alignment horizontal="center"/>
    </xf>
    <xf numFmtId="175" fontId="46" fillId="13" borderId="15" xfId="32" applyNumberFormat="1" applyFont="1" applyFill="1" applyBorder="1" applyAlignment="1" applyProtection="1">
      <protection locked="0"/>
    </xf>
    <xf numFmtId="175" fontId="46" fillId="13" borderId="15" xfId="32" applyNumberFormat="1" applyFont="1" applyFill="1" applyBorder="1" applyAlignment="1">
      <alignment horizontal="right"/>
    </xf>
    <xf numFmtId="0" fontId="212" fillId="0" borderId="0" xfId="53" applyFont="1"/>
    <xf numFmtId="0" fontId="64" fillId="0" borderId="0" xfId="53" applyFont="1"/>
    <xf numFmtId="0" fontId="64" fillId="0" borderId="0" xfId="53" applyFont="1" applyAlignment="1">
      <alignment horizontal="left"/>
    </xf>
    <xf numFmtId="0" fontId="64" fillId="0" borderId="0" xfId="53" applyFont="1" applyAlignment="1">
      <alignment horizontal="center"/>
    </xf>
    <xf numFmtId="0" fontId="64" fillId="0" borderId="10" xfId="53" applyFont="1" applyBorder="1" applyAlignment="1">
      <alignment horizontal="center"/>
    </xf>
    <xf numFmtId="0" fontId="64" fillId="0" borderId="9" xfId="53" applyFont="1" applyBorder="1" applyAlignment="1">
      <alignment horizontal="center"/>
    </xf>
    <xf numFmtId="0" fontId="64" fillId="0" borderId="69" xfId="53" applyFont="1" applyBorder="1" applyAlignment="1">
      <alignment horizontal="right" vertical="top"/>
    </xf>
    <xf numFmtId="0" fontId="64" fillId="0" borderId="69" xfId="53" applyFont="1" applyBorder="1" applyAlignment="1">
      <alignment horizontal="center" vertical="top" wrapText="1"/>
    </xf>
    <xf numFmtId="0" fontId="64" fillId="0" borderId="24" xfId="53" applyFont="1" applyBorder="1" applyAlignment="1">
      <alignment horizontal="center" vertical="top" wrapText="1"/>
    </xf>
    <xf numFmtId="0" fontId="64" fillId="0" borderId="11" xfId="53" applyFont="1" applyBorder="1" applyAlignment="1">
      <alignment horizontal="center" vertical="top" wrapText="1"/>
    </xf>
    <xf numFmtId="0" fontId="64" fillId="0" borderId="10" xfId="53" applyFont="1" applyBorder="1"/>
    <xf numFmtId="0" fontId="64" fillId="0" borderId="9" xfId="53" applyFont="1" applyBorder="1"/>
    <xf numFmtId="0" fontId="64" fillId="0" borderId="0" xfId="53" applyFont="1" applyAlignment="1">
      <alignment horizontal="right"/>
    </xf>
    <xf numFmtId="175" fontId="64" fillId="13" borderId="0" xfId="32" applyNumberFormat="1" applyFont="1" applyFill="1" applyAlignment="1">
      <alignment horizontal="center"/>
    </xf>
    <xf numFmtId="10" fontId="64" fillId="0" borderId="0" xfId="63" applyNumberFormat="1" applyFont="1" applyFill="1"/>
    <xf numFmtId="175" fontId="64" fillId="0" borderId="10" xfId="32" applyNumberFormat="1" applyFont="1" applyFill="1" applyBorder="1"/>
    <xf numFmtId="175" fontId="64" fillId="0" borderId="9" xfId="32" applyNumberFormat="1" applyFont="1" applyFill="1" applyBorder="1"/>
    <xf numFmtId="175" fontId="64" fillId="0" borderId="24" xfId="32" applyNumberFormat="1" applyFont="1" applyFill="1" applyBorder="1"/>
    <xf numFmtId="175" fontId="64" fillId="0" borderId="69" xfId="32" applyNumberFormat="1" applyFont="1" applyFill="1" applyBorder="1"/>
    <xf numFmtId="175" fontId="64" fillId="13" borderId="69" xfId="32" applyNumberFormat="1" applyFont="1" applyFill="1" applyBorder="1"/>
    <xf numFmtId="175" fontId="64" fillId="0" borderId="11" xfId="32" applyNumberFormat="1" applyFont="1" applyFill="1" applyBorder="1"/>
    <xf numFmtId="175" fontId="64" fillId="0" borderId="0" xfId="32" applyNumberFormat="1" applyFont="1" applyFill="1"/>
    <xf numFmtId="43" fontId="64" fillId="13" borderId="0" xfId="32" applyFont="1" applyFill="1" applyAlignment="1">
      <alignment horizontal="center"/>
    </xf>
    <xf numFmtId="175" fontId="64" fillId="0" borderId="2" xfId="32" applyNumberFormat="1" applyFont="1" applyFill="1" applyBorder="1"/>
    <xf numFmtId="175" fontId="64" fillId="0" borderId="13" xfId="32" applyNumberFormat="1" applyFont="1" applyFill="1" applyBorder="1"/>
    <xf numFmtId="175" fontId="64" fillId="0" borderId="4" xfId="32" applyNumberFormat="1" applyFont="1" applyFill="1" applyBorder="1"/>
    <xf numFmtId="175" fontId="64" fillId="0" borderId="12" xfId="32" applyNumberFormat="1" applyFont="1" applyFill="1" applyBorder="1"/>
    <xf numFmtId="175" fontId="64" fillId="0" borderId="0" xfId="32" applyNumberFormat="1" applyFont="1"/>
    <xf numFmtId="0" fontId="213" fillId="0" borderId="0" xfId="53" applyFont="1"/>
    <xf numFmtId="41" fontId="64" fillId="0" borderId="0" xfId="53" applyNumberFormat="1" applyFont="1" applyAlignment="1">
      <alignment horizontal="center"/>
    </xf>
    <xf numFmtId="0" fontId="213" fillId="0" borderId="0" xfId="53" applyFont="1" applyAlignment="1">
      <alignment horizontal="right"/>
    </xf>
    <xf numFmtId="175" fontId="212" fillId="0" borderId="0" xfId="32" applyNumberFormat="1" applyFont="1" applyFill="1" applyBorder="1"/>
    <xf numFmtId="10" fontId="16" fillId="0" borderId="0" xfId="60" applyNumberFormat="1" applyFont="1" applyBorder="1" applyAlignment="1">
      <alignment horizontal="left"/>
    </xf>
    <xf numFmtId="0" fontId="29" fillId="0" borderId="69" xfId="60" applyBorder="1" applyAlignment="1"/>
    <xf numFmtId="10" fontId="16" fillId="0" borderId="69" xfId="60" applyNumberFormat="1" applyFont="1" applyBorder="1" applyAlignment="1">
      <alignment horizontal="left"/>
    </xf>
    <xf numFmtId="175" fontId="16" fillId="0" borderId="69" xfId="32" applyNumberFormat="1" applyFont="1" applyBorder="1" applyAlignment="1"/>
    <xf numFmtId="3" fontId="16" fillId="0" borderId="69" xfId="60" applyNumberFormat="1" applyFont="1" applyBorder="1" applyAlignment="1"/>
    <xf numFmtId="179" fontId="16" fillId="0" borderId="69" xfId="32" applyNumberFormat="1" applyFont="1" applyFill="1" applyBorder="1" applyAlignment="1"/>
    <xf numFmtId="0" fontId="46" fillId="0" borderId="0" xfId="60" applyFont="1" applyBorder="1" applyAlignment="1"/>
    <xf numFmtId="10" fontId="46" fillId="0" borderId="0" xfId="60" applyNumberFormat="1" applyFont="1" applyBorder="1" applyAlignment="1">
      <alignment horizontal="left"/>
    </xf>
    <xf numFmtId="0" fontId="46" fillId="0" borderId="0" xfId="56" applyFont="1" applyBorder="1" applyAlignment="1"/>
    <xf numFmtId="174" fontId="46" fillId="0" borderId="0" xfId="0" applyFont="1" applyBorder="1" applyAlignment="1"/>
    <xf numFmtId="164" fontId="46" fillId="0" borderId="2" xfId="60" applyNumberFormat="1" applyFont="1" applyBorder="1" applyAlignment="1" applyProtection="1">
      <alignment horizontal="left"/>
      <protection locked="0"/>
    </xf>
    <xf numFmtId="0" fontId="46" fillId="0" borderId="2" xfId="60" applyFont="1" applyBorder="1" applyAlignment="1"/>
    <xf numFmtId="175" fontId="46" fillId="0" borderId="69" xfId="32" applyNumberFormat="1" applyFont="1" applyFill="1" applyBorder="1" applyAlignment="1"/>
    <xf numFmtId="0" fontId="46" fillId="0" borderId="69" xfId="60" applyFont="1" applyBorder="1" applyAlignment="1"/>
    <xf numFmtId="10" fontId="46" fillId="0" borderId="69" xfId="60" applyNumberFormat="1" applyFont="1" applyBorder="1" applyAlignment="1">
      <alignment horizontal="left"/>
    </xf>
    <xf numFmtId="175" fontId="46" fillId="0" borderId="69" xfId="32" applyNumberFormat="1" applyFont="1" applyBorder="1" applyAlignment="1"/>
    <xf numFmtId="174" fontId="29" fillId="0" borderId="0" xfId="38364"/>
    <xf numFmtId="174" fontId="210" fillId="0" borderId="0" xfId="38364" applyFont="1"/>
    <xf numFmtId="0" fontId="11" fillId="0" borderId="0" xfId="38364" applyNumberFormat="1" applyFont="1" applyAlignment="1">
      <alignment horizontal="left"/>
    </xf>
    <xf numFmtId="3" fontId="16" fillId="0" borderId="0" xfId="38365" applyNumberFormat="1" applyFont="1"/>
    <xf numFmtId="2" fontId="29" fillId="0" borderId="0" xfId="38364" applyNumberFormat="1" applyAlignment="1">
      <alignment horizontal="center" wrapText="1"/>
    </xf>
    <xf numFmtId="0" fontId="16" fillId="0" borderId="0" xfId="38364" applyNumberFormat="1" applyFont="1"/>
    <xf numFmtId="2" fontId="29" fillId="0" borderId="0" xfId="38364" applyNumberFormat="1"/>
    <xf numFmtId="0" fontId="16" fillId="0" borderId="0" xfId="38364" applyNumberFormat="1" applyFont="1" applyAlignment="1">
      <alignment horizontal="left"/>
    </xf>
    <xf numFmtId="174" fontId="211" fillId="0" borderId="0" xfId="38364" applyFont="1" applyProtection="1">
      <protection locked="0"/>
    </xf>
    <xf numFmtId="174" fontId="11" fillId="0" borderId="0" xfId="38364" applyFont="1" applyProtection="1">
      <protection locked="0"/>
    </xf>
    <xf numFmtId="0" fontId="9" fillId="0" borderId="0" xfId="38364" applyNumberFormat="1" applyFont="1"/>
    <xf numFmtId="0" fontId="9" fillId="0" borderId="0" xfId="38364" applyNumberFormat="1" applyFont="1" applyAlignment="1">
      <alignment horizontal="center"/>
    </xf>
    <xf numFmtId="175" fontId="52" fillId="0" borderId="0" xfId="35" applyNumberFormat="1" applyFont="1" applyAlignment="1">
      <alignment horizontal="center"/>
    </xf>
    <xf numFmtId="174" fontId="52" fillId="0" borderId="0" xfId="38364" applyFont="1"/>
    <xf numFmtId="43" fontId="51" fillId="0" borderId="0" xfId="35" applyFont="1" applyFill="1"/>
    <xf numFmtId="49" fontId="52" fillId="0" borderId="0" xfId="35" applyNumberFormat="1" applyFont="1" applyFill="1"/>
    <xf numFmtId="39" fontId="52" fillId="0" borderId="0" xfId="35" applyNumberFormat="1" applyFont="1" applyFill="1" applyAlignment="1">
      <alignment horizontal="right"/>
    </xf>
    <xf numFmtId="175" fontId="0" fillId="0" borderId="0" xfId="35" applyNumberFormat="1" applyFont="1"/>
    <xf numFmtId="43" fontId="0" fillId="0" borderId="0" xfId="35" applyFont="1"/>
    <xf numFmtId="43" fontId="214" fillId="0" borderId="0" xfId="35" applyFont="1" applyFill="1"/>
    <xf numFmtId="0" fontId="29" fillId="0" borderId="0" xfId="38364" applyNumberFormat="1"/>
    <xf numFmtId="174" fontId="215" fillId="0" borderId="0" xfId="38364" applyFont="1"/>
    <xf numFmtId="171" fontId="216" fillId="0" borderId="0" xfId="35" applyNumberFormat="1" applyFont="1" applyFill="1"/>
    <xf numFmtId="43" fontId="216" fillId="0" borderId="0" xfId="35" applyFont="1" applyFill="1"/>
    <xf numFmtId="10" fontId="216" fillId="0" borderId="0" xfId="38366" applyNumberFormat="1" applyFont="1" applyFill="1"/>
    <xf numFmtId="170" fontId="215" fillId="0" borderId="0" xfId="38364" applyNumberFormat="1" applyFont="1"/>
    <xf numFmtId="170" fontId="215" fillId="0" borderId="0" xfId="38364" applyNumberFormat="1" applyFont="1" applyAlignment="1">
      <alignment horizontal="center" vertical="center"/>
    </xf>
    <xf numFmtId="43" fontId="214" fillId="0" borderId="0" xfId="35" applyFont="1" applyFill="1" applyBorder="1" applyAlignment="1">
      <alignment horizontal="center" vertical="center" wrapText="1"/>
    </xf>
    <xf numFmtId="43" fontId="215" fillId="0" borderId="0" xfId="38367" quotePrefix="1" applyFont="1" applyBorder="1" applyAlignment="1">
      <alignment horizontal="center"/>
    </xf>
    <xf numFmtId="171" fontId="215" fillId="0" borderId="0" xfId="35" applyNumberFormat="1" applyFont="1" applyFill="1" applyBorder="1" applyAlignment="1">
      <alignment horizontal="center"/>
    </xf>
    <xf numFmtId="175" fontId="215" fillId="0" borderId="0" xfId="35" quotePrefix="1" applyNumberFormat="1" applyFont="1" applyFill="1" applyBorder="1" applyAlignment="1">
      <alignment horizontal="center"/>
    </xf>
    <xf numFmtId="10" fontId="215" fillId="0" borderId="0" xfId="38366" applyNumberFormat="1" applyFont="1" applyFill="1" applyBorder="1" applyAlignment="1">
      <alignment horizontal="center"/>
    </xf>
    <xf numFmtId="174" fontId="172" fillId="0" borderId="0" xfId="38364" applyFont="1"/>
    <xf numFmtId="170" fontId="29" fillId="0" borderId="0" xfId="38364" applyNumberFormat="1"/>
    <xf numFmtId="171" fontId="0" fillId="0" borderId="0" xfId="35" applyNumberFormat="1" applyFont="1" applyFill="1"/>
    <xf numFmtId="43" fontId="0" fillId="0" borderId="0" xfId="35" applyFont="1" applyFill="1"/>
    <xf numFmtId="10" fontId="0" fillId="0" borderId="0" xfId="38366" applyNumberFormat="1" applyFont="1" applyFill="1"/>
    <xf numFmtId="174" fontId="52" fillId="0" borderId="0" xfId="38364" applyFont="1" applyAlignment="1">
      <alignment horizontal="right"/>
    </xf>
    <xf numFmtId="0" fontId="71" fillId="0" borderId="0" xfId="38364" applyNumberFormat="1" applyFont="1" applyProtection="1"/>
    <xf numFmtId="171" fontId="218" fillId="0" borderId="0" xfId="35" applyNumberFormat="1" applyFont="1" applyFill="1"/>
    <xf numFmtId="43" fontId="218" fillId="0" borderId="0" xfId="35" applyFont="1" applyFill="1"/>
    <xf numFmtId="10" fontId="218" fillId="0" borderId="0" xfId="38366" applyNumberFormat="1" applyFont="1" applyFill="1"/>
    <xf numFmtId="43" fontId="29" fillId="0" borderId="0" xfId="38364" applyNumberFormat="1"/>
    <xf numFmtId="175" fontId="217" fillId="0" borderId="0" xfId="35" applyNumberFormat="1" applyFont="1" applyAlignment="1">
      <alignment horizontal="center"/>
    </xf>
    <xf numFmtId="175" fontId="0" fillId="0" borderId="0" xfId="38367" applyNumberFormat="1" applyFont="1" applyFill="1"/>
    <xf numFmtId="10" fontId="29" fillId="0" borderId="0" xfId="38366" applyNumberFormat="1" applyFont="1"/>
    <xf numFmtId="179" fontId="0" fillId="0" borderId="0" xfId="38367" applyNumberFormat="1" applyFont="1" applyFill="1"/>
    <xf numFmtId="178" fontId="0" fillId="0" borderId="0" xfId="38367" applyNumberFormat="1" applyFont="1" applyFill="1"/>
    <xf numFmtId="49" fontId="52" fillId="0" borderId="0" xfId="38364" applyNumberFormat="1" applyFont="1"/>
    <xf numFmtId="43" fontId="52" fillId="0" borderId="0" xfId="35" applyFont="1" applyAlignment="1"/>
    <xf numFmtId="268" fontId="29" fillId="0" borderId="0" xfId="38364" applyNumberFormat="1"/>
    <xf numFmtId="49" fontId="217" fillId="0" borderId="0" xfId="35" applyNumberFormat="1" applyFont="1" applyFill="1"/>
    <xf numFmtId="175" fontId="52" fillId="0" borderId="0" xfId="35" applyNumberFormat="1" applyFont="1" applyFill="1" applyAlignment="1">
      <alignment horizontal="center"/>
    </xf>
    <xf numFmtId="2" fontId="52" fillId="0" borderId="0" xfId="38364" applyNumberFormat="1" applyFont="1"/>
    <xf numFmtId="0" fontId="64" fillId="0" borderId="0" xfId="38364" applyNumberFormat="1" applyFont="1"/>
    <xf numFmtId="174" fontId="64" fillId="0" borderId="0" xfId="38364" applyFont="1"/>
    <xf numFmtId="174" fontId="52" fillId="0" borderId="0" xfId="38364" applyFont="1" applyAlignment="1">
      <alignment vertical="center" wrapText="1"/>
    </xf>
    <xf numFmtId="174" fontId="52" fillId="67" borderId="0" xfId="38364" applyFont="1" applyFill="1"/>
    <xf numFmtId="174" fontId="9" fillId="67" borderId="0" xfId="38364" applyFont="1" applyFill="1"/>
    <xf numFmtId="2" fontId="52" fillId="0" borderId="0" xfId="38364" applyNumberFormat="1" applyFont="1" applyAlignment="1">
      <alignment horizontal="center"/>
    </xf>
    <xf numFmtId="10" fontId="52" fillId="0" borderId="0" xfId="65" applyNumberFormat="1" applyFont="1" applyAlignment="1">
      <alignment horizontal="center"/>
    </xf>
    <xf numFmtId="0" fontId="68" fillId="0" borderId="0" xfId="38364" applyNumberFormat="1" applyFont="1"/>
    <xf numFmtId="49" fontId="52" fillId="0" borderId="0" xfId="35" applyNumberFormat="1" applyFont="1" applyAlignment="1"/>
    <xf numFmtId="174" fontId="52" fillId="0" borderId="0" xfId="38364" applyFont="1" applyAlignment="1">
      <alignment horizontal="left"/>
    </xf>
    <xf numFmtId="0" fontId="51" fillId="0" borderId="0" xfId="55" applyFont="1" applyAlignment="1">
      <alignment horizontal="center"/>
    </xf>
    <xf numFmtId="0" fontId="52" fillId="0" borderId="0" xfId="53" applyFont="1" applyFill="1" applyAlignment="1">
      <alignment horizontal="center"/>
    </xf>
    <xf numFmtId="0" fontId="64" fillId="0" borderId="0" xfId="53" applyFont="1" applyAlignment="1">
      <alignment horizontal="center"/>
    </xf>
    <xf numFmtId="0" fontId="16" fillId="0" borderId="0" xfId="53" applyFont="1" applyAlignment="1">
      <alignment horizontal="left"/>
    </xf>
    <xf numFmtId="0" fontId="16" fillId="0" borderId="0" xfId="53" applyFont="1" applyAlignment="1">
      <alignment horizontal="right"/>
    </xf>
    <xf numFmtId="43" fontId="16" fillId="13" borderId="0" xfId="32" applyFont="1" applyFill="1" applyAlignment="1">
      <alignment horizontal="center"/>
    </xf>
    <xf numFmtId="175" fontId="52" fillId="0" borderId="0" xfId="32" applyNumberFormat="1" applyFont="1" applyFill="1" applyAlignment="1">
      <alignment horizontal="center"/>
    </xf>
    <xf numFmtId="179" fontId="16" fillId="12" borderId="0" xfId="32" applyNumberFormat="1" applyFont="1" applyFill="1" applyAlignment="1"/>
    <xf numFmtId="10" fontId="52" fillId="0" borderId="0" xfId="63" applyNumberFormat="1" applyFont="1" applyFill="1"/>
    <xf numFmtId="43" fontId="52" fillId="0" borderId="0" xfId="32" applyFont="1" applyFill="1"/>
    <xf numFmtId="175" fontId="16" fillId="0" borderId="0" xfId="53" applyNumberFormat="1" applyFont="1" applyFill="1"/>
    <xf numFmtId="175" fontId="16" fillId="0" borderId="0" xfId="53" applyNumberFormat="1" applyFont="1" applyFill="1" applyBorder="1"/>
    <xf numFmtId="175" fontId="52" fillId="0" borderId="0" xfId="53" applyNumberFormat="1" applyFont="1" applyFill="1" applyBorder="1"/>
    <xf numFmtId="174" fontId="16" fillId="0" borderId="0" xfId="62" applyFont="1"/>
    <xf numFmtId="0" fontId="16" fillId="0" borderId="0" xfId="60" applyFont="1"/>
    <xf numFmtId="43" fontId="16" fillId="0" borderId="0" xfId="32" applyFont="1" applyAlignment="1">
      <alignment horizontal="center"/>
    </xf>
    <xf numFmtId="0" fontId="16" fillId="0" borderId="0" xfId="60" applyNumberFormat="1" applyFont="1" applyAlignment="1">
      <alignment horizontal="right"/>
    </xf>
    <xf numFmtId="174" fontId="67" fillId="0" borderId="0" xfId="0" applyFont="1" applyFill="1" applyAlignment="1">
      <alignment horizontal="left" wrapText="1"/>
    </xf>
    <xf numFmtId="3" fontId="52" fillId="0" borderId="0" xfId="60" applyNumberFormat="1" applyFont="1" applyFill="1" applyAlignment="1">
      <alignment horizontal="left" wrapText="1"/>
    </xf>
    <xf numFmtId="174" fontId="67" fillId="0" borderId="0" xfId="0" applyFont="1" applyFill="1" applyAlignment="1">
      <alignment horizontal="left" vertical="top" wrapText="1"/>
    </xf>
    <xf numFmtId="174" fontId="52" fillId="0" borderId="0" xfId="0" applyFont="1" applyFill="1" applyAlignment="1">
      <alignment horizontal="left" wrapText="1"/>
    </xf>
    <xf numFmtId="0" fontId="51" fillId="0" borderId="0" xfId="55" applyFont="1" applyAlignment="1">
      <alignment horizontal="center"/>
    </xf>
    <xf numFmtId="0" fontId="52" fillId="0" borderId="0" xfId="55" applyFont="1" applyFill="1" applyAlignment="1">
      <alignment horizontal="left" wrapText="1"/>
    </xf>
    <xf numFmtId="0" fontId="56" fillId="7" borderId="0" xfId="55" applyFont="1" applyFill="1" applyBorder="1" applyAlignment="1">
      <alignment horizontal="center" wrapText="1"/>
    </xf>
    <xf numFmtId="0" fontId="9" fillId="0" borderId="0" xfId="55" applyFont="1" applyBorder="1" applyAlignment="1">
      <alignment horizontal="center" wrapText="1"/>
    </xf>
    <xf numFmtId="0" fontId="69" fillId="7" borderId="16" xfId="55" applyFont="1" applyFill="1" applyBorder="1" applyAlignment="1">
      <alignment horizontal="center"/>
    </xf>
    <xf numFmtId="0" fontId="69" fillId="7" borderId="15" xfId="55" applyFont="1" applyFill="1" applyBorder="1" applyAlignment="1">
      <alignment horizontal="center"/>
    </xf>
    <xf numFmtId="0" fontId="69" fillId="7" borderId="14" xfId="55" applyFont="1" applyFill="1" applyBorder="1" applyAlignment="1">
      <alignment horizontal="center"/>
    </xf>
    <xf numFmtId="0" fontId="8" fillId="0" borderId="0" xfId="55" applyFont="1" applyAlignment="1">
      <alignment horizontal="center"/>
    </xf>
    <xf numFmtId="0" fontId="55" fillId="7" borderId="25" xfId="55" applyFont="1" applyFill="1" applyBorder="1" applyAlignment="1">
      <alignment horizontal="center"/>
    </xf>
    <xf numFmtId="0" fontId="55" fillId="7" borderId="17" xfId="55" applyFont="1" applyFill="1" applyBorder="1" applyAlignment="1">
      <alignment horizontal="center"/>
    </xf>
    <xf numFmtId="0" fontId="55" fillId="7" borderId="40" xfId="55" applyFont="1" applyFill="1" applyBorder="1" applyAlignment="1">
      <alignment horizontal="center"/>
    </xf>
    <xf numFmtId="0" fontId="55" fillId="7" borderId="17" xfId="55" applyFont="1" applyFill="1" applyBorder="1" applyAlignment="1">
      <alignment horizontal="center" wrapText="1"/>
    </xf>
    <xf numFmtId="0" fontId="9" fillId="0" borderId="17" xfId="55" applyFont="1" applyBorder="1" applyAlignment="1">
      <alignment horizontal="center" wrapText="1"/>
    </xf>
    <xf numFmtId="0" fontId="9" fillId="0" borderId="40" xfId="55" applyFont="1" applyBorder="1" applyAlignment="1">
      <alignment horizontal="center" wrapText="1"/>
    </xf>
    <xf numFmtId="0" fontId="55" fillId="7" borderId="16" xfId="55" applyFont="1" applyFill="1" applyBorder="1" applyAlignment="1">
      <alignment horizontal="center"/>
    </xf>
    <xf numFmtId="0" fontId="55" fillId="7" borderId="15" xfId="55" applyFont="1" applyFill="1" applyBorder="1" applyAlignment="1">
      <alignment horizontal="center"/>
    </xf>
    <xf numFmtId="0" fontId="55" fillId="7" borderId="15" xfId="55" applyFont="1" applyFill="1" applyBorder="1" applyAlignment="1">
      <alignment horizontal="center" wrapText="1"/>
    </xf>
    <xf numFmtId="0" fontId="9" fillId="7" borderId="15" xfId="55" applyFont="1" applyFill="1" applyBorder="1" applyAlignment="1">
      <alignment horizontal="center" wrapText="1"/>
    </xf>
    <xf numFmtId="0" fontId="9" fillId="7" borderId="14" xfId="55" applyFont="1" applyFill="1" applyBorder="1" applyAlignment="1">
      <alignment horizontal="center" wrapText="1"/>
    </xf>
    <xf numFmtId="0" fontId="34" fillId="0" borderId="0" xfId="55" applyFont="1" applyFill="1" applyBorder="1" applyAlignment="1">
      <alignment horizontal="center" wrapText="1"/>
    </xf>
    <xf numFmtId="0" fontId="9" fillId="0" borderId="0" xfId="55" applyFont="1" applyFill="1" applyBorder="1" applyAlignment="1">
      <alignment horizontal="center" wrapText="1"/>
    </xf>
    <xf numFmtId="0" fontId="9" fillId="0" borderId="9" xfId="55" applyFont="1" applyFill="1" applyBorder="1" applyAlignment="1">
      <alignment horizontal="center" wrapText="1"/>
    </xf>
    <xf numFmtId="0" fontId="55" fillId="12" borderId="10" xfId="55" applyFont="1" applyFill="1" applyBorder="1" applyAlignment="1">
      <alignment horizontal="center"/>
    </xf>
    <xf numFmtId="0" fontId="55" fillId="12" borderId="0" xfId="55" applyFont="1" applyFill="1" applyBorder="1" applyAlignment="1">
      <alignment horizontal="center"/>
    </xf>
    <xf numFmtId="0" fontId="55" fillId="7" borderId="0" xfId="55" applyFont="1" applyFill="1" applyBorder="1" applyAlignment="1">
      <alignment horizontal="center" wrapText="1"/>
    </xf>
    <xf numFmtId="0" fontId="9" fillId="0" borderId="9" xfId="55" applyFont="1" applyBorder="1" applyAlignment="1">
      <alignment horizontal="center" wrapText="1"/>
    </xf>
    <xf numFmtId="49" fontId="163" fillId="0" borderId="0" xfId="519" applyNumberFormat="1" applyFont="1" applyAlignment="1">
      <alignment horizontal="left" vertical="top" wrapText="1"/>
    </xf>
    <xf numFmtId="49" fontId="162" fillId="0" borderId="0" xfId="519" applyNumberFormat="1" applyFont="1" applyAlignment="1">
      <alignment horizontal="left" vertical="top" wrapText="1"/>
    </xf>
    <xf numFmtId="0" fontId="55" fillId="0" borderId="16" xfId="55" applyFont="1" applyFill="1" applyBorder="1" applyAlignment="1">
      <alignment horizontal="center"/>
    </xf>
    <xf numFmtId="0" fontId="55" fillId="0" borderId="15" xfId="55" applyFont="1" applyFill="1" applyBorder="1" applyAlignment="1">
      <alignment horizontal="center"/>
    </xf>
    <xf numFmtId="0" fontId="55" fillId="0" borderId="15" xfId="55" applyFont="1" applyFill="1" applyBorder="1" applyAlignment="1">
      <alignment horizontal="center" wrapText="1"/>
    </xf>
    <xf numFmtId="0" fontId="9" fillId="0" borderId="15" xfId="55" applyFont="1" applyFill="1" applyBorder="1" applyAlignment="1">
      <alignment horizontal="center" wrapText="1"/>
    </xf>
    <xf numFmtId="0" fontId="9" fillId="0" borderId="14" xfId="55" applyFont="1" applyFill="1" applyBorder="1" applyAlignment="1">
      <alignment horizontal="center" wrapText="1"/>
    </xf>
    <xf numFmtId="0" fontId="9" fillId="0" borderId="4" xfId="55" applyFont="1" applyFill="1" applyBorder="1" applyAlignment="1">
      <alignment horizontal="center" wrapText="1"/>
    </xf>
    <xf numFmtId="0" fontId="9" fillId="0" borderId="12" xfId="55" applyFont="1" applyFill="1" applyBorder="1" applyAlignment="1">
      <alignment horizontal="center" wrapText="1"/>
    </xf>
    <xf numFmtId="0" fontId="55" fillId="7" borderId="14" xfId="55" applyFont="1" applyFill="1" applyBorder="1" applyAlignment="1">
      <alignment horizontal="center"/>
    </xf>
    <xf numFmtId="0" fontId="55" fillId="7" borderId="15" xfId="55" applyFont="1" applyFill="1" applyBorder="1" applyAlignment="1">
      <alignment horizontal="right" wrapText="1"/>
    </xf>
    <xf numFmtId="0" fontId="55" fillId="7" borderId="14" xfId="55" applyFont="1" applyFill="1" applyBorder="1" applyAlignment="1">
      <alignment horizontal="right" wrapText="1"/>
    </xf>
    <xf numFmtId="0" fontId="69" fillId="7" borderId="0" xfId="55" applyFont="1" applyFill="1" applyBorder="1" applyAlignment="1">
      <alignment horizontal="center" wrapText="1"/>
    </xf>
    <xf numFmtId="0" fontId="52" fillId="0" borderId="0" xfId="55" applyFont="1" applyBorder="1" applyAlignment="1">
      <alignment horizontal="center" wrapText="1"/>
    </xf>
    <xf numFmtId="0" fontId="69" fillId="7" borderId="0" xfId="55" applyFont="1" applyFill="1" applyBorder="1" applyAlignment="1">
      <alignment horizontal="center"/>
    </xf>
    <xf numFmtId="0" fontId="72" fillId="12" borderId="16" xfId="55" applyFont="1" applyFill="1" applyBorder="1" applyAlignment="1">
      <alignment horizontal="center"/>
    </xf>
    <xf numFmtId="0" fontId="72" fillId="12" borderId="15" xfId="55" applyFont="1" applyFill="1" applyBorder="1" applyAlignment="1">
      <alignment horizontal="center"/>
    </xf>
    <xf numFmtId="0" fontId="72" fillId="12" borderId="14" xfId="55" applyFont="1" applyFill="1" applyBorder="1" applyAlignment="1">
      <alignment horizontal="center"/>
    </xf>
    <xf numFmtId="0" fontId="72" fillId="12" borderId="15" xfId="55" applyFont="1" applyFill="1" applyBorder="1" applyAlignment="1">
      <alignment horizontal="center" wrapText="1"/>
    </xf>
    <xf numFmtId="0" fontId="72" fillId="12" borderId="14" xfId="55" applyFont="1" applyFill="1" applyBorder="1" applyAlignment="1">
      <alignment horizontal="center" wrapText="1"/>
    </xf>
    <xf numFmtId="175" fontId="61" fillId="0" borderId="4" xfId="55" applyNumberFormat="1" applyFont="1" applyFill="1" applyBorder="1" applyAlignment="1">
      <alignment horizontal="center" wrapText="1"/>
    </xf>
    <xf numFmtId="175" fontId="61" fillId="0" borderId="12" xfId="55" applyNumberFormat="1" applyFont="1" applyFill="1" applyBorder="1" applyAlignment="1">
      <alignment horizontal="center" wrapText="1"/>
    </xf>
    <xf numFmtId="0" fontId="34" fillId="0" borderId="9" xfId="55" applyFont="1" applyFill="1" applyBorder="1" applyAlignment="1">
      <alignment horizontal="center" wrapText="1"/>
    </xf>
    <xf numFmtId="0" fontId="55" fillId="7" borderId="14" xfId="55" applyFont="1" applyFill="1" applyBorder="1" applyAlignment="1">
      <alignment horizontal="center" wrapText="1"/>
    </xf>
    <xf numFmtId="0" fontId="53" fillId="7" borderId="0" xfId="55" applyFont="1" applyFill="1" applyBorder="1" applyAlignment="1">
      <alignment horizontal="left"/>
    </xf>
    <xf numFmtId="175" fontId="53" fillId="7" borderId="0" xfId="32" applyNumberFormat="1" applyFont="1" applyFill="1" applyBorder="1" applyAlignment="1">
      <alignment horizontal="center" wrapText="1"/>
    </xf>
    <xf numFmtId="175" fontId="69" fillId="7" borderId="0" xfId="32" applyNumberFormat="1" applyFont="1" applyFill="1" applyBorder="1" applyAlignment="1">
      <alignment horizontal="center" wrapText="1"/>
    </xf>
    <xf numFmtId="174" fontId="52" fillId="0" borderId="0" xfId="0" applyFont="1" applyFill="1" applyBorder="1" applyAlignment="1">
      <alignment horizontal="left" wrapText="1"/>
    </xf>
    <xf numFmtId="174" fontId="46" fillId="0" borderId="0" xfId="0" applyFont="1" applyFill="1" applyBorder="1" applyAlignment="1">
      <alignment horizontal="center"/>
    </xf>
    <xf numFmtId="174" fontId="46" fillId="13" borderId="7" xfId="0" applyFont="1" applyFill="1" applyBorder="1" applyAlignment="1">
      <alignment horizontal="left" vertical="top"/>
    </xf>
    <xf numFmtId="174" fontId="46" fillId="0" borderId="0" xfId="0" applyFont="1" applyBorder="1" applyAlignment="1">
      <alignment horizontal="center"/>
    </xf>
    <xf numFmtId="174" fontId="46" fillId="13" borderId="58" xfId="0" applyFont="1" applyFill="1" applyBorder="1" applyAlignment="1">
      <alignment horizontal="left" vertical="top" wrapText="1"/>
    </xf>
    <xf numFmtId="174" fontId="46" fillId="13" borderId="26" xfId="0" applyFont="1" applyFill="1" applyBorder="1" applyAlignment="1">
      <alignment horizontal="left" vertical="top" wrapText="1"/>
    </xf>
    <xf numFmtId="174" fontId="0" fillId="0" borderId="79" xfId="0" applyBorder="1" applyAlignment="1">
      <alignment vertical="top"/>
    </xf>
    <xf numFmtId="174" fontId="46" fillId="13" borderId="18" xfId="0" applyFont="1" applyFill="1" applyBorder="1" applyAlignment="1">
      <alignment horizontal="left" vertical="top" wrapText="1"/>
    </xf>
    <xf numFmtId="174" fontId="0" fillId="0" borderId="2" xfId="0" applyBorder="1" applyAlignment="1">
      <alignment horizontal="left" vertical="top" wrapText="1"/>
    </xf>
    <xf numFmtId="174" fontId="0" fillId="0" borderId="19" xfId="0" applyBorder="1" applyAlignment="1">
      <alignment horizontal="left" vertical="top" wrapText="1"/>
    </xf>
    <xf numFmtId="174" fontId="46" fillId="0" borderId="0" xfId="0" applyFont="1" applyAlignment="1">
      <alignment horizontal="center"/>
    </xf>
    <xf numFmtId="174" fontId="46" fillId="13" borderId="58" xfId="0" applyFont="1" applyFill="1" applyBorder="1" applyAlignment="1">
      <alignment horizontal="center" vertical="top"/>
    </xf>
    <xf numFmtId="174" fontId="46" fillId="13" borderId="26" xfId="0" applyFont="1" applyFill="1" applyBorder="1" applyAlignment="1">
      <alignment horizontal="center" vertical="top"/>
    </xf>
    <xf numFmtId="174" fontId="46" fillId="13" borderId="79" xfId="0" applyFont="1" applyFill="1" applyBorder="1" applyAlignment="1">
      <alignment horizontal="center" vertical="top"/>
    </xf>
    <xf numFmtId="174" fontId="0" fillId="0" borderId="26" xfId="0" applyBorder="1" applyAlignment="1">
      <alignment horizontal="left" vertical="top" wrapText="1"/>
    </xf>
    <xf numFmtId="174" fontId="0" fillId="0" borderId="79" xfId="0" applyBorder="1" applyAlignment="1">
      <alignment horizontal="left" vertical="top" wrapText="1"/>
    </xf>
    <xf numFmtId="49" fontId="46" fillId="0" borderId="58" xfId="0" applyNumberFormat="1" applyFont="1" applyFill="1" applyBorder="1" applyAlignment="1">
      <alignment horizontal="center" vertical="top" wrapText="1"/>
    </xf>
    <xf numFmtId="49" fontId="0" fillId="0" borderId="79" xfId="0" applyNumberFormat="1" applyBorder="1" applyAlignment="1">
      <alignment horizontal="center" vertical="top" wrapText="1"/>
    </xf>
    <xf numFmtId="174" fontId="46" fillId="0" borderId="58" xfId="0" applyFont="1" applyFill="1" applyBorder="1" applyAlignment="1">
      <alignment horizontal="center" vertical="top" wrapText="1"/>
    </xf>
    <xf numFmtId="174" fontId="0" fillId="0" borderId="26" xfId="0" applyBorder="1" applyAlignment="1">
      <alignment horizontal="center" vertical="top" wrapText="1"/>
    </xf>
    <xf numFmtId="174" fontId="66" fillId="0" borderId="58" xfId="0" applyFont="1" applyFill="1" applyBorder="1" applyAlignment="1">
      <alignment horizontal="center" vertical="top" wrapText="1"/>
    </xf>
    <xf numFmtId="174" fontId="209" fillId="0" borderId="26" xfId="0" applyFont="1" applyBorder="1" applyAlignment="1">
      <alignment horizontal="center" vertical="top" wrapText="1"/>
    </xf>
    <xf numFmtId="174" fontId="209" fillId="0" borderId="26" xfId="0" applyFont="1" applyBorder="1" applyAlignment="1">
      <alignment vertical="top" wrapText="1"/>
    </xf>
    <xf numFmtId="174" fontId="209" fillId="0" borderId="79" xfId="0" applyFont="1" applyBorder="1" applyAlignment="1">
      <alignment vertical="top" wrapText="1"/>
    </xf>
    <xf numFmtId="174" fontId="46" fillId="0" borderId="18" xfId="0" applyFont="1" applyFill="1" applyBorder="1" applyAlignment="1">
      <alignment horizontal="left" vertical="top"/>
    </xf>
    <xf numFmtId="174" fontId="0" fillId="0" borderId="19" xfId="0" applyBorder="1" applyAlignment="1">
      <alignment horizontal="left" vertical="top"/>
    </xf>
    <xf numFmtId="174" fontId="0" fillId="0" borderId="20" xfId="0" applyBorder="1" applyAlignment="1">
      <alignment horizontal="left" vertical="top"/>
    </xf>
    <xf numFmtId="174" fontId="0" fillId="0" borderId="21" xfId="0" applyBorder="1" applyAlignment="1">
      <alignment horizontal="left" vertical="top"/>
    </xf>
    <xf numFmtId="174" fontId="0" fillId="0" borderId="22" xfId="0" applyBorder="1" applyAlignment="1">
      <alignment horizontal="left" vertical="top"/>
    </xf>
    <xf numFmtId="174" fontId="0" fillId="0" borderId="23" xfId="0" applyBorder="1" applyAlignment="1">
      <alignment horizontal="left" vertical="top"/>
    </xf>
    <xf numFmtId="174" fontId="46" fillId="0" borderId="18" xfId="0" applyFont="1" applyFill="1" applyBorder="1" applyAlignment="1">
      <alignment horizontal="center" vertical="top" wrapText="1"/>
    </xf>
    <xf numFmtId="174" fontId="0" fillId="0" borderId="2" xfId="0" applyBorder="1" applyAlignment="1">
      <alignment horizontal="center" vertical="top" wrapText="1"/>
    </xf>
    <xf numFmtId="174" fontId="0" fillId="0" borderId="19" xfId="0" applyBorder="1" applyAlignment="1">
      <alignment horizontal="center" vertical="top" wrapText="1"/>
    </xf>
    <xf numFmtId="174" fontId="0" fillId="0" borderId="20" xfId="0" applyBorder="1" applyAlignment="1">
      <alignment horizontal="center" vertical="top" wrapText="1"/>
    </xf>
    <xf numFmtId="174" fontId="0" fillId="0" borderId="0" xfId="0" applyAlignment="1">
      <alignment horizontal="center" vertical="top" wrapText="1"/>
    </xf>
    <xf numFmtId="174" fontId="0" fillId="0" borderId="21" xfId="0" applyBorder="1" applyAlignment="1">
      <alignment horizontal="center" vertical="top" wrapText="1"/>
    </xf>
    <xf numFmtId="174" fontId="0" fillId="0" borderId="22" xfId="0" applyBorder="1" applyAlignment="1">
      <alignment horizontal="center" vertical="top" wrapText="1"/>
    </xf>
    <xf numFmtId="174" fontId="0" fillId="0" borderId="6" xfId="0" applyBorder="1" applyAlignment="1">
      <alignment horizontal="center" vertical="top" wrapText="1"/>
    </xf>
    <xf numFmtId="174" fontId="0" fillId="0" borderId="23" xfId="0" applyBorder="1" applyAlignment="1">
      <alignment horizontal="center" vertical="top" wrapText="1"/>
    </xf>
    <xf numFmtId="174" fontId="46" fillId="0" borderId="58" xfId="0" applyFont="1" applyBorder="1" applyAlignment="1">
      <alignment horizontal="center" vertical="top" wrapText="1"/>
    </xf>
    <xf numFmtId="174" fontId="46" fillId="0" borderId="79" xfId="0" applyFont="1" applyBorder="1" applyAlignment="1">
      <alignment horizontal="center" vertical="top" wrapText="1"/>
    </xf>
    <xf numFmtId="174" fontId="0" fillId="0" borderId="18" xfId="0" applyBorder="1" applyAlignment="1">
      <alignment horizontal="left" vertical="top" wrapText="1"/>
    </xf>
    <xf numFmtId="174" fontId="0" fillId="0" borderId="20" xfId="0" applyBorder="1" applyAlignment="1">
      <alignment horizontal="left" vertical="top" wrapText="1"/>
    </xf>
    <xf numFmtId="174" fontId="0" fillId="0" borderId="21" xfId="0" applyBorder="1" applyAlignment="1">
      <alignment horizontal="left" vertical="top" wrapText="1"/>
    </xf>
    <xf numFmtId="174" fontId="0" fillId="0" borderId="22" xfId="0" applyBorder="1" applyAlignment="1">
      <alignment horizontal="left" vertical="top" wrapText="1"/>
    </xf>
    <xf numFmtId="174" fontId="0" fillId="0" borderId="23" xfId="0" applyBorder="1" applyAlignment="1">
      <alignment horizontal="left" vertical="top" wrapText="1"/>
    </xf>
    <xf numFmtId="174" fontId="51" fillId="0" borderId="0" xfId="0" applyFont="1" applyFill="1" applyAlignment="1">
      <alignment horizontal="center"/>
    </xf>
    <xf numFmtId="174" fontId="163" fillId="0" borderId="22" xfId="0" applyFont="1" applyBorder="1" applyAlignment="1">
      <alignment horizontal="center"/>
    </xf>
    <xf numFmtId="174" fontId="163" fillId="0" borderId="69" xfId="0" applyFont="1" applyBorder="1" applyAlignment="1">
      <alignment horizontal="center"/>
    </xf>
    <xf numFmtId="174" fontId="163" fillId="0" borderId="23" xfId="0" applyFont="1" applyBorder="1" applyAlignment="1">
      <alignment horizontal="center"/>
    </xf>
    <xf numFmtId="174" fontId="52" fillId="0" borderId="0" xfId="0" applyFont="1" applyFill="1" applyAlignment="1" applyProtection="1">
      <alignment horizontal="center"/>
      <protection locked="0"/>
    </xf>
    <xf numFmtId="174" fontId="51" fillId="0" borderId="0" xfId="0" applyFont="1" applyFill="1" applyAlignment="1" applyProtection="1">
      <alignment horizontal="center"/>
      <protection locked="0"/>
    </xf>
    <xf numFmtId="0" fontId="51" fillId="0" borderId="0" xfId="53" applyFont="1" applyFill="1" applyAlignment="1">
      <alignment horizontal="center"/>
    </xf>
    <xf numFmtId="0" fontId="52" fillId="0" borderId="0" xfId="53" applyFont="1" applyFill="1" applyAlignment="1">
      <alignment horizontal="center"/>
    </xf>
    <xf numFmtId="0" fontId="52" fillId="0" borderId="0" xfId="53" applyFont="1" applyFill="1" applyBorder="1" applyAlignment="1">
      <alignment wrapText="1"/>
    </xf>
    <xf numFmtId="0" fontId="52" fillId="0" borderId="0" xfId="53" applyFont="1" applyFill="1" applyAlignment="1">
      <alignment horizontal="left" wrapText="1"/>
    </xf>
    <xf numFmtId="0" fontId="52" fillId="0" borderId="0" xfId="53" applyFont="1" applyBorder="1" applyAlignment="1">
      <alignment wrapText="1"/>
    </xf>
    <xf numFmtId="0" fontId="52" fillId="0" borderId="0" xfId="53" applyFont="1" applyFill="1" applyBorder="1" applyAlignment="1">
      <alignment horizontal="center"/>
    </xf>
    <xf numFmtId="0" fontId="52" fillId="0" borderId="0" xfId="53" applyFont="1" applyFill="1" applyAlignment="1"/>
    <xf numFmtId="0" fontId="64" fillId="0" borderId="16" xfId="53" applyFont="1" applyBorder="1" applyAlignment="1">
      <alignment horizontal="center"/>
    </xf>
    <xf numFmtId="0" fontId="64" fillId="0" borderId="15" xfId="53" applyFont="1" applyBorder="1" applyAlignment="1">
      <alignment horizontal="center"/>
    </xf>
    <xf numFmtId="0" fontId="64" fillId="0" borderId="14" xfId="53" applyFont="1" applyBorder="1" applyAlignment="1">
      <alignment horizontal="center"/>
    </xf>
    <xf numFmtId="0" fontId="64" fillId="0" borderId="0" xfId="53" applyFont="1" applyAlignment="1">
      <alignment horizontal="center"/>
    </xf>
    <xf numFmtId="0" fontId="8" fillId="0" borderId="0" xfId="38364" applyNumberFormat="1" applyFont="1" applyAlignment="1">
      <alignment horizontal="center"/>
    </xf>
    <xf numFmtId="174" fontId="11" fillId="0" borderId="0" xfId="38364" applyFont="1" applyAlignment="1" applyProtection="1">
      <alignment horizontal="center"/>
      <protection locked="0"/>
    </xf>
    <xf numFmtId="17" fontId="50" fillId="0" borderId="2" xfId="111" applyNumberFormat="1" applyFont="1" applyBorder="1" applyAlignment="1">
      <alignment horizontal="center" wrapText="1"/>
    </xf>
    <xf numFmtId="17" fontId="50" fillId="0" borderId="6" xfId="111" applyNumberFormat="1" applyFont="1" applyBorder="1" applyAlignment="1">
      <alignment horizontal="center" wrapText="1"/>
    </xf>
    <xf numFmtId="17" fontId="50" fillId="0" borderId="19" xfId="111" applyNumberFormat="1" applyFont="1" applyBorder="1" applyAlignment="1">
      <alignment horizontal="center" wrapText="1"/>
    </xf>
    <xf numFmtId="17" fontId="50" fillId="0" borderId="23" xfId="111" applyNumberFormat="1" applyFont="1" applyBorder="1" applyAlignment="1">
      <alignment horizontal="center" wrapText="1"/>
    </xf>
    <xf numFmtId="0" fontId="50" fillId="0" borderId="18" xfId="111" applyFont="1" applyBorder="1" applyAlignment="1">
      <alignment horizontal="center" wrapText="1"/>
    </xf>
    <xf numFmtId="0" fontId="50" fillId="0" borderId="22" xfId="111" applyFont="1" applyBorder="1" applyAlignment="1">
      <alignment horizontal="center" wrapText="1"/>
    </xf>
    <xf numFmtId="0" fontId="50" fillId="0" borderId="2" xfId="111" applyFont="1" applyBorder="1" applyAlignment="1">
      <alignment horizontal="center" wrapText="1"/>
    </xf>
    <xf numFmtId="0" fontId="50" fillId="0" borderId="6" xfId="111" applyFont="1" applyBorder="1" applyAlignment="1">
      <alignment horizontal="center" wrapText="1"/>
    </xf>
    <xf numFmtId="175" fontId="50" fillId="0" borderId="0" xfId="32" applyNumberFormat="1" applyFont="1" applyFill="1" applyBorder="1" applyAlignment="1">
      <alignment horizontal="center" wrapText="1"/>
    </xf>
    <xf numFmtId="0" fontId="50" fillId="0" borderId="0" xfId="111" applyFont="1" applyFill="1" applyAlignment="1">
      <alignment horizontal="center"/>
    </xf>
    <xf numFmtId="174" fontId="50" fillId="0" borderId="0" xfId="0" applyFont="1" applyAlignment="1">
      <alignment horizontal="center"/>
    </xf>
    <xf numFmtId="174" fontId="50" fillId="0" borderId="0" xfId="0" applyFont="1" applyFill="1" applyAlignment="1">
      <alignment horizontal="center"/>
    </xf>
    <xf numFmtId="174" fontId="54" fillId="0" borderId="0" xfId="0" applyFont="1" applyFill="1" applyAlignment="1">
      <alignment horizontal="center"/>
    </xf>
    <xf numFmtId="0" fontId="50" fillId="0" borderId="58" xfId="519" applyFont="1" applyBorder="1" applyAlignment="1">
      <alignment horizontal="center" wrapText="1"/>
    </xf>
    <xf numFmtId="0" fontId="50" fillId="0" borderId="22" xfId="519" applyFont="1" applyBorder="1" applyAlignment="1">
      <alignment horizontal="center" wrapText="1"/>
    </xf>
    <xf numFmtId="0" fontId="50" fillId="0" borderId="18" xfId="519" applyFont="1" applyBorder="1" applyAlignment="1">
      <alignment horizontal="center" wrapText="1"/>
    </xf>
    <xf numFmtId="0" fontId="50" fillId="0" borderId="2" xfId="519" applyFont="1" applyBorder="1" applyAlignment="1">
      <alignment horizontal="left" wrapText="1"/>
    </xf>
    <xf numFmtId="0" fontId="50" fillId="0" borderId="6" xfId="519" applyFont="1" applyBorder="1" applyAlignment="1">
      <alignment horizontal="left" wrapText="1"/>
    </xf>
    <xf numFmtId="0" fontId="50" fillId="0" borderId="19" xfId="519" applyFont="1" applyBorder="1" applyAlignment="1">
      <alignment horizontal="center" wrapText="1"/>
    </xf>
    <xf numFmtId="0" fontId="50" fillId="0" borderId="23" xfId="519" applyFont="1" applyBorder="1" applyAlignment="1">
      <alignment horizontal="center" wrapText="1"/>
    </xf>
    <xf numFmtId="175" fontId="50" fillId="0" borderId="2" xfId="32" applyNumberFormat="1" applyFont="1" applyFill="1" applyBorder="1" applyAlignment="1">
      <alignment horizontal="center" wrapText="1"/>
    </xf>
    <xf numFmtId="174" fontId="54" fillId="0" borderId="0" xfId="522" applyFont="1" applyAlignment="1">
      <alignment horizontal="left"/>
    </xf>
    <xf numFmtId="175" fontId="50" fillId="0" borderId="6" xfId="32" applyNumberFormat="1" applyFont="1" applyFill="1" applyBorder="1" applyAlignment="1">
      <alignment horizontal="center" wrapText="1"/>
    </xf>
  </cellXfs>
  <cellStyles count="38368">
    <cellStyle name=" 1" xfId="680" xr:uid="{00000000-0005-0000-0000-000000000000}"/>
    <cellStyle name=" 1 2" xfId="681" xr:uid="{00000000-0005-0000-0000-000001000000}"/>
    <cellStyle name=" 1 2 2" xfId="682" xr:uid="{00000000-0005-0000-0000-000002000000}"/>
    <cellStyle name=" 1 3" xfId="683" xr:uid="{00000000-0005-0000-0000-000003000000}"/>
    <cellStyle name="$" xfId="114" xr:uid="{00000000-0005-0000-0000-000004000000}"/>
    <cellStyle name="$_DCF Shell 2" xfId="115" xr:uid="{00000000-0005-0000-0000-000005000000}"/>
    <cellStyle name="$_Model_Sep_2_02" xfId="116" xr:uid="{00000000-0005-0000-0000-000006000000}"/>
    <cellStyle name="$_Pipeline Model v1 (09_09_02) v3" xfId="117" xr:uid="{00000000-0005-0000-0000-000007000000}"/>
    <cellStyle name="%" xfId="118" xr:uid="{00000000-0005-0000-0000-000008000000}"/>
    <cellStyle name="% 2" xfId="38267" xr:uid="{00000000-0005-0000-0000-000009000000}"/>
    <cellStyle name="?? [0]_VERA" xfId="119" xr:uid="{00000000-0005-0000-0000-00000A000000}"/>
    <cellStyle name="?????_VERA" xfId="120" xr:uid="{00000000-0005-0000-0000-00000B000000}"/>
    <cellStyle name="??_VERA" xfId="121" xr:uid="{00000000-0005-0000-0000-00000C000000}"/>
    <cellStyle name="_0decimals" xfId="122" xr:uid="{00000000-0005-0000-0000-00000D000000}"/>
    <cellStyle name="_1 0 2011 BP - Overlays v0 12" xfId="123" xr:uid="{00000000-0005-0000-0000-00000E000000}"/>
    <cellStyle name="_1 0 2011 BP - Overlays v0 12 2" xfId="38268" xr:uid="{00000000-0005-0000-0000-00000F000000}"/>
    <cellStyle name="_1 1 OFTO t2 v0 2 (IBA def tax)" xfId="124" xr:uid="{00000000-0005-0000-0000-000010000000}"/>
    <cellStyle name="_1 1 OFTO t2 v0 2 (IBA def tax) 2" xfId="38269" xr:uid="{00000000-0005-0000-0000-000011000000}"/>
    <cellStyle name="_2.0 Emergency Process" xfId="125" xr:uid="{00000000-0005-0000-0000-000012000000}"/>
    <cellStyle name="_2.0 Emergency Process 2" xfId="38270" xr:uid="{00000000-0005-0000-0000-000013000000}"/>
    <cellStyle name="_ammonia emission calculation" xfId="126" xr:uid="{00000000-0005-0000-0000-000014000000}"/>
    <cellStyle name="_ammonia emission calculation 2" xfId="38271" xr:uid="{00000000-0005-0000-0000-000015000000}"/>
    <cellStyle name="_Berr Strading Analysis v 04 (2012 to 2020) v0 8 (no capex from 2012)" xfId="127" xr:uid="{00000000-0005-0000-0000-000016000000}"/>
    <cellStyle name="_Cement" xfId="128" xr:uid="{00000000-0005-0000-0000-000017000000}"/>
    <cellStyle name="_Cement 2" xfId="38272" xr:uid="{00000000-0005-0000-0000-000018000000}"/>
    <cellStyle name="_Comma" xfId="129" xr:uid="{00000000-0005-0000-0000-000019000000}"/>
    <cellStyle name="_Comma 2" xfId="38273" xr:uid="{00000000-0005-0000-0000-00001A000000}"/>
    <cellStyle name="_Comma_CSC" xfId="130" xr:uid="{00000000-0005-0000-0000-00001B000000}"/>
    <cellStyle name="_Comma_merger_plans_modified_9_3_1999" xfId="131" xr:uid="{00000000-0005-0000-0000-00001C000000}"/>
    <cellStyle name="_Comma_merger_plans_modified_9_3_1999 2" xfId="38274" xr:uid="{00000000-0005-0000-0000-00001D000000}"/>
    <cellStyle name="_Currency" xfId="132" xr:uid="{00000000-0005-0000-0000-00001E000000}"/>
    <cellStyle name="_Currency 2" xfId="38275" xr:uid="{00000000-0005-0000-0000-00001F000000}"/>
    <cellStyle name="_Currency_CSC" xfId="133" xr:uid="{00000000-0005-0000-0000-000020000000}"/>
    <cellStyle name="_Currency_merger_plans_modified_9_3_1999" xfId="134" xr:uid="{00000000-0005-0000-0000-000021000000}"/>
    <cellStyle name="_Currency_Model_Sep_2_02" xfId="135" xr:uid="{00000000-0005-0000-0000-000022000000}"/>
    <cellStyle name="_Currency_Model_Sep_2_02 2" xfId="38276" xr:uid="{00000000-0005-0000-0000-000023000000}"/>
    <cellStyle name="_Currency_Pipeline Model v1 (09_09_02) v3" xfId="136" xr:uid="{00000000-0005-0000-0000-000024000000}"/>
    <cellStyle name="_CurrencySpace" xfId="137" xr:uid="{00000000-0005-0000-0000-000025000000}"/>
    <cellStyle name="_CurrencySpace 2" xfId="38277" xr:uid="{00000000-0005-0000-0000-000026000000}"/>
    <cellStyle name="_CurrencySpace_CSC" xfId="138" xr:uid="{00000000-0005-0000-0000-000027000000}"/>
    <cellStyle name="_CurrencySpace_merger_plans_modified_9_3_1999" xfId="139" xr:uid="{00000000-0005-0000-0000-000028000000}"/>
    <cellStyle name="_CurrencySpace_merger_plans_modified_9_3_1999 2" xfId="38278" xr:uid="{00000000-0005-0000-0000-000029000000}"/>
    <cellStyle name="_Group Impact Model - Output Sheet" xfId="140" xr:uid="{00000000-0005-0000-0000-00002A000000}"/>
    <cellStyle name="_Group Impact Model - Output Sheet 2" xfId="38279" xr:uid="{00000000-0005-0000-0000-00002B000000}"/>
    <cellStyle name="_Multiple" xfId="141" xr:uid="{00000000-0005-0000-0000-00002C000000}"/>
    <cellStyle name="_Multiple 2" xfId="38280" xr:uid="{00000000-0005-0000-0000-00002D000000}"/>
    <cellStyle name="_Multiple_CSC" xfId="142" xr:uid="{00000000-0005-0000-0000-00002E000000}"/>
    <cellStyle name="_Multiple_merger_plans_modified_9_3_1999" xfId="143" xr:uid="{00000000-0005-0000-0000-00002F000000}"/>
    <cellStyle name="_Multiple_Model_Sep_2_02" xfId="144" xr:uid="{00000000-0005-0000-0000-000030000000}"/>
    <cellStyle name="_Multiple_Model_Sep_2_02 2" xfId="38281" xr:uid="{00000000-0005-0000-0000-000031000000}"/>
    <cellStyle name="_Multiple_Pipeline Model v1 (09_09_02) v3" xfId="145" xr:uid="{00000000-0005-0000-0000-000032000000}"/>
    <cellStyle name="_MultipleSpace" xfId="146" xr:uid="{00000000-0005-0000-0000-000033000000}"/>
    <cellStyle name="_MultipleSpace 2" xfId="38282" xr:uid="{00000000-0005-0000-0000-000034000000}"/>
    <cellStyle name="_MultipleSpace_CSC" xfId="147" xr:uid="{00000000-0005-0000-0000-000035000000}"/>
    <cellStyle name="_MultipleSpace_merger_plans_modified_9_3_1999" xfId="148" xr:uid="{00000000-0005-0000-0000-000036000000}"/>
    <cellStyle name="_MultipleSpace_Model_Sep_2_02" xfId="149" xr:uid="{00000000-0005-0000-0000-000037000000}"/>
    <cellStyle name="_MultipleSpace_Model_Sep_2_02 2" xfId="38283" xr:uid="{00000000-0005-0000-0000-000038000000}"/>
    <cellStyle name="_MultipleSpace_Pipeline Model v1 (09_09_02) v3" xfId="150" xr:uid="{00000000-0005-0000-0000-000039000000}"/>
    <cellStyle name="_NGM  Business Valuation Jan 10 v7 no links(sg)" xfId="151" xr:uid="{00000000-0005-0000-0000-00003A000000}"/>
    <cellStyle name="_Oil Sands" xfId="152" xr:uid="{00000000-0005-0000-0000-00003B000000}"/>
    <cellStyle name="_Oil Sands 2" xfId="38284" xr:uid="{00000000-0005-0000-0000-00003C000000}"/>
    <cellStyle name="_Payroll - Dave Moon v2" xfId="153" xr:uid="{00000000-0005-0000-0000-00003D000000}"/>
    <cellStyle name="_Payroll - Dave Moon v2 2" xfId="38285" xr:uid="{00000000-0005-0000-0000-00003E000000}"/>
    <cellStyle name="_Percent" xfId="154" xr:uid="{00000000-0005-0000-0000-00003F000000}"/>
    <cellStyle name="_Percent 2" xfId="38286" xr:uid="{00000000-0005-0000-0000-000040000000}"/>
    <cellStyle name="_Percent_CSC" xfId="155" xr:uid="{00000000-0005-0000-0000-000041000000}"/>
    <cellStyle name="_Percent_merger_plans_modified_9_3_1999" xfId="156" xr:uid="{00000000-0005-0000-0000-000042000000}"/>
    <cellStyle name="_Percent_Model_Sep_2_02" xfId="157" xr:uid="{00000000-0005-0000-0000-000043000000}"/>
    <cellStyle name="_Percent_Model_Sep_2_02 2" xfId="38287" xr:uid="{00000000-0005-0000-0000-000044000000}"/>
    <cellStyle name="_Percent_Pipeline Model v1 (09_09_02) v3" xfId="158" xr:uid="{00000000-0005-0000-0000-000045000000}"/>
    <cellStyle name="_PercentSpace" xfId="159" xr:uid="{00000000-0005-0000-0000-000046000000}"/>
    <cellStyle name="_PercentSpace 2" xfId="38288" xr:uid="{00000000-0005-0000-0000-000047000000}"/>
    <cellStyle name="_PercentSpace_CSC" xfId="160" xr:uid="{00000000-0005-0000-0000-000048000000}"/>
    <cellStyle name="_PercentSpace_merger_plans_modified_9_3_1999" xfId="161" xr:uid="{00000000-0005-0000-0000-000049000000}"/>
    <cellStyle name="_PercentSpace_Model_Sep_2_02" xfId="162" xr:uid="{00000000-0005-0000-0000-00004A000000}"/>
    <cellStyle name="_PercentSpace_Model_Sep_2_02 2" xfId="38289" xr:uid="{00000000-0005-0000-0000-00004B000000}"/>
    <cellStyle name="_PercentSpace_Pipeline Model v1 (09_09_02) v3" xfId="163" xr:uid="{00000000-0005-0000-0000-00004C000000}"/>
    <cellStyle name="_Refineries" xfId="164" xr:uid="{00000000-0005-0000-0000-00004D000000}"/>
    <cellStyle name="_Refineries 2" xfId="38290" xr:uid="{00000000-0005-0000-0000-00004E000000}"/>
    <cellStyle name="_TableRowHead" xfId="165" xr:uid="{00000000-0005-0000-0000-00004F000000}"/>
    <cellStyle name="_TableSuperHead" xfId="166" xr:uid="{00000000-0005-0000-0000-000050000000}"/>
    <cellStyle name="£ BP" xfId="167" xr:uid="{00000000-0005-0000-0000-000051000000}"/>
    <cellStyle name="£ BP 2" xfId="38291" xr:uid="{00000000-0005-0000-0000-000052000000}"/>
    <cellStyle name="£[2]" xfId="168" xr:uid="{00000000-0005-0000-0000-000053000000}"/>
    <cellStyle name="¥ JY" xfId="169" xr:uid="{00000000-0005-0000-0000-000054000000}"/>
    <cellStyle name="¥ JY 2" xfId="38292" xr:uid="{00000000-0005-0000-0000-000055000000}"/>
    <cellStyle name="=C:\WINNT\SYSTEM32\COMMAND.COM" xfId="170" xr:uid="{00000000-0005-0000-0000-000056000000}"/>
    <cellStyle name="=C:\WINNT\SYSTEM32\COMMAND.COM 2" xfId="38293" xr:uid="{00000000-0005-0000-0000-000057000000}"/>
    <cellStyle name="0" xfId="171" xr:uid="{00000000-0005-0000-0000-000058000000}"/>
    <cellStyle name="0 2" xfId="38294" xr:uid="{00000000-0005-0000-0000-000059000000}"/>
    <cellStyle name="0_Credit Rating Ratios" xfId="172" xr:uid="{00000000-0005-0000-0000-00005A000000}"/>
    <cellStyle name="0_Credit Rating Ratios 2" xfId="38295" xr:uid="{00000000-0005-0000-0000-00005B000000}"/>
    <cellStyle name="0_Pension numbers in 09 Plan  Budget (3)" xfId="173" xr:uid="{00000000-0005-0000-0000-00005C000000}"/>
    <cellStyle name="0_Pension numbers in 09 Plan  Budget (3) 2" xfId="38296" xr:uid="{00000000-0005-0000-0000-00005D000000}"/>
    <cellStyle name="0DP" xfId="174" xr:uid="{00000000-0005-0000-0000-00005E000000}"/>
    <cellStyle name="0DP bold" xfId="175" xr:uid="{00000000-0005-0000-0000-00005F000000}"/>
    <cellStyle name="0DP_calcSens" xfId="176" xr:uid="{00000000-0005-0000-0000-000060000000}"/>
    <cellStyle name="1DP" xfId="177" xr:uid="{00000000-0005-0000-0000-000061000000}"/>
    <cellStyle name="1DP bold" xfId="178" xr:uid="{00000000-0005-0000-0000-000062000000}"/>
    <cellStyle name="20% - Accent1 10" xfId="684" xr:uid="{00000000-0005-0000-0000-000063000000}"/>
    <cellStyle name="20% - Accent1 10 2" xfId="685" xr:uid="{00000000-0005-0000-0000-000064000000}"/>
    <cellStyle name="20% - Accent1 11" xfId="686" xr:uid="{00000000-0005-0000-0000-000065000000}"/>
    <cellStyle name="20% - Accent1 11 2" xfId="687" xr:uid="{00000000-0005-0000-0000-000066000000}"/>
    <cellStyle name="20% - Accent1 12" xfId="688" xr:uid="{00000000-0005-0000-0000-000067000000}"/>
    <cellStyle name="20% - Accent1 12 2" xfId="689" xr:uid="{00000000-0005-0000-0000-000068000000}"/>
    <cellStyle name="20% - Accent1 13" xfId="690" xr:uid="{00000000-0005-0000-0000-000069000000}"/>
    <cellStyle name="20% - Accent1 13 2" xfId="691" xr:uid="{00000000-0005-0000-0000-00006A000000}"/>
    <cellStyle name="20% - Accent1 14" xfId="692" xr:uid="{00000000-0005-0000-0000-00006B000000}"/>
    <cellStyle name="20% - Accent1 2" xfId="693" xr:uid="{00000000-0005-0000-0000-00006C000000}"/>
    <cellStyle name="20% - Accent1 2 2" xfId="694" xr:uid="{00000000-0005-0000-0000-00006D000000}"/>
    <cellStyle name="20% - Accent1 2 2 2" xfId="695" xr:uid="{00000000-0005-0000-0000-00006E000000}"/>
    <cellStyle name="20% - Accent1 2 3" xfId="696" xr:uid="{00000000-0005-0000-0000-00006F000000}"/>
    <cellStyle name="20% - Accent1 2 3 2" xfId="697" xr:uid="{00000000-0005-0000-0000-000070000000}"/>
    <cellStyle name="20% - Accent1 2 4" xfId="698" xr:uid="{00000000-0005-0000-0000-000071000000}"/>
    <cellStyle name="20% - Accent1 2_10-15-10-Stmt AU - Period I - Working 1 0" xfId="699" xr:uid="{00000000-0005-0000-0000-000072000000}"/>
    <cellStyle name="20% - Accent1 3" xfId="700" xr:uid="{00000000-0005-0000-0000-000073000000}"/>
    <cellStyle name="20% - Accent1 3 2" xfId="701" xr:uid="{00000000-0005-0000-0000-000074000000}"/>
    <cellStyle name="20% - Accent1 3 2 2" xfId="702" xr:uid="{00000000-0005-0000-0000-000075000000}"/>
    <cellStyle name="20% - Accent1 3 3" xfId="703" xr:uid="{00000000-0005-0000-0000-000076000000}"/>
    <cellStyle name="20% - Accent1 3 3 2" xfId="704" xr:uid="{00000000-0005-0000-0000-000077000000}"/>
    <cellStyle name="20% - Accent1 3 4" xfId="705" xr:uid="{00000000-0005-0000-0000-000078000000}"/>
    <cellStyle name="20% - Accent1 3_10-15-10-Stmt AU - Period I - Working 1 0" xfId="706" xr:uid="{00000000-0005-0000-0000-000079000000}"/>
    <cellStyle name="20% - Accent1 4" xfId="707" xr:uid="{00000000-0005-0000-0000-00007A000000}"/>
    <cellStyle name="20% - Accent1 4 2" xfId="708" xr:uid="{00000000-0005-0000-0000-00007B000000}"/>
    <cellStyle name="20% - Accent1 4 2 2" xfId="709" xr:uid="{00000000-0005-0000-0000-00007C000000}"/>
    <cellStyle name="20% - Accent1 4 3" xfId="710" xr:uid="{00000000-0005-0000-0000-00007D000000}"/>
    <cellStyle name="20% - Accent1 4 3 2" xfId="711" xr:uid="{00000000-0005-0000-0000-00007E000000}"/>
    <cellStyle name="20% - Accent1 4 4" xfId="712" xr:uid="{00000000-0005-0000-0000-00007F000000}"/>
    <cellStyle name="20% - Accent1 4_10-15-10-Stmt AU - Period I - Working 1 0" xfId="713" xr:uid="{00000000-0005-0000-0000-000080000000}"/>
    <cellStyle name="20% - Accent1 5" xfId="714" xr:uid="{00000000-0005-0000-0000-000081000000}"/>
    <cellStyle name="20% - Accent1 5 2" xfId="715" xr:uid="{00000000-0005-0000-0000-000082000000}"/>
    <cellStyle name="20% - Accent1 5 2 2" xfId="716" xr:uid="{00000000-0005-0000-0000-000083000000}"/>
    <cellStyle name="20% - Accent1 5 3" xfId="717" xr:uid="{00000000-0005-0000-0000-000084000000}"/>
    <cellStyle name="20% - Accent1 5 3 2" xfId="718" xr:uid="{00000000-0005-0000-0000-000085000000}"/>
    <cellStyle name="20% - Accent1 5 4" xfId="719" xr:uid="{00000000-0005-0000-0000-000086000000}"/>
    <cellStyle name="20% - Accent1 5_10-15-10-Stmt AU - Period I - Working 1 0" xfId="720" xr:uid="{00000000-0005-0000-0000-000087000000}"/>
    <cellStyle name="20% - Accent1 6" xfId="721" xr:uid="{00000000-0005-0000-0000-000088000000}"/>
    <cellStyle name="20% - Accent1 6 2" xfId="722" xr:uid="{00000000-0005-0000-0000-000089000000}"/>
    <cellStyle name="20% - Accent1 6 2 2" xfId="723" xr:uid="{00000000-0005-0000-0000-00008A000000}"/>
    <cellStyle name="20% - Accent1 6 3" xfId="724" xr:uid="{00000000-0005-0000-0000-00008B000000}"/>
    <cellStyle name="20% - Accent1 6 3 2" xfId="725" xr:uid="{00000000-0005-0000-0000-00008C000000}"/>
    <cellStyle name="20% - Accent1 6 4" xfId="726" xr:uid="{00000000-0005-0000-0000-00008D000000}"/>
    <cellStyle name="20% - Accent1 6_10-15-10-Stmt AU - Period I - Working 1 0" xfId="727" xr:uid="{00000000-0005-0000-0000-00008E000000}"/>
    <cellStyle name="20% - Accent1 7" xfId="728" xr:uid="{00000000-0005-0000-0000-00008F000000}"/>
    <cellStyle name="20% - Accent1 7 2" xfId="729" xr:uid="{00000000-0005-0000-0000-000090000000}"/>
    <cellStyle name="20% - Accent1 7 2 2" xfId="730" xr:uid="{00000000-0005-0000-0000-000091000000}"/>
    <cellStyle name="20% - Accent1 7 3" xfId="731" xr:uid="{00000000-0005-0000-0000-000092000000}"/>
    <cellStyle name="20% - Accent1 7 3 2" xfId="732" xr:uid="{00000000-0005-0000-0000-000093000000}"/>
    <cellStyle name="20% - Accent1 7 4" xfId="733" xr:uid="{00000000-0005-0000-0000-000094000000}"/>
    <cellStyle name="20% - Accent1 7_10-15-10-Stmt AU - Period I - Working 1 0" xfId="734" xr:uid="{00000000-0005-0000-0000-000095000000}"/>
    <cellStyle name="20% - Accent1 8" xfId="735" xr:uid="{00000000-0005-0000-0000-000096000000}"/>
    <cellStyle name="20% - Accent1 8 2" xfId="736" xr:uid="{00000000-0005-0000-0000-000097000000}"/>
    <cellStyle name="20% - Accent1 9" xfId="737" xr:uid="{00000000-0005-0000-0000-000098000000}"/>
    <cellStyle name="20% - Accent1 9 2" xfId="738" xr:uid="{00000000-0005-0000-0000-000099000000}"/>
    <cellStyle name="20% - Accent2 10" xfId="739" xr:uid="{00000000-0005-0000-0000-00009A000000}"/>
    <cellStyle name="20% - Accent2 10 2" xfId="740" xr:uid="{00000000-0005-0000-0000-00009B000000}"/>
    <cellStyle name="20% - Accent2 11" xfId="741" xr:uid="{00000000-0005-0000-0000-00009C000000}"/>
    <cellStyle name="20% - Accent2 11 2" xfId="742" xr:uid="{00000000-0005-0000-0000-00009D000000}"/>
    <cellStyle name="20% - Accent2 12" xfId="743" xr:uid="{00000000-0005-0000-0000-00009E000000}"/>
    <cellStyle name="20% - Accent2 12 2" xfId="744" xr:uid="{00000000-0005-0000-0000-00009F000000}"/>
    <cellStyle name="20% - Accent2 13" xfId="745" xr:uid="{00000000-0005-0000-0000-0000A0000000}"/>
    <cellStyle name="20% - Accent2 13 2" xfId="746" xr:uid="{00000000-0005-0000-0000-0000A1000000}"/>
    <cellStyle name="20% - Accent2 14" xfId="747" xr:uid="{00000000-0005-0000-0000-0000A2000000}"/>
    <cellStyle name="20% - Accent2 2" xfId="748" xr:uid="{00000000-0005-0000-0000-0000A3000000}"/>
    <cellStyle name="20% - Accent2 2 2" xfId="749" xr:uid="{00000000-0005-0000-0000-0000A4000000}"/>
    <cellStyle name="20% - Accent2 2 2 2" xfId="750" xr:uid="{00000000-0005-0000-0000-0000A5000000}"/>
    <cellStyle name="20% - Accent2 2 3" xfId="751" xr:uid="{00000000-0005-0000-0000-0000A6000000}"/>
    <cellStyle name="20% - Accent2 2 3 2" xfId="752" xr:uid="{00000000-0005-0000-0000-0000A7000000}"/>
    <cellStyle name="20% - Accent2 2 4" xfId="753" xr:uid="{00000000-0005-0000-0000-0000A8000000}"/>
    <cellStyle name="20% - Accent2 2_10-15-10-Stmt AU - Period I - Working 1 0" xfId="754" xr:uid="{00000000-0005-0000-0000-0000A9000000}"/>
    <cellStyle name="20% - Accent2 3" xfId="755" xr:uid="{00000000-0005-0000-0000-0000AA000000}"/>
    <cellStyle name="20% - Accent2 3 2" xfId="756" xr:uid="{00000000-0005-0000-0000-0000AB000000}"/>
    <cellStyle name="20% - Accent2 3 2 2" xfId="757" xr:uid="{00000000-0005-0000-0000-0000AC000000}"/>
    <cellStyle name="20% - Accent2 3 3" xfId="758" xr:uid="{00000000-0005-0000-0000-0000AD000000}"/>
    <cellStyle name="20% - Accent2 3 3 2" xfId="759" xr:uid="{00000000-0005-0000-0000-0000AE000000}"/>
    <cellStyle name="20% - Accent2 3 4" xfId="760" xr:uid="{00000000-0005-0000-0000-0000AF000000}"/>
    <cellStyle name="20% - Accent2 3_10-15-10-Stmt AU - Period I - Working 1 0" xfId="761" xr:uid="{00000000-0005-0000-0000-0000B0000000}"/>
    <cellStyle name="20% - Accent2 4" xfId="762" xr:uid="{00000000-0005-0000-0000-0000B1000000}"/>
    <cellStyle name="20% - Accent2 4 2" xfId="763" xr:uid="{00000000-0005-0000-0000-0000B2000000}"/>
    <cellStyle name="20% - Accent2 4 2 2" xfId="764" xr:uid="{00000000-0005-0000-0000-0000B3000000}"/>
    <cellStyle name="20% - Accent2 4 3" xfId="765" xr:uid="{00000000-0005-0000-0000-0000B4000000}"/>
    <cellStyle name="20% - Accent2 4 3 2" xfId="766" xr:uid="{00000000-0005-0000-0000-0000B5000000}"/>
    <cellStyle name="20% - Accent2 4 4" xfId="767" xr:uid="{00000000-0005-0000-0000-0000B6000000}"/>
    <cellStyle name="20% - Accent2 4_10-15-10-Stmt AU - Period I - Working 1 0" xfId="768" xr:uid="{00000000-0005-0000-0000-0000B7000000}"/>
    <cellStyle name="20% - Accent2 5" xfId="769" xr:uid="{00000000-0005-0000-0000-0000B8000000}"/>
    <cellStyle name="20% - Accent2 5 2" xfId="770" xr:uid="{00000000-0005-0000-0000-0000B9000000}"/>
    <cellStyle name="20% - Accent2 5 2 2" xfId="771" xr:uid="{00000000-0005-0000-0000-0000BA000000}"/>
    <cellStyle name="20% - Accent2 5 3" xfId="772" xr:uid="{00000000-0005-0000-0000-0000BB000000}"/>
    <cellStyle name="20% - Accent2 5 3 2" xfId="773" xr:uid="{00000000-0005-0000-0000-0000BC000000}"/>
    <cellStyle name="20% - Accent2 5 4" xfId="774" xr:uid="{00000000-0005-0000-0000-0000BD000000}"/>
    <cellStyle name="20% - Accent2 5_10-15-10-Stmt AU - Period I - Working 1 0" xfId="775" xr:uid="{00000000-0005-0000-0000-0000BE000000}"/>
    <cellStyle name="20% - Accent2 6" xfId="776" xr:uid="{00000000-0005-0000-0000-0000BF000000}"/>
    <cellStyle name="20% - Accent2 6 2" xfId="777" xr:uid="{00000000-0005-0000-0000-0000C0000000}"/>
    <cellStyle name="20% - Accent2 6 2 2" xfId="778" xr:uid="{00000000-0005-0000-0000-0000C1000000}"/>
    <cellStyle name="20% - Accent2 6 3" xfId="779" xr:uid="{00000000-0005-0000-0000-0000C2000000}"/>
    <cellStyle name="20% - Accent2 6 3 2" xfId="780" xr:uid="{00000000-0005-0000-0000-0000C3000000}"/>
    <cellStyle name="20% - Accent2 6 4" xfId="781" xr:uid="{00000000-0005-0000-0000-0000C4000000}"/>
    <cellStyle name="20% - Accent2 6_10-15-10-Stmt AU - Period I - Working 1 0" xfId="782" xr:uid="{00000000-0005-0000-0000-0000C5000000}"/>
    <cellStyle name="20% - Accent2 7" xfId="783" xr:uid="{00000000-0005-0000-0000-0000C6000000}"/>
    <cellStyle name="20% - Accent2 7 2" xfId="784" xr:uid="{00000000-0005-0000-0000-0000C7000000}"/>
    <cellStyle name="20% - Accent2 7 2 2" xfId="785" xr:uid="{00000000-0005-0000-0000-0000C8000000}"/>
    <cellStyle name="20% - Accent2 7 3" xfId="786" xr:uid="{00000000-0005-0000-0000-0000C9000000}"/>
    <cellStyle name="20% - Accent2 7 3 2" xfId="787" xr:uid="{00000000-0005-0000-0000-0000CA000000}"/>
    <cellStyle name="20% - Accent2 7 4" xfId="788" xr:uid="{00000000-0005-0000-0000-0000CB000000}"/>
    <cellStyle name="20% - Accent2 7_10-15-10-Stmt AU - Period I - Working 1 0" xfId="789" xr:uid="{00000000-0005-0000-0000-0000CC000000}"/>
    <cellStyle name="20% - Accent2 8" xfId="790" xr:uid="{00000000-0005-0000-0000-0000CD000000}"/>
    <cellStyle name="20% - Accent2 8 2" xfId="791" xr:uid="{00000000-0005-0000-0000-0000CE000000}"/>
    <cellStyle name="20% - Accent2 9" xfId="792" xr:uid="{00000000-0005-0000-0000-0000CF000000}"/>
    <cellStyle name="20% - Accent2 9 2" xfId="793" xr:uid="{00000000-0005-0000-0000-0000D0000000}"/>
    <cellStyle name="20% - Accent3 10" xfId="794" xr:uid="{00000000-0005-0000-0000-0000D1000000}"/>
    <cellStyle name="20% - Accent3 10 2" xfId="795" xr:uid="{00000000-0005-0000-0000-0000D2000000}"/>
    <cellStyle name="20% - Accent3 11" xfId="796" xr:uid="{00000000-0005-0000-0000-0000D3000000}"/>
    <cellStyle name="20% - Accent3 11 2" xfId="797" xr:uid="{00000000-0005-0000-0000-0000D4000000}"/>
    <cellStyle name="20% - Accent3 12" xfId="798" xr:uid="{00000000-0005-0000-0000-0000D5000000}"/>
    <cellStyle name="20% - Accent3 12 2" xfId="799" xr:uid="{00000000-0005-0000-0000-0000D6000000}"/>
    <cellStyle name="20% - Accent3 13" xfId="800" xr:uid="{00000000-0005-0000-0000-0000D7000000}"/>
    <cellStyle name="20% - Accent3 13 2" xfId="801" xr:uid="{00000000-0005-0000-0000-0000D8000000}"/>
    <cellStyle name="20% - Accent3 14" xfId="802" xr:uid="{00000000-0005-0000-0000-0000D9000000}"/>
    <cellStyle name="20% - Accent3 2" xfId="803" xr:uid="{00000000-0005-0000-0000-0000DA000000}"/>
    <cellStyle name="20% - Accent3 2 2" xfId="804" xr:uid="{00000000-0005-0000-0000-0000DB000000}"/>
    <cellStyle name="20% - Accent3 2 2 2" xfId="805" xr:uid="{00000000-0005-0000-0000-0000DC000000}"/>
    <cellStyle name="20% - Accent3 2 3" xfId="806" xr:uid="{00000000-0005-0000-0000-0000DD000000}"/>
    <cellStyle name="20% - Accent3 2 3 2" xfId="807" xr:uid="{00000000-0005-0000-0000-0000DE000000}"/>
    <cellStyle name="20% - Accent3 2 4" xfId="808" xr:uid="{00000000-0005-0000-0000-0000DF000000}"/>
    <cellStyle name="20% - Accent3 2_10-15-10-Stmt AU - Period I - Working 1 0" xfId="809" xr:uid="{00000000-0005-0000-0000-0000E0000000}"/>
    <cellStyle name="20% - Accent3 3" xfId="810" xr:uid="{00000000-0005-0000-0000-0000E1000000}"/>
    <cellStyle name="20% - Accent3 3 2" xfId="811" xr:uid="{00000000-0005-0000-0000-0000E2000000}"/>
    <cellStyle name="20% - Accent3 3 2 2" xfId="812" xr:uid="{00000000-0005-0000-0000-0000E3000000}"/>
    <cellStyle name="20% - Accent3 3 3" xfId="813" xr:uid="{00000000-0005-0000-0000-0000E4000000}"/>
    <cellStyle name="20% - Accent3 3 3 2" xfId="814" xr:uid="{00000000-0005-0000-0000-0000E5000000}"/>
    <cellStyle name="20% - Accent3 3 4" xfId="815" xr:uid="{00000000-0005-0000-0000-0000E6000000}"/>
    <cellStyle name="20% - Accent3 3_10-15-10-Stmt AU - Period I - Working 1 0" xfId="816" xr:uid="{00000000-0005-0000-0000-0000E7000000}"/>
    <cellStyle name="20% - Accent3 4" xfId="817" xr:uid="{00000000-0005-0000-0000-0000E8000000}"/>
    <cellStyle name="20% - Accent3 4 2" xfId="818" xr:uid="{00000000-0005-0000-0000-0000E9000000}"/>
    <cellStyle name="20% - Accent3 4 2 2" xfId="819" xr:uid="{00000000-0005-0000-0000-0000EA000000}"/>
    <cellStyle name="20% - Accent3 4 3" xfId="820" xr:uid="{00000000-0005-0000-0000-0000EB000000}"/>
    <cellStyle name="20% - Accent3 4 3 2" xfId="821" xr:uid="{00000000-0005-0000-0000-0000EC000000}"/>
    <cellStyle name="20% - Accent3 4 4" xfId="822" xr:uid="{00000000-0005-0000-0000-0000ED000000}"/>
    <cellStyle name="20% - Accent3 4_10-15-10-Stmt AU - Period I - Working 1 0" xfId="823" xr:uid="{00000000-0005-0000-0000-0000EE000000}"/>
    <cellStyle name="20% - Accent3 5" xfId="824" xr:uid="{00000000-0005-0000-0000-0000EF000000}"/>
    <cellStyle name="20% - Accent3 5 2" xfId="825" xr:uid="{00000000-0005-0000-0000-0000F0000000}"/>
    <cellStyle name="20% - Accent3 5 2 2" xfId="826" xr:uid="{00000000-0005-0000-0000-0000F1000000}"/>
    <cellStyle name="20% - Accent3 5 3" xfId="827" xr:uid="{00000000-0005-0000-0000-0000F2000000}"/>
    <cellStyle name="20% - Accent3 5 3 2" xfId="828" xr:uid="{00000000-0005-0000-0000-0000F3000000}"/>
    <cellStyle name="20% - Accent3 5 4" xfId="829" xr:uid="{00000000-0005-0000-0000-0000F4000000}"/>
    <cellStyle name="20% - Accent3 5_10-15-10-Stmt AU - Period I - Working 1 0" xfId="830" xr:uid="{00000000-0005-0000-0000-0000F5000000}"/>
    <cellStyle name="20% - Accent3 6" xfId="831" xr:uid="{00000000-0005-0000-0000-0000F6000000}"/>
    <cellStyle name="20% - Accent3 6 2" xfId="832" xr:uid="{00000000-0005-0000-0000-0000F7000000}"/>
    <cellStyle name="20% - Accent3 6 2 2" xfId="833" xr:uid="{00000000-0005-0000-0000-0000F8000000}"/>
    <cellStyle name="20% - Accent3 6 3" xfId="834" xr:uid="{00000000-0005-0000-0000-0000F9000000}"/>
    <cellStyle name="20% - Accent3 6 3 2" xfId="835" xr:uid="{00000000-0005-0000-0000-0000FA000000}"/>
    <cellStyle name="20% - Accent3 6 4" xfId="836" xr:uid="{00000000-0005-0000-0000-0000FB000000}"/>
    <cellStyle name="20% - Accent3 6_10-15-10-Stmt AU - Period I - Working 1 0" xfId="837" xr:uid="{00000000-0005-0000-0000-0000FC000000}"/>
    <cellStyle name="20% - Accent3 7" xfId="838" xr:uid="{00000000-0005-0000-0000-0000FD000000}"/>
    <cellStyle name="20% - Accent3 7 2" xfId="839" xr:uid="{00000000-0005-0000-0000-0000FE000000}"/>
    <cellStyle name="20% - Accent3 7 2 2" xfId="840" xr:uid="{00000000-0005-0000-0000-0000FF000000}"/>
    <cellStyle name="20% - Accent3 7 3" xfId="841" xr:uid="{00000000-0005-0000-0000-000000010000}"/>
    <cellStyle name="20% - Accent3 7 3 2" xfId="842" xr:uid="{00000000-0005-0000-0000-000001010000}"/>
    <cellStyle name="20% - Accent3 7 4" xfId="843" xr:uid="{00000000-0005-0000-0000-000002010000}"/>
    <cellStyle name="20% - Accent3 7_10-15-10-Stmt AU - Period I - Working 1 0" xfId="844" xr:uid="{00000000-0005-0000-0000-000003010000}"/>
    <cellStyle name="20% - Accent3 8" xfId="845" xr:uid="{00000000-0005-0000-0000-000004010000}"/>
    <cellStyle name="20% - Accent3 8 2" xfId="846" xr:uid="{00000000-0005-0000-0000-000005010000}"/>
    <cellStyle name="20% - Accent3 9" xfId="847" xr:uid="{00000000-0005-0000-0000-000006010000}"/>
    <cellStyle name="20% - Accent3 9 2" xfId="848" xr:uid="{00000000-0005-0000-0000-000007010000}"/>
    <cellStyle name="20% - Accent4 10" xfId="849" xr:uid="{00000000-0005-0000-0000-000008010000}"/>
    <cellStyle name="20% - Accent4 10 2" xfId="850" xr:uid="{00000000-0005-0000-0000-000009010000}"/>
    <cellStyle name="20% - Accent4 11" xfId="851" xr:uid="{00000000-0005-0000-0000-00000A010000}"/>
    <cellStyle name="20% - Accent4 11 2" xfId="852" xr:uid="{00000000-0005-0000-0000-00000B010000}"/>
    <cellStyle name="20% - Accent4 12" xfId="853" xr:uid="{00000000-0005-0000-0000-00000C010000}"/>
    <cellStyle name="20% - Accent4 12 2" xfId="854" xr:uid="{00000000-0005-0000-0000-00000D010000}"/>
    <cellStyle name="20% - Accent4 13" xfId="855" xr:uid="{00000000-0005-0000-0000-00000E010000}"/>
    <cellStyle name="20% - Accent4 13 2" xfId="856" xr:uid="{00000000-0005-0000-0000-00000F010000}"/>
    <cellStyle name="20% - Accent4 14" xfId="857" xr:uid="{00000000-0005-0000-0000-000010010000}"/>
    <cellStyle name="20% - Accent4 2" xfId="858" xr:uid="{00000000-0005-0000-0000-000011010000}"/>
    <cellStyle name="20% - Accent4 2 2" xfId="859" xr:uid="{00000000-0005-0000-0000-000012010000}"/>
    <cellStyle name="20% - Accent4 2 2 2" xfId="860" xr:uid="{00000000-0005-0000-0000-000013010000}"/>
    <cellStyle name="20% - Accent4 2 3" xfId="861" xr:uid="{00000000-0005-0000-0000-000014010000}"/>
    <cellStyle name="20% - Accent4 2 3 2" xfId="862" xr:uid="{00000000-0005-0000-0000-000015010000}"/>
    <cellStyle name="20% - Accent4 2 4" xfId="863" xr:uid="{00000000-0005-0000-0000-000016010000}"/>
    <cellStyle name="20% - Accent4 2_10-15-10-Stmt AU - Period I - Working 1 0" xfId="864" xr:uid="{00000000-0005-0000-0000-000017010000}"/>
    <cellStyle name="20% - Accent4 3" xfId="865" xr:uid="{00000000-0005-0000-0000-000018010000}"/>
    <cellStyle name="20% - Accent4 3 2" xfId="866" xr:uid="{00000000-0005-0000-0000-000019010000}"/>
    <cellStyle name="20% - Accent4 3 2 2" xfId="867" xr:uid="{00000000-0005-0000-0000-00001A010000}"/>
    <cellStyle name="20% - Accent4 3 3" xfId="868" xr:uid="{00000000-0005-0000-0000-00001B010000}"/>
    <cellStyle name="20% - Accent4 3 3 2" xfId="869" xr:uid="{00000000-0005-0000-0000-00001C010000}"/>
    <cellStyle name="20% - Accent4 3 4" xfId="870" xr:uid="{00000000-0005-0000-0000-00001D010000}"/>
    <cellStyle name="20% - Accent4 3_10-15-10-Stmt AU - Period I - Working 1 0" xfId="871" xr:uid="{00000000-0005-0000-0000-00001E010000}"/>
    <cellStyle name="20% - Accent4 4" xfId="872" xr:uid="{00000000-0005-0000-0000-00001F010000}"/>
    <cellStyle name="20% - Accent4 4 2" xfId="873" xr:uid="{00000000-0005-0000-0000-000020010000}"/>
    <cellStyle name="20% - Accent4 4 2 2" xfId="874" xr:uid="{00000000-0005-0000-0000-000021010000}"/>
    <cellStyle name="20% - Accent4 4 3" xfId="875" xr:uid="{00000000-0005-0000-0000-000022010000}"/>
    <cellStyle name="20% - Accent4 4 3 2" xfId="876" xr:uid="{00000000-0005-0000-0000-000023010000}"/>
    <cellStyle name="20% - Accent4 4 4" xfId="877" xr:uid="{00000000-0005-0000-0000-000024010000}"/>
    <cellStyle name="20% - Accent4 4_10-15-10-Stmt AU - Period I - Working 1 0" xfId="878" xr:uid="{00000000-0005-0000-0000-000025010000}"/>
    <cellStyle name="20% - Accent4 5" xfId="879" xr:uid="{00000000-0005-0000-0000-000026010000}"/>
    <cellStyle name="20% - Accent4 5 2" xfId="880" xr:uid="{00000000-0005-0000-0000-000027010000}"/>
    <cellStyle name="20% - Accent4 5 2 2" xfId="881" xr:uid="{00000000-0005-0000-0000-000028010000}"/>
    <cellStyle name="20% - Accent4 5 3" xfId="882" xr:uid="{00000000-0005-0000-0000-000029010000}"/>
    <cellStyle name="20% - Accent4 5 3 2" xfId="883" xr:uid="{00000000-0005-0000-0000-00002A010000}"/>
    <cellStyle name="20% - Accent4 5 4" xfId="884" xr:uid="{00000000-0005-0000-0000-00002B010000}"/>
    <cellStyle name="20% - Accent4 5_10-15-10-Stmt AU - Period I - Working 1 0" xfId="885" xr:uid="{00000000-0005-0000-0000-00002C010000}"/>
    <cellStyle name="20% - Accent4 6" xfId="886" xr:uid="{00000000-0005-0000-0000-00002D010000}"/>
    <cellStyle name="20% - Accent4 6 2" xfId="887" xr:uid="{00000000-0005-0000-0000-00002E010000}"/>
    <cellStyle name="20% - Accent4 6 2 2" xfId="888" xr:uid="{00000000-0005-0000-0000-00002F010000}"/>
    <cellStyle name="20% - Accent4 6 3" xfId="889" xr:uid="{00000000-0005-0000-0000-000030010000}"/>
    <cellStyle name="20% - Accent4 6 3 2" xfId="890" xr:uid="{00000000-0005-0000-0000-000031010000}"/>
    <cellStyle name="20% - Accent4 6 4" xfId="891" xr:uid="{00000000-0005-0000-0000-000032010000}"/>
    <cellStyle name="20% - Accent4 6_10-15-10-Stmt AU - Period I - Working 1 0" xfId="892" xr:uid="{00000000-0005-0000-0000-000033010000}"/>
    <cellStyle name="20% - Accent4 7" xfId="893" xr:uid="{00000000-0005-0000-0000-000034010000}"/>
    <cellStyle name="20% - Accent4 7 2" xfId="894" xr:uid="{00000000-0005-0000-0000-000035010000}"/>
    <cellStyle name="20% - Accent4 7 2 2" xfId="895" xr:uid="{00000000-0005-0000-0000-000036010000}"/>
    <cellStyle name="20% - Accent4 7 3" xfId="896" xr:uid="{00000000-0005-0000-0000-000037010000}"/>
    <cellStyle name="20% - Accent4 7 3 2" xfId="897" xr:uid="{00000000-0005-0000-0000-000038010000}"/>
    <cellStyle name="20% - Accent4 7 4" xfId="898" xr:uid="{00000000-0005-0000-0000-000039010000}"/>
    <cellStyle name="20% - Accent4 7_10-15-10-Stmt AU - Period I - Working 1 0" xfId="899" xr:uid="{00000000-0005-0000-0000-00003A010000}"/>
    <cellStyle name="20% - Accent4 8" xfId="900" xr:uid="{00000000-0005-0000-0000-00003B010000}"/>
    <cellStyle name="20% - Accent4 8 2" xfId="901" xr:uid="{00000000-0005-0000-0000-00003C010000}"/>
    <cellStyle name="20% - Accent4 9" xfId="902" xr:uid="{00000000-0005-0000-0000-00003D010000}"/>
    <cellStyle name="20% - Accent4 9 2" xfId="903" xr:uid="{00000000-0005-0000-0000-00003E010000}"/>
    <cellStyle name="20% - Accent5 10" xfId="904" xr:uid="{00000000-0005-0000-0000-00003F010000}"/>
    <cellStyle name="20% - Accent5 10 2" xfId="905" xr:uid="{00000000-0005-0000-0000-000040010000}"/>
    <cellStyle name="20% - Accent5 11" xfId="906" xr:uid="{00000000-0005-0000-0000-000041010000}"/>
    <cellStyle name="20% - Accent5 11 2" xfId="907" xr:uid="{00000000-0005-0000-0000-000042010000}"/>
    <cellStyle name="20% - Accent5 12" xfId="908" xr:uid="{00000000-0005-0000-0000-000043010000}"/>
    <cellStyle name="20% - Accent5 12 2" xfId="909" xr:uid="{00000000-0005-0000-0000-000044010000}"/>
    <cellStyle name="20% - Accent5 13" xfId="910" xr:uid="{00000000-0005-0000-0000-000045010000}"/>
    <cellStyle name="20% - Accent5 13 2" xfId="911" xr:uid="{00000000-0005-0000-0000-000046010000}"/>
    <cellStyle name="20% - Accent5 14" xfId="912" xr:uid="{00000000-0005-0000-0000-000047010000}"/>
    <cellStyle name="20% - Accent5 2" xfId="913" xr:uid="{00000000-0005-0000-0000-000048010000}"/>
    <cellStyle name="20% - Accent5 2 2" xfId="914" xr:uid="{00000000-0005-0000-0000-000049010000}"/>
    <cellStyle name="20% - Accent5 2 2 2" xfId="915" xr:uid="{00000000-0005-0000-0000-00004A010000}"/>
    <cellStyle name="20% - Accent5 2 3" xfId="916" xr:uid="{00000000-0005-0000-0000-00004B010000}"/>
    <cellStyle name="20% - Accent5 2 3 2" xfId="917" xr:uid="{00000000-0005-0000-0000-00004C010000}"/>
    <cellStyle name="20% - Accent5 2 4" xfId="918" xr:uid="{00000000-0005-0000-0000-00004D010000}"/>
    <cellStyle name="20% - Accent5 2_10-15-10-Stmt AU - Period I - Working 1 0" xfId="919" xr:uid="{00000000-0005-0000-0000-00004E010000}"/>
    <cellStyle name="20% - Accent5 3" xfId="920" xr:uid="{00000000-0005-0000-0000-00004F010000}"/>
    <cellStyle name="20% - Accent5 3 2" xfId="921" xr:uid="{00000000-0005-0000-0000-000050010000}"/>
    <cellStyle name="20% - Accent5 3 2 2" xfId="922" xr:uid="{00000000-0005-0000-0000-000051010000}"/>
    <cellStyle name="20% - Accent5 3 3" xfId="923" xr:uid="{00000000-0005-0000-0000-000052010000}"/>
    <cellStyle name="20% - Accent5 3 3 2" xfId="924" xr:uid="{00000000-0005-0000-0000-000053010000}"/>
    <cellStyle name="20% - Accent5 3 4" xfId="925" xr:uid="{00000000-0005-0000-0000-000054010000}"/>
    <cellStyle name="20% - Accent5 3_10-15-10-Stmt AU - Period I - Working 1 0" xfId="926" xr:uid="{00000000-0005-0000-0000-000055010000}"/>
    <cellStyle name="20% - Accent5 4" xfId="927" xr:uid="{00000000-0005-0000-0000-000056010000}"/>
    <cellStyle name="20% - Accent5 4 2" xfId="928" xr:uid="{00000000-0005-0000-0000-000057010000}"/>
    <cellStyle name="20% - Accent5 4 2 2" xfId="929" xr:uid="{00000000-0005-0000-0000-000058010000}"/>
    <cellStyle name="20% - Accent5 4 3" xfId="930" xr:uid="{00000000-0005-0000-0000-000059010000}"/>
    <cellStyle name="20% - Accent5 4 3 2" xfId="931" xr:uid="{00000000-0005-0000-0000-00005A010000}"/>
    <cellStyle name="20% - Accent5 4 4" xfId="932" xr:uid="{00000000-0005-0000-0000-00005B010000}"/>
    <cellStyle name="20% - Accent5 4_10-15-10-Stmt AU - Period I - Working 1 0" xfId="933" xr:uid="{00000000-0005-0000-0000-00005C010000}"/>
    <cellStyle name="20% - Accent5 5" xfId="934" xr:uid="{00000000-0005-0000-0000-00005D010000}"/>
    <cellStyle name="20% - Accent5 5 2" xfId="935" xr:uid="{00000000-0005-0000-0000-00005E010000}"/>
    <cellStyle name="20% - Accent5 5 2 2" xfId="936" xr:uid="{00000000-0005-0000-0000-00005F010000}"/>
    <cellStyle name="20% - Accent5 5 3" xfId="937" xr:uid="{00000000-0005-0000-0000-000060010000}"/>
    <cellStyle name="20% - Accent5 5 3 2" xfId="938" xr:uid="{00000000-0005-0000-0000-000061010000}"/>
    <cellStyle name="20% - Accent5 5 4" xfId="939" xr:uid="{00000000-0005-0000-0000-000062010000}"/>
    <cellStyle name="20% - Accent5 5_10-15-10-Stmt AU - Period I - Working 1 0" xfId="940" xr:uid="{00000000-0005-0000-0000-000063010000}"/>
    <cellStyle name="20% - Accent5 6" xfId="941" xr:uid="{00000000-0005-0000-0000-000064010000}"/>
    <cellStyle name="20% - Accent5 6 2" xfId="942" xr:uid="{00000000-0005-0000-0000-000065010000}"/>
    <cellStyle name="20% - Accent5 6 2 2" xfId="943" xr:uid="{00000000-0005-0000-0000-000066010000}"/>
    <cellStyle name="20% - Accent5 6 3" xfId="944" xr:uid="{00000000-0005-0000-0000-000067010000}"/>
    <cellStyle name="20% - Accent5 6 3 2" xfId="945" xr:uid="{00000000-0005-0000-0000-000068010000}"/>
    <cellStyle name="20% - Accent5 6 4" xfId="946" xr:uid="{00000000-0005-0000-0000-000069010000}"/>
    <cellStyle name="20% - Accent5 6_10-15-10-Stmt AU - Period I - Working 1 0" xfId="947" xr:uid="{00000000-0005-0000-0000-00006A010000}"/>
    <cellStyle name="20% - Accent5 7" xfId="948" xr:uid="{00000000-0005-0000-0000-00006B010000}"/>
    <cellStyle name="20% - Accent5 7 2" xfId="949" xr:uid="{00000000-0005-0000-0000-00006C010000}"/>
    <cellStyle name="20% - Accent5 7 2 2" xfId="950" xr:uid="{00000000-0005-0000-0000-00006D010000}"/>
    <cellStyle name="20% - Accent5 7 3" xfId="951" xr:uid="{00000000-0005-0000-0000-00006E010000}"/>
    <cellStyle name="20% - Accent5 7 3 2" xfId="952" xr:uid="{00000000-0005-0000-0000-00006F010000}"/>
    <cellStyle name="20% - Accent5 7 4" xfId="953" xr:uid="{00000000-0005-0000-0000-000070010000}"/>
    <cellStyle name="20% - Accent5 7_10-15-10-Stmt AU - Period I - Working 1 0" xfId="954" xr:uid="{00000000-0005-0000-0000-000071010000}"/>
    <cellStyle name="20% - Accent5 8" xfId="955" xr:uid="{00000000-0005-0000-0000-000072010000}"/>
    <cellStyle name="20% - Accent5 8 2" xfId="956" xr:uid="{00000000-0005-0000-0000-000073010000}"/>
    <cellStyle name="20% - Accent5 9" xfId="957" xr:uid="{00000000-0005-0000-0000-000074010000}"/>
    <cellStyle name="20% - Accent5 9 2" xfId="958" xr:uid="{00000000-0005-0000-0000-000075010000}"/>
    <cellStyle name="20% - Accent6 10" xfId="959" xr:uid="{00000000-0005-0000-0000-000076010000}"/>
    <cellStyle name="20% - Accent6 10 2" xfId="960" xr:uid="{00000000-0005-0000-0000-000077010000}"/>
    <cellStyle name="20% - Accent6 11" xfId="961" xr:uid="{00000000-0005-0000-0000-000078010000}"/>
    <cellStyle name="20% - Accent6 11 2" xfId="962" xr:uid="{00000000-0005-0000-0000-000079010000}"/>
    <cellStyle name="20% - Accent6 12" xfId="963" xr:uid="{00000000-0005-0000-0000-00007A010000}"/>
    <cellStyle name="20% - Accent6 12 2" xfId="964" xr:uid="{00000000-0005-0000-0000-00007B010000}"/>
    <cellStyle name="20% - Accent6 13" xfId="965" xr:uid="{00000000-0005-0000-0000-00007C010000}"/>
    <cellStyle name="20% - Accent6 13 2" xfId="966" xr:uid="{00000000-0005-0000-0000-00007D010000}"/>
    <cellStyle name="20% - Accent6 14" xfId="967" xr:uid="{00000000-0005-0000-0000-00007E010000}"/>
    <cellStyle name="20% - Accent6 2" xfId="968" xr:uid="{00000000-0005-0000-0000-00007F010000}"/>
    <cellStyle name="20% - Accent6 2 2" xfId="969" xr:uid="{00000000-0005-0000-0000-000080010000}"/>
    <cellStyle name="20% - Accent6 2 2 2" xfId="970" xr:uid="{00000000-0005-0000-0000-000081010000}"/>
    <cellStyle name="20% - Accent6 2 3" xfId="971" xr:uid="{00000000-0005-0000-0000-000082010000}"/>
    <cellStyle name="20% - Accent6 2 3 2" xfId="972" xr:uid="{00000000-0005-0000-0000-000083010000}"/>
    <cellStyle name="20% - Accent6 2 4" xfId="973" xr:uid="{00000000-0005-0000-0000-000084010000}"/>
    <cellStyle name="20% - Accent6 2_10-15-10-Stmt AU - Period I - Working 1 0" xfId="974" xr:uid="{00000000-0005-0000-0000-000085010000}"/>
    <cellStyle name="20% - Accent6 3" xfId="975" xr:uid="{00000000-0005-0000-0000-000086010000}"/>
    <cellStyle name="20% - Accent6 3 2" xfId="976" xr:uid="{00000000-0005-0000-0000-000087010000}"/>
    <cellStyle name="20% - Accent6 3 2 2" xfId="977" xr:uid="{00000000-0005-0000-0000-000088010000}"/>
    <cellStyle name="20% - Accent6 3 3" xfId="978" xr:uid="{00000000-0005-0000-0000-000089010000}"/>
    <cellStyle name="20% - Accent6 3 3 2" xfId="979" xr:uid="{00000000-0005-0000-0000-00008A010000}"/>
    <cellStyle name="20% - Accent6 3 4" xfId="980" xr:uid="{00000000-0005-0000-0000-00008B010000}"/>
    <cellStyle name="20% - Accent6 3_10-15-10-Stmt AU - Period I - Working 1 0" xfId="981" xr:uid="{00000000-0005-0000-0000-00008C010000}"/>
    <cellStyle name="20% - Accent6 4" xfId="982" xr:uid="{00000000-0005-0000-0000-00008D010000}"/>
    <cellStyle name="20% - Accent6 4 2" xfId="983" xr:uid="{00000000-0005-0000-0000-00008E010000}"/>
    <cellStyle name="20% - Accent6 4 2 2" xfId="984" xr:uid="{00000000-0005-0000-0000-00008F010000}"/>
    <cellStyle name="20% - Accent6 4 3" xfId="985" xr:uid="{00000000-0005-0000-0000-000090010000}"/>
    <cellStyle name="20% - Accent6 4 3 2" xfId="986" xr:uid="{00000000-0005-0000-0000-000091010000}"/>
    <cellStyle name="20% - Accent6 4 4" xfId="987" xr:uid="{00000000-0005-0000-0000-000092010000}"/>
    <cellStyle name="20% - Accent6 4_10-15-10-Stmt AU - Period I - Working 1 0" xfId="988" xr:uid="{00000000-0005-0000-0000-000093010000}"/>
    <cellStyle name="20% - Accent6 5" xfId="989" xr:uid="{00000000-0005-0000-0000-000094010000}"/>
    <cellStyle name="20% - Accent6 5 2" xfId="990" xr:uid="{00000000-0005-0000-0000-000095010000}"/>
    <cellStyle name="20% - Accent6 5 2 2" xfId="991" xr:uid="{00000000-0005-0000-0000-000096010000}"/>
    <cellStyle name="20% - Accent6 5 3" xfId="992" xr:uid="{00000000-0005-0000-0000-000097010000}"/>
    <cellStyle name="20% - Accent6 5 3 2" xfId="993" xr:uid="{00000000-0005-0000-0000-000098010000}"/>
    <cellStyle name="20% - Accent6 5 4" xfId="994" xr:uid="{00000000-0005-0000-0000-000099010000}"/>
    <cellStyle name="20% - Accent6 5_10-15-10-Stmt AU - Period I - Working 1 0" xfId="995" xr:uid="{00000000-0005-0000-0000-00009A010000}"/>
    <cellStyle name="20% - Accent6 6" xfId="996" xr:uid="{00000000-0005-0000-0000-00009B010000}"/>
    <cellStyle name="20% - Accent6 6 2" xfId="997" xr:uid="{00000000-0005-0000-0000-00009C010000}"/>
    <cellStyle name="20% - Accent6 6 2 2" xfId="998" xr:uid="{00000000-0005-0000-0000-00009D010000}"/>
    <cellStyle name="20% - Accent6 6 3" xfId="999" xr:uid="{00000000-0005-0000-0000-00009E010000}"/>
    <cellStyle name="20% - Accent6 6 3 2" xfId="1000" xr:uid="{00000000-0005-0000-0000-00009F010000}"/>
    <cellStyle name="20% - Accent6 6 4" xfId="1001" xr:uid="{00000000-0005-0000-0000-0000A0010000}"/>
    <cellStyle name="20% - Accent6 6_10-15-10-Stmt AU - Period I - Working 1 0" xfId="1002" xr:uid="{00000000-0005-0000-0000-0000A1010000}"/>
    <cellStyle name="20% - Accent6 7" xfId="1003" xr:uid="{00000000-0005-0000-0000-0000A2010000}"/>
    <cellStyle name="20% - Accent6 7 2" xfId="1004" xr:uid="{00000000-0005-0000-0000-0000A3010000}"/>
    <cellStyle name="20% - Accent6 7 2 2" xfId="1005" xr:uid="{00000000-0005-0000-0000-0000A4010000}"/>
    <cellStyle name="20% - Accent6 7 3" xfId="1006" xr:uid="{00000000-0005-0000-0000-0000A5010000}"/>
    <cellStyle name="20% - Accent6 7 3 2" xfId="1007" xr:uid="{00000000-0005-0000-0000-0000A6010000}"/>
    <cellStyle name="20% - Accent6 7 4" xfId="1008" xr:uid="{00000000-0005-0000-0000-0000A7010000}"/>
    <cellStyle name="20% - Accent6 7_10-15-10-Stmt AU - Period I - Working 1 0" xfId="1009" xr:uid="{00000000-0005-0000-0000-0000A8010000}"/>
    <cellStyle name="20% - Accent6 8" xfId="1010" xr:uid="{00000000-0005-0000-0000-0000A9010000}"/>
    <cellStyle name="20% - Accent6 8 2" xfId="1011" xr:uid="{00000000-0005-0000-0000-0000AA010000}"/>
    <cellStyle name="20% - Accent6 9" xfId="1012" xr:uid="{00000000-0005-0000-0000-0000AB010000}"/>
    <cellStyle name="20% - Accent6 9 2" xfId="1013" xr:uid="{00000000-0005-0000-0000-0000AC010000}"/>
    <cellStyle name="2DP" xfId="179" xr:uid="{00000000-0005-0000-0000-0000AD010000}"/>
    <cellStyle name="2DP bold" xfId="180" xr:uid="{00000000-0005-0000-0000-0000AE010000}"/>
    <cellStyle name="3DP" xfId="181" xr:uid="{00000000-0005-0000-0000-0000AF010000}"/>
    <cellStyle name="40% - Accent1 10" xfId="1014" xr:uid="{00000000-0005-0000-0000-0000B0010000}"/>
    <cellStyle name="40% - Accent1 10 2" xfId="1015" xr:uid="{00000000-0005-0000-0000-0000B1010000}"/>
    <cellStyle name="40% - Accent1 11" xfId="1016" xr:uid="{00000000-0005-0000-0000-0000B2010000}"/>
    <cellStyle name="40% - Accent1 11 2" xfId="1017" xr:uid="{00000000-0005-0000-0000-0000B3010000}"/>
    <cellStyle name="40% - Accent1 12" xfId="1018" xr:uid="{00000000-0005-0000-0000-0000B4010000}"/>
    <cellStyle name="40% - Accent1 12 2" xfId="1019" xr:uid="{00000000-0005-0000-0000-0000B5010000}"/>
    <cellStyle name="40% - Accent1 13" xfId="1020" xr:uid="{00000000-0005-0000-0000-0000B6010000}"/>
    <cellStyle name="40% - Accent1 13 2" xfId="1021" xr:uid="{00000000-0005-0000-0000-0000B7010000}"/>
    <cellStyle name="40% - Accent1 14" xfId="1022" xr:uid="{00000000-0005-0000-0000-0000B8010000}"/>
    <cellStyle name="40% - Accent1 2" xfId="1023" xr:uid="{00000000-0005-0000-0000-0000B9010000}"/>
    <cellStyle name="40% - Accent1 2 2" xfId="1024" xr:uid="{00000000-0005-0000-0000-0000BA010000}"/>
    <cellStyle name="40% - Accent1 2 2 2" xfId="1025" xr:uid="{00000000-0005-0000-0000-0000BB010000}"/>
    <cellStyle name="40% - Accent1 2 3" xfId="1026" xr:uid="{00000000-0005-0000-0000-0000BC010000}"/>
    <cellStyle name="40% - Accent1 2 3 2" xfId="1027" xr:uid="{00000000-0005-0000-0000-0000BD010000}"/>
    <cellStyle name="40% - Accent1 2 4" xfId="1028" xr:uid="{00000000-0005-0000-0000-0000BE010000}"/>
    <cellStyle name="40% - Accent1 2_10-15-10-Stmt AU - Period I - Working 1 0" xfId="1029" xr:uid="{00000000-0005-0000-0000-0000BF010000}"/>
    <cellStyle name="40% - Accent1 3" xfId="1030" xr:uid="{00000000-0005-0000-0000-0000C0010000}"/>
    <cellStyle name="40% - Accent1 3 2" xfId="1031" xr:uid="{00000000-0005-0000-0000-0000C1010000}"/>
    <cellStyle name="40% - Accent1 3 2 2" xfId="1032" xr:uid="{00000000-0005-0000-0000-0000C2010000}"/>
    <cellStyle name="40% - Accent1 3 3" xfId="1033" xr:uid="{00000000-0005-0000-0000-0000C3010000}"/>
    <cellStyle name="40% - Accent1 3 3 2" xfId="1034" xr:uid="{00000000-0005-0000-0000-0000C4010000}"/>
    <cellStyle name="40% - Accent1 3 4" xfId="1035" xr:uid="{00000000-0005-0000-0000-0000C5010000}"/>
    <cellStyle name="40% - Accent1 3_10-15-10-Stmt AU - Period I - Working 1 0" xfId="1036" xr:uid="{00000000-0005-0000-0000-0000C6010000}"/>
    <cellStyle name="40% - Accent1 4" xfId="1037" xr:uid="{00000000-0005-0000-0000-0000C7010000}"/>
    <cellStyle name="40% - Accent1 4 2" xfId="1038" xr:uid="{00000000-0005-0000-0000-0000C8010000}"/>
    <cellStyle name="40% - Accent1 4 2 2" xfId="1039" xr:uid="{00000000-0005-0000-0000-0000C9010000}"/>
    <cellStyle name="40% - Accent1 4 3" xfId="1040" xr:uid="{00000000-0005-0000-0000-0000CA010000}"/>
    <cellStyle name="40% - Accent1 4 3 2" xfId="1041" xr:uid="{00000000-0005-0000-0000-0000CB010000}"/>
    <cellStyle name="40% - Accent1 4 4" xfId="1042" xr:uid="{00000000-0005-0000-0000-0000CC010000}"/>
    <cellStyle name="40% - Accent1 4_10-15-10-Stmt AU - Period I - Working 1 0" xfId="1043" xr:uid="{00000000-0005-0000-0000-0000CD010000}"/>
    <cellStyle name="40% - Accent1 5" xfId="1044" xr:uid="{00000000-0005-0000-0000-0000CE010000}"/>
    <cellStyle name="40% - Accent1 5 2" xfId="1045" xr:uid="{00000000-0005-0000-0000-0000CF010000}"/>
    <cellStyle name="40% - Accent1 5 2 2" xfId="1046" xr:uid="{00000000-0005-0000-0000-0000D0010000}"/>
    <cellStyle name="40% - Accent1 5 3" xfId="1047" xr:uid="{00000000-0005-0000-0000-0000D1010000}"/>
    <cellStyle name="40% - Accent1 5 3 2" xfId="1048" xr:uid="{00000000-0005-0000-0000-0000D2010000}"/>
    <cellStyle name="40% - Accent1 5 4" xfId="1049" xr:uid="{00000000-0005-0000-0000-0000D3010000}"/>
    <cellStyle name="40% - Accent1 5_10-15-10-Stmt AU - Period I - Working 1 0" xfId="1050" xr:uid="{00000000-0005-0000-0000-0000D4010000}"/>
    <cellStyle name="40% - Accent1 6" xfId="1051" xr:uid="{00000000-0005-0000-0000-0000D5010000}"/>
    <cellStyle name="40% - Accent1 6 2" xfId="1052" xr:uid="{00000000-0005-0000-0000-0000D6010000}"/>
    <cellStyle name="40% - Accent1 6 2 2" xfId="1053" xr:uid="{00000000-0005-0000-0000-0000D7010000}"/>
    <cellStyle name="40% - Accent1 6 3" xfId="1054" xr:uid="{00000000-0005-0000-0000-0000D8010000}"/>
    <cellStyle name="40% - Accent1 6 3 2" xfId="1055" xr:uid="{00000000-0005-0000-0000-0000D9010000}"/>
    <cellStyle name="40% - Accent1 6 4" xfId="1056" xr:uid="{00000000-0005-0000-0000-0000DA010000}"/>
    <cellStyle name="40% - Accent1 6_10-15-10-Stmt AU - Period I - Working 1 0" xfId="1057" xr:uid="{00000000-0005-0000-0000-0000DB010000}"/>
    <cellStyle name="40% - Accent1 7" xfId="1058" xr:uid="{00000000-0005-0000-0000-0000DC010000}"/>
    <cellStyle name="40% - Accent1 7 2" xfId="1059" xr:uid="{00000000-0005-0000-0000-0000DD010000}"/>
    <cellStyle name="40% - Accent1 7 2 2" xfId="1060" xr:uid="{00000000-0005-0000-0000-0000DE010000}"/>
    <cellStyle name="40% - Accent1 7 3" xfId="1061" xr:uid="{00000000-0005-0000-0000-0000DF010000}"/>
    <cellStyle name="40% - Accent1 7 3 2" xfId="1062" xr:uid="{00000000-0005-0000-0000-0000E0010000}"/>
    <cellStyle name="40% - Accent1 7 4" xfId="1063" xr:uid="{00000000-0005-0000-0000-0000E1010000}"/>
    <cellStyle name="40% - Accent1 7_10-15-10-Stmt AU - Period I - Working 1 0" xfId="1064" xr:uid="{00000000-0005-0000-0000-0000E2010000}"/>
    <cellStyle name="40% - Accent1 8" xfId="1065" xr:uid="{00000000-0005-0000-0000-0000E3010000}"/>
    <cellStyle name="40% - Accent1 8 2" xfId="1066" xr:uid="{00000000-0005-0000-0000-0000E4010000}"/>
    <cellStyle name="40% - Accent1 9" xfId="1067" xr:uid="{00000000-0005-0000-0000-0000E5010000}"/>
    <cellStyle name="40% - Accent1 9 2" xfId="1068" xr:uid="{00000000-0005-0000-0000-0000E6010000}"/>
    <cellStyle name="40% - Accent2 10" xfId="1069" xr:uid="{00000000-0005-0000-0000-0000E7010000}"/>
    <cellStyle name="40% - Accent2 10 2" xfId="1070" xr:uid="{00000000-0005-0000-0000-0000E8010000}"/>
    <cellStyle name="40% - Accent2 11" xfId="1071" xr:uid="{00000000-0005-0000-0000-0000E9010000}"/>
    <cellStyle name="40% - Accent2 11 2" xfId="1072" xr:uid="{00000000-0005-0000-0000-0000EA010000}"/>
    <cellStyle name="40% - Accent2 12" xfId="1073" xr:uid="{00000000-0005-0000-0000-0000EB010000}"/>
    <cellStyle name="40% - Accent2 12 2" xfId="1074" xr:uid="{00000000-0005-0000-0000-0000EC010000}"/>
    <cellStyle name="40% - Accent2 13" xfId="1075" xr:uid="{00000000-0005-0000-0000-0000ED010000}"/>
    <cellStyle name="40% - Accent2 13 2" xfId="1076" xr:uid="{00000000-0005-0000-0000-0000EE010000}"/>
    <cellStyle name="40% - Accent2 14" xfId="1077" xr:uid="{00000000-0005-0000-0000-0000EF010000}"/>
    <cellStyle name="40% - Accent2 2" xfId="1078" xr:uid="{00000000-0005-0000-0000-0000F0010000}"/>
    <cellStyle name="40% - Accent2 2 2" xfId="1079" xr:uid="{00000000-0005-0000-0000-0000F1010000}"/>
    <cellStyle name="40% - Accent2 2 2 2" xfId="1080" xr:uid="{00000000-0005-0000-0000-0000F2010000}"/>
    <cellStyle name="40% - Accent2 2 3" xfId="1081" xr:uid="{00000000-0005-0000-0000-0000F3010000}"/>
    <cellStyle name="40% - Accent2 2 3 2" xfId="1082" xr:uid="{00000000-0005-0000-0000-0000F4010000}"/>
    <cellStyle name="40% - Accent2 2 4" xfId="1083" xr:uid="{00000000-0005-0000-0000-0000F5010000}"/>
    <cellStyle name="40% - Accent2 2_10-15-10-Stmt AU - Period I - Working 1 0" xfId="1084" xr:uid="{00000000-0005-0000-0000-0000F6010000}"/>
    <cellStyle name="40% - Accent2 3" xfId="1085" xr:uid="{00000000-0005-0000-0000-0000F7010000}"/>
    <cellStyle name="40% - Accent2 3 2" xfId="1086" xr:uid="{00000000-0005-0000-0000-0000F8010000}"/>
    <cellStyle name="40% - Accent2 3 2 2" xfId="1087" xr:uid="{00000000-0005-0000-0000-0000F9010000}"/>
    <cellStyle name="40% - Accent2 3 3" xfId="1088" xr:uid="{00000000-0005-0000-0000-0000FA010000}"/>
    <cellStyle name="40% - Accent2 3 3 2" xfId="1089" xr:uid="{00000000-0005-0000-0000-0000FB010000}"/>
    <cellStyle name="40% - Accent2 3 4" xfId="1090" xr:uid="{00000000-0005-0000-0000-0000FC010000}"/>
    <cellStyle name="40% - Accent2 3_10-15-10-Stmt AU - Period I - Working 1 0" xfId="1091" xr:uid="{00000000-0005-0000-0000-0000FD010000}"/>
    <cellStyle name="40% - Accent2 4" xfId="1092" xr:uid="{00000000-0005-0000-0000-0000FE010000}"/>
    <cellStyle name="40% - Accent2 4 2" xfId="1093" xr:uid="{00000000-0005-0000-0000-0000FF010000}"/>
    <cellStyle name="40% - Accent2 4 2 2" xfId="1094" xr:uid="{00000000-0005-0000-0000-000000020000}"/>
    <cellStyle name="40% - Accent2 4 3" xfId="1095" xr:uid="{00000000-0005-0000-0000-000001020000}"/>
    <cellStyle name="40% - Accent2 4 3 2" xfId="1096" xr:uid="{00000000-0005-0000-0000-000002020000}"/>
    <cellStyle name="40% - Accent2 4 4" xfId="1097" xr:uid="{00000000-0005-0000-0000-000003020000}"/>
    <cellStyle name="40% - Accent2 4_10-15-10-Stmt AU - Period I - Working 1 0" xfId="1098" xr:uid="{00000000-0005-0000-0000-000004020000}"/>
    <cellStyle name="40% - Accent2 5" xfId="1099" xr:uid="{00000000-0005-0000-0000-000005020000}"/>
    <cellStyle name="40% - Accent2 5 2" xfId="1100" xr:uid="{00000000-0005-0000-0000-000006020000}"/>
    <cellStyle name="40% - Accent2 5 2 2" xfId="1101" xr:uid="{00000000-0005-0000-0000-000007020000}"/>
    <cellStyle name="40% - Accent2 5 3" xfId="1102" xr:uid="{00000000-0005-0000-0000-000008020000}"/>
    <cellStyle name="40% - Accent2 5 3 2" xfId="1103" xr:uid="{00000000-0005-0000-0000-000009020000}"/>
    <cellStyle name="40% - Accent2 5 4" xfId="1104" xr:uid="{00000000-0005-0000-0000-00000A020000}"/>
    <cellStyle name="40% - Accent2 5_10-15-10-Stmt AU - Period I - Working 1 0" xfId="1105" xr:uid="{00000000-0005-0000-0000-00000B020000}"/>
    <cellStyle name="40% - Accent2 6" xfId="1106" xr:uid="{00000000-0005-0000-0000-00000C020000}"/>
    <cellStyle name="40% - Accent2 6 2" xfId="1107" xr:uid="{00000000-0005-0000-0000-00000D020000}"/>
    <cellStyle name="40% - Accent2 6 2 2" xfId="1108" xr:uid="{00000000-0005-0000-0000-00000E020000}"/>
    <cellStyle name="40% - Accent2 6 3" xfId="1109" xr:uid="{00000000-0005-0000-0000-00000F020000}"/>
    <cellStyle name="40% - Accent2 6 3 2" xfId="1110" xr:uid="{00000000-0005-0000-0000-000010020000}"/>
    <cellStyle name="40% - Accent2 6 4" xfId="1111" xr:uid="{00000000-0005-0000-0000-000011020000}"/>
    <cellStyle name="40% - Accent2 6_10-15-10-Stmt AU - Period I - Working 1 0" xfId="1112" xr:uid="{00000000-0005-0000-0000-000012020000}"/>
    <cellStyle name="40% - Accent2 7" xfId="1113" xr:uid="{00000000-0005-0000-0000-000013020000}"/>
    <cellStyle name="40% - Accent2 7 2" xfId="1114" xr:uid="{00000000-0005-0000-0000-000014020000}"/>
    <cellStyle name="40% - Accent2 7 2 2" xfId="1115" xr:uid="{00000000-0005-0000-0000-000015020000}"/>
    <cellStyle name="40% - Accent2 7 3" xfId="1116" xr:uid="{00000000-0005-0000-0000-000016020000}"/>
    <cellStyle name="40% - Accent2 7 3 2" xfId="1117" xr:uid="{00000000-0005-0000-0000-000017020000}"/>
    <cellStyle name="40% - Accent2 7 4" xfId="1118" xr:uid="{00000000-0005-0000-0000-000018020000}"/>
    <cellStyle name="40% - Accent2 7_10-15-10-Stmt AU - Period I - Working 1 0" xfId="1119" xr:uid="{00000000-0005-0000-0000-000019020000}"/>
    <cellStyle name="40% - Accent2 8" xfId="1120" xr:uid="{00000000-0005-0000-0000-00001A020000}"/>
    <cellStyle name="40% - Accent2 8 2" xfId="1121" xr:uid="{00000000-0005-0000-0000-00001B020000}"/>
    <cellStyle name="40% - Accent2 9" xfId="1122" xr:uid="{00000000-0005-0000-0000-00001C020000}"/>
    <cellStyle name="40% - Accent2 9 2" xfId="1123" xr:uid="{00000000-0005-0000-0000-00001D020000}"/>
    <cellStyle name="40% - Accent3 10" xfId="1124" xr:uid="{00000000-0005-0000-0000-00001E020000}"/>
    <cellStyle name="40% - Accent3 10 2" xfId="1125" xr:uid="{00000000-0005-0000-0000-00001F020000}"/>
    <cellStyle name="40% - Accent3 11" xfId="1126" xr:uid="{00000000-0005-0000-0000-000020020000}"/>
    <cellStyle name="40% - Accent3 11 2" xfId="1127" xr:uid="{00000000-0005-0000-0000-000021020000}"/>
    <cellStyle name="40% - Accent3 12" xfId="1128" xr:uid="{00000000-0005-0000-0000-000022020000}"/>
    <cellStyle name="40% - Accent3 12 2" xfId="1129" xr:uid="{00000000-0005-0000-0000-000023020000}"/>
    <cellStyle name="40% - Accent3 13" xfId="1130" xr:uid="{00000000-0005-0000-0000-000024020000}"/>
    <cellStyle name="40% - Accent3 13 2" xfId="1131" xr:uid="{00000000-0005-0000-0000-000025020000}"/>
    <cellStyle name="40% - Accent3 14" xfId="1132" xr:uid="{00000000-0005-0000-0000-000026020000}"/>
    <cellStyle name="40% - Accent3 2" xfId="1133" xr:uid="{00000000-0005-0000-0000-000027020000}"/>
    <cellStyle name="40% - Accent3 2 2" xfId="1134" xr:uid="{00000000-0005-0000-0000-000028020000}"/>
    <cellStyle name="40% - Accent3 2 2 2" xfId="1135" xr:uid="{00000000-0005-0000-0000-000029020000}"/>
    <cellStyle name="40% - Accent3 2 3" xfId="1136" xr:uid="{00000000-0005-0000-0000-00002A020000}"/>
    <cellStyle name="40% - Accent3 2 3 2" xfId="1137" xr:uid="{00000000-0005-0000-0000-00002B020000}"/>
    <cellStyle name="40% - Accent3 2 4" xfId="1138" xr:uid="{00000000-0005-0000-0000-00002C020000}"/>
    <cellStyle name="40% - Accent3 2_10-15-10-Stmt AU - Period I - Working 1 0" xfId="1139" xr:uid="{00000000-0005-0000-0000-00002D020000}"/>
    <cellStyle name="40% - Accent3 3" xfId="1140" xr:uid="{00000000-0005-0000-0000-00002E020000}"/>
    <cellStyle name="40% - Accent3 3 2" xfId="1141" xr:uid="{00000000-0005-0000-0000-00002F020000}"/>
    <cellStyle name="40% - Accent3 3 2 2" xfId="1142" xr:uid="{00000000-0005-0000-0000-000030020000}"/>
    <cellStyle name="40% - Accent3 3 3" xfId="1143" xr:uid="{00000000-0005-0000-0000-000031020000}"/>
    <cellStyle name="40% - Accent3 3 3 2" xfId="1144" xr:uid="{00000000-0005-0000-0000-000032020000}"/>
    <cellStyle name="40% - Accent3 3 4" xfId="1145" xr:uid="{00000000-0005-0000-0000-000033020000}"/>
    <cellStyle name="40% - Accent3 3_10-15-10-Stmt AU - Period I - Working 1 0" xfId="1146" xr:uid="{00000000-0005-0000-0000-000034020000}"/>
    <cellStyle name="40% - Accent3 4" xfId="1147" xr:uid="{00000000-0005-0000-0000-000035020000}"/>
    <cellStyle name="40% - Accent3 4 2" xfId="1148" xr:uid="{00000000-0005-0000-0000-000036020000}"/>
    <cellStyle name="40% - Accent3 4 2 2" xfId="1149" xr:uid="{00000000-0005-0000-0000-000037020000}"/>
    <cellStyle name="40% - Accent3 4 3" xfId="1150" xr:uid="{00000000-0005-0000-0000-000038020000}"/>
    <cellStyle name="40% - Accent3 4 3 2" xfId="1151" xr:uid="{00000000-0005-0000-0000-000039020000}"/>
    <cellStyle name="40% - Accent3 4 4" xfId="1152" xr:uid="{00000000-0005-0000-0000-00003A020000}"/>
    <cellStyle name="40% - Accent3 4_10-15-10-Stmt AU - Period I - Working 1 0" xfId="1153" xr:uid="{00000000-0005-0000-0000-00003B020000}"/>
    <cellStyle name="40% - Accent3 5" xfId="1154" xr:uid="{00000000-0005-0000-0000-00003C020000}"/>
    <cellStyle name="40% - Accent3 5 2" xfId="1155" xr:uid="{00000000-0005-0000-0000-00003D020000}"/>
    <cellStyle name="40% - Accent3 5 2 2" xfId="1156" xr:uid="{00000000-0005-0000-0000-00003E020000}"/>
    <cellStyle name="40% - Accent3 5 3" xfId="1157" xr:uid="{00000000-0005-0000-0000-00003F020000}"/>
    <cellStyle name="40% - Accent3 5 3 2" xfId="1158" xr:uid="{00000000-0005-0000-0000-000040020000}"/>
    <cellStyle name="40% - Accent3 5 4" xfId="1159" xr:uid="{00000000-0005-0000-0000-000041020000}"/>
    <cellStyle name="40% - Accent3 5_10-15-10-Stmt AU - Period I - Working 1 0" xfId="1160" xr:uid="{00000000-0005-0000-0000-000042020000}"/>
    <cellStyle name="40% - Accent3 6" xfId="1161" xr:uid="{00000000-0005-0000-0000-000043020000}"/>
    <cellStyle name="40% - Accent3 6 2" xfId="1162" xr:uid="{00000000-0005-0000-0000-000044020000}"/>
    <cellStyle name="40% - Accent3 6 2 2" xfId="1163" xr:uid="{00000000-0005-0000-0000-000045020000}"/>
    <cellStyle name="40% - Accent3 6 3" xfId="1164" xr:uid="{00000000-0005-0000-0000-000046020000}"/>
    <cellStyle name="40% - Accent3 6 3 2" xfId="1165" xr:uid="{00000000-0005-0000-0000-000047020000}"/>
    <cellStyle name="40% - Accent3 6 4" xfId="1166" xr:uid="{00000000-0005-0000-0000-000048020000}"/>
    <cellStyle name="40% - Accent3 6_10-15-10-Stmt AU - Period I - Working 1 0" xfId="1167" xr:uid="{00000000-0005-0000-0000-000049020000}"/>
    <cellStyle name="40% - Accent3 7" xfId="1168" xr:uid="{00000000-0005-0000-0000-00004A020000}"/>
    <cellStyle name="40% - Accent3 7 2" xfId="1169" xr:uid="{00000000-0005-0000-0000-00004B020000}"/>
    <cellStyle name="40% - Accent3 7 2 2" xfId="1170" xr:uid="{00000000-0005-0000-0000-00004C020000}"/>
    <cellStyle name="40% - Accent3 7 3" xfId="1171" xr:uid="{00000000-0005-0000-0000-00004D020000}"/>
    <cellStyle name="40% - Accent3 7 3 2" xfId="1172" xr:uid="{00000000-0005-0000-0000-00004E020000}"/>
    <cellStyle name="40% - Accent3 7 4" xfId="1173" xr:uid="{00000000-0005-0000-0000-00004F020000}"/>
    <cellStyle name="40% - Accent3 7_10-15-10-Stmt AU - Period I - Working 1 0" xfId="1174" xr:uid="{00000000-0005-0000-0000-000050020000}"/>
    <cellStyle name="40% - Accent3 8" xfId="1175" xr:uid="{00000000-0005-0000-0000-000051020000}"/>
    <cellStyle name="40% - Accent3 8 2" xfId="1176" xr:uid="{00000000-0005-0000-0000-000052020000}"/>
    <cellStyle name="40% - Accent3 9" xfId="1177" xr:uid="{00000000-0005-0000-0000-000053020000}"/>
    <cellStyle name="40% - Accent3 9 2" xfId="1178" xr:uid="{00000000-0005-0000-0000-000054020000}"/>
    <cellStyle name="40% - Accent4 10" xfId="1179" xr:uid="{00000000-0005-0000-0000-000055020000}"/>
    <cellStyle name="40% - Accent4 10 2" xfId="1180" xr:uid="{00000000-0005-0000-0000-000056020000}"/>
    <cellStyle name="40% - Accent4 11" xfId="1181" xr:uid="{00000000-0005-0000-0000-000057020000}"/>
    <cellStyle name="40% - Accent4 11 2" xfId="1182" xr:uid="{00000000-0005-0000-0000-000058020000}"/>
    <cellStyle name="40% - Accent4 12" xfId="1183" xr:uid="{00000000-0005-0000-0000-000059020000}"/>
    <cellStyle name="40% - Accent4 12 2" xfId="1184" xr:uid="{00000000-0005-0000-0000-00005A020000}"/>
    <cellStyle name="40% - Accent4 13" xfId="1185" xr:uid="{00000000-0005-0000-0000-00005B020000}"/>
    <cellStyle name="40% - Accent4 13 2" xfId="1186" xr:uid="{00000000-0005-0000-0000-00005C020000}"/>
    <cellStyle name="40% - Accent4 14" xfId="1187" xr:uid="{00000000-0005-0000-0000-00005D020000}"/>
    <cellStyle name="40% - Accent4 2" xfId="1188" xr:uid="{00000000-0005-0000-0000-00005E020000}"/>
    <cellStyle name="40% - Accent4 2 2" xfId="1189" xr:uid="{00000000-0005-0000-0000-00005F020000}"/>
    <cellStyle name="40% - Accent4 2 2 2" xfId="1190" xr:uid="{00000000-0005-0000-0000-000060020000}"/>
    <cellStyle name="40% - Accent4 2 3" xfId="1191" xr:uid="{00000000-0005-0000-0000-000061020000}"/>
    <cellStyle name="40% - Accent4 2 3 2" xfId="1192" xr:uid="{00000000-0005-0000-0000-000062020000}"/>
    <cellStyle name="40% - Accent4 2 4" xfId="1193" xr:uid="{00000000-0005-0000-0000-000063020000}"/>
    <cellStyle name="40% - Accent4 2_10-15-10-Stmt AU - Period I - Working 1 0" xfId="1194" xr:uid="{00000000-0005-0000-0000-000064020000}"/>
    <cellStyle name="40% - Accent4 3" xfId="1195" xr:uid="{00000000-0005-0000-0000-000065020000}"/>
    <cellStyle name="40% - Accent4 3 2" xfId="1196" xr:uid="{00000000-0005-0000-0000-000066020000}"/>
    <cellStyle name="40% - Accent4 3 2 2" xfId="1197" xr:uid="{00000000-0005-0000-0000-000067020000}"/>
    <cellStyle name="40% - Accent4 3 3" xfId="1198" xr:uid="{00000000-0005-0000-0000-000068020000}"/>
    <cellStyle name="40% - Accent4 3 3 2" xfId="1199" xr:uid="{00000000-0005-0000-0000-000069020000}"/>
    <cellStyle name="40% - Accent4 3 4" xfId="1200" xr:uid="{00000000-0005-0000-0000-00006A020000}"/>
    <cellStyle name="40% - Accent4 3_10-15-10-Stmt AU - Period I - Working 1 0" xfId="1201" xr:uid="{00000000-0005-0000-0000-00006B020000}"/>
    <cellStyle name="40% - Accent4 4" xfId="1202" xr:uid="{00000000-0005-0000-0000-00006C020000}"/>
    <cellStyle name="40% - Accent4 4 2" xfId="1203" xr:uid="{00000000-0005-0000-0000-00006D020000}"/>
    <cellStyle name="40% - Accent4 4 2 2" xfId="1204" xr:uid="{00000000-0005-0000-0000-00006E020000}"/>
    <cellStyle name="40% - Accent4 4 3" xfId="1205" xr:uid="{00000000-0005-0000-0000-00006F020000}"/>
    <cellStyle name="40% - Accent4 4 3 2" xfId="1206" xr:uid="{00000000-0005-0000-0000-000070020000}"/>
    <cellStyle name="40% - Accent4 4 4" xfId="1207" xr:uid="{00000000-0005-0000-0000-000071020000}"/>
    <cellStyle name="40% - Accent4 4_10-15-10-Stmt AU - Period I - Working 1 0" xfId="1208" xr:uid="{00000000-0005-0000-0000-000072020000}"/>
    <cellStyle name="40% - Accent4 5" xfId="1209" xr:uid="{00000000-0005-0000-0000-000073020000}"/>
    <cellStyle name="40% - Accent4 5 2" xfId="1210" xr:uid="{00000000-0005-0000-0000-000074020000}"/>
    <cellStyle name="40% - Accent4 5 2 2" xfId="1211" xr:uid="{00000000-0005-0000-0000-000075020000}"/>
    <cellStyle name="40% - Accent4 5 3" xfId="1212" xr:uid="{00000000-0005-0000-0000-000076020000}"/>
    <cellStyle name="40% - Accent4 5 3 2" xfId="1213" xr:uid="{00000000-0005-0000-0000-000077020000}"/>
    <cellStyle name="40% - Accent4 5 4" xfId="1214" xr:uid="{00000000-0005-0000-0000-000078020000}"/>
    <cellStyle name="40% - Accent4 5_10-15-10-Stmt AU - Period I - Working 1 0" xfId="1215" xr:uid="{00000000-0005-0000-0000-000079020000}"/>
    <cellStyle name="40% - Accent4 6" xfId="1216" xr:uid="{00000000-0005-0000-0000-00007A020000}"/>
    <cellStyle name="40% - Accent4 6 2" xfId="1217" xr:uid="{00000000-0005-0000-0000-00007B020000}"/>
    <cellStyle name="40% - Accent4 6 2 2" xfId="1218" xr:uid="{00000000-0005-0000-0000-00007C020000}"/>
    <cellStyle name="40% - Accent4 6 3" xfId="1219" xr:uid="{00000000-0005-0000-0000-00007D020000}"/>
    <cellStyle name="40% - Accent4 6 3 2" xfId="1220" xr:uid="{00000000-0005-0000-0000-00007E020000}"/>
    <cellStyle name="40% - Accent4 6 4" xfId="1221" xr:uid="{00000000-0005-0000-0000-00007F020000}"/>
    <cellStyle name="40% - Accent4 6_10-15-10-Stmt AU - Period I - Working 1 0" xfId="1222" xr:uid="{00000000-0005-0000-0000-000080020000}"/>
    <cellStyle name="40% - Accent4 7" xfId="1223" xr:uid="{00000000-0005-0000-0000-000081020000}"/>
    <cellStyle name="40% - Accent4 7 2" xfId="1224" xr:uid="{00000000-0005-0000-0000-000082020000}"/>
    <cellStyle name="40% - Accent4 7 2 2" xfId="1225" xr:uid="{00000000-0005-0000-0000-000083020000}"/>
    <cellStyle name="40% - Accent4 7 3" xfId="1226" xr:uid="{00000000-0005-0000-0000-000084020000}"/>
    <cellStyle name="40% - Accent4 7 3 2" xfId="1227" xr:uid="{00000000-0005-0000-0000-000085020000}"/>
    <cellStyle name="40% - Accent4 7 4" xfId="1228" xr:uid="{00000000-0005-0000-0000-000086020000}"/>
    <cellStyle name="40% - Accent4 7_10-15-10-Stmt AU - Period I - Working 1 0" xfId="1229" xr:uid="{00000000-0005-0000-0000-000087020000}"/>
    <cellStyle name="40% - Accent4 8" xfId="1230" xr:uid="{00000000-0005-0000-0000-000088020000}"/>
    <cellStyle name="40% - Accent4 8 2" xfId="1231" xr:uid="{00000000-0005-0000-0000-000089020000}"/>
    <cellStyle name="40% - Accent4 9" xfId="1232" xr:uid="{00000000-0005-0000-0000-00008A020000}"/>
    <cellStyle name="40% - Accent4 9 2" xfId="1233" xr:uid="{00000000-0005-0000-0000-00008B020000}"/>
    <cellStyle name="40% - Accent5 10" xfId="1234" xr:uid="{00000000-0005-0000-0000-00008C020000}"/>
    <cellStyle name="40% - Accent5 10 2" xfId="1235" xr:uid="{00000000-0005-0000-0000-00008D020000}"/>
    <cellStyle name="40% - Accent5 11" xfId="1236" xr:uid="{00000000-0005-0000-0000-00008E020000}"/>
    <cellStyle name="40% - Accent5 11 2" xfId="1237" xr:uid="{00000000-0005-0000-0000-00008F020000}"/>
    <cellStyle name="40% - Accent5 12" xfId="1238" xr:uid="{00000000-0005-0000-0000-000090020000}"/>
    <cellStyle name="40% - Accent5 12 2" xfId="1239" xr:uid="{00000000-0005-0000-0000-000091020000}"/>
    <cellStyle name="40% - Accent5 13" xfId="1240" xr:uid="{00000000-0005-0000-0000-000092020000}"/>
    <cellStyle name="40% - Accent5 13 2" xfId="1241" xr:uid="{00000000-0005-0000-0000-000093020000}"/>
    <cellStyle name="40% - Accent5 14" xfId="1242" xr:uid="{00000000-0005-0000-0000-000094020000}"/>
    <cellStyle name="40% - Accent5 2" xfId="1243" xr:uid="{00000000-0005-0000-0000-000095020000}"/>
    <cellStyle name="40% - Accent5 2 2" xfId="1244" xr:uid="{00000000-0005-0000-0000-000096020000}"/>
    <cellStyle name="40% - Accent5 2 2 2" xfId="1245" xr:uid="{00000000-0005-0000-0000-000097020000}"/>
    <cellStyle name="40% - Accent5 2 3" xfId="1246" xr:uid="{00000000-0005-0000-0000-000098020000}"/>
    <cellStyle name="40% - Accent5 2 3 2" xfId="1247" xr:uid="{00000000-0005-0000-0000-000099020000}"/>
    <cellStyle name="40% - Accent5 2 4" xfId="1248" xr:uid="{00000000-0005-0000-0000-00009A020000}"/>
    <cellStyle name="40% - Accent5 2_10-15-10-Stmt AU - Period I - Working 1 0" xfId="1249" xr:uid="{00000000-0005-0000-0000-00009B020000}"/>
    <cellStyle name="40% - Accent5 3" xfId="1250" xr:uid="{00000000-0005-0000-0000-00009C020000}"/>
    <cellStyle name="40% - Accent5 3 2" xfId="1251" xr:uid="{00000000-0005-0000-0000-00009D020000}"/>
    <cellStyle name="40% - Accent5 3 2 2" xfId="1252" xr:uid="{00000000-0005-0000-0000-00009E020000}"/>
    <cellStyle name="40% - Accent5 3 3" xfId="1253" xr:uid="{00000000-0005-0000-0000-00009F020000}"/>
    <cellStyle name="40% - Accent5 3 3 2" xfId="1254" xr:uid="{00000000-0005-0000-0000-0000A0020000}"/>
    <cellStyle name="40% - Accent5 3 4" xfId="1255" xr:uid="{00000000-0005-0000-0000-0000A1020000}"/>
    <cellStyle name="40% - Accent5 3_10-15-10-Stmt AU - Period I - Working 1 0" xfId="1256" xr:uid="{00000000-0005-0000-0000-0000A2020000}"/>
    <cellStyle name="40% - Accent5 4" xfId="1257" xr:uid="{00000000-0005-0000-0000-0000A3020000}"/>
    <cellStyle name="40% - Accent5 4 2" xfId="1258" xr:uid="{00000000-0005-0000-0000-0000A4020000}"/>
    <cellStyle name="40% - Accent5 4 2 2" xfId="1259" xr:uid="{00000000-0005-0000-0000-0000A5020000}"/>
    <cellStyle name="40% - Accent5 4 3" xfId="1260" xr:uid="{00000000-0005-0000-0000-0000A6020000}"/>
    <cellStyle name="40% - Accent5 4 3 2" xfId="1261" xr:uid="{00000000-0005-0000-0000-0000A7020000}"/>
    <cellStyle name="40% - Accent5 4 4" xfId="1262" xr:uid="{00000000-0005-0000-0000-0000A8020000}"/>
    <cellStyle name="40% - Accent5 4_10-15-10-Stmt AU - Period I - Working 1 0" xfId="1263" xr:uid="{00000000-0005-0000-0000-0000A9020000}"/>
    <cellStyle name="40% - Accent5 5" xfId="1264" xr:uid="{00000000-0005-0000-0000-0000AA020000}"/>
    <cellStyle name="40% - Accent5 5 2" xfId="1265" xr:uid="{00000000-0005-0000-0000-0000AB020000}"/>
    <cellStyle name="40% - Accent5 5 2 2" xfId="1266" xr:uid="{00000000-0005-0000-0000-0000AC020000}"/>
    <cellStyle name="40% - Accent5 5 3" xfId="1267" xr:uid="{00000000-0005-0000-0000-0000AD020000}"/>
    <cellStyle name="40% - Accent5 5 3 2" xfId="1268" xr:uid="{00000000-0005-0000-0000-0000AE020000}"/>
    <cellStyle name="40% - Accent5 5 4" xfId="1269" xr:uid="{00000000-0005-0000-0000-0000AF020000}"/>
    <cellStyle name="40% - Accent5 5_10-15-10-Stmt AU - Period I - Working 1 0" xfId="1270" xr:uid="{00000000-0005-0000-0000-0000B0020000}"/>
    <cellStyle name="40% - Accent5 6" xfId="1271" xr:uid="{00000000-0005-0000-0000-0000B1020000}"/>
    <cellStyle name="40% - Accent5 6 2" xfId="1272" xr:uid="{00000000-0005-0000-0000-0000B2020000}"/>
    <cellStyle name="40% - Accent5 6 2 2" xfId="1273" xr:uid="{00000000-0005-0000-0000-0000B3020000}"/>
    <cellStyle name="40% - Accent5 6 3" xfId="1274" xr:uid="{00000000-0005-0000-0000-0000B4020000}"/>
    <cellStyle name="40% - Accent5 6 3 2" xfId="1275" xr:uid="{00000000-0005-0000-0000-0000B5020000}"/>
    <cellStyle name="40% - Accent5 6 4" xfId="1276" xr:uid="{00000000-0005-0000-0000-0000B6020000}"/>
    <cellStyle name="40% - Accent5 6_10-15-10-Stmt AU - Period I - Working 1 0" xfId="1277" xr:uid="{00000000-0005-0000-0000-0000B7020000}"/>
    <cellStyle name="40% - Accent5 7" xfId="1278" xr:uid="{00000000-0005-0000-0000-0000B8020000}"/>
    <cellStyle name="40% - Accent5 7 2" xfId="1279" xr:uid="{00000000-0005-0000-0000-0000B9020000}"/>
    <cellStyle name="40% - Accent5 7 2 2" xfId="1280" xr:uid="{00000000-0005-0000-0000-0000BA020000}"/>
    <cellStyle name="40% - Accent5 7 3" xfId="1281" xr:uid="{00000000-0005-0000-0000-0000BB020000}"/>
    <cellStyle name="40% - Accent5 7 3 2" xfId="1282" xr:uid="{00000000-0005-0000-0000-0000BC020000}"/>
    <cellStyle name="40% - Accent5 7 4" xfId="1283" xr:uid="{00000000-0005-0000-0000-0000BD020000}"/>
    <cellStyle name="40% - Accent5 7_10-15-10-Stmt AU - Period I - Working 1 0" xfId="1284" xr:uid="{00000000-0005-0000-0000-0000BE020000}"/>
    <cellStyle name="40% - Accent5 8" xfId="1285" xr:uid="{00000000-0005-0000-0000-0000BF020000}"/>
    <cellStyle name="40% - Accent5 8 2" xfId="1286" xr:uid="{00000000-0005-0000-0000-0000C0020000}"/>
    <cellStyle name="40% - Accent5 9" xfId="1287" xr:uid="{00000000-0005-0000-0000-0000C1020000}"/>
    <cellStyle name="40% - Accent5 9 2" xfId="1288" xr:uid="{00000000-0005-0000-0000-0000C2020000}"/>
    <cellStyle name="40% - Accent6 10" xfId="1289" xr:uid="{00000000-0005-0000-0000-0000C3020000}"/>
    <cellStyle name="40% - Accent6 10 2" xfId="1290" xr:uid="{00000000-0005-0000-0000-0000C4020000}"/>
    <cellStyle name="40% - Accent6 11" xfId="1291" xr:uid="{00000000-0005-0000-0000-0000C5020000}"/>
    <cellStyle name="40% - Accent6 11 2" xfId="1292" xr:uid="{00000000-0005-0000-0000-0000C6020000}"/>
    <cellStyle name="40% - Accent6 12" xfId="1293" xr:uid="{00000000-0005-0000-0000-0000C7020000}"/>
    <cellStyle name="40% - Accent6 12 2" xfId="1294" xr:uid="{00000000-0005-0000-0000-0000C8020000}"/>
    <cellStyle name="40% - Accent6 13" xfId="1295" xr:uid="{00000000-0005-0000-0000-0000C9020000}"/>
    <cellStyle name="40% - Accent6 13 2" xfId="1296" xr:uid="{00000000-0005-0000-0000-0000CA020000}"/>
    <cellStyle name="40% - Accent6 14" xfId="1297" xr:uid="{00000000-0005-0000-0000-0000CB020000}"/>
    <cellStyle name="40% - Accent6 2" xfId="1298" xr:uid="{00000000-0005-0000-0000-0000CC020000}"/>
    <cellStyle name="40% - Accent6 2 2" xfId="1299" xr:uid="{00000000-0005-0000-0000-0000CD020000}"/>
    <cellStyle name="40% - Accent6 2 2 2" xfId="1300" xr:uid="{00000000-0005-0000-0000-0000CE020000}"/>
    <cellStyle name="40% - Accent6 2 3" xfId="1301" xr:uid="{00000000-0005-0000-0000-0000CF020000}"/>
    <cellStyle name="40% - Accent6 2 3 2" xfId="1302" xr:uid="{00000000-0005-0000-0000-0000D0020000}"/>
    <cellStyle name="40% - Accent6 2 4" xfId="1303" xr:uid="{00000000-0005-0000-0000-0000D1020000}"/>
    <cellStyle name="40% - Accent6 2_10-15-10-Stmt AU - Period I - Working 1 0" xfId="1304" xr:uid="{00000000-0005-0000-0000-0000D2020000}"/>
    <cellStyle name="40% - Accent6 3" xfId="1305" xr:uid="{00000000-0005-0000-0000-0000D3020000}"/>
    <cellStyle name="40% - Accent6 3 2" xfId="1306" xr:uid="{00000000-0005-0000-0000-0000D4020000}"/>
    <cellStyle name="40% - Accent6 3 2 2" xfId="1307" xr:uid="{00000000-0005-0000-0000-0000D5020000}"/>
    <cellStyle name="40% - Accent6 3 3" xfId="1308" xr:uid="{00000000-0005-0000-0000-0000D6020000}"/>
    <cellStyle name="40% - Accent6 3 3 2" xfId="1309" xr:uid="{00000000-0005-0000-0000-0000D7020000}"/>
    <cellStyle name="40% - Accent6 3 4" xfId="1310" xr:uid="{00000000-0005-0000-0000-0000D8020000}"/>
    <cellStyle name="40% - Accent6 3_10-15-10-Stmt AU - Period I - Working 1 0" xfId="1311" xr:uid="{00000000-0005-0000-0000-0000D9020000}"/>
    <cellStyle name="40% - Accent6 4" xfId="1312" xr:uid="{00000000-0005-0000-0000-0000DA020000}"/>
    <cellStyle name="40% - Accent6 4 2" xfId="1313" xr:uid="{00000000-0005-0000-0000-0000DB020000}"/>
    <cellStyle name="40% - Accent6 4 2 2" xfId="1314" xr:uid="{00000000-0005-0000-0000-0000DC020000}"/>
    <cellStyle name="40% - Accent6 4 3" xfId="1315" xr:uid="{00000000-0005-0000-0000-0000DD020000}"/>
    <cellStyle name="40% - Accent6 4 3 2" xfId="1316" xr:uid="{00000000-0005-0000-0000-0000DE020000}"/>
    <cellStyle name="40% - Accent6 4 4" xfId="1317" xr:uid="{00000000-0005-0000-0000-0000DF020000}"/>
    <cellStyle name="40% - Accent6 4_10-15-10-Stmt AU - Period I - Working 1 0" xfId="1318" xr:uid="{00000000-0005-0000-0000-0000E0020000}"/>
    <cellStyle name="40% - Accent6 5" xfId="1319" xr:uid="{00000000-0005-0000-0000-0000E1020000}"/>
    <cellStyle name="40% - Accent6 5 2" xfId="1320" xr:uid="{00000000-0005-0000-0000-0000E2020000}"/>
    <cellStyle name="40% - Accent6 5 2 2" xfId="1321" xr:uid="{00000000-0005-0000-0000-0000E3020000}"/>
    <cellStyle name="40% - Accent6 5 3" xfId="1322" xr:uid="{00000000-0005-0000-0000-0000E4020000}"/>
    <cellStyle name="40% - Accent6 5 3 2" xfId="1323" xr:uid="{00000000-0005-0000-0000-0000E5020000}"/>
    <cellStyle name="40% - Accent6 5 4" xfId="1324" xr:uid="{00000000-0005-0000-0000-0000E6020000}"/>
    <cellStyle name="40% - Accent6 5_10-15-10-Stmt AU - Period I - Working 1 0" xfId="1325" xr:uid="{00000000-0005-0000-0000-0000E7020000}"/>
    <cellStyle name="40% - Accent6 6" xfId="1326" xr:uid="{00000000-0005-0000-0000-0000E8020000}"/>
    <cellStyle name="40% - Accent6 6 2" xfId="1327" xr:uid="{00000000-0005-0000-0000-0000E9020000}"/>
    <cellStyle name="40% - Accent6 6 2 2" xfId="1328" xr:uid="{00000000-0005-0000-0000-0000EA020000}"/>
    <cellStyle name="40% - Accent6 6 3" xfId="1329" xr:uid="{00000000-0005-0000-0000-0000EB020000}"/>
    <cellStyle name="40% - Accent6 6 3 2" xfId="1330" xr:uid="{00000000-0005-0000-0000-0000EC020000}"/>
    <cellStyle name="40% - Accent6 6 4" xfId="1331" xr:uid="{00000000-0005-0000-0000-0000ED020000}"/>
    <cellStyle name="40% - Accent6 6_10-15-10-Stmt AU - Period I - Working 1 0" xfId="1332" xr:uid="{00000000-0005-0000-0000-0000EE020000}"/>
    <cellStyle name="40% - Accent6 7" xfId="1333" xr:uid="{00000000-0005-0000-0000-0000EF020000}"/>
    <cellStyle name="40% - Accent6 7 2" xfId="1334" xr:uid="{00000000-0005-0000-0000-0000F0020000}"/>
    <cellStyle name="40% - Accent6 7 2 2" xfId="1335" xr:uid="{00000000-0005-0000-0000-0000F1020000}"/>
    <cellStyle name="40% - Accent6 7 3" xfId="1336" xr:uid="{00000000-0005-0000-0000-0000F2020000}"/>
    <cellStyle name="40% - Accent6 7 3 2" xfId="1337" xr:uid="{00000000-0005-0000-0000-0000F3020000}"/>
    <cellStyle name="40% - Accent6 7 4" xfId="1338" xr:uid="{00000000-0005-0000-0000-0000F4020000}"/>
    <cellStyle name="40% - Accent6 7_10-15-10-Stmt AU - Period I - Working 1 0" xfId="1339" xr:uid="{00000000-0005-0000-0000-0000F5020000}"/>
    <cellStyle name="40% - Accent6 8" xfId="1340" xr:uid="{00000000-0005-0000-0000-0000F6020000}"/>
    <cellStyle name="40% - Accent6 8 2" xfId="1341" xr:uid="{00000000-0005-0000-0000-0000F7020000}"/>
    <cellStyle name="40% - Accent6 9" xfId="1342" xr:uid="{00000000-0005-0000-0000-0000F8020000}"/>
    <cellStyle name="40% - Accent6 9 2" xfId="1343" xr:uid="{00000000-0005-0000-0000-0000F9020000}"/>
    <cellStyle name="60% - Accent1 2" xfId="1344" xr:uid="{00000000-0005-0000-0000-0000FA020000}"/>
    <cellStyle name="60% - Accent2 2" xfId="1345" xr:uid="{00000000-0005-0000-0000-0000FB020000}"/>
    <cellStyle name="60% - Accent3 2" xfId="1346" xr:uid="{00000000-0005-0000-0000-0000FC020000}"/>
    <cellStyle name="60% - Accent4 2" xfId="1347" xr:uid="{00000000-0005-0000-0000-0000FD020000}"/>
    <cellStyle name="60% - Accent5 2" xfId="1348" xr:uid="{00000000-0005-0000-0000-0000FE020000}"/>
    <cellStyle name="60% - Accent6 2" xfId="1349" xr:uid="{00000000-0005-0000-0000-0000FF020000}"/>
    <cellStyle name="Accent1 - 20%" xfId="182" xr:uid="{00000000-0005-0000-0000-000000030000}"/>
    <cellStyle name="Accent1 - 40%" xfId="183" xr:uid="{00000000-0005-0000-0000-000001030000}"/>
    <cellStyle name="Accent1 - 60%" xfId="184" xr:uid="{00000000-0005-0000-0000-000002030000}"/>
    <cellStyle name="Accent1 2" xfId="1350" xr:uid="{00000000-0005-0000-0000-000003030000}"/>
    <cellStyle name="Accent2 - 20%" xfId="185" xr:uid="{00000000-0005-0000-0000-000004030000}"/>
    <cellStyle name="Accent2 - 40%" xfId="186" xr:uid="{00000000-0005-0000-0000-000005030000}"/>
    <cellStyle name="Accent2 - 60%" xfId="187" xr:uid="{00000000-0005-0000-0000-000006030000}"/>
    <cellStyle name="Accent2 2" xfId="1351" xr:uid="{00000000-0005-0000-0000-000007030000}"/>
    <cellStyle name="Accent3 - 20%" xfId="188" xr:uid="{00000000-0005-0000-0000-000008030000}"/>
    <cellStyle name="Accent3 - 40%" xfId="189" xr:uid="{00000000-0005-0000-0000-000009030000}"/>
    <cellStyle name="Accent3 - 60%" xfId="190" xr:uid="{00000000-0005-0000-0000-00000A030000}"/>
    <cellStyle name="Accent3 2" xfId="1352" xr:uid="{00000000-0005-0000-0000-00000B030000}"/>
    <cellStyle name="Accent4 - 20%" xfId="191" xr:uid="{00000000-0005-0000-0000-00000C030000}"/>
    <cellStyle name="Accent4 - 40%" xfId="192" xr:uid="{00000000-0005-0000-0000-00000D030000}"/>
    <cellStyle name="Accent4 - 60%" xfId="193" xr:uid="{00000000-0005-0000-0000-00000E030000}"/>
    <cellStyle name="Accent4 2" xfId="656" xr:uid="{00000000-0005-0000-0000-00000F030000}"/>
    <cellStyle name="Accent5 - 20%" xfId="194" xr:uid="{00000000-0005-0000-0000-000010030000}"/>
    <cellStyle name="Accent5 - 40%" xfId="195" xr:uid="{00000000-0005-0000-0000-000011030000}"/>
    <cellStyle name="Accent5 - 60%" xfId="196" xr:uid="{00000000-0005-0000-0000-000012030000}"/>
    <cellStyle name="Accent5 2" xfId="1353" xr:uid="{00000000-0005-0000-0000-000013030000}"/>
    <cellStyle name="Accent6 - 20%" xfId="197" xr:uid="{00000000-0005-0000-0000-000014030000}"/>
    <cellStyle name="Accent6 - 40%" xfId="198" xr:uid="{00000000-0005-0000-0000-000015030000}"/>
    <cellStyle name="Accent6 - 60%" xfId="199" xr:uid="{00000000-0005-0000-0000-000016030000}"/>
    <cellStyle name="Accent6 2" xfId="1354" xr:uid="{00000000-0005-0000-0000-000017030000}"/>
    <cellStyle name="Actual Date" xfId="200" xr:uid="{00000000-0005-0000-0000-000018030000}"/>
    <cellStyle name="Actual Date 2" xfId="38297" xr:uid="{00000000-0005-0000-0000-000019030000}"/>
    <cellStyle name="ÅëÈ­ [0]_±âÅ¸" xfId="201" xr:uid="{00000000-0005-0000-0000-00001A030000}"/>
    <cellStyle name="ÅëÈ­_±âÅ¸" xfId="202" xr:uid="{00000000-0005-0000-0000-00001B030000}"/>
    <cellStyle name="AFE" xfId="203" xr:uid="{00000000-0005-0000-0000-00001C030000}"/>
    <cellStyle name="AFE 2" xfId="38298" xr:uid="{00000000-0005-0000-0000-00001D030000}"/>
    <cellStyle name="ÄÞ¸¶ [0]_±âÅ¸" xfId="204" xr:uid="{00000000-0005-0000-0000-00001E030000}"/>
    <cellStyle name="ÄÞ¸¶_±âÅ¸" xfId="205" xr:uid="{00000000-0005-0000-0000-00001F030000}"/>
    <cellStyle name="Bad 2" xfId="1355" xr:uid="{00000000-0005-0000-0000-000020030000}"/>
    <cellStyle name="BMDate" xfId="206" xr:uid="{00000000-0005-0000-0000-000021030000}"/>
    <cellStyle name="BMHeading" xfId="207" xr:uid="{00000000-0005-0000-0000-000022030000}"/>
    <cellStyle name="BMInputNormal" xfId="208" xr:uid="{00000000-0005-0000-0000-000023030000}"/>
    <cellStyle name="BMMultiple" xfId="209" xr:uid="{00000000-0005-0000-0000-000024030000}"/>
    <cellStyle name="BMPercent" xfId="210" xr:uid="{00000000-0005-0000-0000-000025030000}"/>
    <cellStyle name="Body" xfId="211" xr:uid="{00000000-0005-0000-0000-000026030000}"/>
    <cellStyle name="Bold/Border" xfId="212" xr:uid="{00000000-0005-0000-0000-000027030000}"/>
    <cellStyle name="Bold/Border 2" xfId="38299" xr:uid="{00000000-0005-0000-0000-000028030000}"/>
    <cellStyle name="BooleanYorN" xfId="213" xr:uid="{00000000-0005-0000-0000-000029030000}"/>
    <cellStyle name="Bullet" xfId="214" xr:uid="{00000000-0005-0000-0000-00002A030000}"/>
    <cellStyle name="Bullet 2" xfId="38300" xr:uid="{00000000-0005-0000-0000-00002B030000}"/>
    <cellStyle name="c" xfId="215" xr:uid="{00000000-0005-0000-0000-00002C030000}"/>
    <cellStyle name="c_Bal Sheets" xfId="216" xr:uid="{00000000-0005-0000-0000-00002D030000}"/>
    <cellStyle name="c_Credit (2)" xfId="217" xr:uid="{00000000-0005-0000-0000-00002E030000}"/>
    <cellStyle name="c_Earnings" xfId="218" xr:uid="{00000000-0005-0000-0000-00002F030000}"/>
    <cellStyle name="c_Earnings (2)" xfId="219" xr:uid="{00000000-0005-0000-0000-000030030000}"/>
    <cellStyle name="c_finsumm" xfId="220" xr:uid="{00000000-0005-0000-0000-000031030000}"/>
    <cellStyle name="c_GoroWipTax-to2050_fromCo_Oct21_99" xfId="221" xr:uid="{00000000-0005-0000-0000-000032030000}"/>
    <cellStyle name="c_HardInc " xfId="222" xr:uid="{00000000-0005-0000-0000-000033030000}"/>
    <cellStyle name="c_Hist Inputs (2)" xfId="223" xr:uid="{00000000-0005-0000-0000-000034030000}"/>
    <cellStyle name="c_IEL_finsumm" xfId="224" xr:uid="{00000000-0005-0000-0000-000035030000}"/>
    <cellStyle name="c_IEL_finsumm1" xfId="225" xr:uid="{00000000-0005-0000-0000-000036030000}"/>
    <cellStyle name="c_LBO Summary" xfId="226" xr:uid="{00000000-0005-0000-0000-000037030000}"/>
    <cellStyle name="c_Schedules" xfId="227" xr:uid="{00000000-0005-0000-0000-000038030000}"/>
    <cellStyle name="c_Trans Assump (2)" xfId="228" xr:uid="{00000000-0005-0000-0000-000039030000}"/>
    <cellStyle name="c_Unit Price Sen. (2)" xfId="229" xr:uid="{00000000-0005-0000-0000-00003A030000}"/>
    <cellStyle name="Ç¥ÁØ_¿ù°£¿ä¾àº¸°í" xfId="230" xr:uid="{00000000-0005-0000-0000-00003B030000}"/>
    <cellStyle name="C00A" xfId="1" xr:uid="{00000000-0005-0000-0000-00003C030000}"/>
    <cellStyle name="C00B" xfId="2" xr:uid="{00000000-0005-0000-0000-00003D030000}"/>
    <cellStyle name="C00L" xfId="3" xr:uid="{00000000-0005-0000-0000-00003E030000}"/>
    <cellStyle name="C01A" xfId="4" xr:uid="{00000000-0005-0000-0000-00003F030000}"/>
    <cellStyle name="C01B" xfId="5" xr:uid="{00000000-0005-0000-0000-000040030000}"/>
    <cellStyle name="C01H" xfId="6" xr:uid="{00000000-0005-0000-0000-000041030000}"/>
    <cellStyle name="C01L" xfId="7" xr:uid="{00000000-0005-0000-0000-000042030000}"/>
    <cellStyle name="C02A" xfId="8" xr:uid="{00000000-0005-0000-0000-000043030000}"/>
    <cellStyle name="C02A 2" xfId="529" xr:uid="{00000000-0005-0000-0000-000044030000}"/>
    <cellStyle name="C02B" xfId="9" xr:uid="{00000000-0005-0000-0000-000045030000}"/>
    <cellStyle name="C02H" xfId="10" xr:uid="{00000000-0005-0000-0000-000046030000}"/>
    <cellStyle name="C02L" xfId="11" xr:uid="{00000000-0005-0000-0000-000047030000}"/>
    <cellStyle name="C03A" xfId="12" xr:uid="{00000000-0005-0000-0000-000048030000}"/>
    <cellStyle name="C03B" xfId="13" xr:uid="{00000000-0005-0000-0000-000049030000}"/>
    <cellStyle name="C03H" xfId="14" xr:uid="{00000000-0005-0000-0000-00004A030000}"/>
    <cellStyle name="C03L" xfId="15" xr:uid="{00000000-0005-0000-0000-00004B030000}"/>
    <cellStyle name="C04A" xfId="16" xr:uid="{00000000-0005-0000-0000-00004C030000}"/>
    <cellStyle name="C04B" xfId="17" xr:uid="{00000000-0005-0000-0000-00004D030000}"/>
    <cellStyle name="C04H" xfId="18" xr:uid="{00000000-0005-0000-0000-00004E030000}"/>
    <cellStyle name="C04L" xfId="19" xr:uid="{00000000-0005-0000-0000-00004F030000}"/>
    <cellStyle name="C05A" xfId="20" xr:uid="{00000000-0005-0000-0000-000050030000}"/>
    <cellStyle name="C05B" xfId="21" xr:uid="{00000000-0005-0000-0000-000051030000}"/>
    <cellStyle name="C05H" xfId="22" xr:uid="{00000000-0005-0000-0000-000052030000}"/>
    <cellStyle name="C05L" xfId="23" xr:uid="{00000000-0005-0000-0000-000053030000}"/>
    <cellStyle name="C05L 2" xfId="644" xr:uid="{00000000-0005-0000-0000-000054030000}"/>
    <cellStyle name="C05L 3" xfId="530" xr:uid="{00000000-0005-0000-0000-000055030000}"/>
    <cellStyle name="C06A" xfId="24" xr:uid="{00000000-0005-0000-0000-000056030000}"/>
    <cellStyle name="C06B" xfId="25" xr:uid="{00000000-0005-0000-0000-000057030000}"/>
    <cellStyle name="C06H" xfId="26" xr:uid="{00000000-0005-0000-0000-000058030000}"/>
    <cellStyle name="C06L" xfId="27" xr:uid="{00000000-0005-0000-0000-000059030000}"/>
    <cellStyle name="C07A" xfId="28" xr:uid="{00000000-0005-0000-0000-00005A030000}"/>
    <cellStyle name="C07B" xfId="29" xr:uid="{00000000-0005-0000-0000-00005B030000}"/>
    <cellStyle name="C07H" xfId="30" xr:uid="{00000000-0005-0000-0000-00005C030000}"/>
    <cellStyle name="C07L" xfId="31" xr:uid="{00000000-0005-0000-0000-00005D030000}"/>
    <cellStyle name="Calc Currency (0)" xfId="231" xr:uid="{00000000-0005-0000-0000-00005E030000}"/>
    <cellStyle name="Calc Currency (0) 2" xfId="38301" xr:uid="{00000000-0005-0000-0000-00005F030000}"/>
    <cellStyle name="CalcInput" xfId="232" xr:uid="{00000000-0005-0000-0000-000060030000}"/>
    <cellStyle name="Calcs" xfId="233" xr:uid="{00000000-0005-0000-0000-000061030000}"/>
    <cellStyle name="Calcs 2" xfId="38302" xr:uid="{00000000-0005-0000-0000-000062030000}"/>
    <cellStyle name="Calculation 2" xfId="1356" xr:uid="{00000000-0005-0000-0000-000063030000}"/>
    <cellStyle name="Calculation 2 10" xfId="1357" xr:uid="{00000000-0005-0000-0000-000064030000}"/>
    <cellStyle name="Calculation 2 10 2" xfId="1358" xr:uid="{00000000-0005-0000-0000-000065030000}"/>
    <cellStyle name="Calculation 2 11" xfId="1359" xr:uid="{00000000-0005-0000-0000-000066030000}"/>
    <cellStyle name="Calculation 2 11 2" xfId="1360" xr:uid="{00000000-0005-0000-0000-000067030000}"/>
    <cellStyle name="Calculation 2 12" xfId="1361" xr:uid="{00000000-0005-0000-0000-000068030000}"/>
    <cellStyle name="Calculation 2 12 2" xfId="1362" xr:uid="{00000000-0005-0000-0000-000069030000}"/>
    <cellStyle name="Calculation 2 13" xfId="1363" xr:uid="{00000000-0005-0000-0000-00006A030000}"/>
    <cellStyle name="Calculation 2 13 2" xfId="1364" xr:uid="{00000000-0005-0000-0000-00006B030000}"/>
    <cellStyle name="Calculation 2 14" xfId="1365" xr:uid="{00000000-0005-0000-0000-00006C030000}"/>
    <cellStyle name="Calculation 2 14 2" xfId="1366" xr:uid="{00000000-0005-0000-0000-00006D030000}"/>
    <cellStyle name="Calculation 2 15" xfId="1367" xr:uid="{00000000-0005-0000-0000-00006E030000}"/>
    <cellStyle name="Calculation 2 15 2" xfId="1368" xr:uid="{00000000-0005-0000-0000-00006F030000}"/>
    <cellStyle name="Calculation 2 16" xfId="1369" xr:uid="{00000000-0005-0000-0000-000070030000}"/>
    <cellStyle name="Calculation 2 2" xfId="1370" xr:uid="{00000000-0005-0000-0000-000071030000}"/>
    <cellStyle name="Calculation 2 2 10" xfId="1371" xr:uid="{00000000-0005-0000-0000-000072030000}"/>
    <cellStyle name="Calculation 2 2 10 2" xfId="1372" xr:uid="{00000000-0005-0000-0000-000073030000}"/>
    <cellStyle name="Calculation 2 2 11" xfId="1373" xr:uid="{00000000-0005-0000-0000-000074030000}"/>
    <cellStyle name="Calculation 2 2 2" xfId="1374" xr:uid="{00000000-0005-0000-0000-000075030000}"/>
    <cellStyle name="Calculation 2 2 2 2" xfId="1375" xr:uid="{00000000-0005-0000-0000-000076030000}"/>
    <cellStyle name="Calculation 2 2 2 2 2" xfId="1376" xr:uid="{00000000-0005-0000-0000-000077030000}"/>
    <cellStyle name="Calculation 2 2 2 3" xfId="1377" xr:uid="{00000000-0005-0000-0000-000078030000}"/>
    <cellStyle name="Calculation 2 2 3" xfId="1378" xr:uid="{00000000-0005-0000-0000-000079030000}"/>
    <cellStyle name="Calculation 2 2 3 2" xfId="1379" xr:uid="{00000000-0005-0000-0000-00007A030000}"/>
    <cellStyle name="Calculation 2 2 4" xfId="1380" xr:uid="{00000000-0005-0000-0000-00007B030000}"/>
    <cellStyle name="Calculation 2 2 4 2" xfId="1381" xr:uid="{00000000-0005-0000-0000-00007C030000}"/>
    <cellStyle name="Calculation 2 2 5" xfId="1382" xr:uid="{00000000-0005-0000-0000-00007D030000}"/>
    <cellStyle name="Calculation 2 2 5 2" xfId="1383" xr:uid="{00000000-0005-0000-0000-00007E030000}"/>
    <cellStyle name="Calculation 2 2 6" xfId="1384" xr:uid="{00000000-0005-0000-0000-00007F030000}"/>
    <cellStyle name="Calculation 2 2 6 2" xfId="1385" xr:uid="{00000000-0005-0000-0000-000080030000}"/>
    <cellStyle name="Calculation 2 2 7" xfId="1386" xr:uid="{00000000-0005-0000-0000-000081030000}"/>
    <cellStyle name="Calculation 2 2 7 2" xfId="1387" xr:uid="{00000000-0005-0000-0000-000082030000}"/>
    <cellStyle name="Calculation 2 2 8" xfId="1388" xr:uid="{00000000-0005-0000-0000-000083030000}"/>
    <cellStyle name="Calculation 2 2 8 2" xfId="1389" xr:uid="{00000000-0005-0000-0000-000084030000}"/>
    <cellStyle name="Calculation 2 2 9" xfId="1390" xr:uid="{00000000-0005-0000-0000-000085030000}"/>
    <cellStyle name="Calculation 2 2 9 2" xfId="1391" xr:uid="{00000000-0005-0000-0000-000086030000}"/>
    <cellStyle name="Calculation 2 3" xfId="1392" xr:uid="{00000000-0005-0000-0000-000087030000}"/>
    <cellStyle name="Calculation 2 3 10" xfId="1393" xr:uid="{00000000-0005-0000-0000-000088030000}"/>
    <cellStyle name="Calculation 2 3 10 2" xfId="1394" xr:uid="{00000000-0005-0000-0000-000089030000}"/>
    <cellStyle name="Calculation 2 3 11" xfId="1395" xr:uid="{00000000-0005-0000-0000-00008A030000}"/>
    <cellStyle name="Calculation 2 3 2" xfId="1396" xr:uid="{00000000-0005-0000-0000-00008B030000}"/>
    <cellStyle name="Calculation 2 3 2 2" xfId="1397" xr:uid="{00000000-0005-0000-0000-00008C030000}"/>
    <cellStyle name="Calculation 2 3 2 2 2" xfId="1398" xr:uid="{00000000-0005-0000-0000-00008D030000}"/>
    <cellStyle name="Calculation 2 3 2 3" xfId="1399" xr:uid="{00000000-0005-0000-0000-00008E030000}"/>
    <cellStyle name="Calculation 2 3 3" xfId="1400" xr:uid="{00000000-0005-0000-0000-00008F030000}"/>
    <cellStyle name="Calculation 2 3 3 2" xfId="1401" xr:uid="{00000000-0005-0000-0000-000090030000}"/>
    <cellStyle name="Calculation 2 3 4" xfId="1402" xr:uid="{00000000-0005-0000-0000-000091030000}"/>
    <cellStyle name="Calculation 2 3 4 2" xfId="1403" xr:uid="{00000000-0005-0000-0000-000092030000}"/>
    <cellStyle name="Calculation 2 3 5" xfId="1404" xr:uid="{00000000-0005-0000-0000-000093030000}"/>
    <cellStyle name="Calculation 2 3 5 2" xfId="1405" xr:uid="{00000000-0005-0000-0000-000094030000}"/>
    <cellStyle name="Calculation 2 3 6" xfId="1406" xr:uid="{00000000-0005-0000-0000-000095030000}"/>
    <cellStyle name="Calculation 2 3 6 2" xfId="1407" xr:uid="{00000000-0005-0000-0000-000096030000}"/>
    <cellStyle name="Calculation 2 3 7" xfId="1408" xr:uid="{00000000-0005-0000-0000-000097030000}"/>
    <cellStyle name="Calculation 2 3 7 2" xfId="1409" xr:uid="{00000000-0005-0000-0000-000098030000}"/>
    <cellStyle name="Calculation 2 3 8" xfId="1410" xr:uid="{00000000-0005-0000-0000-000099030000}"/>
    <cellStyle name="Calculation 2 3 8 2" xfId="1411" xr:uid="{00000000-0005-0000-0000-00009A030000}"/>
    <cellStyle name="Calculation 2 3 9" xfId="1412" xr:uid="{00000000-0005-0000-0000-00009B030000}"/>
    <cellStyle name="Calculation 2 3 9 2" xfId="1413" xr:uid="{00000000-0005-0000-0000-00009C030000}"/>
    <cellStyle name="Calculation 2 4" xfId="1414" xr:uid="{00000000-0005-0000-0000-00009D030000}"/>
    <cellStyle name="Calculation 2 4 10" xfId="1415" xr:uid="{00000000-0005-0000-0000-00009E030000}"/>
    <cellStyle name="Calculation 2 4 10 2" xfId="1416" xr:uid="{00000000-0005-0000-0000-00009F030000}"/>
    <cellStyle name="Calculation 2 4 11" xfId="1417" xr:uid="{00000000-0005-0000-0000-0000A0030000}"/>
    <cellStyle name="Calculation 2 4 2" xfId="1418" xr:uid="{00000000-0005-0000-0000-0000A1030000}"/>
    <cellStyle name="Calculation 2 4 2 2" xfId="1419" xr:uid="{00000000-0005-0000-0000-0000A2030000}"/>
    <cellStyle name="Calculation 2 4 2 2 2" xfId="1420" xr:uid="{00000000-0005-0000-0000-0000A3030000}"/>
    <cellStyle name="Calculation 2 4 2 3" xfId="1421" xr:uid="{00000000-0005-0000-0000-0000A4030000}"/>
    <cellStyle name="Calculation 2 4 3" xfId="1422" xr:uid="{00000000-0005-0000-0000-0000A5030000}"/>
    <cellStyle name="Calculation 2 4 3 2" xfId="1423" xr:uid="{00000000-0005-0000-0000-0000A6030000}"/>
    <cellStyle name="Calculation 2 4 4" xfId="1424" xr:uid="{00000000-0005-0000-0000-0000A7030000}"/>
    <cellStyle name="Calculation 2 4 4 2" xfId="1425" xr:uid="{00000000-0005-0000-0000-0000A8030000}"/>
    <cellStyle name="Calculation 2 4 5" xfId="1426" xr:uid="{00000000-0005-0000-0000-0000A9030000}"/>
    <cellStyle name="Calculation 2 4 5 2" xfId="1427" xr:uid="{00000000-0005-0000-0000-0000AA030000}"/>
    <cellStyle name="Calculation 2 4 6" xfId="1428" xr:uid="{00000000-0005-0000-0000-0000AB030000}"/>
    <cellStyle name="Calculation 2 4 6 2" xfId="1429" xr:uid="{00000000-0005-0000-0000-0000AC030000}"/>
    <cellStyle name="Calculation 2 4 7" xfId="1430" xr:uid="{00000000-0005-0000-0000-0000AD030000}"/>
    <cellStyle name="Calculation 2 4 7 2" xfId="1431" xr:uid="{00000000-0005-0000-0000-0000AE030000}"/>
    <cellStyle name="Calculation 2 4 8" xfId="1432" xr:uid="{00000000-0005-0000-0000-0000AF030000}"/>
    <cellStyle name="Calculation 2 4 8 2" xfId="1433" xr:uid="{00000000-0005-0000-0000-0000B0030000}"/>
    <cellStyle name="Calculation 2 4 9" xfId="1434" xr:uid="{00000000-0005-0000-0000-0000B1030000}"/>
    <cellStyle name="Calculation 2 4 9 2" xfId="1435" xr:uid="{00000000-0005-0000-0000-0000B2030000}"/>
    <cellStyle name="Calculation 2 5" xfId="1436" xr:uid="{00000000-0005-0000-0000-0000B3030000}"/>
    <cellStyle name="Calculation 2 5 10" xfId="1437" xr:uid="{00000000-0005-0000-0000-0000B4030000}"/>
    <cellStyle name="Calculation 2 5 10 2" xfId="1438" xr:uid="{00000000-0005-0000-0000-0000B5030000}"/>
    <cellStyle name="Calculation 2 5 11" xfId="1439" xr:uid="{00000000-0005-0000-0000-0000B6030000}"/>
    <cellStyle name="Calculation 2 5 2" xfId="1440" xr:uid="{00000000-0005-0000-0000-0000B7030000}"/>
    <cellStyle name="Calculation 2 5 2 2" xfId="1441" xr:uid="{00000000-0005-0000-0000-0000B8030000}"/>
    <cellStyle name="Calculation 2 5 2 2 2" xfId="1442" xr:uid="{00000000-0005-0000-0000-0000B9030000}"/>
    <cellStyle name="Calculation 2 5 2 3" xfId="1443" xr:uid="{00000000-0005-0000-0000-0000BA030000}"/>
    <cellStyle name="Calculation 2 5 3" xfId="1444" xr:uid="{00000000-0005-0000-0000-0000BB030000}"/>
    <cellStyle name="Calculation 2 5 3 2" xfId="1445" xr:uid="{00000000-0005-0000-0000-0000BC030000}"/>
    <cellStyle name="Calculation 2 5 4" xfId="1446" xr:uid="{00000000-0005-0000-0000-0000BD030000}"/>
    <cellStyle name="Calculation 2 5 4 2" xfId="1447" xr:uid="{00000000-0005-0000-0000-0000BE030000}"/>
    <cellStyle name="Calculation 2 5 5" xfId="1448" xr:uid="{00000000-0005-0000-0000-0000BF030000}"/>
    <cellStyle name="Calculation 2 5 5 2" xfId="1449" xr:uid="{00000000-0005-0000-0000-0000C0030000}"/>
    <cellStyle name="Calculation 2 5 6" xfId="1450" xr:uid="{00000000-0005-0000-0000-0000C1030000}"/>
    <cellStyle name="Calculation 2 5 6 2" xfId="1451" xr:uid="{00000000-0005-0000-0000-0000C2030000}"/>
    <cellStyle name="Calculation 2 5 7" xfId="1452" xr:uid="{00000000-0005-0000-0000-0000C3030000}"/>
    <cellStyle name="Calculation 2 5 7 2" xfId="1453" xr:uid="{00000000-0005-0000-0000-0000C4030000}"/>
    <cellStyle name="Calculation 2 5 8" xfId="1454" xr:uid="{00000000-0005-0000-0000-0000C5030000}"/>
    <cellStyle name="Calculation 2 5 8 2" xfId="1455" xr:uid="{00000000-0005-0000-0000-0000C6030000}"/>
    <cellStyle name="Calculation 2 5 9" xfId="1456" xr:uid="{00000000-0005-0000-0000-0000C7030000}"/>
    <cellStyle name="Calculation 2 5 9 2" xfId="1457" xr:uid="{00000000-0005-0000-0000-0000C8030000}"/>
    <cellStyle name="Calculation 2 6" xfId="1458" xr:uid="{00000000-0005-0000-0000-0000C9030000}"/>
    <cellStyle name="Calculation 2 6 10" xfId="1459" xr:uid="{00000000-0005-0000-0000-0000CA030000}"/>
    <cellStyle name="Calculation 2 6 10 2" xfId="1460" xr:uid="{00000000-0005-0000-0000-0000CB030000}"/>
    <cellStyle name="Calculation 2 6 11" xfId="1461" xr:uid="{00000000-0005-0000-0000-0000CC030000}"/>
    <cellStyle name="Calculation 2 6 2" xfId="1462" xr:uid="{00000000-0005-0000-0000-0000CD030000}"/>
    <cellStyle name="Calculation 2 6 2 2" xfId="1463" xr:uid="{00000000-0005-0000-0000-0000CE030000}"/>
    <cellStyle name="Calculation 2 6 2 2 2" xfId="1464" xr:uid="{00000000-0005-0000-0000-0000CF030000}"/>
    <cellStyle name="Calculation 2 6 2 3" xfId="1465" xr:uid="{00000000-0005-0000-0000-0000D0030000}"/>
    <cellStyle name="Calculation 2 6 3" xfId="1466" xr:uid="{00000000-0005-0000-0000-0000D1030000}"/>
    <cellStyle name="Calculation 2 6 3 2" xfId="1467" xr:uid="{00000000-0005-0000-0000-0000D2030000}"/>
    <cellStyle name="Calculation 2 6 4" xfId="1468" xr:uid="{00000000-0005-0000-0000-0000D3030000}"/>
    <cellStyle name="Calculation 2 6 4 2" xfId="1469" xr:uid="{00000000-0005-0000-0000-0000D4030000}"/>
    <cellStyle name="Calculation 2 6 5" xfId="1470" xr:uid="{00000000-0005-0000-0000-0000D5030000}"/>
    <cellStyle name="Calculation 2 6 5 2" xfId="1471" xr:uid="{00000000-0005-0000-0000-0000D6030000}"/>
    <cellStyle name="Calculation 2 6 6" xfId="1472" xr:uid="{00000000-0005-0000-0000-0000D7030000}"/>
    <cellStyle name="Calculation 2 6 6 2" xfId="1473" xr:uid="{00000000-0005-0000-0000-0000D8030000}"/>
    <cellStyle name="Calculation 2 6 7" xfId="1474" xr:uid="{00000000-0005-0000-0000-0000D9030000}"/>
    <cellStyle name="Calculation 2 6 7 2" xfId="1475" xr:uid="{00000000-0005-0000-0000-0000DA030000}"/>
    <cellStyle name="Calculation 2 6 8" xfId="1476" xr:uid="{00000000-0005-0000-0000-0000DB030000}"/>
    <cellStyle name="Calculation 2 6 8 2" xfId="1477" xr:uid="{00000000-0005-0000-0000-0000DC030000}"/>
    <cellStyle name="Calculation 2 6 9" xfId="1478" xr:uid="{00000000-0005-0000-0000-0000DD030000}"/>
    <cellStyle name="Calculation 2 6 9 2" xfId="1479" xr:uid="{00000000-0005-0000-0000-0000DE030000}"/>
    <cellStyle name="Calculation 2 7" xfId="1480" xr:uid="{00000000-0005-0000-0000-0000DF030000}"/>
    <cellStyle name="Calculation 2 7 2" xfId="1481" xr:uid="{00000000-0005-0000-0000-0000E0030000}"/>
    <cellStyle name="Calculation 2 7 2 2" xfId="1482" xr:uid="{00000000-0005-0000-0000-0000E1030000}"/>
    <cellStyle name="Calculation 2 7 3" xfId="1483" xr:uid="{00000000-0005-0000-0000-0000E2030000}"/>
    <cellStyle name="Calculation 2 8" xfId="1484" xr:uid="{00000000-0005-0000-0000-0000E3030000}"/>
    <cellStyle name="Calculation 2 8 2" xfId="1485" xr:uid="{00000000-0005-0000-0000-0000E4030000}"/>
    <cellStyle name="Calculation 2 9" xfId="1486" xr:uid="{00000000-0005-0000-0000-0000E5030000}"/>
    <cellStyle name="Calculation 2 9 2" xfId="1487" xr:uid="{00000000-0005-0000-0000-0000E6030000}"/>
    <cellStyle name="Check Cell 2" xfId="1488" xr:uid="{00000000-0005-0000-0000-0000E7030000}"/>
    <cellStyle name="column Head Underlined" xfId="234" xr:uid="{00000000-0005-0000-0000-0000E8030000}"/>
    <cellStyle name="column Head Underlined 2" xfId="38303" xr:uid="{00000000-0005-0000-0000-0000E9030000}"/>
    <cellStyle name="Column Heading" xfId="235" xr:uid="{00000000-0005-0000-0000-0000EA030000}"/>
    <cellStyle name="Column.Head" xfId="1489" xr:uid="{00000000-0005-0000-0000-0000EB030000}"/>
    <cellStyle name="Comma" xfId="32" builtinId="3"/>
    <cellStyle name="Comma  - Style1" xfId="236" xr:uid="{00000000-0005-0000-0000-0000ED030000}"/>
    <cellStyle name="Comma  - Style1 2" xfId="1490" xr:uid="{00000000-0005-0000-0000-0000EE030000}"/>
    <cellStyle name="Comma  - Style1 3" xfId="38304" xr:uid="{00000000-0005-0000-0000-0000EF030000}"/>
    <cellStyle name="Comma  - Style2" xfId="237" xr:uid="{00000000-0005-0000-0000-0000F0030000}"/>
    <cellStyle name="Comma  - Style2 2" xfId="1491" xr:uid="{00000000-0005-0000-0000-0000F1030000}"/>
    <cellStyle name="Comma  - Style2 3" xfId="38305" xr:uid="{00000000-0005-0000-0000-0000F2030000}"/>
    <cellStyle name="Comma  - Style3" xfId="238" xr:uid="{00000000-0005-0000-0000-0000F3030000}"/>
    <cellStyle name="Comma  - Style3 2" xfId="1492" xr:uid="{00000000-0005-0000-0000-0000F4030000}"/>
    <cellStyle name="Comma  - Style3 3" xfId="38306" xr:uid="{00000000-0005-0000-0000-0000F5030000}"/>
    <cellStyle name="Comma  - Style4" xfId="239" xr:uid="{00000000-0005-0000-0000-0000F6030000}"/>
    <cellStyle name="Comma  - Style4 2" xfId="1493" xr:uid="{00000000-0005-0000-0000-0000F7030000}"/>
    <cellStyle name="Comma  - Style4 3" xfId="38307" xr:uid="{00000000-0005-0000-0000-0000F8030000}"/>
    <cellStyle name="Comma  - Style5" xfId="240" xr:uid="{00000000-0005-0000-0000-0000F9030000}"/>
    <cellStyle name="Comma  - Style5 2" xfId="1494" xr:uid="{00000000-0005-0000-0000-0000FA030000}"/>
    <cellStyle name="Comma  - Style5 3" xfId="38308" xr:uid="{00000000-0005-0000-0000-0000FB030000}"/>
    <cellStyle name="Comma  - Style6" xfId="241" xr:uid="{00000000-0005-0000-0000-0000FC030000}"/>
    <cellStyle name="Comma  - Style6 2" xfId="1495" xr:uid="{00000000-0005-0000-0000-0000FD030000}"/>
    <cellStyle name="Comma  - Style6 3" xfId="38309" xr:uid="{00000000-0005-0000-0000-0000FE030000}"/>
    <cellStyle name="Comma  - Style7" xfId="242" xr:uid="{00000000-0005-0000-0000-0000FF030000}"/>
    <cellStyle name="Comma  - Style7 2" xfId="1496" xr:uid="{00000000-0005-0000-0000-000000040000}"/>
    <cellStyle name="Comma  - Style7 3" xfId="38310" xr:uid="{00000000-0005-0000-0000-000001040000}"/>
    <cellStyle name="Comma  - Style8" xfId="243" xr:uid="{00000000-0005-0000-0000-000002040000}"/>
    <cellStyle name="Comma  - Style8 2" xfId="1497" xr:uid="{00000000-0005-0000-0000-000003040000}"/>
    <cellStyle name="Comma  - Style8 3" xfId="38311" xr:uid="{00000000-0005-0000-0000-000004040000}"/>
    <cellStyle name="Comma (0)" xfId="244" xr:uid="{00000000-0005-0000-0000-000005040000}"/>
    <cellStyle name="Comma [0]" xfId="33" builtinId="6"/>
    <cellStyle name="Comma [0] 2" xfId="1498" xr:uid="{00000000-0005-0000-0000-000007040000}"/>
    <cellStyle name="Comma [0] 2 2" xfId="1499" xr:uid="{00000000-0005-0000-0000-000008040000}"/>
    <cellStyle name="Comma [0] 3" xfId="1500" xr:uid="{00000000-0005-0000-0000-000009040000}"/>
    <cellStyle name="Comma [1]" xfId="245" xr:uid="{00000000-0005-0000-0000-00000A040000}"/>
    <cellStyle name="Comma [2]" xfId="246" xr:uid="{00000000-0005-0000-0000-00000B040000}"/>
    <cellStyle name="Comma [2] 2" xfId="538" xr:uid="{00000000-0005-0000-0000-00000C040000}"/>
    <cellStyle name="Comma [3]" xfId="247" xr:uid="{00000000-0005-0000-0000-00000D040000}"/>
    <cellStyle name="Comma 0" xfId="248" xr:uid="{00000000-0005-0000-0000-00000E040000}"/>
    <cellStyle name="Comma 0*" xfId="249" xr:uid="{00000000-0005-0000-0000-00000F040000}"/>
    <cellStyle name="Comma 0_Model_Sep_2_02" xfId="250" xr:uid="{00000000-0005-0000-0000-000010040000}"/>
    <cellStyle name="Comma 10" xfId="539" xr:uid="{00000000-0005-0000-0000-000011040000}"/>
    <cellStyle name="Comma 10 2" xfId="1501" xr:uid="{00000000-0005-0000-0000-000012040000}"/>
    <cellStyle name="Comma 11" xfId="540" xr:uid="{00000000-0005-0000-0000-000013040000}"/>
    <cellStyle name="Comma 11 2" xfId="1502" xr:uid="{00000000-0005-0000-0000-000014040000}"/>
    <cellStyle name="Comma 12" xfId="541" xr:uid="{00000000-0005-0000-0000-000015040000}"/>
    <cellStyle name="Comma 12 2" xfId="1503" xr:uid="{00000000-0005-0000-0000-000016040000}"/>
    <cellStyle name="Comma 12 3" xfId="1504" xr:uid="{00000000-0005-0000-0000-000017040000}"/>
    <cellStyle name="Comma 12 3 2" xfId="1505" xr:uid="{00000000-0005-0000-0000-000018040000}"/>
    <cellStyle name="Comma 12 3 2 2" xfId="1506" xr:uid="{00000000-0005-0000-0000-000019040000}"/>
    <cellStyle name="Comma 12 3 2 2 2" xfId="1507" xr:uid="{00000000-0005-0000-0000-00001A040000}"/>
    <cellStyle name="Comma 12 3 2 3" xfId="1508" xr:uid="{00000000-0005-0000-0000-00001B040000}"/>
    <cellStyle name="Comma 12 3 3" xfId="1509" xr:uid="{00000000-0005-0000-0000-00001C040000}"/>
    <cellStyle name="Comma 12 3 3 2" xfId="1510" xr:uid="{00000000-0005-0000-0000-00001D040000}"/>
    <cellStyle name="Comma 12 3 3 2 2" xfId="1511" xr:uid="{00000000-0005-0000-0000-00001E040000}"/>
    <cellStyle name="Comma 12 3 3 3" xfId="1512" xr:uid="{00000000-0005-0000-0000-00001F040000}"/>
    <cellStyle name="Comma 12 3 4" xfId="1513" xr:uid="{00000000-0005-0000-0000-000020040000}"/>
    <cellStyle name="Comma 12 3 4 2" xfId="1514" xr:uid="{00000000-0005-0000-0000-000021040000}"/>
    <cellStyle name="Comma 12 3 5" xfId="1515" xr:uid="{00000000-0005-0000-0000-000022040000}"/>
    <cellStyle name="Comma 12 3 5 2" xfId="1516" xr:uid="{00000000-0005-0000-0000-000023040000}"/>
    <cellStyle name="Comma 12 3 6" xfId="1517" xr:uid="{00000000-0005-0000-0000-000024040000}"/>
    <cellStyle name="Comma 13" xfId="542" xr:uid="{00000000-0005-0000-0000-000025040000}"/>
    <cellStyle name="Comma 13 2" xfId="1518" xr:uid="{00000000-0005-0000-0000-000026040000}"/>
    <cellStyle name="Comma 14" xfId="543" xr:uid="{00000000-0005-0000-0000-000027040000}"/>
    <cellStyle name="Comma 14 2" xfId="1519" xr:uid="{00000000-0005-0000-0000-000028040000}"/>
    <cellStyle name="Comma 14 2 10" xfId="1520" xr:uid="{00000000-0005-0000-0000-000029040000}"/>
    <cellStyle name="Comma 14 2 10 2" xfId="1521" xr:uid="{00000000-0005-0000-0000-00002A040000}"/>
    <cellStyle name="Comma 14 2 11" xfId="1522" xr:uid="{00000000-0005-0000-0000-00002B040000}"/>
    <cellStyle name="Comma 14 2 2" xfId="1523" xr:uid="{00000000-0005-0000-0000-00002C040000}"/>
    <cellStyle name="Comma 14 2 2 10" xfId="1524" xr:uid="{00000000-0005-0000-0000-00002D040000}"/>
    <cellStyle name="Comma 14 2 2 2" xfId="1525" xr:uid="{00000000-0005-0000-0000-00002E040000}"/>
    <cellStyle name="Comma 14 2 2 2 2" xfId="1526" xr:uid="{00000000-0005-0000-0000-00002F040000}"/>
    <cellStyle name="Comma 14 2 2 2 2 2" xfId="1527" xr:uid="{00000000-0005-0000-0000-000030040000}"/>
    <cellStyle name="Comma 14 2 2 2 2 2 2" xfId="1528" xr:uid="{00000000-0005-0000-0000-000031040000}"/>
    <cellStyle name="Comma 14 2 2 2 2 2 2 2" xfId="1529" xr:uid="{00000000-0005-0000-0000-000032040000}"/>
    <cellStyle name="Comma 14 2 2 2 2 2 2 2 2" xfId="1530" xr:uid="{00000000-0005-0000-0000-000033040000}"/>
    <cellStyle name="Comma 14 2 2 2 2 2 2 3" xfId="1531" xr:uid="{00000000-0005-0000-0000-000034040000}"/>
    <cellStyle name="Comma 14 2 2 2 2 2 3" xfId="1532" xr:uid="{00000000-0005-0000-0000-000035040000}"/>
    <cellStyle name="Comma 14 2 2 2 2 2 3 2" xfId="1533" xr:uid="{00000000-0005-0000-0000-000036040000}"/>
    <cellStyle name="Comma 14 2 2 2 2 2 3 2 2" xfId="1534" xr:uid="{00000000-0005-0000-0000-000037040000}"/>
    <cellStyle name="Comma 14 2 2 2 2 2 3 3" xfId="1535" xr:uid="{00000000-0005-0000-0000-000038040000}"/>
    <cellStyle name="Comma 14 2 2 2 2 2 4" xfId="1536" xr:uid="{00000000-0005-0000-0000-000039040000}"/>
    <cellStyle name="Comma 14 2 2 2 2 2 4 2" xfId="1537" xr:uid="{00000000-0005-0000-0000-00003A040000}"/>
    <cellStyle name="Comma 14 2 2 2 2 2 5" xfId="1538" xr:uid="{00000000-0005-0000-0000-00003B040000}"/>
    <cellStyle name="Comma 14 2 2 2 2 2 5 2" xfId="1539" xr:uid="{00000000-0005-0000-0000-00003C040000}"/>
    <cellStyle name="Comma 14 2 2 2 2 2 6" xfId="1540" xr:uid="{00000000-0005-0000-0000-00003D040000}"/>
    <cellStyle name="Comma 14 2 2 2 2 3" xfId="1541" xr:uid="{00000000-0005-0000-0000-00003E040000}"/>
    <cellStyle name="Comma 14 2 2 2 2 3 2" xfId="1542" xr:uid="{00000000-0005-0000-0000-00003F040000}"/>
    <cellStyle name="Comma 14 2 2 2 2 3 2 2" xfId="1543" xr:uid="{00000000-0005-0000-0000-000040040000}"/>
    <cellStyle name="Comma 14 2 2 2 2 3 3" xfId="1544" xr:uid="{00000000-0005-0000-0000-000041040000}"/>
    <cellStyle name="Comma 14 2 2 2 2 4" xfId="1545" xr:uid="{00000000-0005-0000-0000-000042040000}"/>
    <cellStyle name="Comma 14 2 2 2 2 4 2" xfId="1546" xr:uid="{00000000-0005-0000-0000-000043040000}"/>
    <cellStyle name="Comma 14 2 2 2 2 4 2 2" xfId="1547" xr:uid="{00000000-0005-0000-0000-000044040000}"/>
    <cellStyle name="Comma 14 2 2 2 2 4 3" xfId="1548" xr:uid="{00000000-0005-0000-0000-000045040000}"/>
    <cellStyle name="Comma 14 2 2 2 2 5" xfId="1549" xr:uid="{00000000-0005-0000-0000-000046040000}"/>
    <cellStyle name="Comma 14 2 2 2 2 5 2" xfId="1550" xr:uid="{00000000-0005-0000-0000-000047040000}"/>
    <cellStyle name="Comma 14 2 2 2 2 6" xfId="1551" xr:uid="{00000000-0005-0000-0000-000048040000}"/>
    <cellStyle name="Comma 14 2 2 2 2 6 2" xfId="1552" xr:uid="{00000000-0005-0000-0000-000049040000}"/>
    <cellStyle name="Comma 14 2 2 2 2 7" xfId="1553" xr:uid="{00000000-0005-0000-0000-00004A040000}"/>
    <cellStyle name="Comma 14 2 2 2 3" xfId="1554" xr:uid="{00000000-0005-0000-0000-00004B040000}"/>
    <cellStyle name="Comma 14 2 2 2 3 2" xfId="1555" xr:uid="{00000000-0005-0000-0000-00004C040000}"/>
    <cellStyle name="Comma 14 2 2 2 3 2 2" xfId="1556" xr:uid="{00000000-0005-0000-0000-00004D040000}"/>
    <cellStyle name="Comma 14 2 2 2 3 2 2 2" xfId="1557" xr:uid="{00000000-0005-0000-0000-00004E040000}"/>
    <cellStyle name="Comma 14 2 2 2 3 2 3" xfId="1558" xr:uid="{00000000-0005-0000-0000-00004F040000}"/>
    <cellStyle name="Comma 14 2 2 2 3 3" xfId="1559" xr:uid="{00000000-0005-0000-0000-000050040000}"/>
    <cellStyle name="Comma 14 2 2 2 3 3 2" xfId="1560" xr:uid="{00000000-0005-0000-0000-000051040000}"/>
    <cellStyle name="Comma 14 2 2 2 3 3 2 2" xfId="1561" xr:uid="{00000000-0005-0000-0000-000052040000}"/>
    <cellStyle name="Comma 14 2 2 2 3 3 3" xfId="1562" xr:uid="{00000000-0005-0000-0000-000053040000}"/>
    <cellStyle name="Comma 14 2 2 2 3 4" xfId="1563" xr:uid="{00000000-0005-0000-0000-000054040000}"/>
    <cellStyle name="Comma 14 2 2 2 3 4 2" xfId="1564" xr:uid="{00000000-0005-0000-0000-000055040000}"/>
    <cellStyle name="Comma 14 2 2 2 3 5" xfId="1565" xr:uid="{00000000-0005-0000-0000-000056040000}"/>
    <cellStyle name="Comma 14 2 2 2 3 5 2" xfId="1566" xr:uid="{00000000-0005-0000-0000-000057040000}"/>
    <cellStyle name="Comma 14 2 2 2 3 6" xfId="1567" xr:uid="{00000000-0005-0000-0000-000058040000}"/>
    <cellStyle name="Comma 14 2 2 2 4" xfId="1568" xr:uid="{00000000-0005-0000-0000-000059040000}"/>
    <cellStyle name="Comma 14 2 2 2 4 2" xfId="1569" xr:uid="{00000000-0005-0000-0000-00005A040000}"/>
    <cellStyle name="Comma 14 2 2 2 4 2 2" xfId="1570" xr:uid="{00000000-0005-0000-0000-00005B040000}"/>
    <cellStyle name="Comma 14 2 2 2 4 3" xfId="1571" xr:uid="{00000000-0005-0000-0000-00005C040000}"/>
    <cellStyle name="Comma 14 2 2 2 5" xfId="1572" xr:uid="{00000000-0005-0000-0000-00005D040000}"/>
    <cellStyle name="Comma 14 2 2 2 5 2" xfId="1573" xr:uid="{00000000-0005-0000-0000-00005E040000}"/>
    <cellStyle name="Comma 14 2 2 2 5 2 2" xfId="1574" xr:uid="{00000000-0005-0000-0000-00005F040000}"/>
    <cellStyle name="Comma 14 2 2 2 5 3" xfId="1575" xr:uid="{00000000-0005-0000-0000-000060040000}"/>
    <cellStyle name="Comma 14 2 2 2 6" xfId="1576" xr:uid="{00000000-0005-0000-0000-000061040000}"/>
    <cellStyle name="Comma 14 2 2 2 6 2" xfId="1577" xr:uid="{00000000-0005-0000-0000-000062040000}"/>
    <cellStyle name="Comma 14 2 2 2 7" xfId="1578" xr:uid="{00000000-0005-0000-0000-000063040000}"/>
    <cellStyle name="Comma 14 2 2 2 7 2" xfId="1579" xr:uid="{00000000-0005-0000-0000-000064040000}"/>
    <cellStyle name="Comma 14 2 2 2 8" xfId="1580" xr:uid="{00000000-0005-0000-0000-000065040000}"/>
    <cellStyle name="Comma 14 2 2 3" xfId="1581" xr:uid="{00000000-0005-0000-0000-000066040000}"/>
    <cellStyle name="Comma 14 2 2 3 2" xfId="1582" xr:uid="{00000000-0005-0000-0000-000067040000}"/>
    <cellStyle name="Comma 14 2 2 3 2 2" xfId="1583" xr:uid="{00000000-0005-0000-0000-000068040000}"/>
    <cellStyle name="Comma 14 2 2 3 2 2 2" xfId="1584" xr:uid="{00000000-0005-0000-0000-000069040000}"/>
    <cellStyle name="Comma 14 2 2 3 2 2 2 2" xfId="1585" xr:uid="{00000000-0005-0000-0000-00006A040000}"/>
    <cellStyle name="Comma 14 2 2 3 2 2 3" xfId="1586" xr:uid="{00000000-0005-0000-0000-00006B040000}"/>
    <cellStyle name="Comma 14 2 2 3 2 3" xfId="1587" xr:uid="{00000000-0005-0000-0000-00006C040000}"/>
    <cellStyle name="Comma 14 2 2 3 2 3 2" xfId="1588" xr:uid="{00000000-0005-0000-0000-00006D040000}"/>
    <cellStyle name="Comma 14 2 2 3 2 3 2 2" xfId="1589" xr:uid="{00000000-0005-0000-0000-00006E040000}"/>
    <cellStyle name="Comma 14 2 2 3 2 3 3" xfId="1590" xr:uid="{00000000-0005-0000-0000-00006F040000}"/>
    <cellStyle name="Comma 14 2 2 3 2 4" xfId="1591" xr:uid="{00000000-0005-0000-0000-000070040000}"/>
    <cellStyle name="Comma 14 2 2 3 2 4 2" xfId="1592" xr:uid="{00000000-0005-0000-0000-000071040000}"/>
    <cellStyle name="Comma 14 2 2 3 2 5" xfId="1593" xr:uid="{00000000-0005-0000-0000-000072040000}"/>
    <cellStyle name="Comma 14 2 2 3 2 5 2" xfId="1594" xr:uid="{00000000-0005-0000-0000-000073040000}"/>
    <cellStyle name="Comma 14 2 2 3 2 6" xfId="1595" xr:uid="{00000000-0005-0000-0000-000074040000}"/>
    <cellStyle name="Comma 14 2 2 3 3" xfId="1596" xr:uid="{00000000-0005-0000-0000-000075040000}"/>
    <cellStyle name="Comma 14 2 2 3 3 2" xfId="1597" xr:uid="{00000000-0005-0000-0000-000076040000}"/>
    <cellStyle name="Comma 14 2 2 3 3 2 2" xfId="1598" xr:uid="{00000000-0005-0000-0000-000077040000}"/>
    <cellStyle name="Comma 14 2 2 3 3 3" xfId="1599" xr:uid="{00000000-0005-0000-0000-000078040000}"/>
    <cellStyle name="Comma 14 2 2 3 4" xfId="1600" xr:uid="{00000000-0005-0000-0000-000079040000}"/>
    <cellStyle name="Comma 14 2 2 3 4 2" xfId="1601" xr:uid="{00000000-0005-0000-0000-00007A040000}"/>
    <cellStyle name="Comma 14 2 2 3 4 2 2" xfId="1602" xr:uid="{00000000-0005-0000-0000-00007B040000}"/>
    <cellStyle name="Comma 14 2 2 3 4 3" xfId="1603" xr:uid="{00000000-0005-0000-0000-00007C040000}"/>
    <cellStyle name="Comma 14 2 2 3 5" xfId="1604" xr:uid="{00000000-0005-0000-0000-00007D040000}"/>
    <cellStyle name="Comma 14 2 2 3 5 2" xfId="1605" xr:uid="{00000000-0005-0000-0000-00007E040000}"/>
    <cellStyle name="Comma 14 2 2 3 6" xfId="1606" xr:uid="{00000000-0005-0000-0000-00007F040000}"/>
    <cellStyle name="Comma 14 2 2 3 6 2" xfId="1607" xr:uid="{00000000-0005-0000-0000-000080040000}"/>
    <cellStyle name="Comma 14 2 2 3 7" xfId="1608" xr:uid="{00000000-0005-0000-0000-000081040000}"/>
    <cellStyle name="Comma 14 2 2 4" xfId="1609" xr:uid="{00000000-0005-0000-0000-000082040000}"/>
    <cellStyle name="Comma 14 2 2 4 2" xfId="1610" xr:uid="{00000000-0005-0000-0000-000083040000}"/>
    <cellStyle name="Comma 14 2 2 4 2 2" xfId="1611" xr:uid="{00000000-0005-0000-0000-000084040000}"/>
    <cellStyle name="Comma 14 2 2 4 2 2 2" xfId="1612" xr:uid="{00000000-0005-0000-0000-000085040000}"/>
    <cellStyle name="Comma 14 2 2 4 2 2 2 2" xfId="1613" xr:uid="{00000000-0005-0000-0000-000086040000}"/>
    <cellStyle name="Comma 14 2 2 4 2 2 3" xfId="1614" xr:uid="{00000000-0005-0000-0000-000087040000}"/>
    <cellStyle name="Comma 14 2 2 4 2 3" xfId="1615" xr:uid="{00000000-0005-0000-0000-000088040000}"/>
    <cellStyle name="Comma 14 2 2 4 2 3 2" xfId="1616" xr:uid="{00000000-0005-0000-0000-000089040000}"/>
    <cellStyle name="Comma 14 2 2 4 2 3 2 2" xfId="1617" xr:uid="{00000000-0005-0000-0000-00008A040000}"/>
    <cellStyle name="Comma 14 2 2 4 2 3 3" xfId="1618" xr:uid="{00000000-0005-0000-0000-00008B040000}"/>
    <cellStyle name="Comma 14 2 2 4 2 4" xfId="1619" xr:uid="{00000000-0005-0000-0000-00008C040000}"/>
    <cellStyle name="Comma 14 2 2 4 2 4 2" xfId="1620" xr:uid="{00000000-0005-0000-0000-00008D040000}"/>
    <cellStyle name="Comma 14 2 2 4 2 5" xfId="1621" xr:uid="{00000000-0005-0000-0000-00008E040000}"/>
    <cellStyle name="Comma 14 2 2 4 2 5 2" xfId="1622" xr:uid="{00000000-0005-0000-0000-00008F040000}"/>
    <cellStyle name="Comma 14 2 2 4 2 6" xfId="1623" xr:uid="{00000000-0005-0000-0000-000090040000}"/>
    <cellStyle name="Comma 14 2 2 4 3" xfId="1624" xr:uid="{00000000-0005-0000-0000-000091040000}"/>
    <cellStyle name="Comma 14 2 2 4 3 2" xfId="1625" xr:uid="{00000000-0005-0000-0000-000092040000}"/>
    <cellStyle name="Comma 14 2 2 4 3 2 2" xfId="1626" xr:uid="{00000000-0005-0000-0000-000093040000}"/>
    <cellStyle name="Comma 14 2 2 4 3 3" xfId="1627" xr:uid="{00000000-0005-0000-0000-000094040000}"/>
    <cellStyle name="Comma 14 2 2 4 4" xfId="1628" xr:uid="{00000000-0005-0000-0000-000095040000}"/>
    <cellStyle name="Comma 14 2 2 4 4 2" xfId="1629" xr:uid="{00000000-0005-0000-0000-000096040000}"/>
    <cellStyle name="Comma 14 2 2 4 4 2 2" xfId="1630" xr:uid="{00000000-0005-0000-0000-000097040000}"/>
    <cellStyle name="Comma 14 2 2 4 4 3" xfId="1631" xr:uid="{00000000-0005-0000-0000-000098040000}"/>
    <cellStyle name="Comma 14 2 2 4 5" xfId="1632" xr:uid="{00000000-0005-0000-0000-000099040000}"/>
    <cellStyle name="Comma 14 2 2 4 5 2" xfId="1633" xr:uid="{00000000-0005-0000-0000-00009A040000}"/>
    <cellStyle name="Comma 14 2 2 4 6" xfId="1634" xr:uid="{00000000-0005-0000-0000-00009B040000}"/>
    <cellStyle name="Comma 14 2 2 4 6 2" xfId="1635" xr:uid="{00000000-0005-0000-0000-00009C040000}"/>
    <cellStyle name="Comma 14 2 2 4 7" xfId="1636" xr:uid="{00000000-0005-0000-0000-00009D040000}"/>
    <cellStyle name="Comma 14 2 2 5" xfId="1637" xr:uid="{00000000-0005-0000-0000-00009E040000}"/>
    <cellStyle name="Comma 14 2 2 5 2" xfId="1638" xr:uid="{00000000-0005-0000-0000-00009F040000}"/>
    <cellStyle name="Comma 14 2 2 5 2 2" xfId="1639" xr:uid="{00000000-0005-0000-0000-0000A0040000}"/>
    <cellStyle name="Comma 14 2 2 5 2 2 2" xfId="1640" xr:uid="{00000000-0005-0000-0000-0000A1040000}"/>
    <cellStyle name="Comma 14 2 2 5 2 3" xfId="1641" xr:uid="{00000000-0005-0000-0000-0000A2040000}"/>
    <cellStyle name="Comma 14 2 2 5 3" xfId="1642" xr:uid="{00000000-0005-0000-0000-0000A3040000}"/>
    <cellStyle name="Comma 14 2 2 5 3 2" xfId="1643" xr:uid="{00000000-0005-0000-0000-0000A4040000}"/>
    <cellStyle name="Comma 14 2 2 5 3 2 2" xfId="1644" xr:uid="{00000000-0005-0000-0000-0000A5040000}"/>
    <cellStyle name="Comma 14 2 2 5 3 3" xfId="1645" xr:uid="{00000000-0005-0000-0000-0000A6040000}"/>
    <cellStyle name="Comma 14 2 2 5 4" xfId="1646" xr:uid="{00000000-0005-0000-0000-0000A7040000}"/>
    <cellStyle name="Comma 14 2 2 5 4 2" xfId="1647" xr:uid="{00000000-0005-0000-0000-0000A8040000}"/>
    <cellStyle name="Comma 14 2 2 5 5" xfId="1648" xr:uid="{00000000-0005-0000-0000-0000A9040000}"/>
    <cellStyle name="Comma 14 2 2 5 5 2" xfId="1649" xr:uid="{00000000-0005-0000-0000-0000AA040000}"/>
    <cellStyle name="Comma 14 2 2 5 6" xfId="1650" xr:uid="{00000000-0005-0000-0000-0000AB040000}"/>
    <cellStyle name="Comma 14 2 2 6" xfId="1651" xr:uid="{00000000-0005-0000-0000-0000AC040000}"/>
    <cellStyle name="Comma 14 2 2 6 2" xfId="1652" xr:uid="{00000000-0005-0000-0000-0000AD040000}"/>
    <cellStyle name="Comma 14 2 2 6 2 2" xfId="1653" xr:uid="{00000000-0005-0000-0000-0000AE040000}"/>
    <cellStyle name="Comma 14 2 2 6 3" xfId="1654" xr:uid="{00000000-0005-0000-0000-0000AF040000}"/>
    <cellStyle name="Comma 14 2 2 7" xfId="1655" xr:uid="{00000000-0005-0000-0000-0000B0040000}"/>
    <cellStyle name="Comma 14 2 2 7 2" xfId="1656" xr:uid="{00000000-0005-0000-0000-0000B1040000}"/>
    <cellStyle name="Comma 14 2 2 7 2 2" xfId="1657" xr:uid="{00000000-0005-0000-0000-0000B2040000}"/>
    <cellStyle name="Comma 14 2 2 7 3" xfId="1658" xr:uid="{00000000-0005-0000-0000-0000B3040000}"/>
    <cellStyle name="Comma 14 2 2 8" xfId="1659" xr:uid="{00000000-0005-0000-0000-0000B4040000}"/>
    <cellStyle name="Comma 14 2 2 8 2" xfId="1660" xr:uid="{00000000-0005-0000-0000-0000B5040000}"/>
    <cellStyle name="Comma 14 2 2 9" xfId="1661" xr:uid="{00000000-0005-0000-0000-0000B6040000}"/>
    <cellStyle name="Comma 14 2 2 9 2" xfId="1662" xr:uid="{00000000-0005-0000-0000-0000B7040000}"/>
    <cellStyle name="Comma 14 2 3" xfId="1663" xr:uid="{00000000-0005-0000-0000-0000B8040000}"/>
    <cellStyle name="Comma 14 2 3 2" xfId="1664" xr:uid="{00000000-0005-0000-0000-0000B9040000}"/>
    <cellStyle name="Comma 14 2 3 2 2" xfId="1665" xr:uid="{00000000-0005-0000-0000-0000BA040000}"/>
    <cellStyle name="Comma 14 2 3 2 2 2" xfId="1666" xr:uid="{00000000-0005-0000-0000-0000BB040000}"/>
    <cellStyle name="Comma 14 2 3 2 2 2 2" xfId="1667" xr:uid="{00000000-0005-0000-0000-0000BC040000}"/>
    <cellStyle name="Comma 14 2 3 2 2 2 2 2" xfId="1668" xr:uid="{00000000-0005-0000-0000-0000BD040000}"/>
    <cellStyle name="Comma 14 2 3 2 2 2 3" xfId="1669" xr:uid="{00000000-0005-0000-0000-0000BE040000}"/>
    <cellStyle name="Comma 14 2 3 2 2 3" xfId="1670" xr:uid="{00000000-0005-0000-0000-0000BF040000}"/>
    <cellStyle name="Comma 14 2 3 2 2 3 2" xfId="1671" xr:uid="{00000000-0005-0000-0000-0000C0040000}"/>
    <cellStyle name="Comma 14 2 3 2 2 3 2 2" xfId="1672" xr:uid="{00000000-0005-0000-0000-0000C1040000}"/>
    <cellStyle name="Comma 14 2 3 2 2 3 3" xfId="1673" xr:uid="{00000000-0005-0000-0000-0000C2040000}"/>
    <cellStyle name="Comma 14 2 3 2 2 4" xfId="1674" xr:uid="{00000000-0005-0000-0000-0000C3040000}"/>
    <cellStyle name="Comma 14 2 3 2 2 4 2" xfId="1675" xr:uid="{00000000-0005-0000-0000-0000C4040000}"/>
    <cellStyle name="Comma 14 2 3 2 2 5" xfId="1676" xr:uid="{00000000-0005-0000-0000-0000C5040000}"/>
    <cellStyle name="Comma 14 2 3 2 2 5 2" xfId="1677" xr:uid="{00000000-0005-0000-0000-0000C6040000}"/>
    <cellStyle name="Comma 14 2 3 2 2 6" xfId="1678" xr:uid="{00000000-0005-0000-0000-0000C7040000}"/>
    <cellStyle name="Comma 14 2 3 2 3" xfId="1679" xr:uid="{00000000-0005-0000-0000-0000C8040000}"/>
    <cellStyle name="Comma 14 2 3 2 3 2" xfId="1680" xr:uid="{00000000-0005-0000-0000-0000C9040000}"/>
    <cellStyle name="Comma 14 2 3 2 3 2 2" xfId="1681" xr:uid="{00000000-0005-0000-0000-0000CA040000}"/>
    <cellStyle name="Comma 14 2 3 2 3 3" xfId="1682" xr:uid="{00000000-0005-0000-0000-0000CB040000}"/>
    <cellStyle name="Comma 14 2 3 2 4" xfId="1683" xr:uid="{00000000-0005-0000-0000-0000CC040000}"/>
    <cellStyle name="Comma 14 2 3 2 4 2" xfId="1684" xr:uid="{00000000-0005-0000-0000-0000CD040000}"/>
    <cellStyle name="Comma 14 2 3 2 4 2 2" xfId="1685" xr:uid="{00000000-0005-0000-0000-0000CE040000}"/>
    <cellStyle name="Comma 14 2 3 2 4 3" xfId="1686" xr:uid="{00000000-0005-0000-0000-0000CF040000}"/>
    <cellStyle name="Comma 14 2 3 2 5" xfId="1687" xr:uid="{00000000-0005-0000-0000-0000D0040000}"/>
    <cellStyle name="Comma 14 2 3 2 5 2" xfId="1688" xr:uid="{00000000-0005-0000-0000-0000D1040000}"/>
    <cellStyle name="Comma 14 2 3 2 6" xfId="1689" xr:uid="{00000000-0005-0000-0000-0000D2040000}"/>
    <cellStyle name="Comma 14 2 3 2 6 2" xfId="1690" xr:uid="{00000000-0005-0000-0000-0000D3040000}"/>
    <cellStyle name="Comma 14 2 3 2 7" xfId="1691" xr:uid="{00000000-0005-0000-0000-0000D4040000}"/>
    <cellStyle name="Comma 14 2 3 3" xfId="1692" xr:uid="{00000000-0005-0000-0000-0000D5040000}"/>
    <cellStyle name="Comma 14 2 3 3 2" xfId="1693" xr:uid="{00000000-0005-0000-0000-0000D6040000}"/>
    <cellStyle name="Comma 14 2 3 3 2 2" xfId="1694" xr:uid="{00000000-0005-0000-0000-0000D7040000}"/>
    <cellStyle name="Comma 14 2 3 3 2 2 2" xfId="1695" xr:uid="{00000000-0005-0000-0000-0000D8040000}"/>
    <cellStyle name="Comma 14 2 3 3 2 3" xfId="1696" xr:uid="{00000000-0005-0000-0000-0000D9040000}"/>
    <cellStyle name="Comma 14 2 3 3 3" xfId="1697" xr:uid="{00000000-0005-0000-0000-0000DA040000}"/>
    <cellStyle name="Comma 14 2 3 3 3 2" xfId="1698" xr:uid="{00000000-0005-0000-0000-0000DB040000}"/>
    <cellStyle name="Comma 14 2 3 3 3 2 2" xfId="1699" xr:uid="{00000000-0005-0000-0000-0000DC040000}"/>
    <cellStyle name="Comma 14 2 3 3 3 3" xfId="1700" xr:uid="{00000000-0005-0000-0000-0000DD040000}"/>
    <cellStyle name="Comma 14 2 3 3 4" xfId="1701" xr:uid="{00000000-0005-0000-0000-0000DE040000}"/>
    <cellStyle name="Comma 14 2 3 3 4 2" xfId="1702" xr:uid="{00000000-0005-0000-0000-0000DF040000}"/>
    <cellStyle name="Comma 14 2 3 3 5" xfId="1703" xr:uid="{00000000-0005-0000-0000-0000E0040000}"/>
    <cellStyle name="Comma 14 2 3 3 5 2" xfId="1704" xr:uid="{00000000-0005-0000-0000-0000E1040000}"/>
    <cellStyle name="Comma 14 2 3 3 6" xfId="1705" xr:uid="{00000000-0005-0000-0000-0000E2040000}"/>
    <cellStyle name="Comma 14 2 3 4" xfId="1706" xr:uid="{00000000-0005-0000-0000-0000E3040000}"/>
    <cellStyle name="Comma 14 2 3 4 2" xfId="1707" xr:uid="{00000000-0005-0000-0000-0000E4040000}"/>
    <cellStyle name="Comma 14 2 3 4 2 2" xfId="1708" xr:uid="{00000000-0005-0000-0000-0000E5040000}"/>
    <cellStyle name="Comma 14 2 3 4 3" xfId="1709" xr:uid="{00000000-0005-0000-0000-0000E6040000}"/>
    <cellStyle name="Comma 14 2 3 5" xfId="1710" xr:uid="{00000000-0005-0000-0000-0000E7040000}"/>
    <cellStyle name="Comma 14 2 3 5 2" xfId="1711" xr:uid="{00000000-0005-0000-0000-0000E8040000}"/>
    <cellStyle name="Comma 14 2 3 5 2 2" xfId="1712" xr:uid="{00000000-0005-0000-0000-0000E9040000}"/>
    <cellStyle name="Comma 14 2 3 5 3" xfId="1713" xr:uid="{00000000-0005-0000-0000-0000EA040000}"/>
    <cellStyle name="Comma 14 2 3 6" xfId="1714" xr:uid="{00000000-0005-0000-0000-0000EB040000}"/>
    <cellStyle name="Comma 14 2 3 6 2" xfId="1715" xr:uid="{00000000-0005-0000-0000-0000EC040000}"/>
    <cellStyle name="Comma 14 2 3 7" xfId="1716" xr:uid="{00000000-0005-0000-0000-0000ED040000}"/>
    <cellStyle name="Comma 14 2 3 7 2" xfId="1717" xr:uid="{00000000-0005-0000-0000-0000EE040000}"/>
    <cellStyle name="Comma 14 2 3 8" xfId="1718" xr:uid="{00000000-0005-0000-0000-0000EF040000}"/>
    <cellStyle name="Comma 14 2 4" xfId="1719" xr:uid="{00000000-0005-0000-0000-0000F0040000}"/>
    <cellStyle name="Comma 14 2 4 2" xfId="1720" xr:uid="{00000000-0005-0000-0000-0000F1040000}"/>
    <cellStyle name="Comma 14 2 4 2 2" xfId="1721" xr:uid="{00000000-0005-0000-0000-0000F2040000}"/>
    <cellStyle name="Comma 14 2 4 2 2 2" xfId="1722" xr:uid="{00000000-0005-0000-0000-0000F3040000}"/>
    <cellStyle name="Comma 14 2 4 2 2 2 2" xfId="1723" xr:uid="{00000000-0005-0000-0000-0000F4040000}"/>
    <cellStyle name="Comma 14 2 4 2 2 3" xfId="1724" xr:uid="{00000000-0005-0000-0000-0000F5040000}"/>
    <cellStyle name="Comma 14 2 4 2 3" xfId="1725" xr:uid="{00000000-0005-0000-0000-0000F6040000}"/>
    <cellStyle name="Comma 14 2 4 2 3 2" xfId="1726" xr:uid="{00000000-0005-0000-0000-0000F7040000}"/>
    <cellStyle name="Comma 14 2 4 2 3 2 2" xfId="1727" xr:uid="{00000000-0005-0000-0000-0000F8040000}"/>
    <cellStyle name="Comma 14 2 4 2 3 3" xfId="1728" xr:uid="{00000000-0005-0000-0000-0000F9040000}"/>
    <cellStyle name="Comma 14 2 4 2 4" xfId="1729" xr:uid="{00000000-0005-0000-0000-0000FA040000}"/>
    <cellStyle name="Comma 14 2 4 2 4 2" xfId="1730" xr:uid="{00000000-0005-0000-0000-0000FB040000}"/>
    <cellStyle name="Comma 14 2 4 2 5" xfId="1731" xr:uid="{00000000-0005-0000-0000-0000FC040000}"/>
    <cellStyle name="Comma 14 2 4 2 5 2" xfId="1732" xr:uid="{00000000-0005-0000-0000-0000FD040000}"/>
    <cellStyle name="Comma 14 2 4 2 6" xfId="1733" xr:uid="{00000000-0005-0000-0000-0000FE040000}"/>
    <cellStyle name="Comma 14 2 4 3" xfId="1734" xr:uid="{00000000-0005-0000-0000-0000FF040000}"/>
    <cellStyle name="Comma 14 2 4 3 2" xfId="1735" xr:uid="{00000000-0005-0000-0000-000000050000}"/>
    <cellStyle name="Comma 14 2 4 3 2 2" xfId="1736" xr:uid="{00000000-0005-0000-0000-000001050000}"/>
    <cellStyle name="Comma 14 2 4 3 3" xfId="1737" xr:uid="{00000000-0005-0000-0000-000002050000}"/>
    <cellStyle name="Comma 14 2 4 4" xfId="1738" xr:uid="{00000000-0005-0000-0000-000003050000}"/>
    <cellStyle name="Comma 14 2 4 4 2" xfId="1739" xr:uid="{00000000-0005-0000-0000-000004050000}"/>
    <cellStyle name="Comma 14 2 4 4 2 2" xfId="1740" xr:uid="{00000000-0005-0000-0000-000005050000}"/>
    <cellStyle name="Comma 14 2 4 4 3" xfId="1741" xr:uid="{00000000-0005-0000-0000-000006050000}"/>
    <cellStyle name="Comma 14 2 4 5" xfId="1742" xr:uid="{00000000-0005-0000-0000-000007050000}"/>
    <cellStyle name="Comma 14 2 4 5 2" xfId="1743" xr:uid="{00000000-0005-0000-0000-000008050000}"/>
    <cellStyle name="Comma 14 2 4 6" xfId="1744" xr:uid="{00000000-0005-0000-0000-000009050000}"/>
    <cellStyle name="Comma 14 2 4 6 2" xfId="1745" xr:uid="{00000000-0005-0000-0000-00000A050000}"/>
    <cellStyle name="Comma 14 2 4 7" xfId="1746" xr:uid="{00000000-0005-0000-0000-00000B050000}"/>
    <cellStyle name="Comma 14 2 5" xfId="1747" xr:uid="{00000000-0005-0000-0000-00000C050000}"/>
    <cellStyle name="Comma 14 2 5 2" xfId="1748" xr:uid="{00000000-0005-0000-0000-00000D050000}"/>
    <cellStyle name="Comma 14 2 5 2 2" xfId="1749" xr:uid="{00000000-0005-0000-0000-00000E050000}"/>
    <cellStyle name="Comma 14 2 5 2 2 2" xfId="1750" xr:uid="{00000000-0005-0000-0000-00000F050000}"/>
    <cellStyle name="Comma 14 2 5 2 2 2 2" xfId="1751" xr:uid="{00000000-0005-0000-0000-000010050000}"/>
    <cellStyle name="Comma 14 2 5 2 2 3" xfId="1752" xr:uid="{00000000-0005-0000-0000-000011050000}"/>
    <cellStyle name="Comma 14 2 5 2 3" xfId="1753" xr:uid="{00000000-0005-0000-0000-000012050000}"/>
    <cellStyle name="Comma 14 2 5 2 3 2" xfId="1754" xr:uid="{00000000-0005-0000-0000-000013050000}"/>
    <cellStyle name="Comma 14 2 5 2 3 2 2" xfId="1755" xr:uid="{00000000-0005-0000-0000-000014050000}"/>
    <cellStyle name="Comma 14 2 5 2 3 3" xfId="1756" xr:uid="{00000000-0005-0000-0000-000015050000}"/>
    <cellStyle name="Comma 14 2 5 2 4" xfId="1757" xr:uid="{00000000-0005-0000-0000-000016050000}"/>
    <cellStyle name="Comma 14 2 5 2 4 2" xfId="1758" xr:uid="{00000000-0005-0000-0000-000017050000}"/>
    <cellStyle name="Comma 14 2 5 2 5" xfId="1759" xr:uid="{00000000-0005-0000-0000-000018050000}"/>
    <cellStyle name="Comma 14 2 5 2 5 2" xfId="1760" xr:uid="{00000000-0005-0000-0000-000019050000}"/>
    <cellStyle name="Comma 14 2 5 2 6" xfId="1761" xr:uid="{00000000-0005-0000-0000-00001A050000}"/>
    <cellStyle name="Comma 14 2 5 3" xfId="1762" xr:uid="{00000000-0005-0000-0000-00001B050000}"/>
    <cellStyle name="Comma 14 2 5 3 2" xfId="1763" xr:uid="{00000000-0005-0000-0000-00001C050000}"/>
    <cellStyle name="Comma 14 2 5 3 2 2" xfId="1764" xr:uid="{00000000-0005-0000-0000-00001D050000}"/>
    <cellStyle name="Comma 14 2 5 3 3" xfId="1765" xr:uid="{00000000-0005-0000-0000-00001E050000}"/>
    <cellStyle name="Comma 14 2 5 4" xfId="1766" xr:uid="{00000000-0005-0000-0000-00001F050000}"/>
    <cellStyle name="Comma 14 2 5 4 2" xfId="1767" xr:uid="{00000000-0005-0000-0000-000020050000}"/>
    <cellStyle name="Comma 14 2 5 4 2 2" xfId="1768" xr:uid="{00000000-0005-0000-0000-000021050000}"/>
    <cellStyle name="Comma 14 2 5 4 3" xfId="1769" xr:uid="{00000000-0005-0000-0000-000022050000}"/>
    <cellStyle name="Comma 14 2 5 5" xfId="1770" xr:uid="{00000000-0005-0000-0000-000023050000}"/>
    <cellStyle name="Comma 14 2 5 5 2" xfId="1771" xr:uid="{00000000-0005-0000-0000-000024050000}"/>
    <cellStyle name="Comma 14 2 5 6" xfId="1772" xr:uid="{00000000-0005-0000-0000-000025050000}"/>
    <cellStyle name="Comma 14 2 5 6 2" xfId="1773" xr:uid="{00000000-0005-0000-0000-000026050000}"/>
    <cellStyle name="Comma 14 2 5 7" xfId="1774" xr:uid="{00000000-0005-0000-0000-000027050000}"/>
    <cellStyle name="Comma 14 2 6" xfId="1775" xr:uid="{00000000-0005-0000-0000-000028050000}"/>
    <cellStyle name="Comma 14 2 6 2" xfId="1776" xr:uid="{00000000-0005-0000-0000-000029050000}"/>
    <cellStyle name="Comma 14 2 6 2 2" xfId="1777" xr:uid="{00000000-0005-0000-0000-00002A050000}"/>
    <cellStyle name="Comma 14 2 6 2 2 2" xfId="1778" xr:uid="{00000000-0005-0000-0000-00002B050000}"/>
    <cellStyle name="Comma 14 2 6 2 3" xfId="1779" xr:uid="{00000000-0005-0000-0000-00002C050000}"/>
    <cellStyle name="Comma 14 2 6 3" xfId="1780" xr:uid="{00000000-0005-0000-0000-00002D050000}"/>
    <cellStyle name="Comma 14 2 6 3 2" xfId="1781" xr:uid="{00000000-0005-0000-0000-00002E050000}"/>
    <cellStyle name="Comma 14 2 6 3 2 2" xfId="1782" xr:uid="{00000000-0005-0000-0000-00002F050000}"/>
    <cellStyle name="Comma 14 2 6 3 3" xfId="1783" xr:uid="{00000000-0005-0000-0000-000030050000}"/>
    <cellStyle name="Comma 14 2 6 4" xfId="1784" xr:uid="{00000000-0005-0000-0000-000031050000}"/>
    <cellStyle name="Comma 14 2 6 4 2" xfId="1785" xr:uid="{00000000-0005-0000-0000-000032050000}"/>
    <cellStyle name="Comma 14 2 6 5" xfId="1786" xr:uid="{00000000-0005-0000-0000-000033050000}"/>
    <cellStyle name="Comma 14 2 6 5 2" xfId="1787" xr:uid="{00000000-0005-0000-0000-000034050000}"/>
    <cellStyle name="Comma 14 2 6 6" xfId="1788" xr:uid="{00000000-0005-0000-0000-000035050000}"/>
    <cellStyle name="Comma 14 2 7" xfId="1789" xr:uid="{00000000-0005-0000-0000-000036050000}"/>
    <cellStyle name="Comma 14 2 7 2" xfId="1790" xr:uid="{00000000-0005-0000-0000-000037050000}"/>
    <cellStyle name="Comma 14 2 7 2 2" xfId="1791" xr:uid="{00000000-0005-0000-0000-000038050000}"/>
    <cellStyle name="Comma 14 2 7 3" xfId="1792" xr:uid="{00000000-0005-0000-0000-000039050000}"/>
    <cellStyle name="Comma 14 2 8" xfId="1793" xr:uid="{00000000-0005-0000-0000-00003A050000}"/>
    <cellStyle name="Comma 14 2 8 2" xfId="1794" xr:uid="{00000000-0005-0000-0000-00003B050000}"/>
    <cellStyle name="Comma 14 2 8 2 2" xfId="1795" xr:uid="{00000000-0005-0000-0000-00003C050000}"/>
    <cellStyle name="Comma 14 2 8 3" xfId="1796" xr:uid="{00000000-0005-0000-0000-00003D050000}"/>
    <cellStyle name="Comma 14 2 9" xfId="1797" xr:uid="{00000000-0005-0000-0000-00003E050000}"/>
    <cellStyle name="Comma 14 2 9 2" xfId="1798" xr:uid="{00000000-0005-0000-0000-00003F050000}"/>
    <cellStyle name="Comma 14 3" xfId="1799" xr:uid="{00000000-0005-0000-0000-000040050000}"/>
    <cellStyle name="Comma 14 3 10" xfId="1800" xr:uid="{00000000-0005-0000-0000-000041050000}"/>
    <cellStyle name="Comma 14 3 2" xfId="1801" xr:uid="{00000000-0005-0000-0000-000042050000}"/>
    <cellStyle name="Comma 14 3 2 2" xfId="1802" xr:uid="{00000000-0005-0000-0000-000043050000}"/>
    <cellStyle name="Comma 14 3 2 2 2" xfId="1803" xr:uid="{00000000-0005-0000-0000-000044050000}"/>
    <cellStyle name="Comma 14 3 2 2 2 2" xfId="1804" xr:uid="{00000000-0005-0000-0000-000045050000}"/>
    <cellStyle name="Comma 14 3 2 2 2 2 2" xfId="1805" xr:uid="{00000000-0005-0000-0000-000046050000}"/>
    <cellStyle name="Comma 14 3 2 2 2 2 2 2" xfId="1806" xr:uid="{00000000-0005-0000-0000-000047050000}"/>
    <cellStyle name="Comma 14 3 2 2 2 2 3" xfId="1807" xr:uid="{00000000-0005-0000-0000-000048050000}"/>
    <cellStyle name="Comma 14 3 2 2 2 3" xfId="1808" xr:uid="{00000000-0005-0000-0000-000049050000}"/>
    <cellStyle name="Comma 14 3 2 2 2 3 2" xfId="1809" xr:uid="{00000000-0005-0000-0000-00004A050000}"/>
    <cellStyle name="Comma 14 3 2 2 2 3 2 2" xfId="1810" xr:uid="{00000000-0005-0000-0000-00004B050000}"/>
    <cellStyle name="Comma 14 3 2 2 2 3 3" xfId="1811" xr:uid="{00000000-0005-0000-0000-00004C050000}"/>
    <cellStyle name="Comma 14 3 2 2 2 4" xfId="1812" xr:uid="{00000000-0005-0000-0000-00004D050000}"/>
    <cellStyle name="Comma 14 3 2 2 2 4 2" xfId="1813" xr:uid="{00000000-0005-0000-0000-00004E050000}"/>
    <cellStyle name="Comma 14 3 2 2 2 5" xfId="1814" xr:uid="{00000000-0005-0000-0000-00004F050000}"/>
    <cellStyle name="Comma 14 3 2 2 2 5 2" xfId="1815" xr:uid="{00000000-0005-0000-0000-000050050000}"/>
    <cellStyle name="Comma 14 3 2 2 2 6" xfId="1816" xr:uid="{00000000-0005-0000-0000-000051050000}"/>
    <cellStyle name="Comma 14 3 2 2 3" xfId="1817" xr:uid="{00000000-0005-0000-0000-000052050000}"/>
    <cellStyle name="Comma 14 3 2 2 3 2" xfId="1818" xr:uid="{00000000-0005-0000-0000-000053050000}"/>
    <cellStyle name="Comma 14 3 2 2 3 2 2" xfId="1819" xr:uid="{00000000-0005-0000-0000-000054050000}"/>
    <cellStyle name="Comma 14 3 2 2 3 3" xfId="1820" xr:uid="{00000000-0005-0000-0000-000055050000}"/>
    <cellStyle name="Comma 14 3 2 2 4" xfId="1821" xr:uid="{00000000-0005-0000-0000-000056050000}"/>
    <cellStyle name="Comma 14 3 2 2 4 2" xfId="1822" xr:uid="{00000000-0005-0000-0000-000057050000}"/>
    <cellStyle name="Comma 14 3 2 2 4 2 2" xfId="1823" xr:uid="{00000000-0005-0000-0000-000058050000}"/>
    <cellStyle name="Comma 14 3 2 2 4 3" xfId="1824" xr:uid="{00000000-0005-0000-0000-000059050000}"/>
    <cellStyle name="Comma 14 3 2 2 5" xfId="1825" xr:uid="{00000000-0005-0000-0000-00005A050000}"/>
    <cellStyle name="Comma 14 3 2 2 5 2" xfId="1826" xr:uid="{00000000-0005-0000-0000-00005B050000}"/>
    <cellStyle name="Comma 14 3 2 2 6" xfId="1827" xr:uid="{00000000-0005-0000-0000-00005C050000}"/>
    <cellStyle name="Comma 14 3 2 2 6 2" xfId="1828" xr:uid="{00000000-0005-0000-0000-00005D050000}"/>
    <cellStyle name="Comma 14 3 2 2 7" xfId="1829" xr:uid="{00000000-0005-0000-0000-00005E050000}"/>
    <cellStyle name="Comma 14 3 2 3" xfId="1830" xr:uid="{00000000-0005-0000-0000-00005F050000}"/>
    <cellStyle name="Comma 14 3 2 3 2" xfId="1831" xr:uid="{00000000-0005-0000-0000-000060050000}"/>
    <cellStyle name="Comma 14 3 2 3 2 2" xfId="1832" xr:uid="{00000000-0005-0000-0000-000061050000}"/>
    <cellStyle name="Comma 14 3 2 3 2 2 2" xfId="1833" xr:uid="{00000000-0005-0000-0000-000062050000}"/>
    <cellStyle name="Comma 14 3 2 3 2 3" xfId="1834" xr:uid="{00000000-0005-0000-0000-000063050000}"/>
    <cellStyle name="Comma 14 3 2 3 3" xfId="1835" xr:uid="{00000000-0005-0000-0000-000064050000}"/>
    <cellStyle name="Comma 14 3 2 3 3 2" xfId="1836" xr:uid="{00000000-0005-0000-0000-000065050000}"/>
    <cellStyle name="Comma 14 3 2 3 3 2 2" xfId="1837" xr:uid="{00000000-0005-0000-0000-000066050000}"/>
    <cellStyle name="Comma 14 3 2 3 3 3" xfId="1838" xr:uid="{00000000-0005-0000-0000-000067050000}"/>
    <cellStyle name="Comma 14 3 2 3 4" xfId="1839" xr:uid="{00000000-0005-0000-0000-000068050000}"/>
    <cellStyle name="Comma 14 3 2 3 4 2" xfId="1840" xr:uid="{00000000-0005-0000-0000-000069050000}"/>
    <cellStyle name="Comma 14 3 2 3 5" xfId="1841" xr:uid="{00000000-0005-0000-0000-00006A050000}"/>
    <cellStyle name="Comma 14 3 2 3 5 2" xfId="1842" xr:uid="{00000000-0005-0000-0000-00006B050000}"/>
    <cellStyle name="Comma 14 3 2 3 6" xfId="1843" xr:uid="{00000000-0005-0000-0000-00006C050000}"/>
    <cellStyle name="Comma 14 3 2 4" xfId="1844" xr:uid="{00000000-0005-0000-0000-00006D050000}"/>
    <cellStyle name="Comma 14 3 2 4 2" xfId="1845" xr:uid="{00000000-0005-0000-0000-00006E050000}"/>
    <cellStyle name="Comma 14 3 2 4 2 2" xfId="1846" xr:uid="{00000000-0005-0000-0000-00006F050000}"/>
    <cellStyle name="Comma 14 3 2 4 3" xfId="1847" xr:uid="{00000000-0005-0000-0000-000070050000}"/>
    <cellStyle name="Comma 14 3 2 5" xfId="1848" xr:uid="{00000000-0005-0000-0000-000071050000}"/>
    <cellStyle name="Comma 14 3 2 5 2" xfId="1849" xr:uid="{00000000-0005-0000-0000-000072050000}"/>
    <cellStyle name="Comma 14 3 2 5 2 2" xfId="1850" xr:uid="{00000000-0005-0000-0000-000073050000}"/>
    <cellStyle name="Comma 14 3 2 5 3" xfId="1851" xr:uid="{00000000-0005-0000-0000-000074050000}"/>
    <cellStyle name="Comma 14 3 2 6" xfId="1852" xr:uid="{00000000-0005-0000-0000-000075050000}"/>
    <cellStyle name="Comma 14 3 2 6 2" xfId="1853" xr:uid="{00000000-0005-0000-0000-000076050000}"/>
    <cellStyle name="Comma 14 3 2 7" xfId="1854" xr:uid="{00000000-0005-0000-0000-000077050000}"/>
    <cellStyle name="Comma 14 3 2 7 2" xfId="1855" xr:uid="{00000000-0005-0000-0000-000078050000}"/>
    <cellStyle name="Comma 14 3 2 8" xfId="1856" xr:uid="{00000000-0005-0000-0000-000079050000}"/>
    <cellStyle name="Comma 14 3 3" xfId="1857" xr:uid="{00000000-0005-0000-0000-00007A050000}"/>
    <cellStyle name="Comma 14 3 3 2" xfId="1858" xr:uid="{00000000-0005-0000-0000-00007B050000}"/>
    <cellStyle name="Comma 14 3 3 2 2" xfId="1859" xr:uid="{00000000-0005-0000-0000-00007C050000}"/>
    <cellStyle name="Comma 14 3 3 2 2 2" xfId="1860" xr:uid="{00000000-0005-0000-0000-00007D050000}"/>
    <cellStyle name="Comma 14 3 3 2 2 2 2" xfId="1861" xr:uid="{00000000-0005-0000-0000-00007E050000}"/>
    <cellStyle name="Comma 14 3 3 2 2 3" xfId="1862" xr:uid="{00000000-0005-0000-0000-00007F050000}"/>
    <cellStyle name="Comma 14 3 3 2 3" xfId="1863" xr:uid="{00000000-0005-0000-0000-000080050000}"/>
    <cellStyle name="Comma 14 3 3 2 3 2" xfId="1864" xr:uid="{00000000-0005-0000-0000-000081050000}"/>
    <cellStyle name="Comma 14 3 3 2 3 2 2" xfId="1865" xr:uid="{00000000-0005-0000-0000-000082050000}"/>
    <cellStyle name="Comma 14 3 3 2 3 3" xfId="1866" xr:uid="{00000000-0005-0000-0000-000083050000}"/>
    <cellStyle name="Comma 14 3 3 2 4" xfId="1867" xr:uid="{00000000-0005-0000-0000-000084050000}"/>
    <cellStyle name="Comma 14 3 3 2 4 2" xfId="1868" xr:uid="{00000000-0005-0000-0000-000085050000}"/>
    <cellStyle name="Comma 14 3 3 2 5" xfId="1869" xr:uid="{00000000-0005-0000-0000-000086050000}"/>
    <cellStyle name="Comma 14 3 3 2 5 2" xfId="1870" xr:uid="{00000000-0005-0000-0000-000087050000}"/>
    <cellStyle name="Comma 14 3 3 2 6" xfId="1871" xr:uid="{00000000-0005-0000-0000-000088050000}"/>
    <cellStyle name="Comma 14 3 3 3" xfId="1872" xr:uid="{00000000-0005-0000-0000-000089050000}"/>
    <cellStyle name="Comma 14 3 3 3 2" xfId="1873" xr:uid="{00000000-0005-0000-0000-00008A050000}"/>
    <cellStyle name="Comma 14 3 3 3 2 2" xfId="1874" xr:uid="{00000000-0005-0000-0000-00008B050000}"/>
    <cellStyle name="Comma 14 3 3 3 3" xfId="1875" xr:uid="{00000000-0005-0000-0000-00008C050000}"/>
    <cellStyle name="Comma 14 3 3 4" xfId="1876" xr:uid="{00000000-0005-0000-0000-00008D050000}"/>
    <cellStyle name="Comma 14 3 3 4 2" xfId="1877" xr:uid="{00000000-0005-0000-0000-00008E050000}"/>
    <cellStyle name="Comma 14 3 3 4 2 2" xfId="1878" xr:uid="{00000000-0005-0000-0000-00008F050000}"/>
    <cellStyle name="Comma 14 3 3 4 3" xfId="1879" xr:uid="{00000000-0005-0000-0000-000090050000}"/>
    <cellStyle name="Comma 14 3 3 5" xfId="1880" xr:uid="{00000000-0005-0000-0000-000091050000}"/>
    <cellStyle name="Comma 14 3 3 5 2" xfId="1881" xr:uid="{00000000-0005-0000-0000-000092050000}"/>
    <cellStyle name="Comma 14 3 3 6" xfId="1882" xr:uid="{00000000-0005-0000-0000-000093050000}"/>
    <cellStyle name="Comma 14 3 3 6 2" xfId="1883" xr:uid="{00000000-0005-0000-0000-000094050000}"/>
    <cellStyle name="Comma 14 3 3 7" xfId="1884" xr:uid="{00000000-0005-0000-0000-000095050000}"/>
    <cellStyle name="Comma 14 3 4" xfId="1885" xr:uid="{00000000-0005-0000-0000-000096050000}"/>
    <cellStyle name="Comma 14 3 4 2" xfId="1886" xr:uid="{00000000-0005-0000-0000-000097050000}"/>
    <cellStyle name="Comma 14 3 4 2 2" xfId="1887" xr:uid="{00000000-0005-0000-0000-000098050000}"/>
    <cellStyle name="Comma 14 3 4 2 2 2" xfId="1888" xr:uid="{00000000-0005-0000-0000-000099050000}"/>
    <cellStyle name="Comma 14 3 4 2 2 2 2" xfId="1889" xr:uid="{00000000-0005-0000-0000-00009A050000}"/>
    <cellStyle name="Comma 14 3 4 2 2 3" xfId="1890" xr:uid="{00000000-0005-0000-0000-00009B050000}"/>
    <cellStyle name="Comma 14 3 4 2 3" xfId="1891" xr:uid="{00000000-0005-0000-0000-00009C050000}"/>
    <cellStyle name="Comma 14 3 4 2 3 2" xfId="1892" xr:uid="{00000000-0005-0000-0000-00009D050000}"/>
    <cellStyle name="Comma 14 3 4 2 3 2 2" xfId="1893" xr:uid="{00000000-0005-0000-0000-00009E050000}"/>
    <cellStyle name="Comma 14 3 4 2 3 3" xfId="1894" xr:uid="{00000000-0005-0000-0000-00009F050000}"/>
    <cellStyle name="Comma 14 3 4 2 4" xfId="1895" xr:uid="{00000000-0005-0000-0000-0000A0050000}"/>
    <cellStyle name="Comma 14 3 4 2 4 2" xfId="1896" xr:uid="{00000000-0005-0000-0000-0000A1050000}"/>
    <cellStyle name="Comma 14 3 4 2 5" xfId="1897" xr:uid="{00000000-0005-0000-0000-0000A2050000}"/>
    <cellStyle name="Comma 14 3 4 2 5 2" xfId="1898" xr:uid="{00000000-0005-0000-0000-0000A3050000}"/>
    <cellStyle name="Comma 14 3 4 2 6" xfId="1899" xr:uid="{00000000-0005-0000-0000-0000A4050000}"/>
    <cellStyle name="Comma 14 3 4 3" xfId="1900" xr:uid="{00000000-0005-0000-0000-0000A5050000}"/>
    <cellStyle name="Comma 14 3 4 3 2" xfId="1901" xr:uid="{00000000-0005-0000-0000-0000A6050000}"/>
    <cellStyle name="Comma 14 3 4 3 2 2" xfId="1902" xr:uid="{00000000-0005-0000-0000-0000A7050000}"/>
    <cellStyle name="Comma 14 3 4 3 3" xfId="1903" xr:uid="{00000000-0005-0000-0000-0000A8050000}"/>
    <cellStyle name="Comma 14 3 4 4" xfId="1904" xr:uid="{00000000-0005-0000-0000-0000A9050000}"/>
    <cellStyle name="Comma 14 3 4 4 2" xfId="1905" xr:uid="{00000000-0005-0000-0000-0000AA050000}"/>
    <cellStyle name="Comma 14 3 4 4 2 2" xfId="1906" xr:uid="{00000000-0005-0000-0000-0000AB050000}"/>
    <cellStyle name="Comma 14 3 4 4 3" xfId="1907" xr:uid="{00000000-0005-0000-0000-0000AC050000}"/>
    <cellStyle name="Comma 14 3 4 5" xfId="1908" xr:uid="{00000000-0005-0000-0000-0000AD050000}"/>
    <cellStyle name="Comma 14 3 4 5 2" xfId="1909" xr:uid="{00000000-0005-0000-0000-0000AE050000}"/>
    <cellStyle name="Comma 14 3 4 6" xfId="1910" xr:uid="{00000000-0005-0000-0000-0000AF050000}"/>
    <cellStyle name="Comma 14 3 4 6 2" xfId="1911" xr:uid="{00000000-0005-0000-0000-0000B0050000}"/>
    <cellStyle name="Comma 14 3 4 7" xfId="1912" xr:uid="{00000000-0005-0000-0000-0000B1050000}"/>
    <cellStyle name="Comma 14 3 5" xfId="1913" xr:uid="{00000000-0005-0000-0000-0000B2050000}"/>
    <cellStyle name="Comma 14 3 5 2" xfId="1914" xr:uid="{00000000-0005-0000-0000-0000B3050000}"/>
    <cellStyle name="Comma 14 3 5 2 2" xfId="1915" xr:uid="{00000000-0005-0000-0000-0000B4050000}"/>
    <cellStyle name="Comma 14 3 5 2 2 2" xfId="1916" xr:uid="{00000000-0005-0000-0000-0000B5050000}"/>
    <cellStyle name="Comma 14 3 5 2 3" xfId="1917" xr:uid="{00000000-0005-0000-0000-0000B6050000}"/>
    <cellStyle name="Comma 14 3 5 3" xfId="1918" xr:uid="{00000000-0005-0000-0000-0000B7050000}"/>
    <cellStyle name="Comma 14 3 5 3 2" xfId="1919" xr:uid="{00000000-0005-0000-0000-0000B8050000}"/>
    <cellStyle name="Comma 14 3 5 3 2 2" xfId="1920" xr:uid="{00000000-0005-0000-0000-0000B9050000}"/>
    <cellStyle name="Comma 14 3 5 3 3" xfId="1921" xr:uid="{00000000-0005-0000-0000-0000BA050000}"/>
    <cellStyle name="Comma 14 3 5 4" xfId="1922" xr:uid="{00000000-0005-0000-0000-0000BB050000}"/>
    <cellStyle name="Comma 14 3 5 4 2" xfId="1923" xr:uid="{00000000-0005-0000-0000-0000BC050000}"/>
    <cellStyle name="Comma 14 3 5 5" xfId="1924" xr:uid="{00000000-0005-0000-0000-0000BD050000}"/>
    <cellStyle name="Comma 14 3 5 5 2" xfId="1925" xr:uid="{00000000-0005-0000-0000-0000BE050000}"/>
    <cellStyle name="Comma 14 3 5 6" xfId="1926" xr:uid="{00000000-0005-0000-0000-0000BF050000}"/>
    <cellStyle name="Comma 14 3 6" xfId="1927" xr:uid="{00000000-0005-0000-0000-0000C0050000}"/>
    <cellStyle name="Comma 14 3 6 2" xfId="1928" xr:uid="{00000000-0005-0000-0000-0000C1050000}"/>
    <cellStyle name="Comma 14 3 6 2 2" xfId="1929" xr:uid="{00000000-0005-0000-0000-0000C2050000}"/>
    <cellStyle name="Comma 14 3 6 3" xfId="1930" xr:uid="{00000000-0005-0000-0000-0000C3050000}"/>
    <cellStyle name="Comma 14 3 7" xfId="1931" xr:uid="{00000000-0005-0000-0000-0000C4050000}"/>
    <cellStyle name="Comma 14 3 7 2" xfId="1932" xr:uid="{00000000-0005-0000-0000-0000C5050000}"/>
    <cellStyle name="Comma 14 3 7 2 2" xfId="1933" xr:uid="{00000000-0005-0000-0000-0000C6050000}"/>
    <cellStyle name="Comma 14 3 7 3" xfId="1934" xr:uid="{00000000-0005-0000-0000-0000C7050000}"/>
    <cellStyle name="Comma 14 3 8" xfId="1935" xr:uid="{00000000-0005-0000-0000-0000C8050000}"/>
    <cellStyle name="Comma 14 3 8 2" xfId="1936" xr:uid="{00000000-0005-0000-0000-0000C9050000}"/>
    <cellStyle name="Comma 14 3 9" xfId="1937" xr:uid="{00000000-0005-0000-0000-0000CA050000}"/>
    <cellStyle name="Comma 14 3 9 2" xfId="1938" xr:uid="{00000000-0005-0000-0000-0000CB050000}"/>
    <cellStyle name="Comma 14 4" xfId="1939" xr:uid="{00000000-0005-0000-0000-0000CC050000}"/>
    <cellStyle name="Comma 14 4 10" xfId="1940" xr:uid="{00000000-0005-0000-0000-0000CD050000}"/>
    <cellStyle name="Comma 14 4 2" xfId="1941" xr:uid="{00000000-0005-0000-0000-0000CE050000}"/>
    <cellStyle name="Comma 14 4 2 2" xfId="1942" xr:uid="{00000000-0005-0000-0000-0000CF050000}"/>
    <cellStyle name="Comma 14 4 2 2 2" xfId="1943" xr:uid="{00000000-0005-0000-0000-0000D0050000}"/>
    <cellStyle name="Comma 14 4 2 2 2 2" xfId="1944" xr:uid="{00000000-0005-0000-0000-0000D1050000}"/>
    <cellStyle name="Comma 14 4 2 2 2 2 2" xfId="1945" xr:uid="{00000000-0005-0000-0000-0000D2050000}"/>
    <cellStyle name="Comma 14 4 2 2 2 2 2 2" xfId="1946" xr:uid="{00000000-0005-0000-0000-0000D3050000}"/>
    <cellStyle name="Comma 14 4 2 2 2 2 3" xfId="1947" xr:uid="{00000000-0005-0000-0000-0000D4050000}"/>
    <cellStyle name="Comma 14 4 2 2 2 3" xfId="1948" xr:uid="{00000000-0005-0000-0000-0000D5050000}"/>
    <cellStyle name="Comma 14 4 2 2 2 3 2" xfId="1949" xr:uid="{00000000-0005-0000-0000-0000D6050000}"/>
    <cellStyle name="Comma 14 4 2 2 2 3 2 2" xfId="1950" xr:uid="{00000000-0005-0000-0000-0000D7050000}"/>
    <cellStyle name="Comma 14 4 2 2 2 3 3" xfId="1951" xr:uid="{00000000-0005-0000-0000-0000D8050000}"/>
    <cellStyle name="Comma 14 4 2 2 2 4" xfId="1952" xr:uid="{00000000-0005-0000-0000-0000D9050000}"/>
    <cellStyle name="Comma 14 4 2 2 2 4 2" xfId="1953" xr:uid="{00000000-0005-0000-0000-0000DA050000}"/>
    <cellStyle name="Comma 14 4 2 2 2 5" xfId="1954" xr:uid="{00000000-0005-0000-0000-0000DB050000}"/>
    <cellStyle name="Comma 14 4 2 2 2 5 2" xfId="1955" xr:uid="{00000000-0005-0000-0000-0000DC050000}"/>
    <cellStyle name="Comma 14 4 2 2 2 6" xfId="1956" xr:uid="{00000000-0005-0000-0000-0000DD050000}"/>
    <cellStyle name="Comma 14 4 2 2 3" xfId="1957" xr:uid="{00000000-0005-0000-0000-0000DE050000}"/>
    <cellStyle name="Comma 14 4 2 2 3 2" xfId="1958" xr:uid="{00000000-0005-0000-0000-0000DF050000}"/>
    <cellStyle name="Comma 14 4 2 2 3 2 2" xfId="1959" xr:uid="{00000000-0005-0000-0000-0000E0050000}"/>
    <cellStyle name="Comma 14 4 2 2 3 3" xfId="1960" xr:uid="{00000000-0005-0000-0000-0000E1050000}"/>
    <cellStyle name="Comma 14 4 2 2 4" xfId="1961" xr:uid="{00000000-0005-0000-0000-0000E2050000}"/>
    <cellStyle name="Comma 14 4 2 2 4 2" xfId="1962" xr:uid="{00000000-0005-0000-0000-0000E3050000}"/>
    <cellStyle name="Comma 14 4 2 2 4 2 2" xfId="1963" xr:uid="{00000000-0005-0000-0000-0000E4050000}"/>
    <cellStyle name="Comma 14 4 2 2 4 3" xfId="1964" xr:uid="{00000000-0005-0000-0000-0000E5050000}"/>
    <cellStyle name="Comma 14 4 2 2 5" xfId="1965" xr:uid="{00000000-0005-0000-0000-0000E6050000}"/>
    <cellStyle name="Comma 14 4 2 2 5 2" xfId="1966" xr:uid="{00000000-0005-0000-0000-0000E7050000}"/>
    <cellStyle name="Comma 14 4 2 2 6" xfId="1967" xr:uid="{00000000-0005-0000-0000-0000E8050000}"/>
    <cellStyle name="Comma 14 4 2 2 6 2" xfId="1968" xr:uid="{00000000-0005-0000-0000-0000E9050000}"/>
    <cellStyle name="Comma 14 4 2 2 7" xfId="1969" xr:uid="{00000000-0005-0000-0000-0000EA050000}"/>
    <cellStyle name="Comma 14 4 2 3" xfId="1970" xr:uid="{00000000-0005-0000-0000-0000EB050000}"/>
    <cellStyle name="Comma 14 4 2 3 2" xfId="1971" xr:uid="{00000000-0005-0000-0000-0000EC050000}"/>
    <cellStyle name="Comma 14 4 2 3 2 2" xfId="1972" xr:uid="{00000000-0005-0000-0000-0000ED050000}"/>
    <cellStyle name="Comma 14 4 2 3 2 2 2" xfId="1973" xr:uid="{00000000-0005-0000-0000-0000EE050000}"/>
    <cellStyle name="Comma 14 4 2 3 2 3" xfId="1974" xr:uid="{00000000-0005-0000-0000-0000EF050000}"/>
    <cellStyle name="Comma 14 4 2 3 3" xfId="1975" xr:uid="{00000000-0005-0000-0000-0000F0050000}"/>
    <cellStyle name="Comma 14 4 2 3 3 2" xfId="1976" xr:uid="{00000000-0005-0000-0000-0000F1050000}"/>
    <cellStyle name="Comma 14 4 2 3 3 2 2" xfId="1977" xr:uid="{00000000-0005-0000-0000-0000F2050000}"/>
    <cellStyle name="Comma 14 4 2 3 3 3" xfId="1978" xr:uid="{00000000-0005-0000-0000-0000F3050000}"/>
    <cellStyle name="Comma 14 4 2 3 4" xfId="1979" xr:uid="{00000000-0005-0000-0000-0000F4050000}"/>
    <cellStyle name="Comma 14 4 2 3 4 2" xfId="1980" xr:uid="{00000000-0005-0000-0000-0000F5050000}"/>
    <cellStyle name="Comma 14 4 2 3 5" xfId="1981" xr:uid="{00000000-0005-0000-0000-0000F6050000}"/>
    <cellStyle name="Comma 14 4 2 3 5 2" xfId="1982" xr:uid="{00000000-0005-0000-0000-0000F7050000}"/>
    <cellStyle name="Comma 14 4 2 3 6" xfId="1983" xr:uid="{00000000-0005-0000-0000-0000F8050000}"/>
    <cellStyle name="Comma 14 4 2 4" xfId="1984" xr:uid="{00000000-0005-0000-0000-0000F9050000}"/>
    <cellStyle name="Comma 14 4 2 4 2" xfId="1985" xr:uid="{00000000-0005-0000-0000-0000FA050000}"/>
    <cellStyle name="Comma 14 4 2 4 2 2" xfId="1986" xr:uid="{00000000-0005-0000-0000-0000FB050000}"/>
    <cellStyle name="Comma 14 4 2 4 3" xfId="1987" xr:uid="{00000000-0005-0000-0000-0000FC050000}"/>
    <cellStyle name="Comma 14 4 2 5" xfId="1988" xr:uid="{00000000-0005-0000-0000-0000FD050000}"/>
    <cellStyle name="Comma 14 4 2 5 2" xfId="1989" xr:uid="{00000000-0005-0000-0000-0000FE050000}"/>
    <cellStyle name="Comma 14 4 2 5 2 2" xfId="1990" xr:uid="{00000000-0005-0000-0000-0000FF050000}"/>
    <cellStyle name="Comma 14 4 2 5 3" xfId="1991" xr:uid="{00000000-0005-0000-0000-000000060000}"/>
    <cellStyle name="Comma 14 4 2 6" xfId="1992" xr:uid="{00000000-0005-0000-0000-000001060000}"/>
    <cellStyle name="Comma 14 4 2 6 2" xfId="1993" xr:uid="{00000000-0005-0000-0000-000002060000}"/>
    <cellStyle name="Comma 14 4 2 7" xfId="1994" xr:uid="{00000000-0005-0000-0000-000003060000}"/>
    <cellStyle name="Comma 14 4 2 7 2" xfId="1995" xr:uid="{00000000-0005-0000-0000-000004060000}"/>
    <cellStyle name="Comma 14 4 2 8" xfId="1996" xr:uid="{00000000-0005-0000-0000-000005060000}"/>
    <cellStyle name="Comma 14 4 3" xfId="1997" xr:uid="{00000000-0005-0000-0000-000006060000}"/>
    <cellStyle name="Comma 14 4 3 2" xfId="1998" xr:uid="{00000000-0005-0000-0000-000007060000}"/>
    <cellStyle name="Comma 14 4 3 2 2" xfId="1999" xr:uid="{00000000-0005-0000-0000-000008060000}"/>
    <cellStyle name="Comma 14 4 3 2 2 2" xfId="2000" xr:uid="{00000000-0005-0000-0000-000009060000}"/>
    <cellStyle name="Comma 14 4 3 2 2 2 2" xfId="2001" xr:uid="{00000000-0005-0000-0000-00000A060000}"/>
    <cellStyle name="Comma 14 4 3 2 2 3" xfId="2002" xr:uid="{00000000-0005-0000-0000-00000B060000}"/>
    <cellStyle name="Comma 14 4 3 2 3" xfId="2003" xr:uid="{00000000-0005-0000-0000-00000C060000}"/>
    <cellStyle name="Comma 14 4 3 2 3 2" xfId="2004" xr:uid="{00000000-0005-0000-0000-00000D060000}"/>
    <cellStyle name="Comma 14 4 3 2 3 2 2" xfId="2005" xr:uid="{00000000-0005-0000-0000-00000E060000}"/>
    <cellStyle name="Comma 14 4 3 2 3 3" xfId="2006" xr:uid="{00000000-0005-0000-0000-00000F060000}"/>
    <cellStyle name="Comma 14 4 3 2 4" xfId="2007" xr:uid="{00000000-0005-0000-0000-000010060000}"/>
    <cellStyle name="Comma 14 4 3 2 4 2" xfId="2008" xr:uid="{00000000-0005-0000-0000-000011060000}"/>
    <cellStyle name="Comma 14 4 3 2 5" xfId="2009" xr:uid="{00000000-0005-0000-0000-000012060000}"/>
    <cellStyle name="Comma 14 4 3 2 5 2" xfId="2010" xr:uid="{00000000-0005-0000-0000-000013060000}"/>
    <cellStyle name="Comma 14 4 3 2 6" xfId="2011" xr:uid="{00000000-0005-0000-0000-000014060000}"/>
    <cellStyle name="Comma 14 4 3 3" xfId="2012" xr:uid="{00000000-0005-0000-0000-000015060000}"/>
    <cellStyle name="Comma 14 4 3 3 2" xfId="2013" xr:uid="{00000000-0005-0000-0000-000016060000}"/>
    <cellStyle name="Comma 14 4 3 3 2 2" xfId="2014" xr:uid="{00000000-0005-0000-0000-000017060000}"/>
    <cellStyle name="Comma 14 4 3 3 3" xfId="2015" xr:uid="{00000000-0005-0000-0000-000018060000}"/>
    <cellStyle name="Comma 14 4 3 4" xfId="2016" xr:uid="{00000000-0005-0000-0000-000019060000}"/>
    <cellStyle name="Comma 14 4 3 4 2" xfId="2017" xr:uid="{00000000-0005-0000-0000-00001A060000}"/>
    <cellStyle name="Comma 14 4 3 4 2 2" xfId="2018" xr:uid="{00000000-0005-0000-0000-00001B060000}"/>
    <cellStyle name="Comma 14 4 3 4 3" xfId="2019" xr:uid="{00000000-0005-0000-0000-00001C060000}"/>
    <cellStyle name="Comma 14 4 3 5" xfId="2020" xr:uid="{00000000-0005-0000-0000-00001D060000}"/>
    <cellStyle name="Comma 14 4 3 5 2" xfId="2021" xr:uid="{00000000-0005-0000-0000-00001E060000}"/>
    <cellStyle name="Comma 14 4 3 6" xfId="2022" xr:uid="{00000000-0005-0000-0000-00001F060000}"/>
    <cellStyle name="Comma 14 4 3 6 2" xfId="2023" xr:uid="{00000000-0005-0000-0000-000020060000}"/>
    <cellStyle name="Comma 14 4 3 7" xfId="2024" xr:uid="{00000000-0005-0000-0000-000021060000}"/>
    <cellStyle name="Comma 14 4 4" xfId="2025" xr:uid="{00000000-0005-0000-0000-000022060000}"/>
    <cellStyle name="Comma 14 4 4 2" xfId="2026" xr:uid="{00000000-0005-0000-0000-000023060000}"/>
    <cellStyle name="Comma 14 4 4 2 2" xfId="2027" xr:uid="{00000000-0005-0000-0000-000024060000}"/>
    <cellStyle name="Comma 14 4 4 2 2 2" xfId="2028" xr:uid="{00000000-0005-0000-0000-000025060000}"/>
    <cellStyle name="Comma 14 4 4 2 2 2 2" xfId="2029" xr:uid="{00000000-0005-0000-0000-000026060000}"/>
    <cellStyle name="Comma 14 4 4 2 2 3" xfId="2030" xr:uid="{00000000-0005-0000-0000-000027060000}"/>
    <cellStyle name="Comma 14 4 4 2 3" xfId="2031" xr:uid="{00000000-0005-0000-0000-000028060000}"/>
    <cellStyle name="Comma 14 4 4 2 3 2" xfId="2032" xr:uid="{00000000-0005-0000-0000-000029060000}"/>
    <cellStyle name="Comma 14 4 4 2 3 2 2" xfId="2033" xr:uid="{00000000-0005-0000-0000-00002A060000}"/>
    <cellStyle name="Comma 14 4 4 2 3 3" xfId="2034" xr:uid="{00000000-0005-0000-0000-00002B060000}"/>
    <cellStyle name="Comma 14 4 4 2 4" xfId="2035" xr:uid="{00000000-0005-0000-0000-00002C060000}"/>
    <cellStyle name="Comma 14 4 4 2 4 2" xfId="2036" xr:uid="{00000000-0005-0000-0000-00002D060000}"/>
    <cellStyle name="Comma 14 4 4 2 5" xfId="2037" xr:uid="{00000000-0005-0000-0000-00002E060000}"/>
    <cellStyle name="Comma 14 4 4 2 5 2" xfId="2038" xr:uid="{00000000-0005-0000-0000-00002F060000}"/>
    <cellStyle name="Comma 14 4 4 2 6" xfId="2039" xr:uid="{00000000-0005-0000-0000-000030060000}"/>
    <cellStyle name="Comma 14 4 4 3" xfId="2040" xr:uid="{00000000-0005-0000-0000-000031060000}"/>
    <cellStyle name="Comma 14 4 4 3 2" xfId="2041" xr:uid="{00000000-0005-0000-0000-000032060000}"/>
    <cellStyle name="Comma 14 4 4 3 2 2" xfId="2042" xr:uid="{00000000-0005-0000-0000-000033060000}"/>
    <cellStyle name="Comma 14 4 4 3 3" xfId="2043" xr:uid="{00000000-0005-0000-0000-000034060000}"/>
    <cellStyle name="Comma 14 4 4 4" xfId="2044" xr:uid="{00000000-0005-0000-0000-000035060000}"/>
    <cellStyle name="Comma 14 4 4 4 2" xfId="2045" xr:uid="{00000000-0005-0000-0000-000036060000}"/>
    <cellStyle name="Comma 14 4 4 4 2 2" xfId="2046" xr:uid="{00000000-0005-0000-0000-000037060000}"/>
    <cellStyle name="Comma 14 4 4 4 3" xfId="2047" xr:uid="{00000000-0005-0000-0000-000038060000}"/>
    <cellStyle name="Comma 14 4 4 5" xfId="2048" xr:uid="{00000000-0005-0000-0000-000039060000}"/>
    <cellStyle name="Comma 14 4 4 5 2" xfId="2049" xr:uid="{00000000-0005-0000-0000-00003A060000}"/>
    <cellStyle name="Comma 14 4 4 6" xfId="2050" xr:uid="{00000000-0005-0000-0000-00003B060000}"/>
    <cellStyle name="Comma 14 4 4 6 2" xfId="2051" xr:uid="{00000000-0005-0000-0000-00003C060000}"/>
    <cellStyle name="Comma 14 4 4 7" xfId="2052" xr:uid="{00000000-0005-0000-0000-00003D060000}"/>
    <cellStyle name="Comma 14 4 5" xfId="2053" xr:uid="{00000000-0005-0000-0000-00003E060000}"/>
    <cellStyle name="Comma 14 4 5 2" xfId="2054" xr:uid="{00000000-0005-0000-0000-00003F060000}"/>
    <cellStyle name="Comma 14 4 5 2 2" xfId="2055" xr:uid="{00000000-0005-0000-0000-000040060000}"/>
    <cellStyle name="Comma 14 4 5 2 2 2" xfId="2056" xr:uid="{00000000-0005-0000-0000-000041060000}"/>
    <cellStyle name="Comma 14 4 5 2 3" xfId="2057" xr:uid="{00000000-0005-0000-0000-000042060000}"/>
    <cellStyle name="Comma 14 4 5 3" xfId="2058" xr:uid="{00000000-0005-0000-0000-000043060000}"/>
    <cellStyle name="Comma 14 4 5 3 2" xfId="2059" xr:uid="{00000000-0005-0000-0000-000044060000}"/>
    <cellStyle name="Comma 14 4 5 3 2 2" xfId="2060" xr:uid="{00000000-0005-0000-0000-000045060000}"/>
    <cellStyle name="Comma 14 4 5 3 3" xfId="2061" xr:uid="{00000000-0005-0000-0000-000046060000}"/>
    <cellStyle name="Comma 14 4 5 4" xfId="2062" xr:uid="{00000000-0005-0000-0000-000047060000}"/>
    <cellStyle name="Comma 14 4 5 4 2" xfId="2063" xr:uid="{00000000-0005-0000-0000-000048060000}"/>
    <cellStyle name="Comma 14 4 5 5" xfId="2064" xr:uid="{00000000-0005-0000-0000-000049060000}"/>
    <cellStyle name="Comma 14 4 5 5 2" xfId="2065" xr:uid="{00000000-0005-0000-0000-00004A060000}"/>
    <cellStyle name="Comma 14 4 5 6" xfId="2066" xr:uid="{00000000-0005-0000-0000-00004B060000}"/>
    <cellStyle name="Comma 14 4 6" xfId="2067" xr:uid="{00000000-0005-0000-0000-00004C060000}"/>
    <cellStyle name="Comma 14 4 6 2" xfId="2068" xr:uid="{00000000-0005-0000-0000-00004D060000}"/>
    <cellStyle name="Comma 14 4 6 2 2" xfId="2069" xr:uid="{00000000-0005-0000-0000-00004E060000}"/>
    <cellStyle name="Comma 14 4 6 3" xfId="2070" xr:uid="{00000000-0005-0000-0000-00004F060000}"/>
    <cellStyle name="Comma 14 4 7" xfId="2071" xr:uid="{00000000-0005-0000-0000-000050060000}"/>
    <cellStyle name="Comma 14 4 7 2" xfId="2072" xr:uid="{00000000-0005-0000-0000-000051060000}"/>
    <cellStyle name="Comma 14 4 7 2 2" xfId="2073" xr:uid="{00000000-0005-0000-0000-000052060000}"/>
    <cellStyle name="Comma 14 4 7 3" xfId="2074" xr:uid="{00000000-0005-0000-0000-000053060000}"/>
    <cellStyle name="Comma 14 4 8" xfId="2075" xr:uid="{00000000-0005-0000-0000-000054060000}"/>
    <cellStyle name="Comma 14 4 8 2" xfId="2076" xr:uid="{00000000-0005-0000-0000-000055060000}"/>
    <cellStyle name="Comma 14 4 9" xfId="2077" xr:uid="{00000000-0005-0000-0000-000056060000}"/>
    <cellStyle name="Comma 14 4 9 2" xfId="2078" xr:uid="{00000000-0005-0000-0000-000057060000}"/>
    <cellStyle name="Comma 14 5" xfId="2079" xr:uid="{00000000-0005-0000-0000-000058060000}"/>
    <cellStyle name="Comma 14 5 2" xfId="2080" xr:uid="{00000000-0005-0000-0000-000059060000}"/>
    <cellStyle name="Comma 14 5 2 2" xfId="2081" xr:uid="{00000000-0005-0000-0000-00005A060000}"/>
    <cellStyle name="Comma 14 5 2 2 2" xfId="2082" xr:uid="{00000000-0005-0000-0000-00005B060000}"/>
    <cellStyle name="Comma 14 5 2 2 2 2" xfId="2083" xr:uid="{00000000-0005-0000-0000-00005C060000}"/>
    <cellStyle name="Comma 14 5 2 2 2 2 2" xfId="2084" xr:uid="{00000000-0005-0000-0000-00005D060000}"/>
    <cellStyle name="Comma 14 5 2 2 2 3" xfId="2085" xr:uid="{00000000-0005-0000-0000-00005E060000}"/>
    <cellStyle name="Comma 14 5 2 2 3" xfId="2086" xr:uid="{00000000-0005-0000-0000-00005F060000}"/>
    <cellStyle name="Comma 14 5 2 2 3 2" xfId="2087" xr:uid="{00000000-0005-0000-0000-000060060000}"/>
    <cellStyle name="Comma 14 5 2 2 3 2 2" xfId="2088" xr:uid="{00000000-0005-0000-0000-000061060000}"/>
    <cellStyle name="Comma 14 5 2 2 3 3" xfId="2089" xr:uid="{00000000-0005-0000-0000-000062060000}"/>
    <cellStyle name="Comma 14 5 2 2 4" xfId="2090" xr:uid="{00000000-0005-0000-0000-000063060000}"/>
    <cellStyle name="Comma 14 5 2 2 4 2" xfId="2091" xr:uid="{00000000-0005-0000-0000-000064060000}"/>
    <cellStyle name="Comma 14 5 2 2 5" xfId="2092" xr:uid="{00000000-0005-0000-0000-000065060000}"/>
    <cellStyle name="Comma 14 5 2 2 5 2" xfId="2093" xr:uid="{00000000-0005-0000-0000-000066060000}"/>
    <cellStyle name="Comma 14 5 2 2 6" xfId="2094" xr:uid="{00000000-0005-0000-0000-000067060000}"/>
    <cellStyle name="Comma 14 5 2 3" xfId="2095" xr:uid="{00000000-0005-0000-0000-000068060000}"/>
    <cellStyle name="Comma 14 5 2 3 2" xfId="2096" xr:uid="{00000000-0005-0000-0000-000069060000}"/>
    <cellStyle name="Comma 14 5 2 3 2 2" xfId="2097" xr:uid="{00000000-0005-0000-0000-00006A060000}"/>
    <cellStyle name="Comma 14 5 2 3 3" xfId="2098" xr:uid="{00000000-0005-0000-0000-00006B060000}"/>
    <cellStyle name="Comma 14 5 2 4" xfId="2099" xr:uid="{00000000-0005-0000-0000-00006C060000}"/>
    <cellStyle name="Comma 14 5 2 4 2" xfId="2100" xr:uid="{00000000-0005-0000-0000-00006D060000}"/>
    <cellStyle name="Comma 14 5 2 4 2 2" xfId="2101" xr:uid="{00000000-0005-0000-0000-00006E060000}"/>
    <cellStyle name="Comma 14 5 2 4 3" xfId="2102" xr:uid="{00000000-0005-0000-0000-00006F060000}"/>
    <cellStyle name="Comma 14 5 2 5" xfId="2103" xr:uid="{00000000-0005-0000-0000-000070060000}"/>
    <cellStyle name="Comma 14 5 2 5 2" xfId="2104" xr:uid="{00000000-0005-0000-0000-000071060000}"/>
    <cellStyle name="Comma 14 5 2 6" xfId="2105" xr:uid="{00000000-0005-0000-0000-000072060000}"/>
    <cellStyle name="Comma 14 5 2 6 2" xfId="2106" xr:uid="{00000000-0005-0000-0000-000073060000}"/>
    <cellStyle name="Comma 14 5 2 7" xfId="2107" xr:uid="{00000000-0005-0000-0000-000074060000}"/>
    <cellStyle name="Comma 14 5 3" xfId="2108" xr:uid="{00000000-0005-0000-0000-000075060000}"/>
    <cellStyle name="Comma 14 5 3 2" xfId="2109" xr:uid="{00000000-0005-0000-0000-000076060000}"/>
    <cellStyle name="Comma 14 5 3 2 2" xfId="2110" xr:uid="{00000000-0005-0000-0000-000077060000}"/>
    <cellStyle name="Comma 14 5 3 2 2 2" xfId="2111" xr:uid="{00000000-0005-0000-0000-000078060000}"/>
    <cellStyle name="Comma 14 5 3 2 3" xfId="2112" xr:uid="{00000000-0005-0000-0000-000079060000}"/>
    <cellStyle name="Comma 14 5 3 3" xfId="2113" xr:uid="{00000000-0005-0000-0000-00007A060000}"/>
    <cellStyle name="Comma 14 5 3 3 2" xfId="2114" xr:uid="{00000000-0005-0000-0000-00007B060000}"/>
    <cellStyle name="Comma 14 5 3 3 2 2" xfId="2115" xr:uid="{00000000-0005-0000-0000-00007C060000}"/>
    <cellStyle name="Comma 14 5 3 3 3" xfId="2116" xr:uid="{00000000-0005-0000-0000-00007D060000}"/>
    <cellStyle name="Comma 14 5 3 4" xfId="2117" xr:uid="{00000000-0005-0000-0000-00007E060000}"/>
    <cellStyle name="Comma 14 5 3 4 2" xfId="2118" xr:uid="{00000000-0005-0000-0000-00007F060000}"/>
    <cellStyle name="Comma 14 5 3 5" xfId="2119" xr:uid="{00000000-0005-0000-0000-000080060000}"/>
    <cellStyle name="Comma 14 5 3 5 2" xfId="2120" xr:uid="{00000000-0005-0000-0000-000081060000}"/>
    <cellStyle name="Comma 14 5 3 6" xfId="2121" xr:uid="{00000000-0005-0000-0000-000082060000}"/>
    <cellStyle name="Comma 14 5 4" xfId="2122" xr:uid="{00000000-0005-0000-0000-000083060000}"/>
    <cellStyle name="Comma 14 5 4 2" xfId="2123" xr:uid="{00000000-0005-0000-0000-000084060000}"/>
    <cellStyle name="Comma 14 5 4 2 2" xfId="2124" xr:uid="{00000000-0005-0000-0000-000085060000}"/>
    <cellStyle name="Comma 14 5 4 3" xfId="2125" xr:uid="{00000000-0005-0000-0000-000086060000}"/>
    <cellStyle name="Comma 14 5 5" xfId="2126" xr:uid="{00000000-0005-0000-0000-000087060000}"/>
    <cellStyle name="Comma 14 5 5 2" xfId="2127" xr:uid="{00000000-0005-0000-0000-000088060000}"/>
    <cellStyle name="Comma 14 5 5 2 2" xfId="2128" xr:uid="{00000000-0005-0000-0000-000089060000}"/>
    <cellStyle name="Comma 14 5 5 3" xfId="2129" xr:uid="{00000000-0005-0000-0000-00008A060000}"/>
    <cellStyle name="Comma 14 5 6" xfId="2130" xr:uid="{00000000-0005-0000-0000-00008B060000}"/>
    <cellStyle name="Comma 14 5 6 2" xfId="2131" xr:uid="{00000000-0005-0000-0000-00008C060000}"/>
    <cellStyle name="Comma 14 5 7" xfId="2132" xr:uid="{00000000-0005-0000-0000-00008D060000}"/>
    <cellStyle name="Comma 14 5 7 2" xfId="2133" xr:uid="{00000000-0005-0000-0000-00008E060000}"/>
    <cellStyle name="Comma 14 5 8" xfId="2134" xr:uid="{00000000-0005-0000-0000-00008F060000}"/>
    <cellStyle name="Comma 14 6" xfId="2135" xr:uid="{00000000-0005-0000-0000-000090060000}"/>
    <cellStyle name="Comma 14 6 2" xfId="2136" xr:uid="{00000000-0005-0000-0000-000091060000}"/>
    <cellStyle name="Comma 14 6 2 2" xfId="2137" xr:uid="{00000000-0005-0000-0000-000092060000}"/>
    <cellStyle name="Comma 14 6 2 2 2" xfId="2138" xr:uid="{00000000-0005-0000-0000-000093060000}"/>
    <cellStyle name="Comma 14 6 2 2 2 2" xfId="2139" xr:uid="{00000000-0005-0000-0000-000094060000}"/>
    <cellStyle name="Comma 14 6 2 2 3" xfId="2140" xr:uid="{00000000-0005-0000-0000-000095060000}"/>
    <cellStyle name="Comma 14 6 2 3" xfId="2141" xr:uid="{00000000-0005-0000-0000-000096060000}"/>
    <cellStyle name="Comma 14 6 2 3 2" xfId="2142" xr:uid="{00000000-0005-0000-0000-000097060000}"/>
    <cellStyle name="Comma 14 6 2 3 2 2" xfId="2143" xr:uid="{00000000-0005-0000-0000-000098060000}"/>
    <cellStyle name="Comma 14 6 2 3 3" xfId="2144" xr:uid="{00000000-0005-0000-0000-000099060000}"/>
    <cellStyle name="Comma 14 6 2 4" xfId="2145" xr:uid="{00000000-0005-0000-0000-00009A060000}"/>
    <cellStyle name="Comma 14 6 2 4 2" xfId="2146" xr:uid="{00000000-0005-0000-0000-00009B060000}"/>
    <cellStyle name="Comma 14 6 2 5" xfId="2147" xr:uid="{00000000-0005-0000-0000-00009C060000}"/>
    <cellStyle name="Comma 14 6 2 5 2" xfId="2148" xr:uid="{00000000-0005-0000-0000-00009D060000}"/>
    <cellStyle name="Comma 14 6 2 6" xfId="2149" xr:uid="{00000000-0005-0000-0000-00009E060000}"/>
    <cellStyle name="Comma 14 6 3" xfId="2150" xr:uid="{00000000-0005-0000-0000-00009F060000}"/>
    <cellStyle name="Comma 14 6 3 2" xfId="2151" xr:uid="{00000000-0005-0000-0000-0000A0060000}"/>
    <cellStyle name="Comma 14 6 3 2 2" xfId="2152" xr:uid="{00000000-0005-0000-0000-0000A1060000}"/>
    <cellStyle name="Comma 14 6 3 3" xfId="2153" xr:uid="{00000000-0005-0000-0000-0000A2060000}"/>
    <cellStyle name="Comma 14 6 4" xfId="2154" xr:uid="{00000000-0005-0000-0000-0000A3060000}"/>
    <cellStyle name="Comma 14 6 4 2" xfId="2155" xr:uid="{00000000-0005-0000-0000-0000A4060000}"/>
    <cellStyle name="Comma 14 6 4 2 2" xfId="2156" xr:uid="{00000000-0005-0000-0000-0000A5060000}"/>
    <cellStyle name="Comma 14 6 4 3" xfId="2157" xr:uid="{00000000-0005-0000-0000-0000A6060000}"/>
    <cellStyle name="Comma 14 6 5" xfId="2158" xr:uid="{00000000-0005-0000-0000-0000A7060000}"/>
    <cellStyle name="Comma 14 6 5 2" xfId="2159" xr:uid="{00000000-0005-0000-0000-0000A8060000}"/>
    <cellStyle name="Comma 14 6 6" xfId="2160" xr:uid="{00000000-0005-0000-0000-0000A9060000}"/>
    <cellStyle name="Comma 14 6 6 2" xfId="2161" xr:uid="{00000000-0005-0000-0000-0000AA060000}"/>
    <cellStyle name="Comma 14 6 7" xfId="2162" xr:uid="{00000000-0005-0000-0000-0000AB060000}"/>
    <cellStyle name="Comma 14 7" xfId="2163" xr:uid="{00000000-0005-0000-0000-0000AC060000}"/>
    <cellStyle name="Comma 14 7 2" xfId="2164" xr:uid="{00000000-0005-0000-0000-0000AD060000}"/>
    <cellStyle name="Comma 14 7 2 2" xfId="2165" xr:uid="{00000000-0005-0000-0000-0000AE060000}"/>
    <cellStyle name="Comma 14 7 2 2 2" xfId="2166" xr:uid="{00000000-0005-0000-0000-0000AF060000}"/>
    <cellStyle name="Comma 14 7 2 2 2 2" xfId="2167" xr:uid="{00000000-0005-0000-0000-0000B0060000}"/>
    <cellStyle name="Comma 14 7 2 2 3" xfId="2168" xr:uid="{00000000-0005-0000-0000-0000B1060000}"/>
    <cellStyle name="Comma 14 7 2 3" xfId="2169" xr:uid="{00000000-0005-0000-0000-0000B2060000}"/>
    <cellStyle name="Comma 14 7 2 3 2" xfId="2170" xr:uid="{00000000-0005-0000-0000-0000B3060000}"/>
    <cellStyle name="Comma 14 7 2 3 2 2" xfId="2171" xr:uid="{00000000-0005-0000-0000-0000B4060000}"/>
    <cellStyle name="Comma 14 7 2 3 3" xfId="2172" xr:uid="{00000000-0005-0000-0000-0000B5060000}"/>
    <cellStyle name="Comma 14 7 2 4" xfId="2173" xr:uid="{00000000-0005-0000-0000-0000B6060000}"/>
    <cellStyle name="Comma 14 7 2 4 2" xfId="2174" xr:uid="{00000000-0005-0000-0000-0000B7060000}"/>
    <cellStyle name="Comma 14 7 2 5" xfId="2175" xr:uid="{00000000-0005-0000-0000-0000B8060000}"/>
    <cellStyle name="Comma 14 7 2 5 2" xfId="2176" xr:uid="{00000000-0005-0000-0000-0000B9060000}"/>
    <cellStyle name="Comma 14 7 2 6" xfId="2177" xr:uid="{00000000-0005-0000-0000-0000BA060000}"/>
    <cellStyle name="Comma 14 7 3" xfId="2178" xr:uid="{00000000-0005-0000-0000-0000BB060000}"/>
    <cellStyle name="Comma 14 7 3 2" xfId="2179" xr:uid="{00000000-0005-0000-0000-0000BC060000}"/>
    <cellStyle name="Comma 14 7 3 2 2" xfId="2180" xr:uid="{00000000-0005-0000-0000-0000BD060000}"/>
    <cellStyle name="Comma 14 7 3 3" xfId="2181" xr:uid="{00000000-0005-0000-0000-0000BE060000}"/>
    <cellStyle name="Comma 14 7 4" xfId="2182" xr:uid="{00000000-0005-0000-0000-0000BF060000}"/>
    <cellStyle name="Comma 14 7 4 2" xfId="2183" xr:uid="{00000000-0005-0000-0000-0000C0060000}"/>
    <cellStyle name="Comma 14 7 4 2 2" xfId="2184" xr:uid="{00000000-0005-0000-0000-0000C1060000}"/>
    <cellStyle name="Comma 14 7 4 3" xfId="2185" xr:uid="{00000000-0005-0000-0000-0000C2060000}"/>
    <cellStyle name="Comma 14 7 5" xfId="2186" xr:uid="{00000000-0005-0000-0000-0000C3060000}"/>
    <cellStyle name="Comma 14 7 5 2" xfId="2187" xr:uid="{00000000-0005-0000-0000-0000C4060000}"/>
    <cellStyle name="Comma 14 7 6" xfId="2188" xr:uid="{00000000-0005-0000-0000-0000C5060000}"/>
    <cellStyle name="Comma 14 7 6 2" xfId="2189" xr:uid="{00000000-0005-0000-0000-0000C6060000}"/>
    <cellStyle name="Comma 14 7 7" xfId="2190" xr:uid="{00000000-0005-0000-0000-0000C7060000}"/>
    <cellStyle name="Comma 14 8" xfId="2191" xr:uid="{00000000-0005-0000-0000-0000C8060000}"/>
    <cellStyle name="Comma 14 8 2" xfId="2192" xr:uid="{00000000-0005-0000-0000-0000C9060000}"/>
    <cellStyle name="Comma 14 8 2 2" xfId="2193" xr:uid="{00000000-0005-0000-0000-0000CA060000}"/>
    <cellStyle name="Comma 14 8 2 2 2" xfId="2194" xr:uid="{00000000-0005-0000-0000-0000CB060000}"/>
    <cellStyle name="Comma 14 8 2 3" xfId="2195" xr:uid="{00000000-0005-0000-0000-0000CC060000}"/>
    <cellStyle name="Comma 14 8 3" xfId="2196" xr:uid="{00000000-0005-0000-0000-0000CD060000}"/>
    <cellStyle name="Comma 14 8 3 2" xfId="2197" xr:uid="{00000000-0005-0000-0000-0000CE060000}"/>
    <cellStyle name="Comma 14 8 3 2 2" xfId="2198" xr:uid="{00000000-0005-0000-0000-0000CF060000}"/>
    <cellStyle name="Comma 14 8 3 3" xfId="2199" xr:uid="{00000000-0005-0000-0000-0000D0060000}"/>
    <cellStyle name="Comma 14 8 4" xfId="2200" xr:uid="{00000000-0005-0000-0000-0000D1060000}"/>
    <cellStyle name="Comma 14 8 4 2" xfId="2201" xr:uid="{00000000-0005-0000-0000-0000D2060000}"/>
    <cellStyle name="Comma 14 8 5" xfId="2202" xr:uid="{00000000-0005-0000-0000-0000D3060000}"/>
    <cellStyle name="Comma 14 8 5 2" xfId="2203" xr:uid="{00000000-0005-0000-0000-0000D4060000}"/>
    <cellStyle name="Comma 14 8 6" xfId="2204" xr:uid="{00000000-0005-0000-0000-0000D5060000}"/>
    <cellStyle name="Comma 15" xfId="544" xr:uid="{00000000-0005-0000-0000-0000D6060000}"/>
    <cellStyle name="Comma 15 10" xfId="2205" xr:uid="{00000000-0005-0000-0000-0000D7060000}"/>
    <cellStyle name="Comma 15 10 2" xfId="2206" xr:uid="{00000000-0005-0000-0000-0000D8060000}"/>
    <cellStyle name="Comma 15 10 2 2" xfId="2207" xr:uid="{00000000-0005-0000-0000-0000D9060000}"/>
    <cellStyle name="Comma 15 10 3" xfId="2208" xr:uid="{00000000-0005-0000-0000-0000DA060000}"/>
    <cellStyle name="Comma 15 11" xfId="2209" xr:uid="{00000000-0005-0000-0000-0000DB060000}"/>
    <cellStyle name="Comma 15 11 2" xfId="2210" xr:uid="{00000000-0005-0000-0000-0000DC060000}"/>
    <cellStyle name="Comma 15 12" xfId="2211" xr:uid="{00000000-0005-0000-0000-0000DD060000}"/>
    <cellStyle name="Comma 15 12 2" xfId="2212" xr:uid="{00000000-0005-0000-0000-0000DE060000}"/>
    <cellStyle name="Comma 15 13" xfId="2213" xr:uid="{00000000-0005-0000-0000-0000DF060000}"/>
    <cellStyle name="Comma 15 2" xfId="2214" xr:uid="{00000000-0005-0000-0000-0000E0060000}"/>
    <cellStyle name="Comma 15 2 10" xfId="2215" xr:uid="{00000000-0005-0000-0000-0000E1060000}"/>
    <cellStyle name="Comma 15 2 10 2" xfId="2216" xr:uid="{00000000-0005-0000-0000-0000E2060000}"/>
    <cellStyle name="Comma 15 2 11" xfId="2217" xr:uid="{00000000-0005-0000-0000-0000E3060000}"/>
    <cellStyle name="Comma 15 2 2" xfId="2218" xr:uid="{00000000-0005-0000-0000-0000E4060000}"/>
    <cellStyle name="Comma 15 2 2 10" xfId="2219" xr:uid="{00000000-0005-0000-0000-0000E5060000}"/>
    <cellStyle name="Comma 15 2 2 2" xfId="2220" xr:uid="{00000000-0005-0000-0000-0000E6060000}"/>
    <cellStyle name="Comma 15 2 2 2 2" xfId="2221" xr:uid="{00000000-0005-0000-0000-0000E7060000}"/>
    <cellStyle name="Comma 15 2 2 2 2 2" xfId="2222" xr:uid="{00000000-0005-0000-0000-0000E8060000}"/>
    <cellStyle name="Comma 15 2 2 2 2 2 2" xfId="2223" xr:uid="{00000000-0005-0000-0000-0000E9060000}"/>
    <cellStyle name="Comma 15 2 2 2 2 2 2 2" xfId="2224" xr:uid="{00000000-0005-0000-0000-0000EA060000}"/>
    <cellStyle name="Comma 15 2 2 2 2 2 2 2 2" xfId="2225" xr:uid="{00000000-0005-0000-0000-0000EB060000}"/>
    <cellStyle name="Comma 15 2 2 2 2 2 2 3" xfId="2226" xr:uid="{00000000-0005-0000-0000-0000EC060000}"/>
    <cellStyle name="Comma 15 2 2 2 2 2 3" xfId="2227" xr:uid="{00000000-0005-0000-0000-0000ED060000}"/>
    <cellStyle name="Comma 15 2 2 2 2 2 3 2" xfId="2228" xr:uid="{00000000-0005-0000-0000-0000EE060000}"/>
    <cellStyle name="Comma 15 2 2 2 2 2 3 2 2" xfId="2229" xr:uid="{00000000-0005-0000-0000-0000EF060000}"/>
    <cellStyle name="Comma 15 2 2 2 2 2 3 3" xfId="2230" xr:uid="{00000000-0005-0000-0000-0000F0060000}"/>
    <cellStyle name="Comma 15 2 2 2 2 2 4" xfId="2231" xr:uid="{00000000-0005-0000-0000-0000F1060000}"/>
    <cellStyle name="Comma 15 2 2 2 2 2 4 2" xfId="2232" xr:uid="{00000000-0005-0000-0000-0000F2060000}"/>
    <cellStyle name="Comma 15 2 2 2 2 2 5" xfId="2233" xr:uid="{00000000-0005-0000-0000-0000F3060000}"/>
    <cellStyle name="Comma 15 2 2 2 2 2 5 2" xfId="2234" xr:uid="{00000000-0005-0000-0000-0000F4060000}"/>
    <cellStyle name="Comma 15 2 2 2 2 2 6" xfId="2235" xr:uid="{00000000-0005-0000-0000-0000F5060000}"/>
    <cellStyle name="Comma 15 2 2 2 2 3" xfId="2236" xr:uid="{00000000-0005-0000-0000-0000F6060000}"/>
    <cellStyle name="Comma 15 2 2 2 2 3 2" xfId="2237" xr:uid="{00000000-0005-0000-0000-0000F7060000}"/>
    <cellStyle name="Comma 15 2 2 2 2 3 2 2" xfId="2238" xr:uid="{00000000-0005-0000-0000-0000F8060000}"/>
    <cellStyle name="Comma 15 2 2 2 2 3 3" xfId="2239" xr:uid="{00000000-0005-0000-0000-0000F9060000}"/>
    <cellStyle name="Comma 15 2 2 2 2 4" xfId="2240" xr:uid="{00000000-0005-0000-0000-0000FA060000}"/>
    <cellStyle name="Comma 15 2 2 2 2 4 2" xfId="2241" xr:uid="{00000000-0005-0000-0000-0000FB060000}"/>
    <cellStyle name="Comma 15 2 2 2 2 4 2 2" xfId="2242" xr:uid="{00000000-0005-0000-0000-0000FC060000}"/>
    <cellStyle name="Comma 15 2 2 2 2 4 3" xfId="2243" xr:uid="{00000000-0005-0000-0000-0000FD060000}"/>
    <cellStyle name="Comma 15 2 2 2 2 5" xfId="2244" xr:uid="{00000000-0005-0000-0000-0000FE060000}"/>
    <cellStyle name="Comma 15 2 2 2 2 5 2" xfId="2245" xr:uid="{00000000-0005-0000-0000-0000FF060000}"/>
    <cellStyle name="Comma 15 2 2 2 2 6" xfId="2246" xr:uid="{00000000-0005-0000-0000-000000070000}"/>
    <cellStyle name="Comma 15 2 2 2 2 6 2" xfId="2247" xr:uid="{00000000-0005-0000-0000-000001070000}"/>
    <cellStyle name="Comma 15 2 2 2 2 7" xfId="2248" xr:uid="{00000000-0005-0000-0000-000002070000}"/>
    <cellStyle name="Comma 15 2 2 2 3" xfId="2249" xr:uid="{00000000-0005-0000-0000-000003070000}"/>
    <cellStyle name="Comma 15 2 2 2 3 2" xfId="2250" xr:uid="{00000000-0005-0000-0000-000004070000}"/>
    <cellStyle name="Comma 15 2 2 2 3 2 2" xfId="2251" xr:uid="{00000000-0005-0000-0000-000005070000}"/>
    <cellStyle name="Comma 15 2 2 2 3 2 2 2" xfId="2252" xr:uid="{00000000-0005-0000-0000-000006070000}"/>
    <cellStyle name="Comma 15 2 2 2 3 2 3" xfId="2253" xr:uid="{00000000-0005-0000-0000-000007070000}"/>
    <cellStyle name="Comma 15 2 2 2 3 3" xfId="2254" xr:uid="{00000000-0005-0000-0000-000008070000}"/>
    <cellStyle name="Comma 15 2 2 2 3 3 2" xfId="2255" xr:uid="{00000000-0005-0000-0000-000009070000}"/>
    <cellStyle name="Comma 15 2 2 2 3 3 2 2" xfId="2256" xr:uid="{00000000-0005-0000-0000-00000A070000}"/>
    <cellStyle name="Comma 15 2 2 2 3 3 3" xfId="2257" xr:uid="{00000000-0005-0000-0000-00000B070000}"/>
    <cellStyle name="Comma 15 2 2 2 3 4" xfId="2258" xr:uid="{00000000-0005-0000-0000-00000C070000}"/>
    <cellStyle name="Comma 15 2 2 2 3 4 2" xfId="2259" xr:uid="{00000000-0005-0000-0000-00000D070000}"/>
    <cellStyle name="Comma 15 2 2 2 3 5" xfId="2260" xr:uid="{00000000-0005-0000-0000-00000E070000}"/>
    <cellStyle name="Comma 15 2 2 2 3 5 2" xfId="2261" xr:uid="{00000000-0005-0000-0000-00000F070000}"/>
    <cellStyle name="Comma 15 2 2 2 3 6" xfId="2262" xr:uid="{00000000-0005-0000-0000-000010070000}"/>
    <cellStyle name="Comma 15 2 2 2 4" xfId="2263" xr:uid="{00000000-0005-0000-0000-000011070000}"/>
    <cellStyle name="Comma 15 2 2 2 4 2" xfId="2264" xr:uid="{00000000-0005-0000-0000-000012070000}"/>
    <cellStyle name="Comma 15 2 2 2 4 2 2" xfId="2265" xr:uid="{00000000-0005-0000-0000-000013070000}"/>
    <cellStyle name="Comma 15 2 2 2 4 3" xfId="2266" xr:uid="{00000000-0005-0000-0000-000014070000}"/>
    <cellStyle name="Comma 15 2 2 2 5" xfId="2267" xr:uid="{00000000-0005-0000-0000-000015070000}"/>
    <cellStyle name="Comma 15 2 2 2 5 2" xfId="2268" xr:uid="{00000000-0005-0000-0000-000016070000}"/>
    <cellStyle name="Comma 15 2 2 2 5 2 2" xfId="2269" xr:uid="{00000000-0005-0000-0000-000017070000}"/>
    <cellStyle name="Comma 15 2 2 2 5 3" xfId="2270" xr:uid="{00000000-0005-0000-0000-000018070000}"/>
    <cellStyle name="Comma 15 2 2 2 6" xfId="2271" xr:uid="{00000000-0005-0000-0000-000019070000}"/>
    <cellStyle name="Comma 15 2 2 2 6 2" xfId="2272" xr:uid="{00000000-0005-0000-0000-00001A070000}"/>
    <cellStyle name="Comma 15 2 2 2 7" xfId="2273" xr:uid="{00000000-0005-0000-0000-00001B070000}"/>
    <cellStyle name="Comma 15 2 2 2 7 2" xfId="2274" xr:uid="{00000000-0005-0000-0000-00001C070000}"/>
    <cellStyle name="Comma 15 2 2 2 8" xfId="2275" xr:uid="{00000000-0005-0000-0000-00001D070000}"/>
    <cellStyle name="Comma 15 2 2 3" xfId="2276" xr:uid="{00000000-0005-0000-0000-00001E070000}"/>
    <cellStyle name="Comma 15 2 2 3 2" xfId="2277" xr:uid="{00000000-0005-0000-0000-00001F070000}"/>
    <cellStyle name="Comma 15 2 2 3 2 2" xfId="2278" xr:uid="{00000000-0005-0000-0000-000020070000}"/>
    <cellStyle name="Comma 15 2 2 3 2 2 2" xfId="2279" xr:uid="{00000000-0005-0000-0000-000021070000}"/>
    <cellStyle name="Comma 15 2 2 3 2 2 2 2" xfId="2280" xr:uid="{00000000-0005-0000-0000-000022070000}"/>
    <cellStyle name="Comma 15 2 2 3 2 2 3" xfId="2281" xr:uid="{00000000-0005-0000-0000-000023070000}"/>
    <cellStyle name="Comma 15 2 2 3 2 3" xfId="2282" xr:uid="{00000000-0005-0000-0000-000024070000}"/>
    <cellStyle name="Comma 15 2 2 3 2 3 2" xfId="2283" xr:uid="{00000000-0005-0000-0000-000025070000}"/>
    <cellStyle name="Comma 15 2 2 3 2 3 2 2" xfId="2284" xr:uid="{00000000-0005-0000-0000-000026070000}"/>
    <cellStyle name="Comma 15 2 2 3 2 3 3" xfId="2285" xr:uid="{00000000-0005-0000-0000-000027070000}"/>
    <cellStyle name="Comma 15 2 2 3 2 4" xfId="2286" xr:uid="{00000000-0005-0000-0000-000028070000}"/>
    <cellStyle name="Comma 15 2 2 3 2 4 2" xfId="2287" xr:uid="{00000000-0005-0000-0000-000029070000}"/>
    <cellStyle name="Comma 15 2 2 3 2 5" xfId="2288" xr:uid="{00000000-0005-0000-0000-00002A070000}"/>
    <cellStyle name="Comma 15 2 2 3 2 5 2" xfId="2289" xr:uid="{00000000-0005-0000-0000-00002B070000}"/>
    <cellStyle name="Comma 15 2 2 3 2 6" xfId="2290" xr:uid="{00000000-0005-0000-0000-00002C070000}"/>
    <cellStyle name="Comma 15 2 2 3 3" xfId="2291" xr:uid="{00000000-0005-0000-0000-00002D070000}"/>
    <cellStyle name="Comma 15 2 2 3 3 2" xfId="2292" xr:uid="{00000000-0005-0000-0000-00002E070000}"/>
    <cellStyle name="Comma 15 2 2 3 3 2 2" xfId="2293" xr:uid="{00000000-0005-0000-0000-00002F070000}"/>
    <cellStyle name="Comma 15 2 2 3 3 3" xfId="2294" xr:uid="{00000000-0005-0000-0000-000030070000}"/>
    <cellStyle name="Comma 15 2 2 3 4" xfId="2295" xr:uid="{00000000-0005-0000-0000-000031070000}"/>
    <cellStyle name="Comma 15 2 2 3 4 2" xfId="2296" xr:uid="{00000000-0005-0000-0000-000032070000}"/>
    <cellStyle name="Comma 15 2 2 3 4 2 2" xfId="2297" xr:uid="{00000000-0005-0000-0000-000033070000}"/>
    <cellStyle name="Comma 15 2 2 3 4 3" xfId="2298" xr:uid="{00000000-0005-0000-0000-000034070000}"/>
    <cellStyle name="Comma 15 2 2 3 5" xfId="2299" xr:uid="{00000000-0005-0000-0000-000035070000}"/>
    <cellStyle name="Comma 15 2 2 3 5 2" xfId="2300" xr:uid="{00000000-0005-0000-0000-000036070000}"/>
    <cellStyle name="Comma 15 2 2 3 6" xfId="2301" xr:uid="{00000000-0005-0000-0000-000037070000}"/>
    <cellStyle name="Comma 15 2 2 3 6 2" xfId="2302" xr:uid="{00000000-0005-0000-0000-000038070000}"/>
    <cellStyle name="Comma 15 2 2 3 7" xfId="2303" xr:uid="{00000000-0005-0000-0000-000039070000}"/>
    <cellStyle name="Comma 15 2 2 4" xfId="2304" xr:uid="{00000000-0005-0000-0000-00003A070000}"/>
    <cellStyle name="Comma 15 2 2 4 2" xfId="2305" xr:uid="{00000000-0005-0000-0000-00003B070000}"/>
    <cellStyle name="Comma 15 2 2 4 2 2" xfId="2306" xr:uid="{00000000-0005-0000-0000-00003C070000}"/>
    <cellStyle name="Comma 15 2 2 4 2 2 2" xfId="2307" xr:uid="{00000000-0005-0000-0000-00003D070000}"/>
    <cellStyle name="Comma 15 2 2 4 2 2 2 2" xfId="2308" xr:uid="{00000000-0005-0000-0000-00003E070000}"/>
    <cellStyle name="Comma 15 2 2 4 2 2 3" xfId="2309" xr:uid="{00000000-0005-0000-0000-00003F070000}"/>
    <cellStyle name="Comma 15 2 2 4 2 3" xfId="2310" xr:uid="{00000000-0005-0000-0000-000040070000}"/>
    <cellStyle name="Comma 15 2 2 4 2 3 2" xfId="2311" xr:uid="{00000000-0005-0000-0000-000041070000}"/>
    <cellStyle name="Comma 15 2 2 4 2 3 2 2" xfId="2312" xr:uid="{00000000-0005-0000-0000-000042070000}"/>
    <cellStyle name="Comma 15 2 2 4 2 3 3" xfId="2313" xr:uid="{00000000-0005-0000-0000-000043070000}"/>
    <cellStyle name="Comma 15 2 2 4 2 4" xfId="2314" xr:uid="{00000000-0005-0000-0000-000044070000}"/>
    <cellStyle name="Comma 15 2 2 4 2 4 2" xfId="2315" xr:uid="{00000000-0005-0000-0000-000045070000}"/>
    <cellStyle name="Comma 15 2 2 4 2 5" xfId="2316" xr:uid="{00000000-0005-0000-0000-000046070000}"/>
    <cellStyle name="Comma 15 2 2 4 2 5 2" xfId="2317" xr:uid="{00000000-0005-0000-0000-000047070000}"/>
    <cellStyle name="Comma 15 2 2 4 2 6" xfId="2318" xr:uid="{00000000-0005-0000-0000-000048070000}"/>
    <cellStyle name="Comma 15 2 2 4 3" xfId="2319" xr:uid="{00000000-0005-0000-0000-000049070000}"/>
    <cellStyle name="Comma 15 2 2 4 3 2" xfId="2320" xr:uid="{00000000-0005-0000-0000-00004A070000}"/>
    <cellStyle name="Comma 15 2 2 4 3 2 2" xfId="2321" xr:uid="{00000000-0005-0000-0000-00004B070000}"/>
    <cellStyle name="Comma 15 2 2 4 3 3" xfId="2322" xr:uid="{00000000-0005-0000-0000-00004C070000}"/>
    <cellStyle name="Comma 15 2 2 4 4" xfId="2323" xr:uid="{00000000-0005-0000-0000-00004D070000}"/>
    <cellStyle name="Comma 15 2 2 4 4 2" xfId="2324" xr:uid="{00000000-0005-0000-0000-00004E070000}"/>
    <cellStyle name="Comma 15 2 2 4 4 2 2" xfId="2325" xr:uid="{00000000-0005-0000-0000-00004F070000}"/>
    <cellStyle name="Comma 15 2 2 4 4 3" xfId="2326" xr:uid="{00000000-0005-0000-0000-000050070000}"/>
    <cellStyle name="Comma 15 2 2 4 5" xfId="2327" xr:uid="{00000000-0005-0000-0000-000051070000}"/>
    <cellStyle name="Comma 15 2 2 4 5 2" xfId="2328" xr:uid="{00000000-0005-0000-0000-000052070000}"/>
    <cellStyle name="Comma 15 2 2 4 6" xfId="2329" xr:uid="{00000000-0005-0000-0000-000053070000}"/>
    <cellStyle name="Comma 15 2 2 4 6 2" xfId="2330" xr:uid="{00000000-0005-0000-0000-000054070000}"/>
    <cellStyle name="Comma 15 2 2 4 7" xfId="2331" xr:uid="{00000000-0005-0000-0000-000055070000}"/>
    <cellStyle name="Comma 15 2 2 5" xfId="2332" xr:uid="{00000000-0005-0000-0000-000056070000}"/>
    <cellStyle name="Comma 15 2 2 5 2" xfId="2333" xr:uid="{00000000-0005-0000-0000-000057070000}"/>
    <cellStyle name="Comma 15 2 2 5 2 2" xfId="2334" xr:uid="{00000000-0005-0000-0000-000058070000}"/>
    <cellStyle name="Comma 15 2 2 5 2 2 2" xfId="2335" xr:uid="{00000000-0005-0000-0000-000059070000}"/>
    <cellStyle name="Comma 15 2 2 5 2 3" xfId="2336" xr:uid="{00000000-0005-0000-0000-00005A070000}"/>
    <cellStyle name="Comma 15 2 2 5 3" xfId="2337" xr:uid="{00000000-0005-0000-0000-00005B070000}"/>
    <cellStyle name="Comma 15 2 2 5 3 2" xfId="2338" xr:uid="{00000000-0005-0000-0000-00005C070000}"/>
    <cellStyle name="Comma 15 2 2 5 3 2 2" xfId="2339" xr:uid="{00000000-0005-0000-0000-00005D070000}"/>
    <cellStyle name="Comma 15 2 2 5 3 3" xfId="2340" xr:uid="{00000000-0005-0000-0000-00005E070000}"/>
    <cellStyle name="Comma 15 2 2 5 4" xfId="2341" xr:uid="{00000000-0005-0000-0000-00005F070000}"/>
    <cellStyle name="Comma 15 2 2 5 4 2" xfId="2342" xr:uid="{00000000-0005-0000-0000-000060070000}"/>
    <cellStyle name="Comma 15 2 2 5 5" xfId="2343" xr:uid="{00000000-0005-0000-0000-000061070000}"/>
    <cellStyle name="Comma 15 2 2 5 5 2" xfId="2344" xr:uid="{00000000-0005-0000-0000-000062070000}"/>
    <cellStyle name="Comma 15 2 2 5 6" xfId="2345" xr:uid="{00000000-0005-0000-0000-000063070000}"/>
    <cellStyle name="Comma 15 2 2 6" xfId="2346" xr:uid="{00000000-0005-0000-0000-000064070000}"/>
    <cellStyle name="Comma 15 2 2 6 2" xfId="2347" xr:uid="{00000000-0005-0000-0000-000065070000}"/>
    <cellStyle name="Comma 15 2 2 6 2 2" xfId="2348" xr:uid="{00000000-0005-0000-0000-000066070000}"/>
    <cellStyle name="Comma 15 2 2 6 3" xfId="2349" xr:uid="{00000000-0005-0000-0000-000067070000}"/>
    <cellStyle name="Comma 15 2 2 7" xfId="2350" xr:uid="{00000000-0005-0000-0000-000068070000}"/>
    <cellStyle name="Comma 15 2 2 7 2" xfId="2351" xr:uid="{00000000-0005-0000-0000-000069070000}"/>
    <cellStyle name="Comma 15 2 2 7 2 2" xfId="2352" xr:uid="{00000000-0005-0000-0000-00006A070000}"/>
    <cellStyle name="Comma 15 2 2 7 3" xfId="2353" xr:uid="{00000000-0005-0000-0000-00006B070000}"/>
    <cellStyle name="Comma 15 2 2 8" xfId="2354" xr:uid="{00000000-0005-0000-0000-00006C070000}"/>
    <cellStyle name="Comma 15 2 2 8 2" xfId="2355" xr:uid="{00000000-0005-0000-0000-00006D070000}"/>
    <cellStyle name="Comma 15 2 2 9" xfId="2356" xr:uid="{00000000-0005-0000-0000-00006E070000}"/>
    <cellStyle name="Comma 15 2 2 9 2" xfId="2357" xr:uid="{00000000-0005-0000-0000-00006F070000}"/>
    <cellStyle name="Comma 15 2 3" xfId="2358" xr:uid="{00000000-0005-0000-0000-000070070000}"/>
    <cellStyle name="Comma 15 2 3 2" xfId="2359" xr:uid="{00000000-0005-0000-0000-000071070000}"/>
    <cellStyle name="Comma 15 2 3 2 2" xfId="2360" xr:uid="{00000000-0005-0000-0000-000072070000}"/>
    <cellStyle name="Comma 15 2 3 2 2 2" xfId="2361" xr:uid="{00000000-0005-0000-0000-000073070000}"/>
    <cellStyle name="Comma 15 2 3 2 2 2 2" xfId="2362" xr:uid="{00000000-0005-0000-0000-000074070000}"/>
    <cellStyle name="Comma 15 2 3 2 2 2 2 2" xfId="2363" xr:uid="{00000000-0005-0000-0000-000075070000}"/>
    <cellStyle name="Comma 15 2 3 2 2 2 3" xfId="2364" xr:uid="{00000000-0005-0000-0000-000076070000}"/>
    <cellStyle name="Comma 15 2 3 2 2 3" xfId="2365" xr:uid="{00000000-0005-0000-0000-000077070000}"/>
    <cellStyle name="Comma 15 2 3 2 2 3 2" xfId="2366" xr:uid="{00000000-0005-0000-0000-000078070000}"/>
    <cellStyle name="Comma 15 2 3 2 2 3 2 2" xfId="2367" xr:uid="{00000000-0005-0000-0000-000079070000}"/>
    <cellStyle name="Comma 15 2 3 2 2 3 3" xfId="2368" xr:uid="{00000000-0005-0000-0000-00007A070000}"/>
    <cellStyle name="Comma 15 2 3 2 2 4" xfId="2369" xr:uid="{00000000-0005-0000-0000-00007B070000}"/>
    <cellStyle name="Comma 15 2 3 2 2 4 2" xfId="2370" xr:uid="{00000000-0005-0000-0000-00007C070000}"/>
    <cellStyle name="Comma 15 2 3 2 2 5" xfId="2371" xr:uid="{00000000-0005-0000-0000-00007D070000}"/>
    <cellStyle name="Comma 15 2 3 2 2 5 2" xfId="2372" xr:uid="{00000000-0005-0000-0000-00007E070000}"/>
    <cellStyle name="Comma 15 2 3 2 2 6" xfId="2373" xr:uid="{00000000-0005-0000-0000-00007F070000}"/>
    <cellStyle name="Comma 15 2 3 2 3" xfId="2374" xr:uid="{00000000-0005-0000-0000-000080070000}"/>
    <cellStyle name="Comma 15 2 3 2 3 2" xfId="2375" xr:uid="{00000000-0005-0000-0000-000081070000}"/>
    <cellStyle name="Comma 15 2 3 2 3 2 2" xfId="2376" xr:uid="{00000000-0005-0000-0000-000082070000}"/>
    <cellStyle name="Comma 15 2 3 2 3 3" xfId="2377" xr:uid="{00000000-0005-0000-0000-000083070000}"/>
    <cellStyle name="Comma 15 2 3 2 4" xfId="2378" xr:uid="{00000000-0005-0000-0000-000084070000}"/>
    <cellStyle name="Comma 15 2 3 2 4 2" xfId="2379" xr:uid="{00000000-0005-0000-0000-000085070000}"/>
    <cellStyle name="Comma 15 2 3 2 4 2 2" xfId="2380" xr:uid="{00000000-0005-0000-0000-000086070000}"/>
    <cellStyle name="Comma 15 2 3 2 4 3" xfId="2381" xr:uid="{00000000-0005-0000-0000-000087070000}"/>
    <cellStyle name="Comma 15 2 3 2 5" xfId="2382" xr:uid="{00000000-0005-0000-0000-000088070000}"/>
    <cellStyle name="Comma 15 2 3 2 5 2" xfId="2383" xr:uid="{00000000-0005-0000-0000-000089070000}"/>
    <cellStyle name="Comma 15 2 3 2 6" xfId="2384" xr:uid="{00000000-0005-0000-0000-00008A070000}"/>
    <cellStyle name="Comma 15 2 3 2 6 2" xfId="2385" xr:uid="{00000000-0005-0000-0000-00008B070000}"/>
    <cellStyle name="Comma 15 2 3 2 7" xfId="2386" xr:uid="{00000000-0005-0000-0000-00008C070000}"/>
    <cellStyle name="Comma 15 2 3 3" xfId="2387" xr:uid="{00000000-0005-0000-0000-00008D070000}"/>
    <cellStyle name="Comma 15 2 3 3 2" xfId="2388" xr:uid="{00000000-0005-0000-0000-00008E070000}"/>
    <cellStyle name="Comma 15 2 3 3 2 2" xfId="2389" xr:uid="{00000000-0005-0000-0000-00008F070000}"/>
    <cellStyle name="Comma 15 2 3 3 2 2 2" xfId="2390" xr:uid="{00000000-0005-0000-0000-000090070000}"/>
    <cellStyle name="Comma 15 2 3 3 2 3" xfId="2391" xr:uid="{00000000-0005-0000-0000-000091070000}"/>
    <cellStyle name="Comma 15 2 3 3 3" xfId="2392" xr:uid="{00000000-0005-0000-0000-000092070000}"/>
    <cellStyle name="Comma 15 2 3 3 3 2" xfId="2393" xr:uid="{00000000-0005-0000-0000-000093070000}"/>
    <cellStyle name="Comma 15 2 3 3 3 2 2" xfId="2394" xr:uid="{00000000-0005-0000-0000-000094070000}"/>
    <cellStyle name="Comma 15 2 3 3 3 3" xfId="2395" xr:uid="{00000000-0005-0000-0000-000095070000}"/>
    <cellStyle name="Comma 15 2 3 3 4" xfId="2396" xr:uid="{00000000-0005-0000-0000-000096070000}"/>
    <cellStyle name="Comma 15 2 3 3 4 2" xfId="2397" xr:uid="{00000000-0005-0000-0000-000097070000}"/>
    <cellStyle name="Comma 15 2 3 3 5" xfId="2398" xr:uid="{00000000-0005-0000-0000-000098070000}"/>
    <cellStyle name="Comma 15 2 3 3 5 2" xfId="2399" xr:uid="{00000000-0005-0000-0000-000099070000}"/>
    <cellStyle name="Comma 15 2 3 3 6" xfId="2400" xr:uid="{00000000-0005-0000-0000-00009A070000}"/>
    <cellStyle name="Comma 15 2 3 4" xfId="2401" xr:uid="{00000000-0005-0000-0000-00009B070000}"/>
    <cellStyle name="Comma 15 2 3 4 2" xfId="2402" xr:uid="{00000000-0005-0000-0000-00009C070000}"/>
    <cellStyle name="Comma 15 2 3 4 2 2" xfId="2403" xr:uid="{00000000-0005-0000-0000-00009D070000}"/>
    <cellStyle name="Comma 15 2 3 4 3" xfId="2404" xr:uid="{00000000-0005-0000-0000-00009E070000}"/>
    <cellStyle name="Comma 15 2 3 5" xfId="2405" xr:uid="{00000000-0005-0000-0000-00009F070000}"/>
    <cellStyle name="Comma 15 2 3 5 2" xfId="2406" xr:uid="{00000000-0005-0000-0000-0000A0070000}"/>
    <cellStyle name="Comma 15 2 3 5 2 2" xfId="2407" xr:uid="{00000000-0005-0000-0000-0000A1070000}"/>
    <cellStyle name="Comma 15 2 3 5 3" xfId="2408" xr:uid="{00000000-0005-0000-0000-0000A2070000}"/>
    <cellStyle name="Comma 15 2 3 6" xfId="2409" xr:uid="{00000000-0005-0000-0000-0000A3070000}"/>
    <cellStyle name="Comma 15 2 3 6 2" xfId="2410" xr:uid="{00000000-0005-0000-0000-0000A4070000}"/>
    <cellStyle name="Comma 15 2 3 7" xfId="2411" xr:uid="{00000000-0005-0000-0000-0000A5070000}"/>
    <cellStyle name="Comma 15 2 3 7 2" xfId="2412" xr:uid="{00000000-0005-0000-0000-0000A6070000}"/>
    <cellStyle name="Comma 15 2 3 8" xfId="2413" xr:uid="{00000000-0005-0000-0000-0000A7070000}"/>
    <cellStyle name="Comma 15 2 4" xfId="2414" xr:uid="{00000000-0005-0000-0000-0000A8070000}"/>
    <cellStyle name="Comma 15 2 4 2" xfId="2415" xr:uid="{00000000-0005-0000-0000-0000A9070000}"/>
    <cellStyle name="Comma 15 2 4 2 2" xfId="2416" xr:uid="{00000000-0005-0000-0000-0000AA070000}"/>
    <cellStyle name="Comma 15 2 4 2 2 2" xfId="2417" xr:uid="{00000000-0005-0000-0000-0000AB070000}"/>
    <cellStyle name="Comma 15 2 4 2 2 2 2" xfId="2418" xr:uid="{00000000-0005-0000-0000-0000AC070000}"/>
    <cellStyle name="Comma 15 2 4 2 2 3" xfId="2419" xr:uid="{00000000-0005-0000-0000-0000AD070000}"/>
    <cellStyle name="Comma 15 2 4 2 3" xfId="2420" xr:uid="{00000000-0005-0000-0000-0000AE070000}"/>
    <cellStyle name="Comma 15 2 4 2 3 2" xfId="2421" xr:uid="{00000000-0005-0000-0000-0000AF070000}"/>
    <cellStyle name="Comma 15 2 4 2 3 2 2" xfId="2422" xr:uid="{00000000-0005-0000-0000-0000B0070000}"/>
    <cellStyle name="Comma 15 2 4 2 3 3" xfId="2423" xr:uid="{00000000-0005-0000-0000-0000B1070000}"/>
    <cellStyle name="Comma 15 2 4 2 4" xfId="2424" xr:uid="{00000000-0005-0000-0000-0000B2070000}"/>
    <cellStyle name="Comma 15 2 4 2 4 2" xfId="2425" xr:uid="{00000000-0005-0000-0000-0000B3070000}"/>
    <cellStyle name="Comma 15 2 4 2 5" xfId="2426" xr:uid="{00000000-0005-0000-0000-0000B4070000}"/>
    <cellStyle name="Comma 15 2 4 2 5 2" xfId="2427" xr:uid="{00000000-0005-0000-0000-0000B5070000}"/>
    <cellStyle name="Comma 15 2 4 2 6" xfId="2428" xr:uid="{00000000-0005-0000-0000-0000B6070000}"/>
    <cellStyle name="Comma 15 2 4 3" xfId="2429" xr:uid="{00000000-0005-0000-0000-0000B7070000}"/>
    <cellStyle name="Comma 15 2 4 3 2" xfId="2430" xr:uid="{00000000-0005-0000-0000-0000B8070000}"/>
    <cellStyle name="Comma 15 2 4 3 2 2" xfId="2431" xr:uid="{00000000-0005-0000-0000-0000B9070000}"/>
    <cellStyle name="Comma 15 2 4 3 3" xfId="2432" xr:uid="{00000000-0005-0000-0000-0000BA070000}"/>
    <cellStyle name="Comma 15 2 4 4" xfId="2433" xr:uid="{00000000-0005-0000-0000-0000BB070000}"/>
    <cellStyle name="Comma 15 2 4 4 2" xfId="2434" xr:uid="{00000000-0005-0000-0000-0000BC070000}"/>
    <cellStyle name="Comma 15 2 4 4 2 2" xfId="2435" xr:uid="{00000000-0005-0000-0000-0000BD070000}"/>
    <cellStyle name="Comma 15 2 4 4 3" xfId="2436" xr:uid="{00000000-0005-0000-0000-0000BE070000}"/>
    <cellStyle name="Comma 15 2 4 5" xfId="2437" xr:uid="{00000000-0005-0000-0000-0000BF070000}"/>
    <cellStyle name="Comma 15 2 4 5 2" xfId="2438" xr:uid="{00000000-0005-0000-0000-0000C0070000}"/>
    <cellStyle name="Comma 15 2 4 6" xfId="2439" xr:uid="{00000000-0005-0000-0000-0000C1070000}"/>
    <cellStyle name="Comma 15 2 4 6 2" xfId="2440" xr:uid="{00000000-0005-0000-0000-0000C2070000}"/>
    <cellStyle name="Comma 15 2 4 7" xfId="2441" xr:uid="{00000000-0005-0000-0000-0000C3070000}"/>
    <cellStyle name="Comma 15 2 5" xfId="2442" xr:uid="{00000000-0005-0000-0000-0000C4070000}"/>
    <cellStyle name="Comma 15 2 5 2" xfId="2443" xr:uid="{00000000-0005-0000-0000-0000C5070000}"/>
    <cellStyle name="Comma 15 2 5 2 2" xfId="2444" xr:uid="{00000000-0005-0000-0000-0000C6070000}"/>
    <cellStyle name="Comma 15 2 5 2 2 2" xfId="2445" xr:uid="{00000000-0005-0000-0000-0000C7070000}"/>
    <cellStyle name="Comma 15 2 5 2 2 2 2" xfId="2446" xr:uid="{00000000-0005-0000-0000-0000C8070000}"/>
    <cellStyle name="Comma 15 2 5 2 2 3" xfId="2447" xr:uid="{00000000-0005-0000-0000-0000C9070000}"/>
    <cellStyle name="Comma 15 2 5 2 3" xfId="2448" xr:uid="{00000000-0005-0000-0000-0000CA070000}"/>
    <cellStyle name="Comma 15 2 5 2 3 2" xfId="2449" xr:uid="{00000000-0005-0000-0000-0000CB070000}"/>
    <cellStyle name="Comma 15 2 5 2 3 2 2" xfId="2450" xr:uid="{00000000-0005-0000-0000-0000CC070000}"/>
    <cellStyle name="Comma 15 2 5 2 3 3" xfId="2451" xr:uid="{00000000-0005-0000-0000-0000CD070000}"/>
    <cellStyle name="Comma 15 2 5 2 4" xfId="2452" xr:uid="{00000000-0005-0000-0000-0000CE070000}"/>
    <cellStyle name="Comma 15 2 5 2 4 2" xfId="2453" xr:uid="{00000000-0005-0000-0000-0000CF070000}"/>
    <cellStyle name="Comma 15 2 5 2 5" xfId="2454" xr:uid="{00000000-0005-0000-0000-0000D0070000}"/>
    <cellStyle name="Comma 15 2 5 2 5 2" xfId="2455" xr:uid="{00000000-0005-0000-0000-0000D1070000}"/>
    <cellStyle name="Comma 15 2 5 2 6" xfId="2456" xr:uid="{00000000-0005-0000-0000-0000D2070000}"/>
    <cellStyle name="Comma 15 2 5 3" xfId="2457" xr:uid="{00000000-0005-0000-0000-0000D3070000}"/>
    <cellStyle name="Comma 15 2 5 3 2" xfId="2458" xr:uid="{00000000-0005-0000-0000-0000D4070000}"/>
    <cellStyle name="Comma 15 2 5 3 2 2" xfId="2459" xr:uid="{00000000-0005-0000-0000-0000D5070000}"/>
    <cellStyle name="Comma 15 2 5 3 3" xfId="2460" xr:uid="{00000000-0005-0000-0000-0000D6070000}"/>
    <cellStyle name="Comma 15 2 5 4" xfId="2461" xr:uid="{00000000-0005-0000-0000-0000D7070000}"/>
    <cellStyle name="Comma 15 2 5 4 2" xfId="2462" xr:uid="{00000000-0005-0000-0000-0000D8070000}"/>
    <cellStyle name="Comma 15 2 5 4 2 2" xfId="2463" xr:uid="{00000000-0005-0000-0000-0000D9070000}"/>
    <cellStyle name="Comma 15 2 5 4 3" xfId="2464" xr:uid="{00000000-0005-0000-0000-0000DA070000}"/>
    <cellStyle name="Comma 15 2 5 5" xfId="2465" xr:uid="{00000000-0005-0000-0000-0000DB070000}"/>
    <cellStyle name="Comma 15 2 5 5 2" xfId="2466" xr:uid="{00000000-0005-0000-0000-0000DC070000}"/>
    <cellStyle name="Comma 15 2 5 6" xfId="2467" xr:uid="{00000000-0005-0000-0000-0000DD070000}"/>
    <cellStyle name="Comma 15 2 5 6 2" xfId="2468" xr:uid="{00000000-0005-0000-0000-0000DE070000}"/>
    <cellStyle name="Comma 15 2 5 7" xfId="2469" xr:uid="{00000000-0005-0000-0000-0000DF070000}"/>
    <cellStyle name="Comma 15 2 6" xfId="2470" xr:uid="{00000000-0005-0000-0000-0000E0070000}"/>
    <cellStyle name="Comma 15 2 6 2" xfId="2471" xr:uid="{00000000-0005-0000-0000-0000E1070000}"/>
    <cellStyle name="Comma 15 2 6 2 2" xfId="2472" xr:uid="{00000000-0005-0000-0000-0000E2070000}"/>
    <cellStyle name="Comma 15 2 6 2 2 2" xfId="2473" xr:uid="{00000000-0005-0000-0000-0000E3070000}"/>
    <cellStyle name="Comma 15 2 6 2 3" xfId="2474" xr:uid="{00000000-0005-0000-0000-0000E4070000}"/>
    <cellStyle name="Comma 15 2 6 3" xfId="2475" xr:uid="{00000000-0005-0000-0000-0000E5070000}"/>
    <cellStyle name="Comma 15 2 6 3 2" xfId="2476" xr:uid="{00000000-0005-0000-0000-0000E6070000}"/>
    <cellStyle name="Comma 15 2 6 3 2 2" xfId="2477" xr:uid="{00000000-0005-0000-0000-0000E7070000}"/>
    <cellStyle name="Comma 15 2 6 3 3" xfId="2478" xr:uid="{00000000-0005-0000-0000-0000E8070000}"/>
    <cellStyle name="Comma 15 2 6 4" xfId="2479" xr:uid="{00000000-0005-0000-0000-0000E9070000}"/>
    <cellStyle name="Comma 15 2 6 4 2" xfId="2480" xr:uid="{00000000-0005-0000-0000-0000EA070000}"/>
    <cellStyle name="Comma 15 2 6 5" xfId="2481" xr:uid="{00000000-0005-0000-0000-0000EB070000}"/>
    <cellStyle name="Comma 15 2 6 5 2" xfId="2482" xr:uid="{00000000-0005-0000-0000-0000EC070000}"/>
    <cellStyle name="Comma 15 2 6 6" xfId="2483" xr:uid="{00000000-0005-0000-0000-0000ED070000}"/>
    <cellStyle name="Comma 15 2 7" xfId="2484" xr:uid="{00000000-0005-0000-0000-0000EE070000}"/>
    <cellStyle name="Comma 15 2 7 2" xfId="2485" xr:uid="{00000000-0005-0000-0000-0000EF070000}"/>
    <cellStyle name="Comma 15 2 7 2 2" xfId="2486" xr:uid="{00000000-0005-0000-0000-0000F0070000}"/>
    <cellStyle name="Comma 15 2 7 3" xfId="2487" xr:uid="{00000000-0005-0000-0000-0000F1070000}"/>
    <cellStyle name="Comma 15 2 8" xfId="2488" xr:uid="{00000000-0005-0000-0000-0000F2070000}"/>
    <cellStyle name="Comma 15 2 8 2" xfId="2489" xr:uid="{00000000-0005-0000-0000-0000F3070000}"/>
    <cellStyle name="Comma 15 2 8 2 2" xfId="2490" xr:uid="{00000000-0005-0000-0000-0000F4070000}"/>
    <cellStyle name="Comma 15 2 8 3" xfId="2491" xr:uid="{00000000-0005-0000-0000-0000F5070000}"/>
    <cellStyle name="Comma 15 2 9" xfId="2492" xr:uid="{00000000-0005-0000-0000-0000F6070000}"/>
    <cellStyle name="Comma 15 2 9 2" xfId="2493" xr:uid="{00000000-0005-0000-0000-0000F7070000}"/>
    <cellStyle name="Comma 15 3" xfId="2494" xr:uid="{00000000-0005-0000-0000-0000F8070000}"/>
    <cellStyle name="Comma 15 3 10" xfId="2495" xr:uid="{00000000-0005-0000-0000-0000F9070000}"/>
    <cellStyle name="Comma 15 3 2" xfId="2496" xr:uid="{00000000-0005-0000-0000-0000FA070000}"/>
    <cellStyle name="Comma 15 3 2 2" xfId="2497" xr:uid="{00000000-0005-0000-0000-0000FB070000}"/>
    <cellStyle name="Comma 15 3 2 2 2" xfId="2498" xr:uid="{00000000-0005-0000-0000-0000FC070000}"/>
    <cellStyle name="Comma 15 3 2 2 2 2" xfId="2499" xr:uid="{00000000-0005-0000-0000-0000FD070000}"/>
    <cellStyle name="Comma 15 3 2 2 2 2 2" xfId="2500" xr:uid="{00000000-0005-0000-0000-0000FE070000}"/>
    <cellStyle name="Comma 15 3 2 2 2 2 2 2" xfId="2501" xr:uid="{00000000-0005-0000-0000-0000FF070000}"/>
    <cellStyle name="Comma 15 3 2 2 2 2 3" xfId="2502" xr:uid="{00000000-0005-0000-0000-000000080000}"/>
    <cellStyle name="Comma 15 3 2 2 2 3" xfId="2503" xr:uid="{00000000-0005-0000-0000-000001080000}"/>
    <cellStyle name="Comma 15 3 2 2 2 3 2" xfId="2504" xr:uid="{00000000-0005-0000-0000-000002080000}"/>
    <cellStyle name="Comma 15 3 2 2 2 3 2 2" xfId="2505" xr:uid="{00000000-0005-0000-0000-000003080000}"/>
    <cellStyle name="Comma 15 3 2 2 2 3 3" xfId="2506" xr:uid="{00000000-0005-0000-0000-000004080000}"/>
    <cellStyle name="Comma 15 3 2 2 2 4" xfId="2507" xr:uid="{00000000-0005-0000-0000-000005080000}"/>
    <cellStyle name="Comma 15 3 2 2 2 4 2" xfId="2508" xr:uid="{00000000-0005-0000-0000-000006080000}"/>
    <cellStyle name="Comma 15 3 2 2 2 5" xfId="2509" xr:uid="{00000000-0005-0000-0000-000007080000}"/>
    <cellStyle name="Comma 15 3 2 2 2 5 2" xfId="2510" xr:uid="{00000000-0005-0000-0000-000008080000}"/>
    <cellStyle name="Comma 15 3 2 2 2 6" xfId="2511" xr:uid="{00000000-0005-0000-0000-000009080000}"/>
    <cellStyle name="Comma 15 3 2 2 3" xfId="2512" xr:uid="{00000000-0005-0000-0000-00000A080000}"/>
    <cellStyle name="Comma 15 3 2 2 3 2" xfId="2513" xr:uid="{00000000-0005-0000-0000-00000B080000}"/>
    <cellStyle name="Comma 15 3 2 2 3 2 2" xfId="2514" xr:uid="{00000000-0005-0000-0000-00000C080000}"/>
    <cellStyle name="Comma 15 3 2 2 3 3" xfId="2515" xr:uid="{00000000-0005-0000-0000-00000D080000}"/>
    <cellStyle name="Comma 15 3 2 2 4" xfId="2516" xr:uid="{00000000-0005-0000-0000-00000E080000}"/>
    <cellStyle name="Comma 15 3 2 2 4 2" xfId="2517" xr:uid="{00000000-0005-0000-0000-00000F080000}"/>
    <cellStyle name="Comma 15 3 2 2 4 2 2" xfId="2518" xr:uid="{00000000-0005-0000-0000-000010080000}"/>
    <cellStyle name="Comma 15 3 2 2 4 3" xfId="2519" xr:uid="{00000000-0005-0000-0000-000011080000}"/>
    <cellStyle name="Comma 15 3 2 2 5" xfId="2520" xr:uid="{00000000-0005-0000-0000-000012080000}"/>
    <cellStyle name="Comma 15 3 2 2 5 2" xfId="2521" xr:uid="{00000000-0005-0000-0000-000013080000}"/>
    <cellStyle name="Comma 15 3 2 2 6" xfId="2522" xr:uid="{00000000-0005-0000-0000-000014080000}"/>
    <cellStyle name="Comma 15 3 2 2 6 2" xfId="2523" xr:uid="{00000000-0005-0000-0000-000015080000}"/>
    <cellStyle name="Comma 15 3 2 2 7" xfId="2524" xr:uid="{00000000-0005-0000-0000-000016080000}"/>
    <cellStyle name="Comma 15 3 2 3" xfId="2525" xr:uid="{00000000-0005-0000-0000-000017080000}"/>
    <cellStyle name="Comma 15 3 2 3 2" xfId="2526" xr:uid="{00000000-0005-0000-0000-000018080000}"/>
    <cellStyle name="Comma 15 3 2 3 2 2" xfId="2527" xr:uid="{00000000-0005-0000-0000-000019080000}"/>
    <cellStyle name="Comma 15 3 2 3 2 2 2" xfId="2528" xr:uid="{00000000-0005-0000-0000-00001A080000}"/>
    <cellStyle name="Comma 15 3 2 3 2 3" xfId="2529" xr:uid="{00000000-0005-0000-0000-00001B080000}"/>
    <cellStyle name="Comma 15 3 2 3 3" xfId="2530" xr:uid="{00000000-0005-0000-0000-00001C080000}"/>
    <cellStyle name="Comma 15 3 2 3 3 2" xfId="2531" xr:uid="{00000000-0005-0000-0000-00001D080000}"/>
    <cellStyle name="Comma 15 3 2 3 3 2 2" xfId="2532" xr:uid="{00000000-0005-0000-0000-00001E080000}"/>
    <cellStyle name="Comma 15 3 2 3 3 3" xfId="2533" xr:uid="{00000000-0005-0000-0000-00001F080000}"/>
    <cellStyle name="Comma 15 3 2 3 4" xfId="2534" xr:uid="{00000000-0005-0000-0000-000020080000}"/>
    <cellStyle name="Comma 15 3 2 3 4 2" xfId="2535" xr:uid="{00000000-0005-0000-0000-000021080000}"/>
    <cellStyle name="Comma 15 3 2 3 5" xfId="2536" xr:uid="{00000000-0005-0000-0000-000022080000}"/>
    <cellStyle name="Comma 15 3 2 3 5 2" xfId="2537" xr:uid="{00000000-0005-0000-0000-000023080000}"/>
    <cellStyle name="Comma 15 3 2 3 6" xfId="2538" xr:uid="{00000000-0005-0000-0000-000024080000}"/>
    <cellStyle name="Comma 15 3 2 4" xfId="2539" xr:uid="{00000000-0005-0000-0000-000025080000}"/>
    <cellStyle name="Comma 15 3 2 4 2" xfId="2540" xr:uid="{00000000-0005-0000-0000-000026080000}"/>
    <cellStyle name="Comma 15 3 2 4 2 2" xfId="2541" xr:uid="{00000000-0005-0000-0000-000027080000}"/>
    <cellStyle name="Comma 15 3 2 4 3" xfId="2542" xr:uid="{00000000-0005-0000-0000-000028080000}"/>
    <cellStyle name="Comma 15 3 2 5" xfId="2543" xr:uid="{00000000-0005-0000-0000-000029080000}"/>
    <cellStyle name="Comma 15 3 2 5 2" xfId="2544" xr:uid="{00000000-0005-0000-0000-00002A080000}"/>
    <cellStyle name="Comma 15 3 2 5 2 2" xfId="2545" xr:uid="{00000000-0005-0000-0000-00002B080000}"/>
    <cellStyle name="Comma 15 3 2 5 3" xfId="2546" xr:uid="{00000000-0005-0000-0000-00002C080000}"/>
    <cellStyle name="Comma 15 3 2 6" xfId="2547" xr:uid="{00000000-0005-0000-0000-00002D080000}"/>
    <cellStyle name="Comma 15 3 2 6 2" xfId="2548" xr:uid="{00000000-0005-0000-0000-00002E080000}"/>
    <cellStyle name="Comma 15 3 2 7" xfId="2549" xr:uid="{00000000-0005-0000-0000-00002F080000}"/>
    <cellStyle name="Comma 15 3 2 7 2" xfId="2550" xr:uid="{00000000-0005-0000-0000-000030080000}"/>
    <cellStyle name="Comma 15 3 2 8" xfId="2551" xr:uid="{00000000-0005-0000-0000-000031080000}"/>
    <cellStyle name="Comma 15 3 3" xfId="2552" xr:uid="{00000000-0005-0000-0000-000032080000}"/>
    <cellStyle name="Comma 15 3 3 2" xfId="2553" xr:uid="{00000000-0005-0000-0000-000033080000}"/>
    <cellStyle name="Comma 15 3 3 2 2" xfId="2554" xr:uid="{00000000-0005-0000-0000-000034080000}"/>
    <cellStyle name="Comma 15 3 3 2 2 2" xfId="2555" xr:uid="{00000000-0005-0000-0000-000035080000}"/>
    <cellStyle name="Comma 15 3 3 2 2 2 2" xfId="2556" xr:uid="{00000000-0005-0000-0000-000036080000}"/>
    <cellStyle name="Comma 15 3 3 2 2 3" xfId="2557" xr:uid="{00000000-0005-0000-0000-000037080000}"/>
    <cellStyle name="Comma 15 3 3 2 3" xfId="2558" xr:uid="{00000000-0005-0000-0000-000038080000}"/>
    <cellStyle name="Comma 15 3 3 2 3 2" xfId="2559" xr:uid="{00000000-0005-0000-0000-000039080000}"/>
    <cellStyle name="Comma 15 3 3 2 3 2 2" xfId="2560" xr:uid="{00000000-0005-0000-0000-00003A080000}"/>
    <cellStyle name="Comma 15 3 3 2 3 3" xfId="2561" xr:uid="{00000000-0005-0000-0000-00003B080000}"/>
    <cellStyle name="Comma 15 3 3 2 4" xfId="2562" xr:uid="{00000000-0005-0000-0000-00003C080000}"/>
    <cellStyle name="Comma 15 3 3 2 4 2" xfId="2563" xr:uid="{00000000-0005-0000-0000-00003D080000}"/>
    <cellStyle name="Comma 15 3 3 2 5" xfId="2564" xr:uid="{00000000-0005-0000-0000-00003E080000}"/>
    <cellStyle name="Comma 15 3 3 2 5 2" xfId="2565" xr:uid="{00000000-0005-0000-0000-00003F080000}"/>
    <cellStyle name="Comma 15 3 3 2 6" xfId="2566" xr:uid="{00000000-0005-0000-0000-000040080000}"/>
    <cellStyle name="Comma 15 3 3 3" xfId="2567" xr:uid="{00000000-0005-0000-0000-000041080000}"/>
    <cellStyle name="Comma 15 3 3 3 2" xfId="2568" xr:uid="{00000000-0005-0000-0000-000042080000}"/>
    <cellStyle name="Comma 15 3 3 3 2 2" xfId="2569" xr:uid="{00000000-0005-0000-0000-000043080000}"/>
    <cellStyle name="Comma 15 3 3 3 3" xfId="2570" xr:uid="{00000000-0005-0000-0000-000044080000}"/>
    <cellStyle name="Comma 15 3 3 4" xfId="2571" xr:uid="{00000000-0005-0000-0000-000045080000}"/>
    <cellStyle name="Comma 15 3 3 4 2" xfId="2572" xr:uid="{00000000-0005-0000-0000-000046080000}"/>
    <cellStyle name="Comma 15 3 3 4 2 2" xfId="2573" xr:uid="{00000000-0005-0000-0000-000047080000}"/>
    <cellStyle name="Comma 15 3 3 4 3" xfId="2574" xr:uid="{00000000-0005-0000-0000-000048080000}"/>
    <cellStyle name="Comma 15 3 3 5" xfId="2575" xr:uid="{00000000-0005-0000-0000-000049080000}"/>
    <cellStyle name="Comma 15 3 3 5 2" xfId="2576" xr:uid="{00000000-0005-0000-0000-00004A080000}"/>
    <cellStyle name="Comma 15 3 3 6" xfId="2577" xr:uid="{00000000-0005-0000-0000-00004B080000}"/>
    <cellStyle name="Comma 15 3 3 6 2" xfId="2578" xr:uid="{00000000-0005-0000-0000-00004C080000}"/>
    <cellStyle name="Comma 15 3 3 7" xfId="2579" xr:uid="{00000000-0005-0000-0000-00004D080000}"/>
    <cellStyle name="Comma 15 3 4" xfId="2580" xr:uid="{00000000-0005-0000-0000-00004E080000}"/>
    <cellStyle name="Comma 15 3 4 2" xfId="2581" xr:uid="{00000000-0005-0000-0000-00004F080000}"/>
    <cellStyle name="Comma 15 3 4 2 2" xfId="2582" xr:uid="{00000000-0005-0000-0000-000050080000}"/>
    <cellStyle name="Comma 15 3 4 2 2 2" xfId="2583" xr:uid="{00000000-0005-0000-0000-000051080000}"/>
    <cellStyle name="Comma 15 3 4 2 2 2 2" xfId="2584" xr:uid="{00000000-0005-0000-0000-000052080000}"/>
    <cellStyle name="Comma 15 3 4 2 2 3" xfId="2585" xr:uid="{00000000-0005-0000-0000-000053080000}"/>
    <cellStyle name="Comma 15 3 4 2 3" xfId="2586" xr:uid="{00000000-0005-0000-0000-000054080000}"/>
    <cellStyle name="Comma 15 3 4 2 3 2" xfId="2587" xr:uid="{00000000-0005-0000-0000-000055080000}"/>
    <cellStyle name="Comma 15 3 4 2 3 2 2" xfId="2588" xr:uid="{00000000-0005-0000-0000-000056080000}"/>
    <cellStyle name="Comma 15 3 4 2 3 3" xfId="2589" xr:uid="{00000000-0005-0000-0000-000057080000}"/>
    <cellStyle name="Comma 15 3 4 2 4" xfId="2590" xr:uid="{00000000-0005-0000-0000-000058080000}"/>
    <cellStyle name="Comma 15 3 4 2 4 2" xfId="2591" xr:uid="{00000000-0005-0000-0000-000059080000}"/>
    <cellStyle name="Comma 15 3 4 2 5" xfId="2592" xr:uid="{00000000-0005-0000-0000-00005A080000}"/>
    <cellStyle name="Comma 15 3 4 2 5 2" xfId="2593" xr:uid="{00000000-0005-0000-0000-00005B080000}"/>
    <cellStyle name="Comma 15 3 4 2 6" xfId="2594" xr:uid="{00000000-0005-0000-0000-00005C080000}"/>
    <cellStyle name="Comma 15 3 4 3" xfId="2595" xr:uid="{00000000-0005-0000-0000-00005D080000}"/>
    <cellStyle name="Comma 15 3 4 3 2" xfId="2596" xr:uid="{00000000-0005-0000-0000-00005E080000}"/>
    <cellStyle name="Comma 15 3 4 3 2 2" xfId="2597" xr:uid="{00000000-0005-0000-0000-00005F080000}"/>
    <cellStyle name="Comma 15 3 4 3 3" xfId="2598" xr:uid="{00000000-0005-0000-0000-000060080000}"/>
    <cellStyle name="Comma 15 3 4 4" xfId="2599" xr:uid="{00000000-0005-0000-0000-000061080000}"/>
    <cellStyle name="Comma 15 3 4 4 2" xfId="2600" xr:uid="{00000000-0005-0000-0000-000062080000}"/>
    <cellStyle name="Comma 15 3 4 4 2 2" xfId="2601" xr:uid="{00000000-0005-0000-0000-000063080000}"/>
    <cellStyle name="Comma 15 3 4 4 3" xfId="2602" xr:uid="{00000000-0005-0000-0000-000064080000}"/>
    <cellStyle name="Comma 15 3 4 5" xfId="2603" xr:uid="{00000000-0005-0000-0000-000065080000}"/>
    <cellStyle name="Comma 15 3 4 5 2" xfId="2604" xr:uid="{00000000-0005-0000-0000-000066080000}"/>
    <cellStyle name="Comma 15 3 4 6" xfId="2605" xr:uid="{00000000-0005-0000-0000-000067080000}"/>
    <cellStyle name="Comma 15 3 4 6 2" xfId="2606" xr:uid="{00000000-0005-0000-0000-000068080000}"/>
    <cellStyle name="Comma 15 3 4 7" xfId="2607" xr:uid="{00000000-0005-0000-0000-000069080000}"/>
    <cellStyle name="Comma 15 3 5" xfId="2608" xr:uid="{00000000-0005-0000-0000-00006A080000}"/>
    <cellStyle name="Comma 15 3 5 2" xfId="2609" xr:uid="{00000000-0005-0000-0000-00006B080000}"/>
    <cellStyle name="Comma 15 3 5 2 2" xfId="2610" xr:uid="{00000000-0005-0000-0000-00006C080000}"/>
    <cellStyle name="Comma 15 3 5 2 2 2" xfId="2611" xr:uid="{00000000-0005-0000-0000-00006D080000}"/>
    <cellStyle name="Comma 15 3 5 2 3" xfId="2612" xr:uid="{00000000-0005-0000-0000-00006E080000}"/>
    <cellStyle name="Comma 15 3 5 3" xfId="2613" xr:uid="{00000000-0005-0000-0000-00006F080000}"/>
    <cellStyle name="Comma 15 3 5 3 2" xfId="2614" xr:uid="{00000000-0005-0000-0000-000070080000}"/>
    <cellStyle name="Comma 15 3 5 3 2 2" xfId="2615" xr:uid="{00000000-0005-0000-0000-000071080000}"/>
    <cellStyle name="Comma 15 3 5 3 3" xfId="2616" xr:uid="{00000000-0005-0000-0000-000072080000}"/>
    <cellStyle name="Comma 15 3 5 4" xfId="2617" xr:uid="{00000000-0005-0000-0000-000073080000}"/>
    <cellStyle name="Comma 15 3 5 4 2" xfId="2618" xr:uid="{00000000-0005-0000-0000-000074080000}"/>
    <cellStyle name="Comma 15 3 5 5" xfId="2619" xr:uid="{00000000-0005-0000-0000-000075080000}"/>
    <cellStyle name="Comma 15 3 5 5 2" xfId="2620" xr:uid="{00000000-0005-0000-0000-000076080000}"/>
    <cellStyle name="Comma 15 3 5 6" xfId="2621" xr:uid="{00000000-0005-0000-0000-000077080000}"/>
    <cellStyle name="Comma 15 3 6" xfId="2622" xr:uid="{00000000-0005-0000-0000-000078080000}"/>
    <cellStyle name="Comma 15 3 6 2" xfId="2623" xr:uid="{00000000-0005-0000-0000-000079080000}"/>
    <cellStyle name="Comma 15 3 6 2 2" xfId="2624" xr:uid="{00000000-0005-0000-0000-00007A080000}"/>
    <cellStyle name="Comma 15 3 6 3" xfId="2625" xr:uid="{00000000-0005-0000-0000-00007B080000}"/>
    <cellStyle name="Comma 15 3 7" xfId="2626" xr:uid="{00000000-0005-0000-0000-00007C080000}"/>
    <cellStyle name="Comma 15 3 7 2" xfId="2627" xr:uid="{00000000-0005-0000-0000-00007D080000}"/>
    <cellStyle name="Comma 15 3 7 2 2" xfId="2628" xr:uid="{00000000-0005-0000-0000-00007E080000}"/>
    <cellStyle name="Comma 15 3 7 3" xfId="2629" xr:uid="{00000000-0005-0000-0000-00007F080000}"/>
    <cellStyle name="Comma 15 3 8" xfId="2630" xr:uid="{00000000-0005-0000-0000-000080080000}"/>
    <cellStyle name="Comma 15 3 8 2" xfId="2631" xr:uid="{00000000-0005-0000-0000-000081080000}"/>
    <cellStyle name="Comma 15 3 9" xfId="2632" xr:uid="{00000000-0005-0000-0000-000082080000}"/>
    <cellStyle name="Comma 15 3 9 2" xfId="2633" xr:uid="{00000000-0005-0000-0000-000083080000}"/>
    <cellStyle name="Comma 15 4" xfId="2634" xr:uid="{00000000-0005-0000-0000-000084080000}"/>
    <cellStyle name="Comma 15 4 2" xfId="2635" xr:uid="{00000000-0005-0000-0000-000085080000}"/>
    <cellStyle name="Comma 15 4 2 2" xfId="2636" xr:uid="{00000000-0005-0000-0000-000086080000}"/>
    <cellStyle name="Comma 15 4 2 2 2" xfId="2637" xr:uid="{00000000-0005-0000-0000-000087080000}"/>
    <cellStyle name="Comma 15 4 2 2 2 2" xfId="2638" xr:uid="{00000000-0005-0000-0000-000088080000}"/>
    <cellStyle name="Comma 15 4 2 2 2 2 2" xfId="2639" xr:uid="{00000000-0005-0000-0000-000089080000}"/>
    <cellStyle name="Comma 15 4 2 2 2 3" xfId="2640" xr:uid="{00000000-0005-0000-0000-00008A080000}"/>
    <cellStyle name="Comma 15 4 2 2 3" xfId="2641" xr:uid="{00000000-0005-0000-0000-00008B080000}"/>
    <cellStyle name="Comma 15 4 2 2 3 2" xfId="2642" xr:uid="{00000000-0005-0000-0000-00008C080000}"/>
    <cellStyle name="Comma 15 4 2 2 3 2 2" xfId="2643" xr:uid="{00000000-0005-0000-0000-00008D080000}"/>
    <cellStyle name="Comma 15 4 2 2 3 3" xfId="2644" xr:uid="{00000000-0005-0000-0000-00008E080000}"/>
    <cellStyle name="Comma 15 4 2 2 4" xfId="2645" xr:uid="{00000000-0005-0000-0000-00008F080000}"/>
    <cellStyle name="Comma 15 4 2 2 4 2" xfId="2646" xr:uid="{00000000-0005-0000-0000-000090080000}"/>
    <cellStyle name="Comma 15 4 2 2 5" xfId="2647" xr:uid="{00000000-0005-0000-0000-000091080000}"/>
    <cellStyle name="Comma 15 4 2 2 5 2" xfId="2648" xr:uid="{00000000-0005-0000-0000-000092080000}"/>
    <cellStyle name="Comma 15 4 2 2 6" xfId="2649" xr:uid="{00000000-0005-0000-0000-000093080000}"/>
    <cellStyle name="Comma 15 4 2 3" xfId="2650" xr:uid="{00000000-0005-0000-0000-000094080000}"/>
    <cellStyle name="Comma 15 4 2 3 2" xfId="2651" xr:uid="{00000000-0005-0000-0000-000095080000}"/>
    <cellStyle name="Comma 15 4 2 3 2 2" xfId="2652" xr:uid="{00000000-0005-0000-0000-000096080000}"/>
    <cellStyle name="Comma 15 4 2 3 3" xfId="2653" xr:uid="{00000000-0005-0000-0000-000097080000}"/>
    <cellStyle name="Comma 15 4 2 4" xfId="2654" xr:uid="{00000000-0005-0000-0000-000098080000}"/>
    <cellStyle name="Comma 15 4 2 4 2" xfId="2655" xr:uid="{00000000-0005-0000-0000-000099080000}"/>
    <cellStyle name="Comma 15 4 2 4 2 2" xfId="2656" xr:uid="{00000000-0005-0000-0000-00009A080000}"/>
    <cellStyle name="Comma 15 4 2 4 3" xfId="2657" xr:uid="{00000000-0005-0000-0000-00009B080000}"/>
    <cellStyle name="Comma 15 4 2 5" xfId="2658" xr:uid="{00000000-0005-0000-0000-00009C080000}"/>
    <cellStyle name="Comma 15 4 2 5 2" xfId="2659" xr:uid="{00000000-0005-0000-0000-00009D080000}"/>
    <cellStyle name="Comma 15 4 2 6" xfId="2660" xr:uid="{00000000-0005-0000-0000-00009E080000}"/>
    <cellStyle name="Comma 15 4 2 6 2" xfId="2661" xr:uid="{00000000-0005-0000-0000-00009F080000}"/>
    <cellStyle name="Comma 15 4 2 7" xfId="2662" xr:uid="{00000000-0005-0000-0000-0000A0080000}"/>
    <cellStyle name="Comma 15 4 3" xfId="2663" xr:uid="{00000000-0005-0000-0000-0000A1080000}"/>
    <cellStyle name="Comma 15 4 3 2" xfId="2664" xr:uid="{00000000-0005-0000-0000-0000A2080000}"/>
    <cellStyle name="Comma 15 4 3 2 2" xfId="2665" xr:uid="{00000000-0005-0000-0000-0000A3080000}"/>
    <cellStyle name="Comma 15 4 3 2 2 2" xfId="2666" xr:uid="{00000000-0005-0000-0000-0000A4080000}"/>
    <cellStyle name="Comma 15 4 3 2 3" xfId="2667" xr:uid="{00000000-0005-0000-0000-0000A5080000}"/>
    <cellStyle name="Comma 15 4 3 3" xfId="2668" xr:uid="{00000000-0005-0000-0000-0000A6080000}"/>
    <cellStyle name="Comma 15 4 3 3 2" xfId="2669" xr:uid="{00000000-0005-0000-0000-0000A7080000}"/>
    <cellStyle name="Comma 15 4 3 3 2 2" xfId="2670" xr:uid="{00000000-0005-0000-0000-0000A8080000}"/>
    <cellStyle name="Comma 15 4 3 3 3" xfId="2671" xr:uid="{00000000-0005-0000-0000-0000A9080000}"/>
    <cellStyle name="Comma 15 4 3 4" xfId="2672" xr:uid="{00000000-0005-0000-0000-0000AA080000}"/>
    <cellStyle name="Comma 15 4 3 4 2" xfId="2673" xr:uid="{00000000-0005-0000-0000-0000AB080000}"/>
    <cellStyle name="Comma 15 4 3 5" xfId="2674" xr:uid="{00000000-0005-0000-0000-0000AC080000}"/>
    <cellStyle name="Comma 15 4 3 5 2" xfId="2675" xr:uid="{00000000-0005-0000-0000-0000AD080000}"/>
    <cellStyle name="Comma 15 4 3 6" xfId="2676" xr:uid="{00000000-0005-0000-0000-0000AE080000}"/>
    <cellStyle name="Comma 15 4 4" xfId="2677" xr:uid="{00000000-0005-0000-0000-0000AF080000}"/>
    <cellStyle name="Comma 15 4 4 2" xfId="2678" xr:uid="{00000000-0005-0000-0000-0000B0080000}"/>
    <cellStyle name="Comma 15 4 4 2 2" xfId="2679" xr:uid="{00000000-0005-0000-0000-0000B1080000}"/>
    <cellStyle name="Comma 15 4 4 3" xfId="2680" xr:uid="{00000000-0005-0000-0000-0000B2080000}"/>
    <cellStyle name="Comma 15 4 5" xfId="2681" xr:uid="{00000000-0005-0000-0000-0000B3080000}"/>
    <cellStyle name="Comma 15 4 5 2" xfId="2682" xr:uid="{00000000-0005-0000-0000-0000B4080000}"/>
    <cellStyle name="Comma 15 4 5 2 2" xfId="2683" xr:uid="{00000000-0005-0000-0000-0000B5080000}"/>
    <cellStyle name="Comma 15 4 5 3" xfId="2684" xr:uid="{00000000-0005-0000-0000-0000B6080000}"/>
    <cellStyle name="Comma 15 4 6" xfId="2685" xr:uid="{00000000-0005-0000-0000-0000B7080000}"/>
    <cellStyle name="Comma 15 4 6 2" xfId="2686" xr:uid="{00000000-0005-0000-0000-0000B8080000}"/>
    <cellStyle name="Comma 15 4 7" xfId="2687" xr:uid="{00000000-0005-0000-0000-0000B9080000}"/>
    <cellStyle name="Comma 15 4 7 2" xfId="2688" xr:uid="{00000000-0005-0000-0000-0000BA080000}"/>
    <cellStyle name="Comma 15 4 8" xfId="2689" xr:uid="{00000000-0005-0000-0000-0000BB080000}"/>
    <cellStyle name="Comma 15 5" xfId="2690" xr:uid="{00000000-0005-0000-0000-0000BC080000}"/>
    <cellStyle name="Comma 15 5 2" xfId="2691" xr:uid="{00000000-0005-0000-0000-0000BD080000}"/>
    <cellStyle name="Comma 15 5 2 2" xfId="2692" xr:uid="{00000000-0005-0000-0000-0000BE080000}"/>
    <cellStyle name="Comma 15 5 2 2 2" xfId="2693" xr:uid="{00000000-0005-0000-0000-0000BF080000}"/>
    <cellStyle name="Comma 15 5 2 2 2 2" xfId="2694" xr:uid="{00000000-0005-0000-0000-0000C0080000}"/>
    <cellStyle name="Comma 15 5 2 2 3" xfId="2695" xr:uid="{00000000-0005-0000-0000-0000C1080000}"/>
    <cellStyle name="Comma 15 5 2 3" xfId="2696" xr:uid="{00000000-0005-0000-0000-0000C2080000}"/>
    <cellStyle name="Comma 15 5 2 3 2" xfId="2697" xr:uid="{00000000-0005-0000-0000-0000C3080000}"/>
    <cellStyle name="Comma 15 5 2 3 2 2" xfId="2698" xr:uid="{00000000-0005-0000-0000-0000C4080000}"/>
    <cellStyle name="Comma 15 5 2 3 3" xfId="2699" xr:uid="{00000000-0005-0000-0000-0000C5080000}"/>
    <cellStyle name="Comma 15 5 2 4" xfId="2700" xr:uid="{00000000-0005-0000-0000-0000C6080000}"/>
    <cellStyle name="Comma 15 5 2 4 2" xfId="2701" xr:uid="{00000000-0005-0000-0000-0000C7080000}"/>
    <cellStyle name="Comma 15 5 2 5" xfId="2702" xr:uid="{00000000-0005-0000-0000-0000C8080000}"/>
    <cellStyle name="Comma 15 5 2 5 2" xfId="2703" xr:uid="{00000000-0005-0000-0000-0000C9080000}"/>
    <cellStyle name="Comma 15 5 2 6" xfId="2704" xr:uid="{00000000-0005-0000-0000-0000CA080000}"/>
    <cellStyle name="Comma 15 5 3" xfId="2705" xr:uid="{00000000-0005-0000-0000-0000CB080000}"/>
    <cellStyle name="Comma 15 5 3 2" xfId="2706" xr:uid="{00000000-0005-0000-0000-0000CC080000}"/>
    <cellStyle name="Comma 15 5 3 2 2" xfId="2707" xr:uid="{00000000-0005-0000-0000-0000CD080000}"/>
    <cellStyle name="Comma 15 5 3 3" xfId="2708" xr:uid="{00000000-0005-0000-0000-0000CE080000}"/>
    <cellStyle name="Comma 15 5 4" xfId="2709" xr:uid="{00000000-0005-0000-0000-0000CF080000}"/>
    <cellStyle name="Comma 15 5 4 2" xfId="2710" xr:uid="{00000000-0005-0000-0000-0000D0080000}"/>
    <cellStyle name="Comma 15 5 4 2 2" xfId="2711" xr:uid="{00000000-0005-0000-0000-0000D1080000}"/>
    <cellStyle name="Comma 15 5 4 3" xfId="2712" xr:uid="{00000000-0005-0000-0000-0000D2080000}"/>
    <cellStyle name="Comma 15 5 5" xfId="2713" xr:uid="{00000000-0005-0000-0000-0000D3080000}"/>
    <cellStyle name="Comma 15 5 5 2" xfId="2714" xr:uid="{00000000-0005-0000-0000-0000D4080000}"/>
    <cellStyle name="Comma 15 5 6" xfId="2715" xr:uid="{00000000-0005-0000-0000-0000D5080000}"/>
    <cellStyle name="Comma 15 5 6 2" xfId="2716" xr:uid="{00000000-0005-0000-0000-0000D6080000}"/>
    <cellStyle name="Comma 15 5 7" xfId="2717" xr:uid="{00000000-0005-0000-0000-0000D7080000}"/>
    <cellStyle name="Comma 15 6" xfId="2718" xr:uid="{00000000-0005-0000-0000-0000D8080000}"/>
    <cellStyle name="Comma 15 6 2" xfId="2719" xr:uid="{00000000-0005-0000-0000-0000D9080000}"/>
    <cellStyle name="Comma 15 6 2 2" xfId="2720" xr:uid="{00000000-0005-0000-0000-0000DA080000}"/>
    <cellStyle name="Comma 15 6 2 2 2" xfId="2721" xr:uid="{00000000-0005-0000-0000-0000DB080000}"/>
    <cellStyle name="Comma 15 6 2 2 2 2" xfId="2722" xr:uid="{00000000-0005-0000-0000-0000DC080000}"/>
    <cellStyle name="Comma 15 6 2 2 3" xfId="2723" xr:uid="{00000000-0005-0000-0000-0000DD080000}"/>
    <cellStyle name="Comma 15 6 2 3" xfId="2724" xr:uid="{00000000-0005-0000-0000-0000DE080000}"/>
    <cellStyle name="Comma 15 6 2 3 2" xfId="2725" xr:uid="{00000000-0005-0000-0000-0000DF080000}"/>
    <cellStyle name="Comma 15 6 2 3 2 2" xfId="2726" xr:uid="{00000000-0005-0000-0000-0000E0080000}"/>
    <cellStyle name="Comma 15 6 2 3 3" xfId="2727" xr:uid="{00000000-0005-0000-0000-0000E1080000}"/>
    <cellStyle name="Comma 15 6 2 4" xfId="2728" xr:uid="{00000000-0005-0000-0000-0000E2080000}"/>
    <cellStyle name="Comma 15 6 2 4 2" xfId="2729" xr:uid="{00000000-0005-0000-0000-0000E3080000}"/>
    <cellStyle name="Comma 15 6 2 5" xfId="2730" xr:uid="{00000000-0005-0000-0000-0000E4080000}"/>
    <cellStyle name="Comma 15 6 2 5 2" xfId="2731" xr:uid="{00000000-0005-0000-0000-0000E5080000}"/>
    <cellStyle name="Comma 15 6 2 6" xfId="2732" xr:uid="{00000000-0005-0000-0000-0000E6080000}"/>
    <cellStyle name="Comma 15 6 3" xfId="2733" xr:uid="{00000000-0005-0000-0000-0000E7080000}"/>
    <cellStyle name="Comma 15 6 3 2" xfId="2734" xr:uid="{00000000-0005-0000-0000-0000E8080000}"/>
    <cellStyle name="Comma 15 6 3 2 2" xfId="2735" xr:uid="{00000000-0005-0000-0000-0000E9080000}"/>
    <cellStyle name="Comma 15 6 3 3" xfId="2736" xr:uid="{00000000-0005-0000-0000-0000EA080000}"/>
    <cellStyle name="Comma 15 6 4" xfId="2737" xr:uid="{00000000-0005-0000-0000-0000EB080000}"/>
    <cellStyle name="Comma 15 6 4 2" xfId="2738" xr:uid="{00000000-0005-0000-0000-0000EC080000}"/>
    <cellStyle name="Comma 15 6 4 2 2" xfId="2739" xr:uid="{00000000-0005-0000-0000-0000ED080000}"/>
    <cellStyle name="Comma 15 6 4 3" xfId="2740" xr:uid="{00000000-0005-0000-0000-0000EE080000}"/>
    <cellStyle name="Comma 15 6 5" xfId="2741" xr:uid="{00000000-0005-0000-0000-0000EF080000}"/>
    <cellStyle name="Comma 15 6 5 2" xfId="2742" xr:uid="{00000000-0005-0000-0000-0000F0080000}"/>
    <cellStyle name="Comma 15 6 6" xfId="2743" xr:uid="{00000000-0005-0000-0000-0000F1080000}"/>
    <cellStyle name="Comma 15 6 6 2" xfId="2744" xr:uid="{00000000-0005-0000-0000-0000F2080000}"/>
    <cellStyle name="Comma 15 6 7" xfId="2745" xr:uid="{00000000-0005-0000-0000-0000F3080000}"/>
    <cellStyle name="Comma 15 7" xfId="2746" xr:uid="{00000000-0005-0000-0000-0000F4080000}"/>
    <cellStyle name="Comma 15 7 2" xfId="2747" xr:uid="{00000000-0005-0000-0000-0000F5080000}"/>
    <cellStyle name="Comma 15 7 2 2" xfId="2748" xr:uid="{00000000-0005-0000-0000-0000F6080000}"/>
    <cellStyle name="Comma 15 7 2 2 2" xfId="2749" xr:uid="{00000000-0005-0000-0000-0000F7080000}"/>
    <cellStyle name="Comma 15 7 2 3" xfId="2750" xr:uid="{00000000-0005-0000-0000-0000F8080000}"/>
    <cellStyle name="Comma 15 7 3" xfId="2751" xr:uid="{00000000-0005-0000-0000-0000F9080000}"/>
    <cellStyle name="Comma 15 7 3 2" xfId="2752" xr:uid="{00000000-0005-0000-0000-0000FA080000}"/>
    <cellStyle name="Comma 15 7 3 2 2" xfId="2753" xr:uid="{00000000-0005-0000-0000-0000FB080000}"/>
    <cellStyle name="Comma 15 7 3 3" xfId="2754" xr:uid="{00000000-0005-0000-0000-0000FC080000}"/>
    <cellStyle name="Comma 15 7 4" xfId="2755" xr:uid="{00000000-0005-0000-0000-0000FD080000}"/>
    <cellStyle name="Comma 15 7 4 2" xfId="2756" xr:uid="{00000000-0005-0000-0000-0000FE080000}"/>
    <cellStyle name="Comma 15 7 5" xfId="2757" xr:uid="{00000000-0005-0000-0000-0000FF080000}"/>
    <cellStyle name="Comma 15 7 5 2" xfId="2758" xr:uid="{00000000-0005-0000-0000-000000090000}"/>
    <cellStyle name="Comma 15 7 6" xfId="2759" xr:uid="{00000000-0005-0000-0000-000001090000}"/>
    <cellStyle name="Comma 15 8" xfId="2760" xr:uid="{00000000-0005-0000-0000-000002090000}"/>
    <cellStyle name="Comma 15 8 2" xfId="2761" xr:uid="{00000000-0005-0000-0000-000003090000}"/>
    <cellStyle name="Comma 15 8 2 2" xfId="2762" xr:uid="{00000000-0005-0000-0000-000004090000}"/>
    <cellStyle name="Comma 15 8 2 2 2" xfId="2763" xr:uid="{00000000-0005-0000-0000-000005090000}"/>
    <cellStyle name="Comma 15 8 2 3" xfId="2764" xr:uid="{00000000-0005-0000-0000-000006090000}"/>
    <cellStyle name="Comma 15 8 3" xfId="2765" xr:uid="{00000000-0005-0000-0000-000007090000}"/>
    <cellStyle name="Comma 15 8 3 2" xfId="2766" xr:uid="{00000000-0005-0000-0000-000008090000}"/>
    <cellStyle name="Comma 15 8 3 2 2" xfId="2767" xr:uid="{00000000-0005-0000-0000-000009090000}"/>
    <cellStyle name="Comma 15 8 3 3" xfId="2768" xr:uid="{00000000-0005-0000-0000-00000A090000}"/>
    <cellStyle name="Comma 15 8 4" xfId="2769" xr:uid="{00000000-0005-0000-0000-00000B090000}"/>
    <cellStyle name="Comma 15 8 4 2" xfId="2770" xr:uid="{00000000-0005-0000-0000-00000C090000}"/>
    <cellStyle name="Comma 15 8 5" xfId="2771" xr:uid="{00000000-0005-0000-0000-00000D090000}"/>
    <cellStyle name="Comma 15 8 5 2" xfId="2772" xr:uid="{00000000-0005-0000-0000-00000E090000}"/>
    <cellStyle name="Comma 15 8 6" xfId="2773" xr:uid="{00000000-0005-0000-0000-00000F090000}"/>
    <cellStyle name="Comma 15 9" xfId="2774" xr:uid="{00000000-0005-0000-0000-000010090000}"/>
    <cellStyle name="Comma 15 9 2" xfId="2775" xr:uid="{00000000-0005-0000-0000-000011090000}"/>
    <cellStyle name="Comma 15 9 2 2" xfId="2776" xr:uid="{00000000-0005-0000-0000-000012090000}"/>
    <cellStyle name="Comma 15 9 3" xfId="2777" xr:uid="{00000000-0005-0000-0000-000013090000}"/>
    <cellStyle name="Comma 16" xfId="545" xr:uid="{00000000-0005-0000-0000-000014090000}"/>
    <cellStyle name="Comma 16 10" xfId="2778" xr:uid="{00000000-0005-0000-0000-000015090000}"/>
    <cellStyle name="Comma 16 10 2" xfId="2779" xr:uid="{00000000-0005-0000-0000-000016090000}"/>
    <cellStyle name="Comma 16 11" xfId="2780" xr:uid="{00000000-0005-0000-0000-000017090000}"/>
    <cellStyle name="Comma 16 11 2" xfId="2781" xr:uid="{00000000-0005-0000-0000-000018090000}"/>
    <cellStyle name="Comma 16 12" xfId="2782" xr:uid="{00000000-0005-0000-0000-000019090000}"/>
    <cellStyle name="Comma 16 2" xfId="2783" xr:uid="{00000000-0005-0000-0000-00001A090000}"/>
    <cellStyle name="Comma 16 2 10" xfId="2784" xr:uid="{00000000-0005-0000-0000-00001B090000}"/>
    <cellStyle name="Comma 16 2 10 2" xfId="2785" xr:uid="{00000000-0005-0000-0000-00001C090000}"/>
    <cellStyle name="Comma 16 2 11" xfId="2786" xr:uid="{00000000-0005-0000-0000-00001D090000}"/>
    <cellStyle name="Comma 16 2 2" xfId="2787" xr:uid="{00000000-0005-0000-0000-00001E090000}"/>
    <cellStyle name="Comma 16 2 2 10" xfId="2788" xr:uid="{00000000-0005-0000-0000-00001F090000}"/>
    <cellStyle name="Comma 16 2 2 2" xfId="2789" xr:uid="{00000000-0005-0000-0000-000020090000}"/>
    <cellStyle name="Comma 16 2 2 2 2" xfId="2790" xr:uid="{00000000-0005-0000-0000-000021090000}"/>
    <cellStyle name="Comma 16 2 2 2 2 2" xfId="2791" xr:uid="{00000000-0005-0000-0000-000022090000}"/>
    <cellStyle name="Comma 16 2 2 2 2 2 2" xfId="2792" xr:uid="{00000000-0005-0000-0000-000023090000}"/>
    <cellStyle name="Comma 16 2 2 2 2 2 2 2" xfId="2793" xr:uid="{00000000-0005-0000-0000-000024090000}"/>
    <cellStyle name="Comma 16 2 2 2 2 2 2 2 2" xfId="2794" xr:uid="{00000000-0005-0000-0000-000025090000}"/>
    <cellStyle name="Comma 16 2 2 2 2 2 2 3" xfId="2795" xr:uid="{00000000-0005-0000-0000-000026090000}"/>
    <cellStyle name="Comma 16 2 2 2 2 2 3" xfId="2796" xr:uid="{00000000-0005-0000-0000-000027090000}"/>
    <cellStyle name="Comma 16 2 2 2 2 2 3 2" xfId="2797" xr:uid="{00000000-0005-0000-0000-000028090000}"/>
    <cellStyle name="Comma 16 2 2 2 2 2 3 2 2" xfId="2798" xr:uid="{00000000-0005-0000-0000-000029090000}"/>
    <cellStyle name="Comma 16 2 2 2 2 2 3 3" xfId="2799" xr:uid="{00000000-0005-0000-0000-00002A090000}"/>
    <cellStyle name="Comma 16 2 2 2 2 2 4" xfId="2800" xr:uid="{00000000-0005-0000-0000-00002B090000}"/>
    <cellStyle name="Comma 16 2 2 2 2 2 4 2" xfId="2801" xr:uid="{00000000-0005-0000-0000-00002C090000}"/>
    <cellStyle name="Comma 16 2 2 2 2 2 5" xfId="2802" xr:uid="{00000000-0005-0000-0000-00002D090000}"/>
    <cellStyle name="Comma 16 2 2 2 2 2 5 2" xfId="2803" xr:uid="{00000000-0005-0000-0000-00002E090000}"/>
    <cellStyle name="Comma 16 2 2 2 2 2 6" xfId="2804" xr:uid="{00000000-0005-0000-0000-00002F090000}"/>
    <cellStyle name="Comma 16 2 2 2 2 3" xfId="2805" xr:uid="{00000000-0005-0000-0000-000030090000}"/>
    <cellStyle name="Comma 16 2 2 2 2 3 2" xfId="2806" xr:uid="{00000000-0005-0000-0000-000031090000}"/>
    <cellStyle name="Comma 16 2 2 2 2 3 2 2" xfId="2807" xr:uid="{00000000-0005-0000-0000-000032090000}"/>
    <cellStyle name="Comma 16 2 2 2 2 3 3" xfId="2808" xr:uid="{00000000-0005-0000-0000-000033090000}"/>
    <cellStyle name="Comma 16 2 2 2 2 4" xfId="2809" xr:uid="{00000000-0005-0000-0000-000034090000}"/>
    <cellStyle name="Comma 16 2 2 2 2 4 2" xfId="2810" xr:uid="{00000000-0005-0000-0000-000035090000}"/>
    <cellStyle name="Comma 16 2 2 2 2 4 2 2" xfId="2811" xr:uid="{00000000-0005-0000-0000-000036090000}"/>
    <cellStyle name="Comma 16 2 2 2 2 4 3" xfId="2812" xr:uid="{00000000-0005-0000-0000-000037090000}"/>
    <cellStyle name="Comma 16 2 2 2 2 5" xfId="2813" xr:uid="{00000000-0005-0000-0000-000038090000}"/>
    <cellStyle name="Comma 16 2 2 2 2 5 2" xfId="2814" xr:uid="{00000000-0005-0000-0000-000039090000}"/>
    <cellStyle name="Comma 16 2 2 2 2 6" xfId="2815" xr:uid="{00000000-0005-0000-0000-00003A090000}"/>
    <cellStyle name="Comma 16 2 2 2 2 6 2" xfId="2816" xr:uid="{00000000-0005-0000-0000-00003B090000}"/>
    <cellStyle name="Comma 16 2 2 2 2 7" xfId="2817" xr:uid="{00000000-0005-0000-0000-00003C090000}"/>
    <cellStyle name="Comma 16 2 2 2 3" xfId="2818" xr:uid="{00000000-0005-0000-0000-00003D090000}"/>
    <cellStyle name="Comma 16 2 2 2 3 2" xfId="2819" xr:uid="{00000000-0005-0000-0000-00003E090000}"/>
    <cellStyle name="Comma 16 2 2 2 3 2 2" xfId="2820" xr:uid="{00000000-0005-0000-0000-00003F090000}"/>
    <cellStyle name="Comma 16 2 2 2 3 2 2 2" xfId="2821" xr:uid="{00000000-0005-0000-0000-000040090000}"/>
    <cellStyle name="Comma 16 2 2 2 3 2 3" xfId="2822" xr:uid="{00000000-0005-0000-0000-000041090000}"/>
    <cellStyle name="Comma 16 2 2 2 3 3" xfId="2823" xr:uid="{00000000-0005-0000-0000-000042090000}"/>
    <cellStyle name="Comma 16 2 2 2 3 3 2" xfId="2824" xr:uid="{00000000-0005-0000-0000-000043090000}"/>
    <cellStyle name="Comma 16 2 2 2 3 3 2 2" xfId="2825" xr:uid="{00000000-0005-0000-0000-000044090000}"/>
    <cellStyle name="Comma 16 2 2 2 3 3 3" xfId="2826" xr:uid="{00000000-0005-0000-0000-000045090000}"/>
    <cellStyle name="Comma 16 2 2 2 3 4" xfId="2827" xr:uid="{00000000-0005-0000-0000-000046090000}"/>
    <cellStyle name="Comma 16 2 2 2 3 4 2" xfId="2828" xr:uid="{00000000-0005-0000-0000-000047090000}"/>
    <cellStyle name="Comma 16 2 2 2 3 5" xfId="2829" xr:uid="{00000000-0005-0000-0000-000048090000}"/>
    <cellStyle name="Comma 16 2 2 2 3 5 2" xfId="2830" xr:uid="{00000000-0005-0000-0000-000049090000}"/>
    <cellStyle name="Comma 16 2 2 2 3 6" xfId="2831" xr:uid="{00000000-0005-0000-0000-00004A090000}"/>
    <cellStyle name="Comma 16 2 2 2 4" xfId="2832" xr:uid="{00000000-0005-0000-0000-00004B090000}"/>
    <cellStyle name="Comma 16 2 2 2 4 2" xfId="2833" xr:uid="{00000000-0005-0000-0000-00004C090000}"/>
    <cellStyle name="Comma 16 2 2 2 4 2 2" xfId="2834" xr:uid="{00000000-0005-0000-0000-00004D090000}"/>
    <cellStyle name="Comma 16 2 2 2 4 3" xfId="2835" xr:uid="{00000000-0005-0000-0000-00004E090000}"/>
    <cellStyle name="Comma 16 2 2 2 5" xfId="2836" xr:uid="{00000000-0005-0000-0000-00004F090000}"/>
    <cellStyle name="Comma 16 2 2 2 5 2" xfId="2837" xr:uid="{00000000-0005-0000-0000-000050090000}"/>
    <cellStyle name="Comma 16 2 2 2 5 2 2" xfId="2838" xr:uid="{00000000-0005-0000-0000-000051090000}"/>
    <cellStyle name="Comma 16 2 2 2 5 3" xfId="2839" xr:uid="{00000000-0005-0000-0000-000052090000}"/>
    <cellStyle name="Comma 16 2 2 2 6" xfId="2840" xr:uid="{00000000-0005-0000-0000-000053090000}"/>
    <cellStyle name="Comma 16 2 2 2 6 2" xfId="2841" xr:uid="{00000000-0005-0000-0000-000054090000}"/>
    <cellStyle name="Comma 16 2 2 2 7" xfId="2842" xr:uid="{00000000-0005-0000-0000-000055090000}"/>
    <cellStyle name="Comma 16 2 2 2 7 2" xfId="2843" xr:uid="{00000000-0005-0000-0000-000056090000}"/>
    <cellStyle name="Comma 16 2 2 2 8" xfId="2844" xr:uid="{00000000-0005-0000-0000-000057090000}"/>
    <cellStyle name="Comma 16 2 2 3" xfId="2845" xr:uid="{00000000-0005-0000-0000-000058090000}"/>
    <cellStyle name="Comma 16 2 2 3 2" xfId="2846" xr:uid="{00000000-0005-0000-0000-000059090000}"/>
    <cellStyle name="Comma 16 2 2 3 2 2" xfId="2847" xr:uid="{00000000-0005-0000-0000-00005A090000}"/>
    <cellStyle name="Comma 16 2 2 3 2 2 2" xfId="2848" xr:uid="{00000000-0005-0000-0000-00005B090000}"/>
    <cellStyle name="Comma 16 2 2 3 2 2 2 2" xfId="2849" xr:uid="{00000000-0005-0000-0000-00005C090000}"/>
    <cellStyle name="Comma 16 2 2 3 2 2 3" xfId="2850" xr:uid="{00000000-0005-0000-0000-00005D090000}"/>
    <cellStyle name="Comma 16 2 2 3 2 3" xfId="2851" xr:uid="{00000000-0005-0000-0000-00005E090000}"/>
    <cellStyle name="Comma 16 2 2 3 2 3 2" xfId="2852" xr:uid="{00000000-0005-0000-0000-00005F090000}"/>
    <cellStyle name="Comma 16 2 2 3 2 3 2 2" xfId="2853" xr:uid="{00000000-0005-0000-0000-000060090000}"/>
    <cellStyle name="Comma 16 2 2 3 2 3 3" xfId="2854" xr:uid="{00000000-0005-0000-0000-000061090000}"/>
    <cellStyle name="Comma 16 2 2 3 2 4" xfId="2855" xr:uid="{00000000-0005-0000-0000-000062090000}"/>
    <cellStyle name="Comma 16 2 2 3 2 4 2" xfId="2856" xr:uid="{00000000-0005-0000-0000-000063090000}"/>
    <cellStyle name="Comma 16 2 2 3 2 5" xfId="2857" xr:uid="{00000000-0005-0000-0000-000064090000}"/>
    <cellStyle name="Comma 16 2 2 3 2 5 2" xfId="2858" xr:uid="{00000000-0005-0000-0000-000065090000}"/>
    <cellStyle name="Comma 16 2 2 3 2 6" xfId="2859" xr:uid="{00000000-0005-0000-0000-000066090000}"/>
    <cellStyle name="Comma 16 2 2 3 3" xfId="2860" xr:uid="{00000000-0005-0000-0000-000067090000}"/>
    <cellStyle name="Comma 16 2 2 3 3 2" xfId="2861" xr:uid="{00000000-0005-0000-0000-000068090000}"/>
    <cellStyle name="Comma 16 2 2 3 3 2 2" xfId="2862" xr:uid="{00000000-0005-0000-0000-000069090000}"/>
    <cellStyle name="Comma 16 2 2 3 3 3" xfId="2863" xr:uid="{00000000-0005-0000-0000-00006A090000}"/>
    <cellStyle name="Comma 16 2 2 3 4" xfId="2864" xr:uid="{00000000-0005-0000-0000-00006B090000}"/>
    <cellStyle name="Comma 16 2 2 3 4 2" xfId="2865" xr:uid="{00000000-0005-0000-0000-00006C090000}"/>
    <cellStyle name="Comma 16 2 2 3 4 2 2" xfId="2866" xr:uid="{00000000-0005-0000-0000-00006D090000}"/>
    <cellStyle name="Comma 16 2 2 3 4 3" xfId="2867" xr:uid="{00000000-0005-0000-0000-00006E090000}"/>
    <cellStyle name="Comma 16 2 2 3 5" xfId="2868" xr:uid="{00000000-0005-0000-0000-00006F090000}"/>
    <cellStyle name="Comma 16 2 2 3 5 2" xfId="2869" xr:uid="{00000000-0005-0000-0000-000070090000}"/>
    <cellStyle name="Comma 16 2 2 3 6" xfId="2870" xr:uid="{00000000-0005-0000-0000-000071090000}"/>
    <cellStyle name="Comma 16 2 2 3 6 2" xfId="2871" xr:uid="{00000000-0005-0000-0000-000072090000}"/>
    <cellStyle name="Comma 16 2 2 3 7" xfId="2872" xr:uid="{00000000-0005-0000-0000-000073090000}"/>
    <cellStyle name="Comma 16 2 2 4" xfId="2873" xr:uid="{00000000-0005-0000-0000-000074090000}"/>
    <cellStyle name="Comma 16 2 2 4 2" xfId="2874" xr:uid="{00000000-0005-0000-0000-000075090000}"/>
    <cellStyle name="Comma 16 2 2 4 2 2" xfId="2875" xr:uid="{00000000-0005-0000-0000-000076090000}"/>
    <cellStyle name="Comma 16 2 2 4 2 2 2" xfId="2876" xr:uid="{00000000-0005-0000-0000-000077090000}"/>
    <cellStyle name="Comma 16 2 2 4 2 2 2 2" xfId="2877" xr:uid="{00000000-0005-0000-0000-000078090000}"/>
    <cellStyle name="Comma 16 2 2 4 2 2 3" xfId="2878" xr:uid="{00000000-0005-0000-0000-000079090000}"/>
    <cellStyle name="Comma 16 2 2 4 2 3" xfId="2879" xr:uid="{00000000-0005-0000-0000-00007A090000}"/>
    <cellStyle name="Comma 16 2 2 4 2 3 2" xfId="2880" xr:uid="{00000000-0005-0000-0000-00007B090000}"/>
    <cellStyle name="Comma 16 2 2 4 2 3 2 2" xfId="2881" xr:uid="{00000000-0005-0000-0000-00007C090000}"/>
    <cellStyle name="Comma 16 2 2 4 2 3 3" xfId="2882" xr:uid="{00000000-0005-0000-0000-00007D090000}"/>
    <cellStyle name="Comma 16 2 2 4 2 4" xfId="2883" xr:uid="{00000000-0005-0000-0000-00007E090000}"/>
    <cellStyle name="Comma 16 2 2 4 2 4 2" xfId="2884" xr:uid="{00000000-0005-0000-0000-00007F090000}"/>
    <cellStyle name="Comma 16 2 2 4 2 5" xfId="2885" xr:uid="{00000000-0005-0000-0000-000080090000}"/>
    <cellStyle name="Comma 16 2 2 4 2 5 2" xfId="2886" xr:uid="{00000000-0005-0000-0000-000081090000}"/>
    <cellStyle name="Comma 16 2 2 4 2 6" xfId="2887" xr:uid="{00000000-0005-0000-0000-000082090000}"/>
    <cellStyle name="Comma 16 2 2 4 3" xfId="2888" xr:uid="{00000000-0005-0000-0000-000083090000}"/>
    <cellStyle name="Comma 16 2 2 4 3 2" xfId="2889" xr:uid="{00000000-0005-0000-0000-000084090000}"/>
    <cellStyle name="Comma 16 2 2 4 3 2 2" xfId="2890" xr:uid="{00000000-0005-0000-0000-000085090000}"/>
    <cellStyle name="Comma 16 2 2 4 3 3" xfId="2891" xr:uid="{00000000-0005-0000-0000-000086090000}"/>
    <cellStyle name="Comma 16 2 2 4 4" xfId="2892" xr:uid="{00000000-0005-0000-0000-000087090000}"/>
    <cellStyle name="Comma 16 2 2 4 4 2" xfId="2893" xr:uid="{00000000-0005-0000-0000-000088090000}"/>
    <cellStyle name="Comma 16 2 2 4 4 2 2" xfId="2894" xr:uid="{00000000-0005-0000-0000-000089090000}"/>
    <cellStyle name="Comma 16 2 2 4 4 3" xfId="2895" xr:uid="{00000000-0005-0000-0000-00008A090000}"/>
    <cellStyle name="Comma 16 2 2 4 5" xfId="2896" xr:uid="{00000000-0005-0000-0000-00008B090000}"/>
    <cellStyle name="Comma 16 2 2 4 5 2" xfId="2897" xr:uid="{00000000-0005-0000-0000-00008C090000}"/>
    <cellStyle name="Comma 16 2 2 4 6" xfId="2898" xr:uid="{00000000-0005-0000-0000-00008D090000}"/>
    <cellStyle name="Comma 16 2 2 4 6 2" xfId="2899" xr:uid="{00000000-0005-0000-0000-00008E090000}"/>
    <cellStyle name="Comma 16 2 2 4 7" xfId="2900" xr:uid="{00000000-0005-0000-0000-00008F090000}"/>
    <cellStyle name="Comma 16 2 2 5" xfId="2901" xr:uid="{00000000-0005-0000-0000-000090090000}"/>
    <cellStyle name="Comma 16 2 2 5 2" xfId="2902" xr:uid="{00000000-0005-0000-0000-000091090000}"/>
    <cellStyle name="Comma 16 2 2 5 2 2" xfId="2903" xr:uid="{00000000-0005-0000-0000-000092090000}"/>
    <cellStyle name="Comma 16 2 2 5 2 2 2" xfId="2904" xr:uid="{00000000-0005-0000-0000-000093090000}"/>
    <cellStyle name="Comma 16 2 2 5 2 3" xfId="2905" xr:uid="{00000000-0005-0000-0000-000094090000}"/>
    <cellStyle name="Comma 16 2 2 5 3" xfId="2906" xr:uid="{00000000-0005-0000-0000-000095090000}"/>
    <cellStyle name="Comma 16 2 2 5 3 2" xfId="2907" xr:uid="{00000000-0005-0000-0000-000096090000}"/>
    <cellStyle name="Comma 16 2 2 5 3 2 2" xfId="2908" xr:uid="{00000000-0005-0000-0000-000097090000}"/>
    <cellStyle name="Comma 16 2 2 5 3 3" xfId="2909" xr:uid="{00000000-0005-0000-0000-000098090000}"/>
    <cellStyle name="Comma 16 2 2 5 4" xfId="2910" xr:uid="{00000000-0005-0000-0000-000099090000}"/>
    <cellStyle name="Comma 16 2 2 5 4 2" xfId="2911" xr:uid="{00000000-0005-0000-0000-00009A090000}"/>
    <cellStyle name="Comma 16 2 2 5 5" xfId="2912" xr:uid="{00000000-0005-0000-0000-00009B090000}"/>
    <cellStyle name="Comma 16 2 2 5 5 2" xfId="2913" xr:uid="{00000000-0005-0000-0000-00009C090000}"/>
    <cellStyle name="Comma 16 2 2 5 6" xfId="2914" xr:uid="{00000000-0005-0000-0000-00009D090000}"/>
    <cellStyle name="Comma 16 2 2 6" xfId="2915" xr:uid="{00000000-0005-0000-0000-00009E090000}"/>
    <cellStyle name="Comma 16 2 2 6 2" xfId="2916" xr:uid="{00000000-0005-0000-0000-00009F090000}"/>
    <cellStyle name="Comma 16 2 2 6 2 2" xfId="2917" xr:uid="{00000000-0005-0000-0000-0000A0090000}"/>
    <cellStyle name="Comma 16 2 2 6 3" xfId="2918" xr:uid="{00000000-0005-0000-0000-0000A1090000}"/>
    <cellStyle name="Comma 16 2 2 7" xfId="2919" xr:uid="{00000000-0005-0000-0000-0000A2090000}"/>
    <cellStyle name="Comma 16 2 2 7 2" xfId="2920" xr:uid="{00000000-0005-0000-0000-0000A3090000}"/>
    <cellStyle name="Comma 16 2 2 7 2 2" xfId="2921" xr:uid="{00000000-0005-0000-0000-0000A4090000}"/>
    <cellStyle name="Comma 16 2 2 7 3" xfId="2922" xr:uid="{00000000-0005-0000-0000-0000A5090000}"/>
    <cellStyle name="Comma 16 2 2 8" xfId="2923" xr:uid="{00000000-0005-0000-0000-0000A6090000}"/>
    <cellStyle name="Comma 16 2 2 8 2" xfId="2924" xr:uid="{00000000-0005-0000-0000-0000A7090000}"/>
    <cellStyle name="Comma 16 2 2 9" xfId="2925" xr:uid="{00000000-0005-0000-0000-0000A8090000}"/>
    <cellStyle name="Comma 16 2 2 9 2" xfId="2926" xr:uid="{00000000-0005-0000-0000-0000A9090000}"/>
    <cellStyle name="Comma 16 2 3" xfId="2927" xr:uid="{00000000-0005-0000-0000-0000AA090000}"/>
    <cellStyle name="Comma 16 2 3 2" xfId="2928" xr:uid="{00000000-0005-0000-0000-0000AB090000}"/>
    <cellStyle name="Comma 16 2 3 2 2" xfId="2929" xr:uid="{00000000-0005-0000-0000-0000AC090000}"/>
    <cellStyle name="Comma 16 2 3 2 2 2" xfId="2930" xr:uid="{00000000-0005-0000-0000-0000AD090000}"/>
    <cellStyle name="Comma 16 2 3 2 2 2 2" xfId="2931" xr:uid="{00000000-0005-0000-0000-0000AE090000}"/>
    <cellStyle name="Comma 16 2 3 2 2 2 2 2" xfId="2932" xr:uid="{00000000-0005-0000-0000-0000AF090000}"/>
    <cellStyle name="Comma 16 2 3 2 2 2 3" xfId="2933" xr:uid="{00000000-0005-0000-0000-0000B0090000}"/>
    <cellStyle name="Comma 16 2 3 2 2 3" xfId="2934" xr:uid="{00000000-0005-0000-0000-0000B1090000}"/>
    <cellStyle name="Comma 16 2 3 2 2 3 2" xfId="2935" xr:uid="{00000000-0005-0000-0000-0000B2090000}"/>
    <cellStyle name="Comma 16 2 3 2 2 3 2 2" xfId="2936" xr:uid="{00000000-0005-0000-0000-0000B3090000}"/>
    <cellStyle name="Comma 16 2 3 2 2 3 3" xfId="2937" xr:uid="{00000000-0005-0000-0000-0000B4090000}"/>
    <cellStyle name="Comma 16 2 3 2 2 4" xfId="2938" xr:uid="{00000000-0005-0000-0000-0000B5090000}"/>
    <cellStyle name="Comma 16 2 3 2 2 4 2" xfId="2939" xr:uid="{00000000-0005-0000-0000-0000B6090000}"/>
    <cellStyle name="Comma 16 2 3 2 2 5" xfId="2940" xr:uid="{00000000-0005-0000-0000-0000B7090000}"/>
    <cellStyle name="Comma 16 2 3 2 2 5 2" xfId="2941" xr:uid="{00000000-0005-0000-0000-0000B8090000}"/>
    <cellStyle name="Comma 16 2 3 2 2 6" xfId="2942" xr:uid="{00000000-0005-0000-0000-0000B9090000}"/>
    <cellStyle name="Comma 16 2 3 2 3" xfId="2943" xr:uid="{00000000-0005-0000-0000-0000BA090000}"/>
    <cellStyle name="Comma 16 2 3 2 3 2" xfId="2944" xr:uid="{00000000-0005-0000-0000-0000BB090000}"/>
    <cellStyle name="Comma 16 2 3 2 3 2 2" xfId="2945" xr:uid="{00000000-0005-0000-0000-0000BC090000}"/>
    <cellStyle name="Comma 16 2 3 2 3 3" xfId="2946" xr:uid="{00000000-0005-0000-0000-0000BD090000}"/>
    <cellStyle name="Comma 16 2 3 2 4" xfId="2947" xr:uid="{00000000-0005-0000-0000-0000BE090000}"/>
    <cellStyle name="Comma 16 2 3 2 4 2" xfId="2948" xr:uid="{00000000-0005-0000-0000-0000BF090000}"/>
    <cellStyle name="Comma 16 2 3 2 4 2 2" xfId="2949" xr:uid="{00000000-0005-0000-0000-0000C0090000}"/>
    <cellStyle name="Comma 16 2 3 2 4 3" xfId="2950" xr:uid="{00000000-0005-0000-0000-0000C1090000}"/>
    <cellStyle name="Comma 16 2 3 2 5" xfId="2951" xr:uid="{00000000-0005-0000-0000-0000C2090000}"/>
    <cellStyle name="Comma 16 2 3 2 5 2" xfId="2952" xr:uid="{00000000-0005-0000-0000-0000C3090000}"/>
    <cellStyle name="Comma 16 2 3 2 6" xfId="2953" xr:uid="{00000000-0005-0000-0000-0000C4090000}"/>
    <cellStyle name="Comma 16 2 3 2 6 2" xfId="2954" xr:uid="{00000000-0005-0000-0000-0000C5090000}"/>
    <cellStyle name="Comma 16 2 3 2 7" xfId="2955" xr:uid="{00000000-0005-0000-0000-0000C6090000}"/>
    <cellStyle name="Comma 16 2 3 3" xfId="2956" xr:uid="{00000000-0005-0000-0000-0000C7090000}"/>
    <cellStyle name="Comma 16 2 3 3 2" xfId="2957" xr:uid="{00000000-0005-0000-0000-0000C8090000}"/>
    <cellStyle name="Comma 16 2 3 3 2 2" xfId="2958" xr:uid="{00000000-0005-0000-0000-0000C9090000}"/>
    <cellStyle name="Comma 16 2 3 3 2 2 2" xfId="2959" xr:uid="{00000000-0005-0000-0000-0000CA090000}"/>
    <cellStyle name="Comma 16 2 3 3 2 3" xfId="2960" xr:uid="{00000000-0005-0000-0000-0000CB090000}"/>
    <cellStyle name="Comma 16 2 3 3 3" xfId="2961" xr:uid="{00000000-0005-0000-0000-0000CC090000}"/>
    <cellStyle name="Comma 16 2 3 3 3 2" xfId="2962" xr:uid="{00000000-0005-0000-0000-0000CD090000}"/>
    <cellStyle name="Comma 16 2 3 3 3 2 2" xfId="2963" xr:uid="{00000000-0005-0000-0000-0000CE090000}"/>
    <cellStyle name="Comma 16 2 3 3 3 3" xfId="2964" xr:uid="{00000000-0005-0000-0000-0000CF090000}"/>
    <cellStyle name="Comma 16 2 3 3 4" xfId="2965" xr:uid="{00000000-0005-0000-0000-0000D0090000}"/>
    <cellStyle name="Comma 16 2 3 3 4 2" xfId="2966" xr:uid="{00000000-0005-0000-0000-0000D1090000}"/>
    <cellStyle name="Comma 16 2 3 3 5" xfId="2967" xr:uid="{00000000-0005-0000-0000-0000D2090000}"/>
    <cellStyle name="Comma 16 2 3 3 5 2" xfId="2968" xr:uid="{00000000-0005-0000-0000-0000D3090000}"/>
    <cellStyle name="Comma 16 2 3 3 6" xfId="2969" xr:uid="{00000000-0005-0000-0000-0000D4090000}"/>
    <cellStyle name="Comma 16 2 3 4" xfId="2970" xr:uid="{00000000-0005-0000-0000-0000D5090000}"/>
    <cellStyle name="Comma 16 2 3 4 2" xfId="2971" xr:uid="{00000000-0005-0000-0000-0000D6090000}"/>
    <cellStyle name="Comma 16 2 3 4 2 2" xfId="2972" xr:uid="{00000000-0005-0000-0000-0000D7090000}"/>
    <cellStyle name="Comma 16 2 3 4 3" xfId="2973" xr:uid="{00000000-0005-0000-0000-0000D8090000}"/>
    <cellStyle name="Comma 16 2 3 5" xfId="2974" xr:uid="{00000000-0005-0000-0000-0000D9090000}"/>
    <cellStyle name="Comma 16 2 3 5 2" xfId="2975" xr:uid="{00000000-0005-0000-0000-0000DA090000}"/>
    <cellStyle name="Comma 16 2 3 5 2 2" xfId="2976" xr:uid="{00000000-0005-0000-0000-0000DB090000}"/>
    <cellStyle name="Comma 16 2 3 5 3" xfId="2977" xr:uid="{00000000-0005-0000-0000-0000DC090000}"/>
    <cellStyle name="Comma 16 2 3 6" xfId="2978" xr:uid="{00000000-0005-0000-0000-0000DD090000}"/>
    <cellStyle name="Comma 16 2 3 6 2" xfId="2979" xr:uid="{00000000-0005-0000-0000-0000DE090000}"/>
    <cellStyle name="Comma 16 2 3 7" xfId="2980" xr:uid="{00000000-0005-0000-0000-0000DF090000}"/>
    <cellStyle name="Comma 16 2 3 7 2" xfId="2981" xr:uid="{00000000-0005-0000-0000-0000E0090000}"/>
    <cellStyle name="Comma 16 2 3 8" xfId="2982" xr:uid="{00000000-0005-0000-0000-0000E1090000}"/>
    <cellStyle name="Comma 16 2 4" xfId="2983" xr:uid="{00000000-0005-0000-0000-0000E2090000}"/>
    <cellStyle name="Comma 16 2 4 2" xfId="2984" xr:uid="{00000000-0005-0000-0000-0000E3090000}"/>
    <cellStyle name="Comma 16 2 4 2 2" xfId="2985" xr:uid="{00000000-0005-0000-0000-0000E4090000}"/>
    <cellStyle name="Comma 16 2 4 2 2 2" xfId="2986" xr:uid="{00000000-0005-0000-0000-0000E5090000}"/>
    <cellStyle name="Comma 16 2 4 2 2 2 2" xfId="2987" xr:uid="{00000000-0005-0000-0000-0000E6090000}"/>
    <cellStyle name="Comma 16 2 4 2 2 3" xfId="2988" xr:uid="{00000000-0005-0000-0000-0000E7090000}"/>
    <cellStyle name="Comma 16 2 4 2 3" xfId="2989" xr:uid="{00000000-0005-0000-0000-0000E8090000}"/>
    <cellStyle name="Comma 16 2 4 2 3 2" xfId="2990" xr:uid="{00000000-0005-0000-0000-0000E9090000}"/>
    <cellStyle name="Comma 16 2 4 2 3 2 2" xfId="2991" xr:uid="{00000000-0005-0000-0000-0000EA090000}"/>
    <cellStyle name="Comma 16 2 4 2 3 3" xfId="2992" xr:uid="{00000000-0005-0000-0000-0000EB090000}"/>
    <cellStyle name="Comma 16 2 4 2 4" xfId="2993" xr:uid="{00000000-0005-0000-0000-0000EC090000}"/>
    <cellStyle name="Comma 16 2 4 2 4 2" xfId="2994" xr:uid="{00000000-0005-0000-0000-0000ED090000}"/>
    <cellStyle name="Comma 16 2 4 2 5" xfId="2995" xr:uid="{00000000-0005-0000-0000-0000EE090000}"/>
    <cellStyle name="Comma 16 2 4 2 5 2" xfId="2996" xr:uid="{00000000-0005-0000-0000-0000EF090000}"/>
    <cellStyle name="Comma 16 2 4 2 6" xfId="2997" xr:uid="{00000000-0005-0000-0000-0000F0090000}"/>
    <cellStyle name="Comma 16 2 4 3" xfId="2998" xr:uid="{00000000-0005-0000-0000-0000F1090000}"/>
    <cellStyle name="Comma 16 2 4 3 2" xfId="2999" xr:uid="{00000000-0005-0000-0000-0000F2090000}"/>
    <cellStyle name="Comma 16 2 4 3 2 2" xfId="3000" xr:uid="{00000000-0005-0000-0000-0000F3090000}"/>
    <cellStyle name="Comma 16 2 4 3 3" xfId="3001" xr:uid="{00000000-0005-0000-0000-0000F4090000}"/>
    <cellStyle name="Comma 16 2 4 4" xfId="3002" xr:uid="{00000000-0005-0000-0000-0000F5090000}"/>
    <cellStyle name="Comma 16 2 4 4 2" xfId="3003" xr:uid="{00000000-0005-0000-0000-0000F6090000}"/>
    <cellStyle name="Comma 16 2 4 4 2 2" xfId="3004" xr:uid="{00000000-0005-0000-0000-0000F7090000}"/>
    <cellStyle name="Comma 16 2 4 4 3" xfId="3005" xr:uid="{00000000-0005-0000-0000-0000F8090000}"/>
    <cellStyle name="Comma 16 2 4 5" xfId="3006" xr:uid="{00000000-0005-0000-0000-0000F9090000}"/>
    <cellStyle name="Comma 16 2 4 5 2" xfId="3007" xr:uid="{00000000-0005-0000-0000-0000FA090000}"/>
    <cellStyle name="Comma 16 2 4 6" xfId="3008" xr:uid="{00000000-0005-0000-0000-0000FB090000}"/>
    <cellStyle name="Comma 16 2 4 6 2" xfId="3009" xr:uid="{00000000-0005-0000-0000-0000FC090000}"/>
    <cellStyle name="Comma 16 2 4 7" xfId="3010" xr:uid="{00000000-0005-0000-0000-0000FD090000}"/>
    <cellStyle name="Comma 16 2 5" xfId="3011" xr:uid="{00000000-0005-0000-0000-0000FE090000}"/>
    <cellStyle name="Comma 16 2 5 2" xfId="3012" xr:uid="{00000000-0005-0000-0000-0000FF090000}"/>
    <cellStyle name="Comma 16 2 5 2 2" xfId="3013" xr:uid="{00000000-0005-0000-0000-0000000A0000}"/>
    <cellStyle name="Comma 16 2 5 2 2 2" xfId="3014" xr:uid="{00000000-0005-0000-0000-0000010A0000}"/>
    <cellStyle name="Comma 16 2 5 2 2 2 2" xfId="3015" xr:uid="{00000000-0005-0000-0000-0000020A0000}"/>
    <cellStyle name="Comma 16 2 5 2 2 3" xfId="3016" xr:uid="{00000000-0005-0000-0000-0000030A0000}"/>
    <cellStyle name="Comma 16 2 5 2 3" xfId="3017" xr:uid="{00000000-0005-0000-0000-0000040A0000}"/>
    <cellStyle name="Comma 16 2 5 2 3 2" xfId="3018" xr:uid="{00000000-0005-0000-0000-0000050A0000}"/>
    <cellStyle name="Comma 16 2 5 2 3 2 2" xfId="3019" xr:uid="{00000000-0005-0000-0000-0000060A0000}"/>
    <cellStyle name="Comma 16 2 5 2 3 3" xfId="3020" xr:uid="{00000000-0005-0000-0000-0000070A0000}"/>
    <cellStyle name="Comma 16 2 5 2 4" xfId="3021" xr:uid="{00000000-0005-0000-0000-0000080A0000}"/>
    <cellStyle name="Comma 16 2 5 2 4 2" xfId="3022" xr:uid="{00000000-0005-0000-0000-0000090A0000}"/>
    <cellStyle name="Comma 16 2 5 2 5" xfId="3023" xr:uid="{00000000-0005-0000-0000-00000A0A0000}"/>
    <cellStyle name="Comma 16 2 5 2 5 2" xfId="3024" xr:uid="{00000000-0005-0000-0000-00000B0A0000}"/>
    <cellStyle name="Comma 16 2 5 2 6" xfId="3025" xr:uid="{00000000-0005-0000-0000-00000C0A0000}"/>
    <cellStyle name="Comma 16 2 5 3" xfId="3026" xr:uid="{00000000-0005-0000-0000-00000D0A0000}"/>
    <cellStyle name="Comma 16 2 5 3 2" xfId="3027" xr:uid="{00000000-0005-0000-0000-00000E0A0000}"/>
    <cellStyle name="Comma 16 2 5 3 2 2" xfId="3028" xr:uid="{00000000-0005-0000-0000-00000F0A0000}"/>
    <cellStyle name="Comma 16 2 5 3 3" xfId="3029" xr:uid="{00000000-0005-0000-0000-0000100A0000}"/>
    <cellStyle name="Comma 16 2 5 4" xfId="3030" xr:uid="{00000000-0005-0000-0000-0000110A0000}"/>
    <cellStyle name="Comma 16 2 5 4 2" xfId="3031" xr:uid="{00000000-0005-0000-0000-0000120A0000}"/>
    <cellStyle name="Comma 16 2 5 4 2 2" xfId="3032" xr:uid="{00000000-0005-0000-0000-0000130A0000}"/>
    <cellStyle name="Comma 16 2 5 4 3" xfId="3033" xr:uid="{00000000-0005-0000-0000-0000140A0000}"/>
    <cellStyle name="Comma 16 2 5 5" xfId="3034" xr:uid="{00000000-0005-0000-0000-0000150A0000}"/>
    <cellStyle name="Comma 16 2 5 5 2" xfId="3035" xr:uid="{00000000-0005-0000-0000-0000160A0000}"/>
    <cellStyle name="Comma 16 2 5 6" xfId="3036" xr:uid="{00000000-0005-0000-0000-0000170A0000}"/>
    <cellStyle name="Comma 16 2 5 6 2" xfId="3037" xr:uid="{00000000-0005-0000-0000-0000180A0000}"/>
    <cellStyle name="Comma 16 2 5 7" xfId="3038" xr:uid="{00000000-0005-0000-0000-0000190A0000}"/>
    <cellStyle name="Comma 16 2 6" xfId="3039" xr:uid="{00000000-0005-0000-0000-00001A0A0000}"/>
    <cellStyle name="Comma 16 2 6 2" xfId="3040" xr:uid="{00000000-0005-0000-0000-00001B0A0000}"/>
    <cellStyle name="Comma 16 2 6 2 2" xfId="3041" xr:uid="{00000000-0005-0000-0000-00001C0A0000}"/>
    <cellStyle name="Comma 16 2 6 2 2 2" xfId="3042" xr:uid="{00000000-0005-0000-0000-00001D0A0000}"/>
    <cellStyle name="Comma 16 2 6 2 3" xfId="3043" xr:uid="{00000000-0005-0000-0000-00001E0A0000}"/>
    <cellStyle name="Comma 16 2 6 3" xfId="3044" xr:uid="{00000000-0005-0000-0000-00001F0A0000}"/>
    <cellStyle name="Comma 16 2 6 3 2" xfId="3045" xr:uid="{00000000-0005-0000-0000-0000200A0000}"/>
    <cellStyle name="Comma 16 2 6 3 2 2" xfId="3046" xr:uid="{00000000-0005-0000-0000-0000210A0000}"/>
    <cellStyle name="Comma 16 2 6 3 3" xfId="3047" xr:uid="{00000000-0005-0000-0000-0000220A0000}"/>
    <cellStyle name="Comma 16 2 6 4" xfId="3048" xr:uid="{00000000-0005-0000-0000-0000230A0000}"/>
    <cellStyle name="Comma 16 2 6 4 2" xfId="3049" xr:uid="{00000000-0005-0000-0000-0000240A0000}"/>
    <cellStyle name="Comma 16 2 6 5" xfId="3050" xr:uid="{00000000-0005-0000-0000-0000250A0000}"/>
    <cellStyle name="Comma 16 2 6 5 2" xfId="3051" xr:uid="{00000000-0005-0000-0000-0000260A0000}"/>
    <cellStyle name="Comma 16 2 6 6" xfId="3052" xr:uid="{00000000-0005-0000-0000-0000270A0000}"/>
    <cellStyle name="Comma 16 2 7" xfId="3053" xr:uid="{00000000-0005-0000-0000-0000280A0000}"/>
    <cellStyle name="Comma 16 2 7 2" xfId="3054" xr:uid="{00000000-0005-0000-0000-0000290A0000}"/>
    <cellStyle name="Comma 16 2 7 2 2" xfId="3055" xr:uid="{00000000-0005-0000-0000-00002A0A0000}"/>
    <cellStyle name="Comma 16 2 7 3" xfId="3056" xr:uid="{00000000-0005-0000-0000-00002B0A0000}"/>
    <cellStyle name="Comma 16 2 8" xfId="3057" xr:uid="{00000000-0005-0000-0000-00002C0A0000}"/>
    <cellStyle name="Comma 16 2 8 2" xfId="3058" xr:uid="{00000000-0005-0000-0000-00002D0A0000}"/>
    <cellStyle name="Comma 16 2 8 2 2" xfId="3059" xr:uid="{00000000-0005-0000-0000-00002E0A0000}"/>
    <cellStyle name="Comma 16 2 8 3" xfId="3060" xr:uid="{00000000-0005-0000-0000-00002F0A0000}"/>
    <cellStyle name="Comma 16 2 9" xfId="3061" xr:uid="{00000000-0005-0000-0000-0000300A0000}"/>
    <cellStyle name="Comma 16 2 9 2" xfId="3062" xr:uid="{00000000-0005-0000-0000-0000310A0000}"/>
    <cellStyle name="Comma 16 3" xfId="3063" xr:uid="{00000000-0005-0000-0000-0000320A0000}"/>
    <cellStyle name="Comma 16 3 10" xfId="3064" xr:uid="{00000000-0005-0000-0000-0000330A0000}"/>
    <cellStyle name="Comma 16 3 2" xfId="3065" xr:uid="{00000000-0005-0000-0000-0000340A0000}"/>
    <cellStyle name="Comma 16 3 2 2" xfId="3066" xr:uid="{00000000-0005-0000-0000-0000350A0000}"/>
    <cellStyle name="Comma 16 3 2 2 2" xfId="3067" xr:uid="{00000000-0005-0000-0000-0000360A0000}"/>
    <cellStyle name="Comma 16 3 2 2 2 2" xfId="3068" xr:uid="{00000000-0005-0000-0000-0000370A0000}"/>
    <cellStyle name="Comma 16 3 2 2 2 2 2" xfId="3069" xr:uid="{00000000-0005-0000-0000-0000380A0000}"/>
    <cellStyle name="Comma 16 3 2 2 2 2 2 2" xfId="3070" xr:uid="{00000000-0005-0000-0000-0000390A0000}"/>
    <cellStyle name="Comma 16 3 2 2 2 2 3" xfId="3071" xr:uid="{00000000-0005-0000-0000-00003A0A0000}"/>
    <cellStyle name="Comma 16 3 2 2 2 3" xfId="3072" xr:uid="{00000000-0005-0000-0000-00003B0A0000}"/>
    <cellStyle name="Comma 16 3 2 2 2 3 2" xfId="3073" xr:uid="{00000000-0005-0000-0000-00003C0A0000}"/>
    <cellStyle name="Comma 16 3 2 2 2 3 2 2" xfId="3074" xr:uid="{00000000-0005-0000-0000-00003D0A0000}"/>
    <cellStyle name="Comma 16 3 2 2 2 3 3" xfId="3075" xr:uid="{00000000-0005-0000-0000-00003E0A0000}"/>
    <cellStyle name="Comma 16 3 2 2 2 4" xfId="3076" xr:uid="{00000000-0005-0000-0000-00003F0A0000}"/>
    <cellStyle name="Comma 16 3 2 2 2 4 2" xfId="3077" xr:uid="{00000000-0005-0000-0000-0000400A0000}"/>
    <cellStyle name="Comma 16 3 2 2 2 5" xfId="3078" xr:uid="{00000000-0005-0000-0000-0000410A0000}"/>
    <cellStyle name="Comma 16 3 2 2 2 5 2" xfId="3079" xr:uid="{00000000-0005-0000-0000-0000420A0000}"/>
    <cellStyle name="Comma 16 3 2 2 2 6" xfId="3080" xr:uid="{00000000-0005-0000-0000-0000430A0000}"/>
    <cellStyle name="Comma 16 3 2 2 3" xfId="3081" xr:uid="{00000000-0005-0000-0000-0000440A0000}"/>
    <cellStyle name="Comma 16 3 2 2 3 2" xfId="3082" xr:uid="{00000000-0005-0000-0000-0000450A0000}"/>
    <cellStyle name="Comma 16 3 2 2 3 2 2" xfId="3083" xr:uid="{00000000-0005-0000-0000-0000460A0000}"/>
    <cellStyle name="Comma 16 3 2 2 3 3" xfId="3084" xr:uid="{00000000-0005-0000-0000-0000470A0000}"/>
    <cellStyle name="Comma 16 3 2 2 4" xfId="3085" xr:uid="{00000000-0005-0000-0000-0000480A0000}"/>
    <cellStyle name="Comma 16 3 2 2 4 2" xfId="3086" xr:uid="{00000000-0005-0000-0000-0000490A0000}"/>
    <cellStyle name="Comma 16 3 2 2 4 2 2" xfId="3087" xr:uid="{00000000-0005-0000-0000-00004A0A0000}"/>
    <cellStyle name="Comma 16 3 2 2 4 3" xfId="3088" xr:uid="{00000000-0005-0000-0000-00004B0A0000}"/>
    <cellStyle name="Comma 16 3 2 2 5" xfId="3089" xr:uid="{00000000-0005-0000-0000-00004C0A0000}"/>
    <cellStyle name="Comma 16 3 2 2 5 2" xfId="3090" xr:uid="{00000000-0005-0000-0000-00004D0A0000}"/>
    <cellStyle name="Comma 16 3 2 2 6" xfId="3091" xr:uid="{00000000-0005-0000-0000-00004E0A0000}"/>
    <cellStyle name="Comma 16 3 2 2 6 2" xfId="3092" xr:uid="{00000000-0005-0000-0000-00004F0A0000}"/>
    <cellStyle name="Comma 16 3 2 2 7" xfId="3093" xr:uid="{00000000-0005-0000-0000-0000500A0000}"/>
    <cellStyle name="Comma 16 3 2 3" xfId="3094" xr:uid="{00000000-0005-0000-0000-0000510A0000}"/>
    <cellStyle name="Comma 16 3 2 3 2" xfId="3095" xr:uid="{00000000-0005-0000-0000-0000520A0000}"/>
    <cellStyle name="Comma 16 3 2 3 2 2" xfId="3096" xr:uid="{00000000-0005-0000-0000-0000530A0000}"/>
    <cellStyle name="Comma 16 3 2 3 2 2 2" xfId="3097" xr:uid="{00000000-0005-0000-0000-0000540A0000}"/>
    <cellStyle name="Comma 16 3 2 3 2 3" xfId="3098" xr:uid="{00000000-0005-0000-0000-0000550A0000}"/>
    <cellStyle name="Comma 16 3 2 3 3" xfId="3099" xr:uid="{00000000-0005-0000-0000-0000560A0000}"/>
    <cellStyle name="Comma 16 3 2 3 3 2" xfId="3100" xr:uid="{00000000-0005-0000-0000-0000570A0000}"/>
    <cellStyle name="Comma 16 3 2 3 3 2 2" xfId="3101" xr:uid="{00000000-0005-0000-0000-0000580A0000}"/>
    <cellStyle name="Comma 16 3 2 3 3 3" xfId="3102" xr:uid="{00000000-0005-0000-0000-0000590A0000}"/>
    <cellStyle name="Comma 16 3 2 3 4" xfId="3103" xr:uid="{00000000-0005-0000-0000-00005A0A0000}"/>
    <cellStyle name="Comma 16 3 2 3 4 2" xfId="3104" xr:uid="{00000000-0005-0000-0000-00005B0A0000}"/>
    <cellStyle name="Comma 16 3 2 3 5" xfId="3105" xr:uid="{00000000-0005-0000-0000-00005C0A0000}"/>
    <cellStyle name="Comma 16 3 2 3 5 2" xfId="3106" xr:uid="{00000000-0005-0000-0000-00005D0A0000}"/>
    <cellStyle name="Comma 16 3 2 3 6" xfId="3107" xr:uid="{00000000-0005-0000-0000-00005E0A0000}"/>
    <cellStyle name="Comma 16 3 2 4" xfId="3108" xr:uid="{00000000-0005-0000-0000-00005F0A0000}"/>
    <cellStyle name="Comma 16 3 2 4 2" xfId="3109" xr:uid="{00000000-0005-0000-0000-0000600A0000}"/>
    <cellStyle name="Comma 16 3 2 4 2 2" xfId="3110" xr:uid="{00000000-0005-0000-0000-0000610A0000}"/>
    <cellStyle name="Comma 16 3 2 4 3" xfId="3111" xr:uid="{00000000-0005-0000-0000-0000620A0000}"/>
    <cellStyle name="Comma 16 3 2 5" xfId="3112" xr:uid="{00000000-0005-0000-0000-0000630A0000}"/>
    <cellStyle name="Comma 16 3 2 5 2" xfId="3113" xr:uid="{00000000-0005-0000-0000-0000640A0000}"/>
    <cellStyle name="Comma 16 3 2 5 2 2" xfId="3114" xr:uid="{00000000-0005-0000-0000-0000650A0000}"/>
    <cellStyle name="Comma 16 3 2 5 3" xfId="3115" xr:uid="{00000000-0005-0000-0000-0000660A0000}"/>
    <cellStyle name="Comma 16 3 2 6" xfId="3116" xr:uid="{00000000-0005-0000-0000-0000670A0000}"/>
    <cellStyle name="Comma 16 3 2 6 2" xfId="3117" xr:uid="{00000000-0005-0000-0000-0000680A0000}"/>
    <cellStyle name="Comma 16 3 2 7" xfId="3118" xr:uid="{00000000-0005-0000-0000-0000690A0000}"/>
    <cellStyle name="Comma 16 3 2 7 2" xfId="3119" xr:uid="{00000000-0005-0000-0000-00006A0A0000}"/>
    <cellStyle name="Comma 16 3 2 8" xfId="3120" xr:uid="{00000000-0005-0000-0000-00006B0A0000}"/>
    <cellStyle name="Comma 16 3 3" xfId="3121" xr:uid="{00000000-0005-0000-0000-00006C0A0000}"/>
    <cellStyle name="Comma 16 3 3 2" xfId="3122" xr:uid="{00000000-0005-0000-0000-00006D0A0000}"/>
    <cellStyle name="Comma 16 3 3 2 2" xfId="3123" xr:uid="{00000000-0005-0000-0000-00006E0A0000}"/>
    <cellStyle name="Comma 16 3 3 2 2 2" xfId="3124" xr:uid="{00000000-0005-0000-0000-00006F0A0000}"/>
    <cellStyle name="Comma 16 3 3 2 2 2 2" xfId="3125" xr:uid="{00000000-0005-0000-0000-0000700A0000}"/>
    <cellStyle name="Comma 16 3 3 2 2 3" xfId="3126" xr:uid="{00000000-0005-0000-0000-0000710A0000}"/>
    <cellStyle name="Comma 16 3 3 2 3" xfId="3127" xr:uid="{00000000-0005-0000-0000-0000720A0000}"/>
    <cellStyle name="Comma 16 3 3 2 3 2" xfId="3128" xr:uid="{00000000-0005-0000-0000-0000730A0000}"/>
    <cellStyle name="Comma 16 3 3 2 3 2 2" xfId="3129" xr:uid="{00000000-0005-0000-0000-0000740A0000}"/>
    <cellStyle name="Comma 16 3 3 2 3 3" xfId="3130" xr:uid="{00000000-0005-0000-0000-0000750A0000}"/>
    <cellStyle name="Comma 16 3 3 2 4" xfId="3131" xr:uid="{00000000-0005-0000-0000-0000760A0000}"/>
    <cellStyle name="Comma 16 3 3 2 4 2" xfId="3132" xr:uid="{00000000-0005-0000-0000-0000770A0000}"/>
    <cellStyle name="Comma 16 3 3 2 5" xfId="3133" xr:uid="{00000000-0005-0000-0000-0000780A0000}"/>
    <cellStyle name="Comma 16 3 3 2 5 2" xfId="3134" xr:uid="{00000000-0005-0000-0000-0000790A0000}"/>
    <cellStyle name="Comma 16 3 3 2 6" xfId="3135" xr:uid="{00000000-0005-0000-0000-00007A0A0000}"/>
    <cellStyle name="Comma 16 3 3 3" xfId="3136" xr:uid="{00000000-0005-0000-0000-00007B0A0000}"/>
    <cellStyle name="Comma 16 3 3 3 2" xfId="3137" xr:uid="{00000000-0005-0000-0000-00007C0A0000}"/>
    <cellStyle name="Comma 16 3 3 3 2 2" xfId="3138" xr:uid="{00000000-0005-0000-0000-00007D0A0000}"/>
    <cellStyle name="Comma 16 3 3 3 3" xfId="3139" xr:uid="{00000000-0005-0000-0000-00007E0A0000}"/>
    <cellStyle name="Comma 16 3 3 4" xfId="3140" xr:uid="{00000000-0005-0000-0000-00007F0A0000}"/>
    <cellStyle name="Comma 16 3 3 4 2" xfId="3141" xr:uid="{00000000-0005-0000-0000-0000800A0000}"/>
    <cellStyle name="Comma 16 3 3 4 2 2" xfId="3142" xr:uid="{00000000-0005-0000-0000-0000810A0000}"/>
    <cellStyle name="Comma 16 3 3 4 3" xfId="3143" xr:uid="{00000000-0005-0000-0000-0000820A0000}"/>
    <cellStyle name="Comma 16 3 3 5" xfId="3144" xr:uid="{00000000-0005-0000-0000-0000830A0000}"/>
    <cellStyle name="Comma 16 3 3 5 2" xfId="3145" xr:uid="{00000000-0005-0000-0000-0000840A0000}"/>
    <cellStyle name="Comma 16 3 3 6" xfId="3146" xr:uid="{00000000-0005-0000-0000-0000850A0000}"/>
    <cellStyle name="Comma 16 3 3 6 2" xfId="3147" xr:uid="{00000000-0005-0000-0000-0000860A0000}"/>
    <cellStyle name="Comma 16 3 3 7" xfId="3148" xr:uid="{00000000-0005-0000-0000-0000870A0000}"/>
    <cellStyle name="Comma 16 3 4" xfId="3149" xr:uid="{00000000-0005-0000-0000-0000880A0000}"/>
    <cellStyle name="Comma 16 3 4 2" xfId="3150" xr:uid="{00000000-0005-0000-0000-0000890A0000}"/>
    <cellStyle name="Comma 16 3 4 2 2" xfId="3151" xr:uid="{00000000-0005-0000-0000-00008A0A0000}"/>
    <cellStyle name="Comma 16 3 4 2 2 2" xfId="3152" xr:uid="{00000000-0005-0000-0000-00008B0A0000}"/>
    <cellStyle name="Comma 16 3 4 2 2 2 2" xfId="3153" xr:uid="{00000000-0005-0000-0000-00008C0A0000}"/>
    <cellStyle name="Comma 16 3 4 2 2 3" xfId="3154" xr:uid="{00000000-0005-0000-0000-00008D0A0000}"/>
    <cellStyle name="Comma 16 3 4 2 3" xfId="3155" xr:uid="{00000000-0005-0000-0000-00008E0A0000}"/>
    <cellStyle name="Comma 16 3 4 2 3 2" xfId="3156" xr:uid="{00000000-0005-0000-0000-00008F0A0000}"/>
    <cellStyle name="Comma 16 3 4 2 3 2 2" xfId="3157" xr:uid="{00000000-0005-0000-0000-0000900A0000}"/>
    <cellStyle name="Comma 16 3 4 2 3 3" xfId="3158" xr:uid="{00000000-0005-0000-0000-0000910A0000}"/>
    <cellStyle name="Comma 16 3 4 2 4" xfId="3159" xr:uid="{00000000-0005-0000-0000-0000920A0000}"/>
    <cellStyle name="Comma 16 3 4 2 4 2" xfId="3160" xr:uid="{00000000-0005-0000-0000-0000930A0000}"/>
    <cellStyle name="Comma 16 3 4 2 5" xfId="3161" xr:uid="{00000000-0005-0000-0000-0000940A0000}"/>
    <cellStyle name="Comma 16 3 4 2 5 2" xfId="3162" xr:uid="{00000000-0005-0000-0000-0000950A0000}"/>
    <cellStyle name="Comma 16 3 4 2 6" xfId="3163" xr:uid="{00000000-0005-0000-0000-0000960A0000}"/>
    <cellStyle name="Comma 16 3 4 3" xfId="3164" xr:uid="{00000000-0005-0000-0000-0000970A0000}"/>
    <cellStyle name="Comma 16 3 4 3 2" xfId="3165" xr:uid="{00000000-0005-0000-0000-0000980A0000}"/>
    <cellStyle name="Comma 16 3 4 3 2 2" xfId="3166" xr:uid="{00000000-0005-0000-0000-0000990A0000}"/>
    <cellStyle name="Comma 16 3 4 3 3" xfId="3167" xr:uid="{00000000-0005-0000-0000-00009A0A0000}"/>
    <cellStyle name="Comma 16 3 4 4" xfId="3168" xr:uid="{00000000-0005-0000-0000-00009B0A0000}"/>
    <cellStyle name="Comma 16 3 4 4 2" xfId="3169" xr:uid="{00000000-0005-0000-0000-00009C0A0000}"/>
    <cellStyle name="Comma 16 3 4 4 2 2" xfId="3170" xr:uid="{00000000-0005-0000-0000-00009D0A0000}"/>
    <cellStyle name="Comma 16 3 4 4 3" xfId="3171" xr:uid="{00000000-0005-0000-0000-00009E0A0000}"/>
    <cellStyle name="Comma 16 3 4 5" xfId="3172" xr:uid="{00000000-0005-0000-0000-00009F0A0000}"/>
    <cellStyle name="Comma 16 3 4 5 2" xfId="3173" xr:uid="{00000000-0005-0000-0000-0000A00A0000}"/>
    <cellStyle name="Comma 16 3 4 6" xfId="3174" xr:uid="{00000000-0005-0000-0000-0000A10A0000}"/>
    <cellStyle name="Comma 16 3 4 6 2" xfId="3175" xr:uid="{00000000-0005-0000-0000-0000A20A0000}"/>
    <cellStyle name="Comma 16 3 4 7" xfId="3176" xr:uid="{00000000-0005-0000-0000-0000A30A0000}"/>
    <cellStyle name="Comma 16 3 5" xfId="3177" xr:uid="{00000000-0005-0000-0000-0000A40A0000}"/>
    <cellStyle name="Comma 16 3 5 2" xfId="3178" xr:uid="{00000000-0005-0000-0000-0000A50A0000}"/>
    <cellStyle name="Comma 16 3 5 2 2" xfId="3179" xr:uid="{00000000-0005-0000-0000-0000A60A0000}"/>
    <cellStyle name="Comma 16 3 5 2 2 2" xfId="3180" xr:uid="{00000000-0005-0000-0000-0000A70A0000}"/>
    <cellStyle name="Comma 16 3 5 2 3" xfId="3181" xr:uid="{00000000-0005-0000-0000-0000A80A0000}"/>
    <cellStyle name="Comma 16 3 5 3" xfId="3182" xr:uid="{00000000-0005-0000-0000-0000A90A0000}"/>
    <cellStyle name="Comma 16 3 5 3 2" xfId="3183" xr:uid="{00000000-0005-0000-0000-0000AA0A0000}"/>
    <cellStyle name="Comma 16 3 5 3 2 2" xfId="3184" xr:uid="{00000000-0005-0000-0000-0000AB0A0000}"/>
    <cellStyle name="Comma 16 3 5 3 3" xfId="3185" xr:uid="{00000000-0005-0000-0000-0000AC0A0000}"/>
    <cellStyle name="Comma 16 3 5 4" xfId="3186" xr:uid="{00000000-0005-0000-0000-0000AD0A0000}"/>
    <cellStyle name="Comma 16 3 5 4 2" xfId="3187" xr:uid="{00000000-0005-0000-0000-0000AE0A0000}"/>
    <cellStyle name="Comma 16 3 5 5" xfId="3188" xr:uid="{00000000-0005-0000-0000-0000AF0A0000}"/>
    <cellStyle name="Comma 16 3 5 5 2" xfId="3189" xr:uid="{00000000-0005-0000-0000-0000B00A0000}"/>
    <cellStyle name="Comma 16 3 5 6" xfId="3190" xr:uid="{00000000-0005-0000-0000-0000B10A0000}"/>
    <cellStyle name="Comma 16 3 6" xfId="3191" xr:uid="{00000000-0005-0000-0000-0000B20A0000}"/>
    <cellStyle name="Comma 16 3 6 2" xfId="3192" xr:uid="{00000000-0005-0000-0000-0000B30A0000}"/>
    <cellStyle name="Comma 16 3 6 2 2" xfId="3193" xr:uid="{00000000-0005-0000-0000-0000B40A0000}"/>
    <cellStyle name="Comma 16 3 6 3" xfId="3194" xr:uid="{00000000-0005-0000-0000-0000B50A0000}"/>
    <cellStyle name="Comma 16 3 7" xfId="3195" xr:uid="{00000000-0005-0000-0000-0000B60A0000}"/>
    <cellStyle name="Comma 16 3 7 2" xfId="3196" xr:uid="{00000000-0005-0000-0000-0000B70A0000}"/>
    <cellStyle name="Comma 16 3 7 2 2" xfId="3197" xr:uid="{00000000-0005-0000-0000-0000B80A0000}"/>
    <cellStyle name="Comma 16 3 7 3" xfId="3198" xr:uid="{00000000-0005-0000-0000-0000B90A0000}"/>
    <cellStyle name="Comma 16 3 8" xfId="3199" xr:uid="{00000000-0005-0000-0000-0000BA0A0000}"/>
    <cellStyle name="Comma 16 3 8 2" xfId="3200" xr:uid="{00000000-0005-0000-0000-0000BB0A0000}"/>
    <cellStyle name="Comma 16 3 9" xfId="3201" xr:uid="{00000000-0005-0000-0000-0000BC0A0000}"/>
    <cellStyle name="Comma 16 3 9 2" xfId="3202" xr:uid="{00000000-0005-0000-0000-0000BD0A0000}"/>
    <cellStyle name="Comma 16 4" xfId="3203" xr:uid="{00000000-0005-0000-0000-0000BE0A0000}"/>
    <cellStyle name="Comma 16 4 2" xfId="3204" xr:uid="{00000000-0005-0000-0000-0000BF0A0000}"/>
    <cellStyle name="Comma 16 4 2 2" xfId="3205" xr:uid="{00000000-0005-0000-0000-0000C00A0000}"/>
    <cellStyle name="Comma 16 4 2 2 2" xfId="3206" xr:uid="{00000000-0005-0000-0000-0000C10A0000}"/>
    <cellStyle name="Comma 16 4 2 2 2 2" xfId="3207" xr:uid="{00000000-0005-0000-0000-0000C20A0000}"/>
    <cellStyle name="Comma 16 4 2 2 2 2 2" xfId="3208" xr:uid="{00000000-0005-0000-0000-0000C30A0000}"/>
    <cellStyle name="Comma 16 4 2 2 2 3" xfId="3209" xr:uid="{00000000-0005-0000-0000-0000C40A0000}"/>
    <cellStyle name="Comma 16 4 2 2 3" xfId="3210" xr:uid="{00000000-0005-0000-0000-0000C50A0000}"/>
    <cellStyle name="Comma 16 4 2 2 3 2" xfId="3211" xr:uid="{00000000-0005-0000-0000-0000C60A0000}"/>
    <cellStyle name="Comma 16 4 2 2 3 2 2" xfId="3212" xr:uid="{00000000-0005-0000-0000-0000C70A0000}"/>
    <cellStyle name="Comma 16 4 2 2 3 3" xfId="3213" xr:uid="{00000000-0005-0000-0000-0000C80A0000}"/>
    <cellStyle name="Comma 16 4 2 2 4" xfId="3214" xr:uid="{00000000-0005-0000-0000-0000C90A0000}"/>
    <cellStyle name="Comma 16 4 2 2 4 2" xfId="3215" xr:uid="{00000000-0005-0000-0000-0000CA0A0000}"/>
    <cellStyle name="Comma 16 4 2 2 5" xfId="3216" xr:uid="{00000000-0005-0000-0000-0000CB0A0000}"/>
    <cellStyle name="Comma 16 4 2 2 5 2" xfId="3217" xr:uid="{00000000-0005-0000-0000-0000CC0A0000}"/>
    <cellStyle name="Comma 16 4 2 2 6" xfId="3218" xr:uid="{00000000-0005-0000-0000-0000CD0A0000}"/>
    <cellStyle name="Comma 16 4 2 3" xfId="3219" xr:uid="{00000000-0005-0000-0000-0000CE0A0000}"/>
    <cellStyle name="Comma 16 4 2 3 2" xfId="3220" xr:uid="{00000000-0005-0000-0000-0000CF0A0000}"/>
    <cellStyle name="Comma 16 4 2 3 2 2" xfId="3221" xr:uid="{00000000-0005-0000-0000-0000D00A0000}"/>
    <cellStyle name="Comma 16 4 2 3 3" xfId="3222" xr:uid="{00000000-0005-0000-0000-0000D10A0000}"/>
    <cellStyle name="Comma 16 4 2 4" xfId="3223" xr:uid="{00000000-0005-0000-0000-0000D20A0000}"/>
    <cellStyle name="Comma 16 4 2 4 2" xfId="3224" xr:uid="{00000000-0005-0000-0000-0000D30A0000}"/>
    <cellStyle name="Comma 16 4 2 4 2 2" xfId="3225" xr:uid="{00000000-0005-0000-0000-0000D40A0000}"/>
    <cellStyle name="Comma 16 4 2 4 3" xfId="3226" xr:uid="{00000000-0005-0000-0000-0000D50A0000}"/>
    <cellStyle name="Comma 16 4 2 5" xfId="3227" xr:uid="{00000000-0005-0000-0000-0000D60A0000}"/>
    <cellStyle name="Comma 16 4 2 5 2" xfId="3228" xr:uid="{00000000-0005-0000-0000-0000D70A0000}"/>
    <cellStyle name="Comma 16 4 2 6" xfId="3229" xr:uid="{00000000-0005-0000-0000-0000D80A0000}"/>
    <cellStyle name="Comma 16 4 2 6 2" xfId="3230" xr:uid="{00000000-0005-0000-0000-0000D90A0000}"/>
    <cellStyle name="Comma 16 4 2 7" xfId="3231" xr:uid="{00000000-0005-0000-0000-0000DA0A0000}"/>
    <cellStyle name="Comma 16 4 3" xfId="3232" xr:uid="{00000000-0005-0000-0000-0000DB0A0000}"/>
    <cellStyle name="Comma 16 4 3 2" xfId="3233" xr:uid="{00000000-0005-0000-0000-0000DC0A0000}"/>
    <cellStyle name="Comma 16 4 3 2 2" xfId="3234" xr:uid="{00000000-0005-0000-0000-0000DD0A0000}"/>
    <cellStyle name="Comma 16 4 3 2 2 2" xfId="3235" xr:uid="{00000000-0005-0000-0000-0000DE0A0000}"/>
    <cellStyle name="Comma 16 4 3 2 3" xfId="3236" xr:uid="{00000000-0005-0000-0000-0000DF0A0000}"/>
    <cellStyle name="Comma 16 4 3 3" xfId="3237" xr:uid="{00000000-0005-0000-0000-0000E00A0000}"/>
    <cellStyle name="Comma 16 4 3 3 2" xfId="3238" xr:uid="{00000000-0005-0000-0000-0000E10A0000}"/>
    <cellStyle name="Comma 16 4 3 3 2 2" xfId="3239" xr:uid="{00000000-0005-0000-0000-0000E20A0000}"/>
    <cellStyle name="Comma 16 4 3 3 3" xfId="3240" xr:uid="{00000000-0005-0000-0000-0000E30A0000}"/>
    <cellStyle name="Comma 16 4 3 4" xfId="3241" xr:uid="{00000000-0005-0000-0000-0000E40A0000}"/>
    <cellStyle name="Comma 16 4 3 4 2" xfId="3242" xr:uid="{00000000-0005-0000-0000-0000E50A0000}"/>
    <cellStyle name="Comma 16 4 3 5" xfId="3243" xr:uid="{00000000-0005-0000-0000-0000E60A0000}"/>
    <cellStyle name="Comma 16 4 3 5 2" xfId="3244" xr:uid="{00000000-0005-0000-0000-0000E70A0000}"/>
    <cellStyle name="Comma 16 4 3 6" xfId="3245" xr:uid="{00000000-0005-0000-0000-0000E80A0000}"/>
    <cellStyle name="Comma 16 4 4" xfId="3246" xr:uid="{00000000-0005-0000-0000-0000E90A0000}"/>
    <cellStyle name="Comma 16 4 4 2" xfId="3247" xr:uid="{00000000-0005-0000-0000-0000EA0A0000}"/>
    <cellStyle name="Comma 16 4 4 2 2" xfId="3248" xr:uid="{00000000-0005-0000-0000-0000EB0A0000}"/>
    <cellStyle name="Comma 16 4 4 3" xfId="3249" xr:uid="{00000000-0005-0000-0000-0000EC0A0000}"/>
    <cellStyle name="Comma 16 4 5" xfId="3250" xr:uid="{00000000-0005-0000-0000-0000ED0A0000}"/>
    <cellStyle name="Comma 16 4 5 2" xfId="3251" xr:uid="{00000000-0005-0000-0000-0000EE0A0000}"/>
    <cellStyle name="Comma 16 4 5 2 2" xfId="3252" xr:uid="{00000000-0005-0000-0000-0000EF0A0000}"/>
    <cellStyle name="Comma 16 4 5 3" xfId="3253" xr:uid="{00000000-0005-0000-0000-0000F00A0000}"/>
    <cellStyle name="Comma 16 4 6" xfId="3254" xr:uid="{00000000-0005-0000-0000-0000F10A0000}"/>
    <cellStyle name="Comma 16 4 6 2" xfId="3255" xr:uid="{00000000-0005-0000-0000-0000F20A0000}"/>
    <cellStyle name="Comma 16 4 7" xfId="3256" xr:uid="{00000000-0005-0000-0000-0000F30A0000}"/>
    <cellStyle name="Comma 16 4 7 2" xfId="3257" xr:uid="{00000000-0005-0000-0000-0000F40A0000}"/>
    <cellStyle name="Comma 16 4 8" xfId="3258" xr:uid="{00000000-0005-0000-0000-0000F50A0000}"/>
    <cellStyle name="Comma 16 5" xfId="3259" xr:uid="{00000000-0005-0000-0000-0000F60A0000}"/>
    <cellStyle name="Comma 16 5 2" xfId="3260" xr:uid="{00000000-0005-0000-0000-0000F70A0000}"/>
    <cellStyle name="Comma 16 5 2 2" xfId="3261" xr:uid="{00000000-0005-0000-0000-0000F80A0000}"/>
    <cellStyle name="Comma 16 5 2 2 2" xfId="3262" xr:uid="{00000000-0005-0000-0000-0000F90A0000}"/>
    <cellStyle name="Comma 16 5 2 2 2 2" xfId="3263" xr:uid="{00000000-0005-0000-0000-0000FA0A0000}"/>
    <cellStyle name="Comma 16 5 2 2 3" xfId="3264" xr:uid="{00000000-0005-0000-0000-0000FB0A0000}"/>
    <cellStyle name="Comma 16 5 2 3" xfId="3265" xr:uid="{00000000-0005-0000-0000-0000FC0A0000}"/>
    <cellStyle name="Comma 16 5 2 3 2" xfId="3266" xr:uid="{00000000-0005-0000-0000-0000FD0A0000}"/>
    <cellStyle name="Comma 16 5 2 3 2 2" xfId="3267" xr:uid="{00000000-0005-0000-0000-0000FE0A0000}"/>
    <cellStyle name="Comma 16 5 2 3 3" xfId="3268" xr:uid="{00000000-0005-0000-0000-0000FF0A0000}"/>
    <cellStyle name="Comma 16 5 2 4" xfId="3269" xr:uid="{00000000-0005-0000-0000-0000000B0000}"/>
    <cellStyle name="Comma 16 5 2 4 2" xfId="3270" xr:uid="{00000000-0005-0000-0000-0000010B0000}"/>
    <cellStyle name="Comma 16 5 2 5" xfId="3271" xr:uid="{00000000-0005-0000-0000-0000020B0000}"/>
    <cellStyle name="Comma 16 5 2 5 2" xfId="3272" xr:uid="{00000000-0005-0000-0000-0000030B0000}"/>
    <cellStyle name="Comma 16 5 2 6" xfId="3273" xr:uid="{00000000-0005-0000-0000-0000040B0000}"/>
    <cellStyle name="Comma 16 5 3" xfId="3274" xr:uid="{00000000-0005-0000-0000-0000050B0000}"/>
    <cellStyle name="Comma 16 5 3 2" xfId="3275" xr:uid="{00000000-0005-0000-0000-0000060B0000}"/>
    <cellStyle name="Comma 16 5 3 2 2" xfId="3276" xr:uid="{00000000-0005-0000-0000-0000070B0000}"/>
    <cellStyle name="Comma 16 5 3 3" xfId="3277" xr:uid="{00000000-0005-0000-0000-0000080B0000}"/>
    <cellStyle name="Comma 16 5 4" xfId="3278" xr:uid="{00000000-0005-0000-0000-0000090B0000}"/>
    <cellStyle name="Comma 16 5 4 2" xfId="3279" xr:uid="{00000000-0005-0000-0000-00000A0B0000}"/>
    <cellStyle name="Comma 16 5 4 2 2" xfId="3280" xr:uid="{00000000-0005-0000-0000-00000B0B0000}"/>
    <cellStyle name="Comma 16 5 4 3" xfId="3281" xr:uid="{00000000-0005-0000-0000-00000C0B0000}"/>
    <cellStyle name="Comma 16 5 5" xfId="3282" xr:uid="{00000000-0005-0000-0000-00000D0B0000}"/>
    <cellStyle name="Comma 16 5 5 2" xfId="3283" xr:uid="{00000000-0005-0000-0000-00000E0B0000}"/>
    <cellStyle name="Comma 16 5 6" xfId="3284" xr:uid="{00000000-0005-0000-0000-00000F0B0000}"/>
    <cellStyle name="Comma 16 5 6 2" xfId="3285" xr:uid="{00000000-0005-0000-0000-0000100B0000}"/>
    <cellStyle name="Comma 16 5 7" xfId="3286" xr:uid="{00000000-0005-0000-0000-0000110B0000}"/>
    <cellStyle name="Comma 16 6" xfId="3287" xr:uid="{00000000-0005-0000-0000-0000120B0000}"/>
    <cellStyle name="Comma 16 6 2" xfId="3288" xr:uid="{00000000-0005-0000-0000-0000130B0000}"/>
    <cellStyle name="Comma 16 6 2 2" xfId="3289" xr:uid="{00000000-0005-0000-0000-0000140B0000}"/>
    <cellStyle name="Comma 16 6 2 2 2" xfId="3290" xr:uid="{00000000-0005-0000-0000-0000150B0000}"/>
    <cellStyle name="Comma 16 6 2 2 2 2" xfId="3291" xr:uid="{00000000-0005-0000-0000-0000160B0000}"/>
    <cellStyle name="Comma 16 6 2 2 3" xfId="3292" xr:uid="{00000000-0005-0000-0000-0000170B0000}"/>
    <cellStyle name="Comma 16 6 2 3" xfId="3293" xr:uid="{00000000-0005-0000-0000-0000180B0000}"/>
    <cellStyle name="Comma 16 6 2 3 2" xfId="3294" xr:uid="{00000000-0005-0000-0000-0000190B0000}"/>
    <cellStyle name="Comma 16 6 2 3 2 2" xfId="3295" xr:uid="{00000000-0005-0000-0000-00001A0B0000}"/>
    <cellStyle name="Comma 16 6 2 3 3" xfId="3296" xr:uid="{00000000-0005-0000-0000-00001B0B0000}"/>
    <cellStyle name="Comma 16 6 2 4" xfId="3297" xr:uid="{00000000-0005-0000-0000-00001C0B0000}"/>
    <cellStyle name="Comma 16 6 2 4 2" xfId="3298" xr:uid="{00000000-0005-0000-0000-00001D0B0000}"/>
    <cellStyle name="Comma 16 6 2 5" xfId="3299" xr:uid="{00000000-0005-0000-0000-00001E0B0000}"/>
    <cellStyle name="Comma 16 6 2 5 2" xfId="3300" xr:uid="{00000000-0005-0000-0000-00001F0B0000}"/>
    <cellStyle name="Comma 16 6 2 6" xfId="3301" xr:uid="{00000000-0005-0000-0000-0000200B0000}"/>
    <cellStyle name="Comma 16 6 3" xfId="3302" xr:uid="{00000000-0005-0000-0000-0000210B0000}"/>
    <cellStyle name="Comma 16 6 3 2" xfId="3303" xr:uid="{00000000-0005-0000-0000-0000220B0000}"/>
    <cellStyle name="Comma 16 6 3 2 2" xfId="3304" xr:uid="{00000000-0005-0000-0000-0000230B0000}"/>
    <cellStyle name="Comma 16 6 3 3" xfId="3305" xr:uid="{00000000-0005-0000-0000-0000240B0000}"/>
    <cellStyle name="Comma 16 6 4" xfId="3306" xr:uid="{00000000-0005-0000-0000-0000250B0000}"/>
    <cellStyle name="Comma 16 6 4 2" xfId="3307" xr:uid="{00000000-0005-0000-0000-0000260B0000}"/>
    <cellStyle name="Comma 16 6 4 2 2" xfId="3308" xr:uid="{00000000-0005-0000-0000-0000270B0000}"/>
    <cellStyle name="Comma 16 6 4 3" xfId="3309" xr:uid="{00000000-0005-0000-0000-0000280B0000}"/>
    <cellStyle name="Comma 16 6 5" xfId="3310" xr:uid="{00000000-0005-0000-0000-0000290B0000}"/>
    <cellStyle name="Comma 16 6 5 2" xfId="3311" xr:uid="{00000000-0005-0000-0000-00002A0B0000}"/>
    <cellStyle name="Comma 16 6 6" xfId="3312" xr:uid="{00000000-0005-0000-0000-00002B0B0000}"/>
    <cellStyle name="Comma 16 6 6 2" xfId="3313" xr:uid="{00000000-0005-0000-0000-00002C0B0000}"/>
    <cellStyle name="Comma 16 6 7" xfId="3314" xr:uid="{00000000-0005-0000-0000-00002D0B0000}"/>
    <cellStyle name="Comma 16 7" xfId="3315" xr:uid="{00000000-0005-0000-0000-00002E0B0000}"/>
    <cellStyle name="Comma 16 7 2" xfId="3316" xr:uid="{00000000-0005-0000-0000-00002F0B0000}"/>
    <cellStyle name="Comma 16 7 2 2" xfId="3317" xr:uid="{00000000-0005-0000-0000-0000300B0000}"/>
    <cellStyle name="Comma 16 7 2 2 2" xfId="3318" xr:uid="{00000000-0005-0000-0000-0000310B0000}"/>
    <cellStyle name="Comma 16 7 2 3" xfId="3319" xr:uid="{00000000-0005-0000-0000-0000320B0000}"/>
    <cellStyle name="Comma 16 7 3" xfId="3320" xr:uid="{00000000-0005-0000-0000-0000330B0000}"/>
    <cellStyle name="Comma 16 7 3 2" xfId="3321" xr:uid="{00000000-0005-0000-0000-0000340B0000}"/>
    <cellStyle name="Comma 16 7 3 2 2" xfId="3322" xr:uid="{00000000-0005-0000-0000-0000350B0000}"/>
    <cellStyle name="Comma 16 7 3 3" xfId="3323" xr:uid="{00000000-0005-0000-0000-0000360B0000}"/>
    <cellStyle name="Comma 16 7 4" xfId="3324" xr:uid="{00000000-0005-0000-0000-0000370B0000}"/>
    <cellStyle name="Comma 16 7 4 2" xfId="3325" xr:uid="{00000000-0005-0000-0000-0000380B0000}"/>
    <cellStyle name="Comma 16 7 5" xfId="3326" xr:uid="{00000000-0005-0000-0000-0000390B0000}"/>
    <cellStyle name="Comma 16 7 5 2" xfId="3327" xr:uid="{00000000-0005-0000-0000-00003A0B0000}"/>
    <cellStyle name="Comma 16 7 6" xfId="3328" xr:uid="{00000000-0005-0000-0000-00003B0B0000}"/>
    <cellStyle name="Comma 16 8" xfId="3329" xr:uid="{00000000-0005-0000-0000-00003C0B0000}"/>
    <cellStyle name="Comma 16 8 2" xfId="3330" xr:uid="{00000000-0005-0000-0000-00003D0B0000}"/>
    <cellStyle name="Comma 16 8 2 2" xfId="3331" xr:uid="{00000000-0005-0000-0000-00003E0B0000}"/>
    <cellStyle name="Comma 16 8 3" xfId="3332" xr:uid="{00000000-0005-0000-0000-00003F0B0000}"/>
    <cellStyle name="Comma 16 9" xfId="3333" xr:uid="{00000000-0005-0000-0000-0000400B0000}"/>
    <cellStyle name="Comma 16 9 2" xfId="3334" xr:uid="{00000000-0005-0000-0000-0000410B0000}"/>
    <cellStyle name="Comma 16 9 2 2" xfId="3335" xr:uid="{00000000-0005-0000-0000-0000420B0000}"/>
    <cellStyle name="Comma 16 9 3" xfId="3336" xr:uid="{00000000-0005-0000-0000-0000430B0000}"/>
    <cellStyle name="Comma 17" xfId="546" xr:uid="{00000000-0005-0000-0000-0000440B0000}"/>
    <cellStyle name="Comma 17 2" xfId="3337" xr:uid="{00000000-0005-0000-0000-0000450B0000}"/>
    <cellStyle name="Comma 18" xfId="547" xr:uid="{00000000-0005-0000-0000-0000460B0000}"/>
    <cellStyle name="Comma 18 2" xfId="3338" xr:uid="{00000000-0005-0000-0000-0000470B0000}"/>
    <cellStyle name="Comma 19" xfId="548" xr:uid="{00000000-0005-0000-0000-0000480B0000}"/>
    <cellStyle name="Comma 19 2" xfId="3339" xr:uid="{00000000-0005-0000-0000-0000490B0000}"/>
    <cellStyle name="Comma 2" xfId="34" xr:uid="{00000000-0005-0000-0000-00004A0B0000}"/>
    <cellStyle name="Comma 2 2" xfId="35" xr:uid="{00000000-0005-0000-0000-00004B0B0000}"/>
    <cellStyle name="Comma 2 2 2" xfId="3340" xr:uid="{00000000-0005-0000-0000-00004C0B0000}"/>
    <cellStyle name="Comma 2 2 2 2" xfId="3341" xr:uid="{00000000-0005-0000-0000-00004D0B0000}"/>
    <cellStyle name="Comma 2 2 3" xfId="3342" xr:uid="{00000000-0005-0000-0000-00004E0B0000}"/>
    <cellStyle name="Comma 2 3" xfId="650" xr:uid="{00000000-0005-0000-0000-00004F0B0000}"/>
    <cellStyle name="Comma 2 3 2" xfId="3343" xr:uid="{00000000-0005-0000-0000-0000500B0000}"/>
    <cellStyle name="Comma 2 3 2 10" xfId="3344" xr:uid="{00000000-0005-0000-0000-0000510B0000}"/>
    <cellStyle name="Comma 2 3 2 10 2" xfId="3345" xr:uid="{00000000-0005-0000-0000-0000520B0000}"/>
    <cellStyle name="Comma 2 3 2 11" xfId="3346" xr:uid="{00000000-0005-0000-0000-0000530B0000}"/>
    <cellStyle name="Comma 2 3 2 2" xfId="3347" xr:uid="{00000000-0005-0000-0000-0000540B0000}"/>
    <cellStyle name="Comma 2 3 2 2 10" xfId="3348" xr:uid="{00000000-0005-0000-0000-0000550B0000}"/>
    <cellStyle name="Comma 2 3 2 2 2" xfId="3349" xr:uid="{00000000-0005-0000-0000-0000560B0000}"/>
    <cellStyle name="Comma 2 3 2 2 2 2" xfId="3350" xr:uid="{00000000-0005-0000-0000-0000570B0000}"/>
    <cellStyle name="Comma 2 3 2 2 2 2 2" xfId="3351" xr:uid="{00000000-0005-0000-0000-0000580B0000}"/>
    <cellStyle name="Comma 2 3 2 2 2 2 2 2" xfId="3352" xr:uid="{00000000-0005-0000-0000-0000590B0000}"/>
    <cellStyle name="Comma 2 3 2 2 2 2 2 2 2" xfId="3353" xr:uid="{00000000-0005-0000-0000-00005A0B0000}"/>
    <cellStyle name="Comma 2 3 2 2 2 2 2 2 2 2" xfId="3354" xr:uid="{00000000-0005-0000-0000-00005B0B0000}"/>
    <cellStyle name="Comma 2 3 2 2 2 2 2 2 3" xfId="3355" xr:uid="{00000000-0005-0000-0000-00005C0B0000}"/>
    <cellStyle name="Comma 2 3 2 2 2 2 2 3" xfId="3356" xr:uid="{00000000-0005-0000-0000-00005D0B0000}"/>
    <cellStyle name="Comma 2 3 2 2 2 2 2 3 2" xfId="3357" xr:uid="{00000000-0005-0000-0000-00005E0B0000}"/>
    <cellStyle name="Comma 2 3 2 2 2 2 2 3 2 2" xfId="3358" xr:uid="{00000000-0005-0000-0000-00005F0B0000}"/>
    <cellStyle name="Comma 2 3 2 2 2 2 2 3 3" xfId="3359" xr:uid="{00000000-0005-0000-0000-0000600B0000}"/>
    <cellStyle name="Comma 2 3 2 2 2 2 2 4" xfId="3360" xr:uid="{00000000-0005-0000-0000-0000610B0000}"/>
    <cellStyle name="Comma 2 3 2 2 2 2 2 4 2" xfId="3361" xr:uid="{00000000-0005-0000-0000-0000620B0000}"/>
    <cellStyle name="Comma 2 3 2 2 2 2 2 5" xfId="3362" xr:uid="{00000000-0005-0000-0000-0000630B0000}"/>
    <cellStyle name="Comma 2 3 2 2 2 2 2 5 2" xfId="3363" xr:uid="{00000000-0005-0000-0000-0000640B0000}"/>
    <cellStyle name="Comma 2 3 2 2 2 2 2 6" xfId="3364" xr:uid="{00000000-0005-0000-0000-0000650B0000}"/>
    <cellStyle name="Comma 2 3 2 2 2 2 3" xfId="3365" xr:uid="{00000000-0005-0000-0000-0000660B0000}"/>
    <cellStyle name="Comma 2 3 2 2 2 2 3 2" xfId="3366" xr:uid="{00000000-0005-0000-0000-0000670B0000}"/>
    <cellStyle name="Comma 2 3 2 2 2 2 3 2 2" xfId="3367" xr:uid="{00000000-0005-0000-0000-0000680B0000}"/>
    <cellStyle name="Comma 2 3 2 2 2 2 3 3" xfId="3368" xr:uid="{00000000-0005-0000-0000-0000690B0000}"/>
    <cellStyle name="Comma 2 3 2 2 2 2 4" xfId="3369" xr:uid="{00000000-0005-0000-0000-00006A0B0000}"/>
    <cellStyle name="Comma 2 3 2 2 2 2 4 2" xfId="3370" xr:uid="{00000000-0005-0000-0000-00006B0B0000}"/>
    <cellStyle name="Comma 2 3 2 2 2 2 4 2 2" xfId="3371" xr:uid="{00000000-0005-0000-0000-00006C0B0000}"/>
    <cellStyle name="Comma 2 3 2 2 2 2 4 3" xfId="3372" xr:uid="{00000000-0005-0000-0000-00006D0B0000}"/>
    <cellStyle name="Comma 2 3 2 2 2 2 5" xfId="3373" xr:uid="{00000000-0005-0000-0000-00006E0B0000}"/>
    <cellStyle name="Comma 2 3 2 2 2 2 5 2" xfId="3374" xr:uid="{00000000-0005-0000-0000-00006F0B0000}"/>
    <cellStyle name="Comma 2 3 2 2 2 2 6" xfId="3375" xr:uid="{00000000-0005-0000-0000-0000700B0000}"/>
    <cellStyle name="Comma 2 3 2 2 2 2 6 2" xfId="3376" xr:uid="{00000000-0005-0000-0000-0000710B0000}"/>
    <cellStyle name="Comma 2 3 2 2 2 2 7" xfId="3377" xr:uid="{00000000-0005-0000-0000-0000720B0000}"/>
    <cellStyle name="Comma 2 3 2 2 2 3" xfId="3378" xr:uid="{00000000-0005-0000-0000-0000730B0000}"/>
    <cellStyle name="Comma 2 3 2 2 2 3 2" xfId="3379" xr:uid="{00000000-0005-0000-0000-0000740B0000}"/>
    <cellStyle name="Comma 2 3 2 2 2 3 2 2" xfId="3380" xr:uid="{00000000-0005-0000-0000-0000750B0000}"/>
    <cellStyle name="Comma 2 3 2 2 2 3 2 2 2" xfId="3381" xr:uid="{00000000-0005-0000-0000-0000760B0000}"/>
    <cellStyle name="Comma 2 3 2 2 2 3 2 3" xfId="3382" xr:uid="{00000000-0005-0000-0000-0000770B0000}"/>
    <cellStyle name="Comma 2 3 2 2 2 3 3" xfId="3383" xr:uid="{00000000-0005-0000-0000-0000780B0000}"/>
    <cellStyle name="Comma 2 3 2 2 2 3 3 2" xfId="3384" xr:uid="{00000000-0005-0000-0000-0000790B0000}"/>
    <cellStyle name="Comma 2 3 2 2 2 3 3 2 2" xfId="3385" xr:uid="{00000000-0005-0000-0000-00007A0B0000}"/>
    <cellStyle name="Comma 2 3 2 2 2 3 3 3" xfId="3386" xr:uid="{00000000-0005-0000-0000-00007B0B0000}"/>
    <cellStyle name="Comma 2 3 2 2 2 3 4" xfId="3387" xr:uid="{00000000-0005-0000-0000-00007C0B0000}"/>
    <cellStyle name="Comma 2 3 2 2 2 3 4 2" xfId="3388" xr:uid="{00000000-0005-0000-0000-00007D0B0000}"/>
    <cellStyle name="Comma 2 3 2 2 2 3 5" xfId="3389" xr:uid="{00000000-0005-0000-0000-00007E0B0000}"/>
    <cellStyle name="Comma 2 3 2 2 2 3 5 2" xfId="3390" xr:uid="{00000000-0005-0000-0000-00007F0B0000}"/>
    <cellStyle name="Comma 2 3 2 2 2 3 6" xfId="3391" xr:uid="{00000000-0005-0000-0000-0000800B0000}"/>
    <cellStyle name="Comma 2 3 2 2 2 4" xfId="3392" xr:uid="{00000000-0005-0000-0000-0000810B0000}"/>
    <cellStyle name="Comma 2 3 2 2 2 4 2" xfId="3393" xr:uid="{00000000-0005-0000-0000-0000820B0000}"/>
    <cellStyle name="Comma 2 3 2 2 2 4 2 2" xfId="3394" xr:uid="{00000000-0005-0000-0000-0000830B0000}"/>
    <cellStyle name="Comma 2 3 2 2 2 4 3" xfId="3395" xr:uid="{00000000-0005-0000-0000-0000840B0000}"/>
    <cellStyle name="Comma 2 3 2 2 2 5" xfId="3396" xr:uid="{00000000-0005-0000-0000-0000850B0000}"/>
    <cellStyle name="Comma 2 3 2 2 2 5 2" xfId="3397" xr:uid="{00000000-0005-0000-0000-0000860B0000}"/>
    <cellStyle name="Comma 2 3 2 2 2 5 2 2" xfId="3398" xr:uid="{00000000-0005-0000-0000-0000870B0000}"/>
    <cellStyle name="Comma 2 3 2 2 2 5 3" xfId="3399" xr:uid="{00000000-0005-0000-0000-0000880B0000}"/>
    <cellStyle name="Comma 2 3 2 2 2 6" xfId="3400" xr:uid="{00000000-0005-0000-0000-0000890B0000}"/>
    <cellStyle name="Comma 2 3 2 2 2 6 2" xfId="3401" xr:uid="{00000000-0005-0000-0000-00008A0B0000}"/>
    <cellStyle name="Comma 2 3 2 2 2 7" xfId="3402" xr:uid="{00000000-0005-0000-0000-00008B0B0000}"/>
    <cellStyle name="Comma 2 3 2 2 2 7 2" xfId="3403" xr:uid="{00000000-0005-0000-0000-00008C0B0000}"/>
    <cellStyle name="Comma 2 3 2 2 2 8" xfId="3404" xr:uid="{00000000-0005-0000-0000-00008D0B0000}"/>
    <cellStyle name="Comma 2 3 2 2 3" xfId="3405" xr:uid="{00000000-0005-0000-0000-00008E0B0000}"/>
    <cellStyle name="Comma 2 3 2 2 3 2" xfId="3406" xr:uid="{00000000-0005-0000-0000-00008F0B0000}"/>
    <cellStyle name="Comma 2 3 2 2 3 2 2" xfId="3407" xr:uid="{00000000-0005-0000-0000-0000900B0000}"/>
    <cellStyle name="Comma 2 3 2 2 3 2 2 2" xfId="3408" xr:uid="{00000000-0005-0000-0000-0000910B0000}"/>
    <cellStyle name="Comma 2 3 2 2 3 2 2 2 2" xfId="3409" xr:uid="{00000000-0005-0000-0000-0000920B0000}"/>
    <cellStyle name="Comma 2 3 2 2 3 2 2 3" xfId="3410" xr:uid="{00000000-0005-0000-0000-0000930B0000}"/>
    <cellStyle name="Comma 2 3 2 2 3 2 3" xfId="3411" xr:uid="{00000000-0005-0000-0000-0000940B0000}"/>
    <cellStyle name="Comma 2 3 2 2 3 2 3 2" xfId="3412" xr:uid="{00000000-0005-0000-0000-0000950B0000}"/>
    <cellStyle name="Comma 2 3 2 2 3 2 3 2 2" xfId="3413" xr:uid="{00000000-0005-0000-0000-0000960B0000}"/>
    <cellStyle name="Comma 2 3 2 2 3 2 3 3" xfId="3414" xr:uid="{00000000-0005-0000-0000-0000970B0000}"/>
    <cellStyle name="Comma 2 3 2 2 3 2 4" xfId="3415" xr:uid="{00000000-0005-0000-0000-0000980B0000}"/>
    <cellStyle name="Comma 2 3 2 2 3 2 4 2" xfId="3416" xr:uid="{00000000-0005-0000-0000-0000990B0000}"/>
    <cellStyle name="Comma 2 3 2 2 3 2 5" xfId="3417" xr:uid="{00000000-0005-0000-0000-00009A0B0000}"/>
    <cellStyle name="Comma 2 3 2 2 3 2 5 2" xfId="3418" xr:uid="{00000000-0005-0000-0000-00009B0B0000}"/>
    <cellStyle name="Comma 2 3 2 2 3 2 6" xfId="3419" xr:uid="{00000000-0005-0000-0000-00009C0B0000}"/>
    <cellStyle name="Comma 2 3 2 2 3 3" xfId="3420" xr:uid="{00000000-0005-0000-0000-00009D0B0000}"/>
    <cellStyle name="Comma 2 3 2 2 3 3 2" xfId="3421" xr:uid="{00000000-0005-0000-0000-00009E0B0000}"/>
    <cellStyle name="Comma 2 3 2 2 3 3 2 2" xfId="3422" xr:uid="{00000000-0005-0000-0000-00009F0B0000}"/>
    <cellStyle name="Comma 2 3 2 2 3 3 3" xfId="3423" xr:uid="{00000000-0005-0000-0000-0000A00B0000}"/>
    <cellStyle name="Comma 2 3 2 2 3 4" xfId="3424" xr:uid="{00000000-0005-0000-0000-0000A10B0000}"/>
    <cellStyle name="Comma 2 3 2 2 3 4 2" xfId="3425" xr:uid="{00000000-0005-0000-0000-0000A20B0000}"/>
    <cellStyle name="Comma 2 3 2 2 3 4 2 2" xfId="3426" xr:uid="{00000000-0005-0000-0000-0000A30B0000}"/>
    <cellStyle name="Comma 2 3 2 2 3 4 3" xfId="3427" xr:uid="{00000000-0005-0000-0000-0000A40B0000}"/>
    <cellStyle name="Comma 2 3 2 2 3 5" xfId="3428" xr:uid="{00000000-0005-0000-0000-0000A50B0000}"/>
    <cellStyle name="Comma 2 3 2 2 3 5 2" xfId="3429" xr:uid="{00000000-0005-0000-0000-0000A60B0000}"/>
    <cellStyle name="Comma 2 3 2 2 3 6" xfId="3430" xr:uid="{00000000-0005-0000-0000-0000A70B0000}"/>
    <cellStyle name="Comma 2 3 2 2 3 6 2" xfId="3431" xr:uid="{00000000-0005-0000-0000-0000A80B0000}"/>
    <cellStyle name="Comma 2 3 2 2 3 7" xfId="3432" xr:uid="{00000000-0005-0000-0000-0000A90B0000}"/>
    <cellStyle name="Comma 2 3 2 2 4" xfId="3433" xr:uid="{00000000-0005-0000-0000-0000AA0B0000}"/>
    <cellStyle name="Comma 2 3 2 2 4 2" xfId="3434" xr:uid="{00000000-0005-0000-0000-0000AB0B0000}"/>
    <cellStyle name="Comma 2 3 2 2 4 2 2" xfId="3435" xr:uid="{00000000-0005-0000-0000-0000AC0B0000}"/>
    <cellStyle name="Comma 2 3 2 2 4 2 2 2" xfId="3436" xr:uid="{00000000-0005-0000-0000-0000AD0B0000}"/>
    <cellStyle name="Comma 2 3 2 2 4 2 2 2 2" xfId="3437" xr:uid="{00000000-0005-0000-0000-0000AE0B0000}"/>
    <cellStyle name="Comma 2 3 2 2 4 2 2 3" xfId="3438" xr:uid="{00000000-0005-0000-0000-0000AF0B0000}"/>
    <cellStyle name="Comma 2 3 2 2 4 2 3" xfId="3439" xr:uid="{00000000-0005-0000-0000-0000B00B0000}"/>
    <cellStyle name="Comma 2 3 2 2 4 2 3 2" xfId="3440" xr:uid="{00000000-0005-0000-0000-0000B10B0000}"/>
    <cellStyle name="Comma 2 3 2 2 4 2 3 2 2" xfId="3441" xr:uid="{00000000-0005-0000-0000-0000B20B0000}"/>
    <cellStyle name="Comma 2 3 2 2 4 2 3 3" xfId="3442" xr:uid="{00000000-0005-0000-0000-0000B30B0000}"/>
    <cellStyle name="Comma 2 3 2 2 4 2 4" xfId="3443" xr:uid="{00000000-0005-0000-0000-0000B40B0000}"/>
    <cellStyle name="Comma 2 3 2 2 4 2 4 2" xfId="3444" xr:uid="{00000000-0005-0000-0000-0000B50B0000}"/>
    <cellStyle name="Comma 2 3 2 2 4 2 5" xfId="3445" xr:uid="{00000000-0005-0000-0000-0000B60B0000}"/>
    <cellStyle name="Comma 2 3 2 2 4 2 5 2" xfId="3446" xr:uid="{00000000-0005-0000-0000-0000B70B0000}"/>
    <cellStyle name="Comma 2 3 2 2 4 2 6" xfId="3447" xr:uid="{00000000-0005-0000-0000-0000B80B0000}"/>
    <cellStyle name="Comma 2 3 2 2 4 3" xfId="3448" xr:uid="{00000000-0005-0000-0000-0000B90B0000}"/>
    <cellStyle name="Comma 2 3 2 2 4 3 2" xfId="3449" xr:uid="{00000000-0005-0000-0000-0000BA0B0000}"/>
    <cellStyle name="Comma 2 3 2 2 4 3 2 2" xfId="3450" xr:uid="{00000000-0005-0000-0000-0000BB0B0000}"/>
    <cellStyle name="Comma 2 3 2 2 4 3 3" xfId="3451" xr:uid="{00000000-0005-0000-0000-0000BC0B0000}"/>
    <cellStyle name="Comma 2 3 2 2 4 4" xfId="3452" xr:uid="{00000000-0005-0000-0000-0000BD0B0000}"/>
    <cellStyle name="Comma 2 3 2 2 4 4 2" xfId="3453" xr:uid="{00000000-0005-0000-0000-0000BE0B0000}"/>
    <cellStyle name="Comma 2 3 2 2 4 4 2 2" xfId="3454" xr:uid="{00000000-0005-0000-0000-0000BF0B0000}"/>
    <cellStyle name="Comma 2 3 2 2 4 4 3" xfId="3455" xr:uid="{00000000-0005-0000-0000-0000C00B0000}"/>
    <cellStyle name="Comma 2 3 2 2 4 5" xfId="3456" xr:uid="{00000000-0005-0000-0000-0000C10B0000}"/>
    <cellStyle name="Comma 2 3 2 2 4 5 2" xfId="3457" xr:uid="{00000000-0005-0000-0000-0000C20B0000}"/>
    <cellStyle name="Comma 2 3 2 2 4 6" xfId="3458" xr:uid="{00000000-0005-0000-0000-0000C30B0000}"/>
    <cellStyle name="Comma 2 3 2 2 4 6 2" xfId="3459" xr:uid="{00000000-0005-0000-0000-0000C40B0000}"/>
    <cellStyle name="Comma 2 3 2 2 4 7" xfId="3460" xr:uid="{00000000-0005-0000-0000-0000C50B0000}"/>
    <cellStyle name="Comma 2 3 2 2 5" xfId="3461" xr:uid="{00000000-0005-0000-0000-0000C60B0000}"/>
    <cellStyle name="Comma 2 3 2 2 5 2" xfId="3462" xr:uid="{00000000-0005-0000-0000-0000C70B0000}"/>
    <cellStyle name="Comma 2 3 2 2 5 2 2" xfId="3463" xr:uid="{00000000-0005-0000-0000-0000C80B0000}"/>
    <cellStyle name="Comma 2 3 2 2 5 2 2 2" xfId="3464" xr:uid="{00000000-0005-0000-0000-0000C90B0000}"/>
    <cellStyle name="Comma 2 3 2 2 5 2 3" xfId="3465" xr:uid="{00000000-0005-0000-0000-0000CA0B0000}"/>
    <cellStyle name="Comma 2 3 2 2 5 3" xfId="3466" xr:uid="{00000000-0005-0000-0000-0000CB0B0000}"/>
    <cellStyle name="Comma 2 3 2 2 5 3 2" xfId="3467" xr:uid="{00000000-0005-0000-0000-0000CC0B0000}"/>
    <cellStyle name="Comma 2 3 2 2 5 3 2 2" xfId="3468" xr:uid="{00000000-0005-0000-0000-0000CD0B0000}"/>
    <cellStyle name="Comma 2 3 2 2 5 3 3" xfId="3469" xr:uid="{00000000-0005-0000-0000-0000CE0B0000}"/>
    <cellStyle name="Comma 2 3 2 2 5 4" xfId="3470" xr:uid="{00000000-0005-0000-0000-0000CF0B0000}"/>
    <cellStyle name="Comma 2 3 2 2 5 4 2" xfId="3471" xr:uid="{00000000-0005-0000-0000-0000D00B0000}"/>
    <cellStyle name="Comma 2 3 2 2 5 5" xfId="3472" xr:uid="{00000000-0005-0000-0000-0000D10B0000}"/>
    <cellStyle name="Comma 2 3 2 2 5 5 2" xfId="3473" xr:uid="{00000000-0005-0000-0000-0000D20B0000}"/>
    <cellStyle name="Comma 2 3 2 2 5 6" xfId="3474" xr:uid="{00000000-0005-0000-0000-0000D30B0000}"/>
    <cellStyle name="Comma 2 3 2 2 6" xfId="3475" xr:uid="{00000000-0005-0000-0000-0000D40B0000}"/>
    <cellStyle name="Comma 2 3 2 2 6 2" xfId="3476" xr:uid="{00000000-0005-0000-0000-0000D50B0000}"/>
    <cellStyle name="Comma 2 3 2 2 6 2 2" xfId="3477" xr:uid="{00000000-0005-0000-0000-0000D60B0000}"/>
    <cellStyle name="Comma 2 3 2 2 6 3" xfId="3478" xr:uid="{00000000-0005-0000-0000-0000D70B0000}"/>
    <cellStyle name="Comma 2 3 2 2 7" xfId="3479" xr:uid="{00000000-0005-0000-0000-0000D80B0000}"/>
    <cellStyle name="Comma 2 3 2 2 7 2" xfId="3480" xr:uid="{00000000-0005-0000-0000-0000D90B0000}"/>
    <cellStyle name="Comma 2 3 2 2 7 2 2" xfId="3481" xr:uid="{00000000-0005-0000-0000-0000DA0B0000}"/>
    <cellStyle name="Comma 2 3 2 2 7 3" xfId="3482" xr:uid="{00000000-0005-0000-0000-0000DB0B0000}"/>
    <cellStyle name="Comma 2 3 2 2 8" xfId="3483" xr:uid="{00000000-0005-0000-0000-0000DC0B0000}"/>
    <cellStyle name="Comma 2 3 2 2 8 2" xfId="3484" xr:uid="{00000000-0005-0000-0000-0000DD0B0000}"/>
    <cellStyle name="Comma 2 3 2 2 9" xfId="3485" xr:uid="{00000000-0005-0000-0000-0000DE0B0000}"/>
    <cellStyle name="Comma 2 3 2 2 9 2" xfId="3486" xr:uid="{00000000-0005-0000-0000-0000DF0B0000}"/>
    <cellStyle name="Comma 2 3 2 3" xfId="3487" xr:uid="{00000000-0005-0000-0000-0000E00B0000}"/>
    <cellStyle name="Comma 2 3 2 3 2" xfId="3488" xr:uid="{00000000-0005-0000-0000-0000E10B0000}"/>
    <cellStyle name="Comma 2 3 2 3 2 2" xfId="3489" xr:uid="{00000000-0005-0000-0000-0000E20B0000}"/>
    <cellStyle name="Comma 2 3 2 3 2 2 2" xfId="3490" xr:uid="{00000000-0005-0000-0000-0000E30B0000}"/>
    <cellStyle name="Comma 2 3 2 3 2 2 2 2" xfId="3491" xr:uid="{00000000-0005-0000-0000-0000E40B0000}"/>
    <cellStyle name="Comma 2 3 2 3 2 2 2 2 2" xfId="3492" xr:uid="{00000000-0005-0000-0000-0000E50B0000}"/>
    <cellStyle name="Comma 2 3 2 3 2 2 2 3" xfId="3493" xr:uid="{00000000-0005-0000-0000-0000E60B0000}"/>
    <cellStyle name="Comma 2 3 2 3 2 2 3" xfId="3494" xr:uid="{00000000-0005-0000-0000-0000E70B0000}"/>
    <cellStyle name="Comma 2 3 2 3 2 2 3 2" xfId="3495" xr:uid="{00000000-0005-0000-0000-0000E80B0000}"/>
    <cellStyle name="Comma 2 3 2 3 2 2 3 2 2" xfId="3496" xr:uid="{00000000-0005-0000-0000-0000E90B0000}"/>
    <cellStyle name="Comma 2 3 2 3 2 2 3 3" xfId="3497" xr:uid="{00000000-0005-0000-0000-0000EA0B0000}"/>
    <cellStyle name="Comma 2 3 2 3 2 2 4" xfId="3498" xr:uid="{00000000-0005-0000-0000-0000EB0B0000}"/>
    <cellStyle name="Comma 2 3 2 3 2 2 4 2" xfId="3499" xr:uid="{00000000-0005-0000-0000-0000EC0B0000}"/>
    <cellStyle name="Comma 2 3 2 3 2 2 5" xfId="3500" xr:uid="{00000000-0005-0000-0000-0000ED0B0000}"/>
    <cellStyle name="Comma 2 3 2 3 2 2 5 2" xfId="3501" xr:uid="{00000000-0005-0000-0000-0000EE0B0000}"/>
    <cellStyle name="Comma 2 3 2 3 2 2 6" xfId="3502" xr:uid="{00000000-0005-0000-0000-0000EF0B0000}"/>
    <cellStyle name="Comma 2 3 2 3 2 3" xfId="3503" xr:uid="{00000000-0005-0000-0000-0000F00B0000}"/>
    <cellStyle name="Comma 2 3 2 3 2 3 2" xfId="3504" xr:uid="{00000000-0005-0000-0000-0000F10B0000}"/>
    <cellStyle name="Comma 2 3 2 3 2 3 2 2" xfId="3505" xr:uid="{00000000-0005-0000-0000-0000F20B0000}"/>
    <cellStyle name="Comma 2 3 2 3 2 3 3" xfId="3506" xr:uid="{00000000-0005-0000-0000-0000F30B0000}"/>
    <cellStyle name="Comma 2 3 2 3 2 4" xfId="3507" xr:uid="{00000000-0005-0000-0000-0000F40B0000}"/>
    <cellStyle name="Comma 2 3 2 3 2 4 2" xfId="3508" xr:uid="{00000000-0005-0000-0000-0000F50B0000}"/>
    <cellStyle name="Comma 2 3 2 3 2 4 2 2" xfId="3509" xr:uid="{00000000-0005-0000-0000-0000F60B0000}"/>
    <cellStyle name="Comma 2 3 2 3 2 4 3" xfId="3510" xr:uid="{00000000-0005-0000-0000-0000F70B0000}"/>
    <cellStyle name="Comma 2 3 2 3 2 5" xfId="3511" xr:uid="{00000000-0005-0000-0000-0000F80B0000}"/>
    <cellStyle name="Comma 2 3 2 3 2 5 2" xfId="3512" xr:uid="{00000000-0005-0000-0000-0000F90B0000}"/>
    <cellStyle name="Comma 2 3 2 3 2 6" xfId="3513" xr:uid="{00000000-0005-0000-0000-0000FA0B0000}"/>
    <cellStyle name="Comma 2 3 2 3 2 6 2" xfId="3514" xr:uid="{00000000-0005-0000-0000-0000FB0B0000}"/>
    <cellStyle name="Comma 2 3 2 3 2 7" xfId="3515" xr:uid="{00000000-0005-0000-0000-0000FC0B0000}"/>
    <cellStyle name="Comma 2 3 2 3 3" xfId="3516" xr:uid="{00000000-0005-0000-0000-0000FD0B0000}"/>
    <cellStyle name="Comma 2 3 2 3 3 2" xfId="3517" xr:uid="{00000000-0005-0000-0000-0000FE0B0000}"/>
    <cellStyle name="Comma 2 3 2 3 3 2 2" xfId="3518" xr:uid="{00000000-0005-0000-0000-0000FF0B0000}"/>
    <cellStyle name="Comma 2 3 2 3 3 2 2 2" xfId="3519" xr:uid="{00000000-0005-0000-0000-0000000C0000}"/>
    <cellStyle name="Comma 2 3 2 3 3 2 3" xfId="3520" xr:uid="{00000000-0005-0000-0000-0000010C0000}"/>
    <cellStyle name="Comma 2 3 2 3 3 3" xfId="3521" xr:uid="{00000000-0005-0000-0000-0000020C0000}"/>
    <cellStyle name="Comma 2 3 2 3 3 3 2" xfId="3522" xr:uid="{00000000-0005-0000-0000-0000030C0000}"/>
    <cellStyle name="Comma 2 3 2 3 3 3 2 2" xfId="3523" xr:uid="{00000000-0005-0000-0000-0000040C0000}"/>
    <cellStyle name="Comma 2 3 2 3 3 3 3" xfId="3524" xr:uid="{00000000-0005-0000-0000-0000050C0000}"/>
    <cellStyle name="Comma 2 3 2 3 3 4" xfId="3525" xr:uid="{00000000-0005-0000-0000-0000060C0000}"/>
    <cellStyle name="Comma 2 3 2 3 3 4 2" xfId="3526" xr:uid="{00000000-0005-0000-0000-0000070C0000}"/>
    <cellStyle name="Comma 2 3 2 3 3 5" xfId="3527" xr:uid="{00000000-0005-0000-0000-0000080C0000}"/>
    <cellStyle name="Comma 2 3 2 3 3 5 2" xfId="3528" xr:uid="{00000000-0005-0000-0000-0000090C0000}"/>
    <cellStyle name="Comma 2 3 2 3 3 6" xfId="3529" xr:uid="{00000000-0005-0000-0000-00000A0C0000}"/>
    <cellStyle name="Comma 2 3 2 3 4" xfId="3530" xr:uid="{00000000-0005-0000-0000-00000B0C0000}"/>
    <cellStyle name="Comma 2 3 2 3 4 2" xfId="3531" xr:uid="{00000000-0005-0000-0000-00000C0C0000}"/>
    <cellStyle name="Comma 2 3 2 3 4 2 2" xfId="3532" xr:uid="{00000000-0005-0000-0000-00000D0C0000}"/>
    <cellStyle name="Comma 2 3 2 3 4 3" xfId="3533" xr:uid="{00000000-0005-0000-0000-00000E0C0000}"/>
    <cellStyle name="Comma 2 3 2 3 5" xfId="3534" xr:uid="{00000000-0005-0000-0000-00000F0C0000}"/>
    <cellStyle name="Comma 2 3 2 3 5 2" xfId="3535" xr:uid="{00000000-0005-0000-0000-0000100C0000}"/>
    <cellStyle name="Comma 2 3 2 3 5 2 2" xfId="3536" xr:uid="{00000000-0005-0000-0000-0000110C0000}"/>
    <cellStyle name="Comma 2 3 2 3 5 3" xfId="3537" xr:uid="{00000000-0005-0000-0000-0000120C0000}"/>
    <cellStyle name="Comma 2 3 2 3 6" xfId="3538" xr:uid="{00000000-0005-0000-0000-0000130C0000}"/>
    <cellStyle name="Comma 2 3 2 3 6 2" xfId="3539" xr:uid="{00000000-0005-0000-0000-0000140C0000}"/>
    <cellStyle name="Comma 2 3 2 3 7" xfId="3540" xr:uid="{00000000-0005-0000-0000-0000150C0000}"/>
    <cellStyle name="Comma 2 3 2 3 7 2" xfId="3541" xr:uid="{00000000-0005-0000-0000-0000160C0000}"/>
    <cellStyle name="Comma 2 3 2 3 8" xfId="3542" xr:uid="{00000000-0005-0000-0000-0000170C0000}"/>
    <cellStyle name="Comma 2 3 2 4" xfId="3543" xr:uid="{00000000-0005-0000-0000-0000180C0000}"/>
    <cellStyle name="Comma 2 3 2 4 2" xfId="3544" xr:uid="{00000000-0005-0000-0000-0000190C0000}"/>
    <cellStyle name="Comma 2 3 2 4 2 2" xfId="3545" xr:uid="{00000000-0005-0000-0000-00001A0C0000}"/>
    <cellStyle name="Comma 2 3 2 4 2 2 2" xfId="3546" xr:uid="{00000000-0005-0000-0000-00001B0C0000}"/>
    <cellStyle name="Comma 2 3 2 4 2 2 2 2" xfId="3547" xr:uid="{00000000-0005-0000-0000-00001C0C0000}"/>
    <cellStyle name="Comma 2 3 2 4 2 2 3" xfId="3548" xr:uid="{00000000-0005-0000-0000-00001D0C0000}"/>
    <cellStyle name="Comma 2 3 2 4 2 3" xfId="3549" xr:uid="{00000000-0005-0000-0000-00001E0C0000}"/>
    <cellStyle name="Comma 2 3 2 4 2 3 2" xfId="3550" xr:uid="{00000000-0005-0000-0000-00001F0C0000}"/>
    <cellStyle name="Comma 2 3 2 4 2 3 2 2" xfId="3551" xr:uid="{00000000-0005-0000-0000-0000200C0000}"/>
    <cellStyle name="Comma 2 3 2 4 2 3 3" xfId="3552" xr:uid="{00000000-0005-0000-0000-0000210C0000}"/>
    <cellStyle name="Comma 2 3 2 4 2 4" xfId="3553" xr:uid="{00000000-0005-0000-0000-0000220C0000}"/>
    <cellStyle name="Comma 2 3 2 4 2 4 2" xfId="3554" xr:uid="{00000000-0005-0000-0000-0000230C0000}"/>
    <cellStyle name="Comma 2 3 2 4 2 5" xfId="3555" xr:uid="{00000000-0005-0000-0000-0000240C0000}"/>
    <cellStyle name="Comma 2 3 2 4 2 5 2" xfId="3556" xr:uid="{00000000-0005-0000-0000-0000250C0000}"/>
    <cellStyle name="Comma 2 3 2 4 2 6" xfId="3557" xr:uid="{00000000-0005-0000-0000-0000260C0000}"/>
    <cellStyle name="Comma 2 3 2 4 3" xfId="3558" xr:uid="{00000000-0005-0000-0000-0000270C0000}"/>
    <cellStyle name="Comma 2 3 2 4 3 2" xfId="3559" xr:uid="{00000000-0005-0000-0000-0000280C0000}"/>
    <cellStyle name="Comma 2 3 2 4 3 2 2" xfId="3560" xr:uid="{00000000-0005-0000-0000-0000290C0000}"/>
    <cellStyle name="Comma 2 3 2 4 3 3" xfId="3561" xr:uid="{00000000-0005-0000-0000-00002A0C0000}"/>
    <cellStyle name="Comma 2 3 2 4 4" xfId="3562" xr:uid="{00000000-0005-0000-0000-00002B0C0000}"/>
    <cellStyle name="Comma 2 3 2 4 4 2" xfId="3563" xr:uid="{00000000-0005-0000-0000-00002C0C0000}"/>
    <cellStyle name="Comma 2 3 2 4 4 2 2" xfId="3564" xr:uid="{00000000-0005-0000-0000-00002D0C0000}"/>
    <cellStyle name="Comma 2 3 2 4 4 3" xfId="3565" xr:uid="{00000000-0005-0000-0000-00002E0C0000}"/>
    <cellStyle name="Comma 2 3 2 4 5" xfId="3566" xr:uid="{00000000-0005-0000-0000-00002F0C0000}"/>
    <cellStyle name="Comma 2 3 2 4 5 2" xfId="3567" xr:uid="{00000000-0005-0000-0000-0000300C0000}"/>
    <cellStyle name="Comma 2 3 2 4 6" xfId="3568" xr:uid="{00000000-0005-0000-0000-0000310C0000}"/>
    <cellStyle name="Comma 2 3 2 4 6 2" xfId="3569" xr:uid="{00000000-0005-0000-0000-0000320C0000}"/>
    <cellStyle name="Comma 2 3 2 4 7" xfId="3570" xr:uid="{00000000-0005-0000-0000-0000330C0000}"/>
    <cellStyle name="Comma 2 3 2 5" xfId="3571" xr:uid="{00000000-0005-0000-0000-0000340C0000}"/>
    <cellStyle name="Comma 2 3 2 5 2" xfId="3572" xr:uid="{00000000-0005-0000-0000-0000350C0000}"/>
    <cellStyle name="Comma 2 3 2 5 2 2" xfId="3573" xr:uid="{00000000-0005-0000-0000-0000360C0000}"/>
    <cellStyle name="Comma 2 3 2 5 2 2 2" xfId="3574" xr:uid="{00000000-0005-0000-0000-0000370C0000}"/>
    <cellStyle name="Comma 2 3 2 5 2 2 2 2" xfId="3575" xr:uid="{00000000-0005-0000-0000-0000380C0000}"/>
    <cellStyle name="Comma 2 3 2 5 2 2 3" xfId="3576" xr:uid="{00000000-0005-0000-0000-0000390C0000}"/>
    <cellStyle name="Comma 2 3 2 5 2 3" xfId="3577" xr:uid="{00000000-0005-0000-0000-00003A0C0000}"/>
    <cellStyle name="Comma 2 3 2 5 2 3 2" xfId="3578" xr:uid="{00000000-0005-0000-0000-00003B0C0000}"/>
    <cellStyle name="Comma 2 3 2 5 2 3 2 2" xfId="3579" xr:uid="{00000000-0005-0000-0000-00003C0C0000}"/>
    <cellStyle name="Comma 2 3 2 5 2 3 3" xfId="3580" xr:uid="{00000000-0005-0000-0000-00003D0C0000}"/>
    <cellStyle name="Comma 2 3 2 5 2 4" xfId="3581" xr:uid="{00000000-0005-0000-0000-00003E0C0000}"/>
    <cellStyle name="Comma 2 3 2 5 2 4 2" xfId="3582" xr:uid="{00000000-0005-0000-0000-00003F0C0000}"/>
    <cellStyle name="Comma 2 3 2 5 2 5" xfId="3583" xr:uid="{00000000-0005-0000-0000-0000400C0000}"/>
    <cellStyle name="Comma 2 3 2 5 2 5 2" xfId="3584" xr:uid="{00000000-0005-0000-0000-0000410C0000}"/>
    <cellStyle name="Comma 2 3 2 5 2 6" xfId="3585" xr:uid="{00000000-0005-0000-0000-0000420C0000}"/>
    <cellStyle name="Comma 2 3 2 5 3" xfId="3586" xr:uid="{00000000-0005-0000-0000-0000430C0000}"/>
    <cellStyle name="Comma 2 3 2 5 3 2" xfId="3587" xr:uid="{00000000-0005-0000-0000-0000440C0000}"/>
    <cellStyle name="Comma 2 3 2 5 3 2 2" xfId="3588" xr:uid="{00000000-0005-0000-0000-0000450C0000}"/>
    <cellStyle name="Comma 2 3 2 5 3 3" xfId="3589" xr:uid="{00000000-0005-0000-0000-0000460C0000}"/>
    <cellStyle name="Comma 2 3 2 5 4" xfId="3590" xr:uid="{00000000-0005-0000-0000-0000470C0000}"/>
    <cellStyle name="Comma 2 3 2 5 4 2" xfId="3591" xr:uid="{00000000-0005-0000-0000-0000480C0000}"/>
    <cellStyle name="Comma 2 3 2 5 4 2 2" xfId="3592" xr:uid="{00000000-0005-0000-0000-0000490C0000}"/>
    <cellStyle name="Comma 2 3 2 5 4 3" xfId="3593" xr:uid="{00000000-0005-0000-0000-00004A0C0000}"/>
    <cellStyle name="Comma 2 3 2 5 5" xfId="3594" xr:uid="{00000000-0005-0000-0000-00004B0C0000}"/>
    <cellStyle name="Comma 2 3 2 5 5 2" xfId="3595" xr:uid="{00000000-0005-0000-0000-00004C0C0000}"/>
    <cellStyle name="Comma 2 3 2 5 6" xfId="3596" xr:uid="{00000000-0005-0000-0000-00004D0C0000}"/>
    <cellStyle name="Comma 2 3 2 5 6 2" xfId="3597" xr:uid="{00000000-0005-0000-0000-00004E0C0000}"/>
    <cellStyle name="Comma 2 3 2 5 7" xfId="3598" xr:uid="{00000000-0005-0000-0000-00004F0C0000}"/>
    <cellStyle name="Comma 2 3 2 6" xfId="3599" xr:uid="{00000000-0005-0000-0000-0000500C0000}"/>
    <cellStyle name="Comma 2 3 2 6 2" xfId="3600" xr:uid="{00000000-0005-0000-0000-0000510C0000}"/>
    <cellStyle name="Comma 2 3 2 6 2 2" xfId="3601" xr:uid="{00000000-0005-0000-0000-0000520C0000}"/>
    <cellStyle name="Comma 2 3 2 6 2 2 2" xfId="3602" xr:uid="{00000000-0005-0000-0000-0000530C0000}"/>
    <cellStyle name="Comma 2 3 2 6 2 3" xfId="3603" xr:uid="{00000000-0005-0000-0000-0000540C0000}"/>
    <cellStyle name="Comma 2 3 2 6 3" xfId="3604" xr:uid="{00000000-0005-0000-0000-0000550C0000}"/>
    <cellStyle name="Comma 2 3 2 6 3 2" xfId="3605" xr:uid="{00000000-0005-0000-0000-0000560C0000}"/>
    <cellStyle name="Comma 2 3 2 6 3 2 2" xfId="3606" xr:uid="{00000000-0005-0000-0000-0000570C0000}"/>
    <cellStyle name="Comma 2 3 2 6 3 3" xfId="3607" xr:uid="{00000000-0005-0000-0000-0000580C0000}"/>
    <cellStyle name="Comma 2 3 2 6 4" xfId="3608" xr:uid="{00000000-0005-0000-0000-0000590C0000}"/>
    <cellStyle name="Comma 2 3 2 6 4 2" xfId="3609" xr:uid="{00000000-0005-0000-0000-00005A0C0000}"/>
    <cellStyle name="Comma 2 3 2 6 5" xfId="3610" xr:uid="{00000000-0005-0000-0000-00005B0C0000}"/>
    <cellStyle name="Comma 2 3 2 6 5 2" xfId="3611" xr:uid="{00000000-0005-0000-0000-00005C0C0000}"/>
    <cellStyle name="Comma 2 3 2 6 6" xfId="3612" xr:uid="{00000000-0005-0000-0000-00005D0C0000}"/>
    <cellStyle name="Comma 2 3 2 7" xfId="3613" xr:uid="{00000000-0005-0000-0000-00005E0C0000}"/>
    <cellStyle name="Comma 2 3 2 7 2" xfId="3614" xr:uid="{00000000-0005-0000-0000-00005F0C0000}"/>
    <cellStyle name="Comma 2 3 2 7 2 2" xfId="3615" xr:uid="{00000000-0005-0000-0000-0000600C0000}"/>
    <cellStyle name="Comma 2 3 2 7 3" xfId="3616" xr:uid="{00000000-0005-0000-0000-0000610C0000}"/>
    <cellStyle name="Comma 2 3 2 8" xfId="3617" xr:uid="{00000000-0005-0000-0000-0000620C0000}"/>
    <cellStyle name="Comma 2 3 2 8 2" xfId="3618" xr:uid="{00000000-0005-0000-0000-0000630C0000}"/>
    <cellStyle name="Comma 2 3 2 8 2 2" xfId="3619" xr:uid="{00000000-0005-0000-0000-0000640C0000}"/>
    <cellStyle name="Comma 2 3 2 8 3" xfId="3620" xr:uid="{00000000-0005-0000-0000-0000650C0000}"/>
    <cellStyle name="Comma 2 3 2 9" xfId="3621" xr:uid="{00000000-0005-0000-0000-0000660C0000}"/>
    <cellStyle name="Comma 2 3 2 9 2" xfId="3622" xr:uid="{00000000-0005-0000-0000-0000670C0000}"/>
    <cellStyle name="Comma 2 3 3" xfId="3623" xr:uid="{00000000-0005-0000-0000-0000680C0000}"/>
    <cellStyle name="Comma 2 3 3 10" xfId="3624" xr:uid="{00000000-0005-0000-0000-0000690C0000}"/>
    <cellStyle name="Comma 2 3 3 2" xfId="3625" xr:uid="{00000000-0005-0000-0000-00006A0C0000}"/>
    <cellStyle name="Comma 2 3 3 2 2" xfId="3626" xr:uid="{00000000-0005-0000-0000-00006B0C0000}"/>
    <cellStyle name="Comma 2 3 3 2 2 2" xfId="3627" xr:uid="{00000000-0005-0000-0000-00006C0C0000}"/>
    <cellStyle name="Comma 2 3 3 2 2 2 2" xfId="3628" xr:uid="{00000000-0005-0000-0000-00006D0C0000}"/>
    <cellStyle name="Comma 2 3 3 2 2 2 2 2" xfId="3629" xr:uid="{00000000-0005-0000-0000-00006E0C0000}"/>
    <cellStyle name="Comma 2 3 3 2 2 2 2 2 2" xfId="3630" xr:uid="{00000000-0005-0000-0000-00006F0C0000}"/>
    <cellStyle name="Comma 2 3 3 2 2 2 2 3" xfId="3631" xr:uid="{00000000-0005-0000-0000-0000700C0000}"/>
    <cellStyle name="Comma 2 3 3 2 2 2 3" xfId="3632" xr:uid="{00000000-0005-0000-0000-0000710C0000}"/>
    <cellStyle name="Comma 2 3 3 2 2 2 3 2" xfId="3633" xr:uid="{00000000-0005-0000-0000-0000720C0000}"/>
    <cellStyle name="Comma 2 3 3 2 2 2 3 2 2" xfId="3634" xr:uid="{00000000-0005-0000-0000-0000730C0000}"/>
    <cellStyle name="Comma 2 3 3 2 2 2 3 3" xfId="3635" xr:uid="{00000000-0005-0000-0000-0000740C0000}"/>
    <cellStyle name="Comma 2 3 3 2 2 2 4" xfId="3636" xr:uid="{00000000-0005-0000-0000-0000750C0000}"/>
    <cellStyle name="Comma 2 3 3 2 2 2 4 2" xfId="3637" xr:uid="{00000000-0005-0000-0000-0000760C0000}"/>
    <cellStyle name="Comma 2 3 3 2 2 2 5" xfId="3638" xr:uid="{00000000-0005-0000-0000-0000770C0000}"/>
    <cellStyle name="Comma 2 3 3 2 2 2 5 2" xfId="3639" xr:uid="{00000000-0005-0000-0000-0000780C0000}"/>
    <cellStyle name="Comma 2 3 3 2 2 2 6" xfId="3640" xr:uid="{00000000-0005-0000-0000-0000790C0000}"/>
    <cellStyle name="Comma 2 3 3 2 2 3" xfId="3641" xr:uid="{00000000-0005-0000-0000-00007A0C0000}"/>
    <cellStyle name="Comma 2 3 3 2 2 3 2" xfId="3642" xr:uid="{00000000-0005-0000-0000-00007B0C0000}"/>
    <cellStyle name="Comma 2 3 3 2 2 3 2 2" xfId="3643" xr:uid="{00000000-0005-0000-0000-00007C0C0000}"/>
    <cellStyle name="Comma 2 3 3 2 2 3 3" xfId="3644" xr:uid="{00000000-0005-0000-0000-00007D0C0000}"/>
    <cellStyle name="Comma 2 3 3 2 2 4" xfId="3645" xr:uid="{00000000-0005-0000-0000-00007E0C0000}"/>
    <cellStyle name="Comma 2 3 3 2 2 4 2" xfId="3646" xr:uid="{00000000-0005-0000-0000-00007F0C0000}"/>
    <cellStyle name="Comma 2 3 3 2 2 4 2 2" xfId="3647" xr:uid="{00000000-0005-0000-0000-0000800C0000}"/>
    <cellStyle name="Comma 2 3 3 2 2 4 3" xfId="3648" xr:uid="{00000000-0005-0000-0000-0000810C0000}"/>
    <cellStyle name="Comma 2 3 3 2 2 5" xfId="3649" xr:uid="{00000000-0005-0000-0000-0000820C0000}"/>
    <cellStyle name="Comma 2 3 3 2 2 5 2" xfId="3650" xr:uid="{00000000-0005-0000-0000-0000830C0000}"/>
    <cellStyle name="Comma 2 3 3 2 2 6" xfId="3651" xr:uid="{00000000-0005-0000-0000-0000840C0000}"/>
    <cellStyle name="Comma 2 3 3 2 2 6 2" xfId="3652" xr:uid="{00000000-0005-0000-0000-0000850C0000}"/>
    <cellStyle name="Comma 2 3 3 2 2 7" xfId="3653" xr:uid="{00000000-0005-0000-0000-0000860C0000}"/>
    <cellStyle name="Comma 2 3 3 2 3" xfId="3654" xr:uid="{00000000-0005-0000-0000-0000870C0000}"/>
    <cellStyle name="Comma 2 3 3 2 3 2" xfId="3655" xr:uid="{00000000-0005-0000-0000-0000880C0000}"/>
    <cellStyle name="Comma 2 3 3 2 3 2 2" xfId="3656" xr:uid="{00000000-0005-0000-0000-0000890C0000}"/>
    <cellStyle name="Comma 2 3 3 2 3 2 2 2" xfId="3657" xr:uid="{00000000-0005-0000-0000-00008A0C0000}"/>
    <cellStyle name="Comma 2 3 3 2 3 2 3" xfId="3658" xr:uid="{00000000-0005-0000-0000-00008B0C0000}"/>
    <cellStyle name="Comma 2 3 3 2 3 3" xfId="3659" xr:uid="{00000000-0005-0000-0000-00008C0C0000}"/>
    <cellStyle name="Comma 2 3 3 2 3 3 2" xfId="3660" xr:uid="{00000000-0005-0000-0000-00008D0C0000}"/>
    <cellStyle name="Comma 2 3 3 2 3 3 2 2" xfId="3661" xr:uid="{00000000-0005-0000-0000-00008E0C0000}"/>
    <cellStyle name="Comma 2 3 3 2 3 3 3" xfId="3662" xr:uid="{00000000-0005-0000-0000-00008F0C0000}"/>
    <cellStyle name="Comma 2 3 3 2 3 4" xfId="3663" xr:uid="{00000000-0005-0000-0000-0000900C0000}"/>
    <cellStyle name="Comma 2 3 3 2 3 4 2" xfId="3664" xr:uid="{00000000-0005-0000-0000-0000910C0000}"/>
    <cellStyle name="Comma 2 3 3 2 3 5" xfId="3665" xr:uid="{00000000-0005-0000-0000-0000920C0000}"/>
    <cellStyle name="Comma 2 3 3 2 3 5 2" xfId="3666" xr:uid="{00000000-0005-0000-0000-0000930C0000}"/>
    <cellStyle name="Comma 2 3 3 2 3 6" xfId="3667" xr:uid="{00000000-0005-0000-0000-0000940C0000}"/>
    <cellStyle name="Comma 2 3 3 2 4" xfId="3668" xr:uid="{00000000-0005-0000-0000-0000950C0000}"/>
    <cellStyle name="Comma 2 3 3 2 4 2" xfId="3669" xr:uid="{00000000-0005-0000-0000-0000960C0000}"/>
    <cellStyle name="Comma 2 3 3 2 4 2 2" xfId="3670" xr:uid="{00000000-0005-0000-0000-0000970C0000}"/>
    <cellStyle name="Comma 2 3 3 2 4 3" xfId="3671" xr:uid="{00000000-0005-0000-0000-0000980C0000}"/>
    <cellStyle name="Comma 2 3 3 2 5" xfId="3672" xr:uid="{00000000-0005-0000-0000-0000990C0000}"/>
    <cellStyle name="Comma 2 3 3 2 5 2" xfId="3673" xr:uid="{00000000-0005-0000-0000-00009A0C0000}"/>
    <cellStyle name="Comma 2 3 3 2 5 2 2" xfId="3674" xr:uid="{00000000-0005-0000-0000-00009B0C0000}"/>
    <cellStyle name="Comma 2 3 3 2 5 3" xfId="3675" xr:uid="{00000000-0005-0000-0000-00009C0C0000}"/>
    <cellStyle name="Comma 2 3 3 2 6" xfId="3676" xr:uid="{00000000-0005-0000-0000-00009D0C0000}"/>
    <cellStyle name="Comma 2 3 3 2 6 2" xfId="3677" xr:uid="{00000000-0005-0000-0000-00009E0C0000}"/>
    <cellStyle name="Comma 2 3 3 2 7" xfId="3678" xr:uid="{00000000-0005-0000-0000-00009F0C0000}"/>
    <cellStyle name="Comma 2 3 3 2 7 2" xfId="3679" xr:uid="{00000000-0005-0000-0000-0000A00C0000}"/>
    <cellStyle name="Comma 2 3 3 2 8" xfId="3680" xr:uid="{00000000-0005-0000-0000-0000A10C0000}"/>
    <cellStyle name="Comma 2 3 3 3" xfId="3681" xr:uid="{00000000-0005-0000-0000-0000A20C0000}"/>
    <cellStyle name="Comma 2 3 3 3 2" xfId="3682" xr:uid="{00000000-0005-0000-0000-0000A30C0000}"/>
    <cellStyle name="Comma 2 3 3 3 2 2" xfId="3683" xr:uid="{00000000-0005-0000-0000-0000A40C0000}"/>
    <cellStyle name="Comma 2 3 3 3 2 2 2" xfId="3684" xr:uid="{00000000-0005-0000-0000-0000A50C0000}"/>
    <cellStyle name="Comma 2 3 3 3 2 2 2 2" xfId="3685" xr:uid="{00000000-0005-0000-0000-0000A60C0000}"/>
    <cellStyle name="Comma 2 3 3 3 2 2 3" xfId="3686" xr:uid="{00000000-0005-0000-0000-0000A70C0000}"/>
    <cellStyle name="Comma 2 3 3 3 2 3" xfId="3687" xr:uid="{00000000-0005-0000-0000-0000A80C0000}"/>
    <cellStyle name="Comma 2 3 3 3 2 3 2" xfId="3688" xr:uid="{00000000-0005-0000-0000-0000A90C0000}"/>
    <cellStyle name="Comma 2 3 3 3 2 3 2 2" xfId="3689" xr:uid="{00000000-0005-0000-0000-0000AA0C0000}"/>
    <cellStyle name="Comma 2 3 3 3 2 3 3" xfId="3690" xr:uid="{00000000-0005-0000-0000-0000AB0C0000}"/>
    <cellStyle name="Comma 2 3 3 3 2 4" xfId="3691" xr:uid="{00000000-0005-0000-0000-0000AC0C0000}"/>
    <cellStyle name="Comma 2 3 3 3 2 4 2" xfId="3692" xr:uid="{00000000-0005-0000-0000-0000AD0C0000}"/>
    <cellStyle name="Comma 2 3 3 3 2 5" xfId="3693" xr:uid="{00000000-0005-0000-0000-0000AE0C0000}"/>
    <cellStyle name="Comma 2 3 3 3 2 5 2" xfId="3694" xr:uid="{00000000-0005-0000-0000-0000AF0C0000}"/>
    <cellStyle name="Comma 2 3 3 3 2 6" xfId="3695" xr:uid="{00000000-0005-0000-0000-0000B00C0000}"/>
    <cellStyle name="Comma 2 3 3 3 3" xfId="3696" xr:uid="{00000000-0005-0000-0000-0000B10C0000}"/>
    <cellStyle name="Comma 2 3 3 3 3 2" xfId="3697" xr:uid="{00000000-0005-0000-0000-0000B20C0000}"/>
    <cellStyle name="Comma 2 3 3 3 3 2 2" xfId="3698" xr:uid="{00000000-0005-0000-0000-0000B30C0000}"/>
    <cellStyle name="Comma 2 3 3 3 3 3" xfId="3699" xr:uid="{00000000-0005-0000-0000-0000B40C0000}"/>
    <cellStyle name="Comma 2 3 3 3 4" xfId="3700" xr:uid="{00000000-0005-0000-0000-0000B50C0000}"/>
    <cellStyle name="Comma 2 3 3 3 4 2" xfId="3701" xr:uid="{00000000-0005-0000-0000-0000B60C0000}"/>
    <cellStyle name="Comma 2 3 3 3 4 2 2" xfId="3702" xr:uid="{00000000-0005-0000-0000-0000B70C0000}"/>
    <cellStyle name="Comma 2 3 3 3 4 3" xfId="3703" xr:uid="{00000000-0005-0000-0000-0000B80C0000}"/>
    <cellStyle name="Comma 2 3 3 3 5" xfId="3704" xr:uid="{00000000-0005-0000-0000-0000B90C0000}"/>
    <cellStyle name="Comma 2 3 3 3 5 2" xfId="3705" xr:uid="{00000000-0005-0000-0000-0000BA0C0000}"/>
    <cellStyle name="Comma 2 3 3 3 6" xfId="3706" xr:uid="{00000000-0005-0000-0000-0000BB0C0000}"/>
    <cellStyle name="Comma 2 3 3 3 6 2" xfId="3707" xr:uid="{00000000-0005-0000-0000-0000BC0C0000}"/>
    <cellStyle name="Comma 2 3 3 3 7" xfId="3708" xr:uid="{00000000-0005-0000-0000-0000BD0C0000}"/>
    <cellStyle name="Comma 2 3 3 4" xfId="3709" xr:uid="{00000000-0005-0000-0000-0000BE0C0000}"/>
    <cellStyle name="Comma 2 3 3 4 2" xfId="3710" xr:uid="{00000000-0005-0000-0000-0000BF0C0000}"/>
    <cellStyle name="Comma 2 3 3 4 2 2" xfId="3711" xr:uid="{00000000-0005-0000-0000-0000C00C0000}"/>
    <cellStyle name="Comma 2 3 3 4 2 2 2" xfId="3712" xr:uid="{00000000-0005-0000-0000-0000C10C0000}"/>
    <cellStyle name="Comma 2 3 3 4 2 2 2 2" xfId="3713" xr:uid="{00000000-0005-0000-0000-0000C20C0000}"/>
    <cellStyle name="Comma 2 3 3 4 2 2 3" xfId="3714" xr:uid="{00000000-0005-0000-0000-0000C30C0000}"/>
    <cellStyle name="Comma 2 3 3 4 2 3" xfId="3715" xr:uid="{00000000-0005-0000-0000-0000C40C0000}"/>
    <cellStyle name="Comma 2 3 3 4 2 3 2" xfId="3716" xr:uid="{00000000-0005-0000-0000-0000C50C0000}"/>
    <cellStyle name="Comma 2 3 3 4 2 3 2 2" xfId="3717" xr:uid="{00000000-0005-0000-0000-0000C60C0000}"/>
    <cellStyle name="Comma 2 3 3 4 2 3 3" xfId="3718" xr:uid="{00000000-0005-0000-0000-0000C70C0000}"/>
    <cellStyle name="Comma 2 3 3 4 2 4" xfId="3719" xr:uid="{00000000-0005-0000-0000-0000C80C0000}"/>
    <cellStyle name="Comma 2 3 3 4 2 4 2" xfId="3720" xr:uid="{00000000-0005-0000-0000-0000C90C0000}"/>
    <cellStyle name="Comma 2 3 3 4 2 5" xfId="3721" xr:uid="{00000000-0005-0000-0000-0000CA0C0000}"/>
    <cellStyle name="Comma 2 3 3 4 2 5 2" xfId="3722" xr:uid="{00000000-0005-0000-0000-0000CB0C0000}"/>
    <cellStyle name="Comma 2 3 3 4 2 6" xfId="3723" xr:uid="{00000000-0005-0000-0000-0000CC0C0000}"/>
    <cellStyle name="Comma 2 3 3 4 3" xfId="3724" xr:uid="{00000000-0005-0000-0000-0000CD0C0000}"/>
    <cellStyle name="Comma 2 3 3 4 3 2" xfId="3725" xr:uid="{00000000-0005-0000-0000-0000CE0C0000}"/>
    <cellStyle name="Comma 2 3 3 4 3 2 2" xfId="3726" xr:uid="{00000000-0005-0000-0000-0000CF0C0000}"/>
    <cellStyle name="Comma 2 3 3 4 3 3" xfId="3727" xr:uid="{00000000-0005-0000-0000-0000D00C0000}"/>
    <cellStyle name="Comma 2 3 3 4 4" xfId="3728" xr:uid="{00000000-0005-0000-0000-0000D10C0000}"/>
    <cellStyle name="Comma 2 3 3 4 4 2" xfId="3729" xr:uid="{00000000-0005-0000-0000-0000D20C0000}"/>
    <cellStyle name="Comma 2 3 3 4 4 2 2" xfId="3730" xr:uid="{00000000-0005-0000-0000-0000D30C0000}"/>
    <cellStyle name="Comma 2 3 3 4 4 3" xfId="3731" xr:uid="{00000000-0005-0000-0000-0000D40C0000}"/>
    <cellStyle name="Comma 2 3 3 4 5" xfId="3732" xr:uid="{00000000-0005-0000-0000-0000D50C0000}"/>
    <cellStyle name="Comma 2 3 3 4 5 2" xfId="3733" xr:uid="{00000000-0005-0000-0000-0000D60C0000}"/>
    <cellStyle name="Comma 2 3 3 4 6" xfId="3734" xr:uid="{00000000-0005-0000-0000-0000D70C0000}"/>
    <cellStyle name="Comma 2 3 3 4 6 2" xfId="3735" xr:uid="{00000000-0005-0000-0000-0000D80C0000}"/>
    <cellStyle name="Comma 2 3 3 4 7" xfId="3736" xr:uid="{00000000-0005-0000-0000-0000D90C0000}"/>
    <cellStyle name="Comma 2 3 3 5" xfId="3737" xr:uid="{00000000-0005-0000-0000-0000DA0C0000}"/>
    <cellStyle name="Comma 2 3 3 5 2" xfId="3738" xr:uid="{00000000-0005-0000-0000-0000DB0C0000}"/>
    <cellStyle name="Comma 2 3 3 5 2 2" xfId="3739" xr:uid="{00000000-0005-0000-0000-0000DC0C0000}"/>
    <cellStyle name="Comma 2 3 3 5 2 2 2" xfId="3740" xr:uid="{00000000-0005-0000-0000-0000DD0C0000}"/>
    <cellStyle name="Comma 2 3 3 5 2 3" xfId="3741" xr:uid="{00000000-0005-0000-0000-0000DE0C0000}"/>
    <cellStyle name="Comma 2 3 3 5 3" xfId="3742" xr:uid="{00000000-0005-0000-0000-0000DF0C0000}"/>
    <cellStyle name="Comma 2 3 3 5 3 2" xfId="3743" xr:uid="{00000000-0005-0000-0000-0000E00C0000}"/>
    <cellStyle name="Comma 2 3 3 5 3 2 2" xfId="3744" xr:uid="{00000000-0005-0000-0000-0000E10C0000}"/>
    <cellStyle name="Comma 2 3 3 5 3 3" xfId="3745" xr:uid="{00000000-0005-0000-0000-0000E20C0000}"/>
    <cellStyle name="Comma 2 3 3 5 4" xfId="3746" xr:uid="{00000000-0005-0000-0000-0000E30C0000}"/>
    <cellStyle name="Comma 2 3 3 5 4 2" xfId="3747" xr:uid="{00000000-0005-0000-0000-0000E40C0000}"/>
    <cellStyle name="Comma 2 3 3 5 5" xfId="3748" xr:uid="{00000000-0005-0000-0000-0000E50C0000}"/>
    <cellStyle name="Comma 2 3 3 5 5 2" xfId="3749" xr:uid="{00000000-0005-0000-0000-0000E60C0000}"/>
    <cellStyle name="Comma 2 3 3 5 6" xfId="3750" xr:uid="{00000000-0005-0000-0000-0000E70C0000}"/>
    <cellStyle name="Comma 2 3 3 6" xfId="3751" xr:uid="{00000000-0005-0000-0000-0000E80C0000}"/>
    <cellStyle name="Comma 2 3 3 6 2" xfId="3752" xr:uid="{00000000-0005-0000-0000-0000E90C0000}"/>
    <cellStyle name="Comma 2 3 3 6 2 2" xfId="3753" xr:uid="{00000000-0005-0000-0000-0000EA0C0000}"/>
    <cellStyle name="Comma 2 3 3 6 3" xfId="3754" xr:uid="{00000000-0005-0000-0000-0000EB0C0000}"/>
    <cellStyle name="Comma 2 3 3 7" xfId="3755" xr:uid="{00000000-0005-0000-0000-0000EC0C0000}"/>
    <cellStyle name="Comma 2 3 3 7 2" xfId="3756" xr:uid="{00000000-0005-0000-0000-0000ED0C0000}"/>
    <cellStyle name="Comma 2 3 3 7 2 2" xfId="3757" xr:uid="{00000000-0005-0000-0000-0000EE0C0000}"/>
    <cellStyle name="Comma 2 3 3 7 3" xfId="3758" xr:uid="{00000000-0005-0000-0000-0000EF0C0000}"/>
    <cellStyle name="Comma 2 3 3 8" xfId="3759" xr:uid="{00000000-0005-0000-0000-0000F00C0000}"/>
    <cellStyle name="Comma 2 3 3 8 2" xfId="3760" xr:uid="{00000000-0005-0000-0000-0000F10C0000}"/>
    <cellStyle name="Comma 2 3 3 9" xfId="3761" xr:uid="{00000000-0005-0000-0000-0000F20C0000}"/>
    <cellStyle name="Comma 2 3 3 9 2" xfId="3762" xr:uid="{00000000-0005-0000-0000-0000F30C0000}"/>
    <cellStyle name="Comma 2 3 4" xfId="3763" xr:uid="{00000000-0005-0000-0000-0000F40C0000}"/>
    <cellStyle name="Comma 2 3 4 2" xfId="3764" xr:uid="{00000000-0005-0000-0000-0000F50C0000}"/>
    <cellStyle name="Comma 2 3 4 2 2" xfId="3765" xr:uid="{00000000-0005-0000-0000-0000F60C0000}"/>
    <cellStyle name="Comma 2 3 4 2 2 2" xfId="3766" xr:uid="{00000000-0005-0000-0000-0000F70C0000}"/>
    <cellStyle name="Comma 2 3 4 2 2 2 2" xfId="3767" xr:uid="{00000000-0005-0000-0000-0000F80C0000}"/>
    <cellStyle name="Comma 2 3 4 2 2 2 2 2" xfId="3768" xr:uid="{00000000-0005-0000-0000-0000F90C0000}"/>
    <cellStyle name="Comma 2 3 4 2 2 2 3" xfId="3769" xr:uid="{00000000-0005-0000-0000-0000FA0C0000}"/>
    <cellStyle name="Comma 2 3 4 2 2 3" xfId="3770" xr:uid="{00000000-0005-0000-0000-0000FB0C0000}"/>
    <cellStyle name="Comma 2 3 4 2 2 3 2" xfId="3771" xr:uid="{00000000-0005-0000-0000-0000FC0C0000}"/>
    <cellStyle name="Comma 2 3 4 2 2 3 2 2" xfId="3772" xr:uid="{00000000-0005-0000-0000-0000FD0C0000}"/>
    <cellStyle name="Comma 2 3 4 2 2 3 3" xfId="3773" xr:uid="{00000000-0005-0000-0000-0000FE0C0000}"/>
    <cellStyle name="Comma 2 3 4 2 2 4" xfId="3774" xr:uid="{00000000-0005-0000-0000-0000FF0C0000}"/>
    <cellStyle name="Comma 2 3 4 2 2 4 2" xfId="3775" xr:uid="{00000000-0005-0000-0000-0000000D0000}"/>
    <cellStyle name="Comma 2 3 4 2 2 5" xfId="3776" xr:uid="{00000000-0005-0000-0000-0000010D0000}"/>
    <cellStyle name="Comma 2 3 4 2 2 5 2" xfId="3777" xr:uid="{00000000-0005-0000-0000-0000020D0000}"/>
    <cellStyle name="Comma 2 3 4 2 2 6" xfId="3778" xr:uid="{00000000-0005-0000-0000-0000030D0000}"/>
    <cellStyle name="Comma 2 3 4 2 3" xfId="3779" xr:uid="{00000000-0005-0000-0000-0000040D0000}"/>
    <cellStyle name="Comma 2 3 4 2 3 2" xfId="3780" xr:uid="{00000000-0005-0000-0000-0000050D0000}"/>
    <cellStyle name="Comma 2 3 4 2 3 2 2" xfId="3781" xr:uid="{00000000-0005-0000-0000-0000060D0000}"/>
    <cellStyle name="Comma 2 3 4 2 3 3" xfId="3782" xr:uid="{00000000-0005-0000-0000-0000070D0000}"/>
    <cellStyle name="Comma 2 3 4 2 4" xfId="3783" xr:uid="{00000000-0005-0000-0000-0000080D0000}"/>
    <cellStyle name="Comma 2 3 4 2 4 2" xfId="3784" xr:uid="{00000000-0005-0000-0000-0000090D0000}"/>
    <cellStyle name="Comma 2 3 4 2 4 2 2" xfId="3785" xr:uid="{00000000-0005-0000-0000-00000A0D0000}"/>
    <cellStyle name="Comma 2 3 4 2 4 3" xfId="3786" xr:uid="{00000000-0005-0000-0000-00000B0D0000}"/>
    <cellStyle name="Comma 2 3 4 2 5" xfId="3787" xr:uid="{00000000-0005-0000-0000-00000C0D0000}"/>
    <cellStyle name="Comma 2 3 4 2 5 2" xfId="3788" xr:uid="{00000000-0005-0000-0000-00000D0D0000}"/>
    <cellStyle name="Comma 2 3 4 2 6" xfId="3789" xr:uid="{00000000-0005-0000-0000-00000E0D0000}"/>
    <cellStyle name="Comma 2 3 4 2 6 2" xfId="3790" xr:uid="{00000000-0005-0000-0000-00000F0D0000}"/>
    <cellStyle name="Comma 2 3 4 2 7" xfId="3791" xr:uid="{00000000-0005-0000-0000-0000100D0000}"/>
    <cellStyle name="Comma 2 3 4 3" xfId="3792" xr:uid="{00000000-0005-0000-0000-0000110D0000}"/>
    <cellStyle name="Comma 2 3 4 3 2" xfId="3793" xr:uid="{00000000-0005-0000-0000-0000120D0000}"/>
    <cellStyle name="Comma 2 3 4 3 2 2" xfId="3794" xr:uid="{00000000-0005-0000-0000-0000130D0000}"/>
    <cellStyle name="Comma 2 3 4 3 2 2 2" xfId="3795" xr:uid="{00000000-0005-0000-0000-0000140D0000}"/>
    <cellStyle name="Comma 2 3 4 3 2 3" xfId="3796" xr:uid="{00000000-0005-0000-0000-0000150D0000}"/>
    <cellStyle name="Comma 2 3 4 3 3" xfId="3797" xr:uid="{00000000-0005-0000-0000-0000160D0000}"/>
    <cellStyle name="Comma 2 3 4 3 3 2" xfId="3798" xr:uid="{00000000-0005-0000-0000-0000170D0000}"/>
    <cellStyle name="Comma 2 3 4 3 3 2 2" xfId="3799" xr:uid="{00000000-0005-0000-0000-0000180D0000}"/>
    <cellStyle name="Comma 2 3 4 3 3 3" xfId="3800" xr:uid="{00000000-0005-0000-0000-0000190D0000}"/>
    <cellStyle name="Comma 2 3 4 3 4" xfId="3801" xr:uid="{00000000-0005-0000-0000-00001A0D0000}"/>
    <cellStyle name="Comma 2 3 4 3 4 2" xfId="3802" xr:uid="{00000000-0005-0000-0000-00001B0D0000}"/>
    <cellStyle name="Comma 2 3 4 3 5" xfId="3803" xr:uid="{00000000-0005-0000-0000-00001C0D0000}"/>
    <cellStyle name="Comma 2 3 4 3 5 2" xfId="3804" xr:uid="{00000000-0005-0000-0000-00001D0D0000}"/>
    <cellStyle name="Comma 2 3 4 3 6" xfId="3805" xr:uid="{00000000-0005-0000-0000-00001E0D0000}"/>
    <cellStyle name="Comma 2 3 4 4" xfId="3806" xr:uid="{00000000-0005-0000-0000-00001F0D0000}"/>
    <cellStyle name="Comma 2 3 4 4 2" xfId="3807" xr:uid="{00000000-0005-0000-0000-0000200D0000}"/>
    <cellStyle name="Comma 2 3 4 4 2 2" xfId="3808" xr:uid="{00000000-0005-0000-0000-0000210D0000}"/>
    <cellStyle name="Comma 2 3 4 4 3" xfId="3809" xr:uid="{00000000-0005-0000-0000-0000220D0000}"/>
    <cellStyle name="Comma 2 3 4 5" xfId="3810" xr:uid="{00000000-0005-0000-0000-0000230D0000}"/>
    <cellStyle name="Comma 2 3 4 5 2" xfId="3811" xr:uid="{00000000-0005-0000-0000-0000240D0000}"/>
    <cellStyle name="Comma 2 3 4 5 2 2" xfId="3812" xr:uid="{00000000-0005-0000-0000-0000250D0000}"/>
    <cellStyle name="Comma 2 3 4 5 3" xfId="3813" xr:uid="{00000000-0005-0000-0000-0000260D0000}"/>
    <cellStyle name="Comma 2 3 4 6" xfId="3814" xr:uid="{00000000-0005-0000-0000-0000270D0000}"/>
    <cellStyle name="Comma 2 3 4 6 2" xfId="3815" xr:uid="{00000000-0005-0000-0000-0000280D0000}"/>
    <cellStyle name="Comma 2 3 4 7" xfId="3816" xr:uid="{00000000-0005-0000-0000-0000290D0000}"/>
    <cellStyle name="Comma 2 3 4 7 2" xfId="3817" xr:uid="{00000000-0005-0000-0000-00002A0D0000}"/>
    <cellStyle name="Comma 2 3 4 8" xfId="3818" xr:uid="{00000000-0005-0000-0000-00002B0D0000}"/>
    <cellStyle name="Comma 2 3 5" xfId="3819" xr:uid="{00000000-0005-0000-0000-00002C0D0000}"/>
    <cellStyle name="Comma 2 3 5 2" xfId="3820" xr:uid="{00000000-0005-0000-0000-00002D0D0000}"/>
    <cellStyle name="Comma 2 3 5 2 2" xfId="3821" xr:uid="{00000000-0005-0000-0000-00002E0D0000}"/>
    <cellStyle name="Comma 2 3 5 2 2 2" xfId="3822" xr:uid="{00000000-0005-0000-0000-00002F0D0000}"/>
    <cellStyle name="Comma 2 3 5 2 2 2 2" xfId="3823" xr:uid="{00000000-0005-0000-0000-0000300D0000}"/>
    <cellStyle name="Comma 2 3 5 2 2 3" xfId="3824" xr:uid="{00000000-0005-0000-0000-0000310D0000}"/>
    <cellStyle name="Comma 2 3 5 2 3" xfId="3825" xr:uid="{00000000-0005-0000-0000-0000320D0000}"/>
    <cellStyle name="Comma 2 3 5 2 3 2" xfId="3826" xr:uid="{00000000-0005-0000-0000-0000330D0000}"/>
    <cellStyle name="Comma 2 3 5 2 3 2 2" xfId="3827" xr:uid="{00000000-0005-0000-0000-0000340D0000}"/>
    <cellStyle name="Comma 2 3 5 2 3 3" xfId="3828" xr:uid="{00000000-0005-0000-0000-0000350D0000}"/>
    <cellStyle name="Comma 2 3 5 2 4" xfId="3829" xr:uid="{00000000-0005-0000-0000-0000360D0000}"/>
    <cellStyle name="Comma 2 3 5 2 4 2" xfId="3830" xr:uid="{00000000-0005-0000-0000-0000370D0000}"/>
    <cellStyle name="Comma 2 3 5 2 5" xfId="3831" xr:uid="{00000000-0005-0000-0000-0000380D0000}"/>
    <cellStyle name="Comma 2 3 5 2 5 2" xfId="3832" xr:uid="{00000000-0005-0000-0000-0000390D0000}"/>
    <cellStyle name="Comma 2 3 5 2 6" xfId="3833" xr:uid="{00000000-0005-0000-0000-00003A0D0000}"/>
    <cellStyle name="Comma 2 3 5 3" xfId="3834" xr:uid="{00000000-0005-0000-0000-00003B0D0000}"/>
    <cellStyle name="Comma 2 3 5 3 2" xfId="3835" xr:uid="{00000000-0005-0000-0000-00003C0D0000}"/>
    <cellStyle name="Comma 2 3 5 3 2 2" xfId="3836" xr:uid="{00000000-0005-0000-0000-00003D0D0000}"/>
    <cellStyle name="Comma 2 3 5 3 3" xfId="3837" xr:uid="{00000000-0005-0000-0000-00003E0D0000}"/>
    <cellStyle name="Comma 2 3 5 4" xfId="3838" xr:uid="{00000000-0005-0000-0000-00003F0D0000}"/>
    <cellStyle name="Comma 2 3 5 4 2" xfId="3839" xr:uid="{00000000-0005-0000-0000-0000400D0000}"/>
    <cellStyle name="Comma 2 3 5 4 2 2" xfId="3840" xr:uid="{00000000-0005-0000-0000-0000410D0000}"/>
    <cellStyle name="Comma 2 3 5 4 3" xfId="3841" xr:uid="{00000000-0005-0000-0000-0000420D0000}"/>
    <cellStyle name="Comma 2 3 5 5" xfId="3842" xr:uid="{00000000-0005-0000-0000-0000430D0000}"/>
    <cellStyle name="Comma 2 3 5 5 2" xfId="3843" xr:uid="{00000000-0005-0000-0000-0000440D0000}"/>
    <cellStyle name="Comma 2 3 5 6" xfId="3844" xr:uid="{00000000-0005-0000-0000-0000450D0000}"/>
    <cellStyle name="Comma 2 3 5 6 2" xfId="3845" xr:uid="{00000000-0005-0000-0000-0000460D0000}"/>
    <cellStyle name="Comma 2 3 5 7" xfId="3846" xr:uid="{00000000-0005-0000-0000-0000470D0000}"/>
    <cellStyle name="Comma 2 3 6" xfId="3847" xr:uid="{00000000-0005-0000-0000-0000480D0000}"/>
    <cellStyle name="Comma 2 3 6 2" xfId="3848" xr:uid="{00000000-0005-0000-0000-0000490D0000}"/>
    <cellStyle name="Comma 2 3 6 2 2" xfId="3849" xr:uid="{00000000-0005-0000-0000-00004A0D0000}"/>
    <cellStyle name="Comma 2 3 6 2 2 2" xfId="3850" xr:uid="{00000000-0005-0000-0000-00004B0D0000}"/>
    <cellStyle name="Comma 2 3 6 2 2 2 2" xfId="3851" xr:uid="{00000000-0005-0000-0000-00004C0D0000}"/>
    <cellStyle name="Comma 2 3 6 2 2 3" xfId="3852" xr:uid="{00000000-0005-0000-0000-00004D0D0000}"/>
    <cellStyle name="Comma 2 3 6 2 3" xfId="3853" xr:uid="{00000000-0005-0000-0000-00004E0D0000}"/>
    <cellStyle name="Comma 2 3 6 2 3 2" xfId="3854" xr:uid="{00000000-0005-0000-0000-00004F0D0000}"/>
    <cellStyle name="Comma 2 3 6 2 3 2 2" xfId="3855" xr:uid="{00000000-0005-0000-0000-0000500D0000}"/>
    <cellStyle name="Comma 2 3 6 2 3 3" xfId="3856" xr:uid="{00000000-0005-0000-0000-0000510D0000}"/>
    <cellStyle name="Comma 2 3 6 2 4" xfId="3857" xr:uid="{00000000-0005-0000-0000-0000520D0000}"/>
    <cellStyle name="Comma 2 3 6 2 4 2" xfId="3858" xr:uid="{00000000-0005-0000-0000-0000530D0000}"/>
    <cellStyle name="Comma 2 3 6 2 5" xfId="3859" xr:uid="{00000000-0005-0000-0000-0000540D0000}"/>
    <cellStyle name="Comma 2 3 6 2 5 2" xfId="3860" xr:uid="{00000000-0005-0000-0000-0000550D0000}"/>
    <cellStyle name="Comma 2 3 6 2 6" xfId="3861" xr:uid="{00000000-0005-0000-0000-0000560D0000}"/>
    <cellStyle name="Comma 2 3 6 3" xfId="3862" xr:uid="{00000000-0005-0000-0000-0000570D0000}"/>
    <cellStyle name="Comma 2 3 6 3 2" xfId="3863" xr:uid="{00000000-0005-0000-0000-0000580D0000}"/>
    <cellStyle name="Comma 2 3 6 3 2 2" xfId="3864" xr:uid="{00000000-0005-0000-0000-0000590D0000}"/>
    <cellStyle name="Comma 2 3 6 3 3" xfId="3865" xr:uid="{00000000-0005-0000-0000-00005A0D0000}"/>
    <cellStyle name="Comma 2 3 6 4" xfId="3866" xr:uid="{00000000-0005-0000-0000-00005B0D0000}"/>
    <cellStyle name="Comma 2 3 6 4 2" xfId="3867" xr:uid="{00000000-0005-0000-0000-00005C0D0000}"/>
    <cellStyle name="Comma 2 3 6 4 2 2" xfId="3868" xr:uid="{00000000-0005-0000-0000-00005D0D0000}"/>
    <cellStyle name="Comma 2 3 6 4 3" xfId="3869" xr:uid="{00000000-0005-0000-0000-00005E0D0000}"/>
    <cellStyle name="Comma 2 3 6 5" xfId="3870" xr:uid="{00000000-0005-0000-0000-00005F0D0000}"/>
    <cellStyle name="Comma 2 3 6 5 2" xfId="3871" xr:uid="{00000000-0005-0000-0000-0000600D0000}"/>
    <cellStyle name="Comma 2 3 6 6" xfId="3872" xr:uid="{00000000-0005-0000-0000-0000610D0000}"/>
    <cellStyle name="Comma 2 3 6 6 2" xfId="3873" xr:uid="{00000000-0005-0000-0000-0000620D0000}"/>
    <cellStyle name="Comma 2 3 6 7" xfId="3874" xr:uid="{00000000-0005-0000-0000-0000630D0000}"/>
    <cellStyle name="Comma 2 3 7" xfId="3875" xr:uid="{00000000-0005-0000-0000-0000640D0000}"/>
    <cellStyle name="Comma 2 3 7 2" xfId="3876" xr:uid="{00000000-0005-0000-0000-0000650D0000}"/>
    <cellStyle name="Comma 2 3 7 2 2" xfId="3877" xr:uid="{00000000-0005-0000-0000-0000660D0000}"/>
    <cellStyle name="Comma 2 3 7 2 2 2" xfId="3878" xr:uid="{00000000-0005-0000-0000-0000670D0000}"/>
    <cellStyle name="Comma 2 3 7 2 3" xfId="3879" xr:uid="{00000000-0005-0000-0000-0000680D0000}"/>
    <cellStyle name="Comma 2 3 7 3" xfId="3880" xr:uid="{00000000-0005-0000-0000-0000690D0000}"/>
    <cellStyle name="Comma 2 3 7 3 2" xfId="3881" xr:uid="{00000000-0005-0000-0000-00006A0D0000}"/>
    <cellStyle name="Comma 2 3 7 3 2 2" xfId="3882" xr:uid="{00000000-0005-0000-0000-00006B0D0000}"/>
    <cellStyle name="Comma 2 3 7 3 3" xfId="3883" xr:uid="{00000000-0005-0000-0000-00006C0D0000}"/>
    <cellStyle name="Comma 2 3 7 4" xfId="3884" xr:uid="{00000000-0005-0000-0000-00006D0D0000}"/>
    <cellStyle name="Comma 2 3 7 4 2" xfId="3885" xr:uid="{00000000-0005-0000-0000-00006E0D0000}"/>
    <cellStyle name="Comma 2 3 7 5" xfId="3886" xr:uid="{00000000-0005-0000-0000-00006F0D0000}"/>
    <cellStyle name="Comma 2 3 7 5 2" xfId="3887" xr:uid="{00000000-0005-0000-0000-0000700D0000}"/>
    <cellStyle name="Comma 2 3 7 6" xfId="3888" xr:uid="{00000000-0005-0000-0000-0000710D0000}"/>
    <cellStyle name="Comma 2 4" xfId="3889" xr:uid="{00000000-0005-0000-0000-0000720D0000}"/>
    <cellStyle name="Comma 2 4 2" xfId="3890" xr:uid="{00000000-0005-0000-0000-0000730D0000}"/>
    <cellStyle name="Comma 2 4 2 10" xfId="3891" xr:uid="{00000000-0005-0000-0000-0000740D0000}"/>
    <cellStyle name="Comma 2 4 2 10 2" xfId="3892" xr:uid="{00000000-0005-0000-0000-0000750D0000}"/>
    <cellStyle name="Comma 2 4 2 11" xfId="3893" xr:uid="{00000000-0005-0000-0000-0000760D0000}"/>
    <cellStyle name="Comma 2 4 2 2" xfId="3894" xr:uid="{00000000-0005-0000-0000-0000770D0000}"/>
    <cellStyle name="Comma 2 4 2 2 10" xfId="3895" xr:uid="{00000000-0005-0000-0000-0000780D0000}"/>
    <cellStyle name="Comma 2 4 2 2 2" xfId="3896" xr:uid="{00000000-0005-0000-0000-0000790D0000}"/>
    <cellStyle name="Comma 2 4 2 2 2 2" xfId="3897" xr:uid="{00000000-0005-0000-0000-00007A0D0000}"/>
    <cellStyle name="Comma 2 4 2 2 2 2 2" xfId="3898" xr:uid="{00000000-0005-0000-0000-00007B0D0000}"/>
    <cellStyle name="Comma 2 4 2 2 2 2 2 2" xfId="3899" xr:uid="{00000000-0005-0000-0000-00007C0D0000}"/>
    <cellStyle name="Comma 2 4 2 2 2 2 2 2 2" xfId="3900" xr:uid="{00000000-0005-0000-0000-00007D0D0000}"/>
    <cellStyle name="Comma 2 4 2 2 2 2 2 2 2 2" xfId="3901" xr:uid="{00000000-0005-0000-0000-00007E0D0000}"/>
    <cellStyle name="Comma 2 4 2 2 2 2 2 2 3" xfId="3902" xr:uid="{00000000-0005-0000-0000-00007F0D0000}"/>
    <cellStyle name="Comma 2 4 2 2 2 2 2 3" xfId="3903" xr:uid="{00000000-0005-0000-0000-0000800D0000}"/>
    <cellStyle name="Comma 2 4 2 2 2 2 2 3 2" xfId="3904" xr:uid="{00000000-0005-0000-0000-0000810D0000}"/>
    <cellStyle name="Comma 2 4 2 2 2 2 2 3 2 2" xfId="3905" xr:uid="{00000000-0005-0000-0000-0000820D0000}"/>
    <cellStyle name="Comma 2 4 2 2 2 2 2 3 3" xfId="3906" xr:uid="{00000000-0005-0000-0000-0000830D0000}"/>
    <cellStyle name="Comma 2 4 2 2 2 2 2 4" xfId="3907" xr:uid="{00000000-0005-0000-0000-0000840D0000}"/>
    <cellStyle name="Comma 2 4 2 2 2 2 2 4 2" xfId="3908" xr:uid="{00000000-0005-0000-0000-0000850D0000}"/>
    <cellStyle name="Comma 2 4 2 2 2 2 2 5" xfId="3909" xr:uid="{00000000-0005-0000-0000-0000860D0000}"/>
    <cellStyle name="Comma 2 4 2 2 2 2 2 5 2" xfId="3910" xr:uid="{00000000-0005-0000-0000-0000870D0000}"/>
    <cellStyle name="Comma 2 4 2 2 2 2 2 6" xfId="3911" xr:uid="{00000000-0005-0000-0000-0000880D0000}"/>
    <cellStyle name="Comma 2 4 2 2 2 2 3" xfId="3912" xr:uid="{00000000-0005-0000-0000-0000890D0000}"/>
    <cellStyle name="Comma 2 4 2 2 2 2 3 2" xfId="3913" xr:uid="{00000000-0005-0000-0000-00008A0D0000}"/>
    <cellStyle name="Comma 2 4 2 2 2 2 3 2 2" xfId="3914" xr:uid="{00000000-0005-0000-0000-00008B0D0000}"/>
    <cellStyle name="Comma 2 4 2 2 2 2 3 3" xfId="3915" xr:uid="{00000000-0005-0000-0000-00008C0D0000}"/>
    <cellStyle name="Comma 2 4 2 2 2 2 4" xfId="3916" xr:uid="{00000000-0005-0000-0000-00008D0D0000}"/>
    <cellStyle name="Comma 2 4 2 2 2 2 4 2" xfId="3917" xr:uid="{00000000-0005-0000-0000-00008E0D0000}"/>
    <cellStyle name="Comma 2 4 2 2 2 2 4 2 2" xfId="3918" xr:uid="{00000000-0005-0000-0000-00008F0D0000}"/>
    <cellStyle name="Comma 2 4 2 2 2 2 4 3" xfId="3919" xr:uid="{00000000-0005-0000-0000-0000900D0000}"/>
    <cellStyle name="Comma 2 4 2 2 2 2 5" xfId="3920" xr:uid="{00000000-0005-0000-0000-0000910D0000}"/>
    <cellStyle name="Comma 2 4 2 2 2 2 5 2" xfId="3921" xr:uid="{00000000-0005-0000-0000-0000920D0000}"/>
    <cellStyle name="Comma 2 4 2 2 2 2 6" xfId="3922" xr:uid="{00000000-0005-0000-0000-0000930D0000}"/>
    <cellStyle name="Comma 2 4 2 2 2 2 6 2" xfId="3923" xr:uid="{00000000-0005-0000-0000-0000940D0000}"/>
    <cellStyle name="Comma 2 4 2 2 2 2 7" xfId="3924" xr:uid="{00000000-0005-0000-0000-0000950D0000}"/>
    <cellStyle name="Comma 2 4 2 2 2 3" xfId="3925" xr:uid="{00000000-0005-0000-0000-0000960D0000}"/>
    <cellStyle name="Comma 2 4 2 2 2 3 2" xfId="3926" xr:uid="{00000000-0005-0000-0000-0000970D0000}"/>
    <cellStyle name="Comma 2 4 2 2 2 3 2 2" xfId="3927" xr:uid="{00000000-0005-0000-0000-0000980D0000}"/>
    <cellStyle name="Comma 2 4 2 2 2 3 2 2 2" xfId="3928" xr:uid="{00000000-0005-0000-0000-0000990D0000}"/>
    <cellStyle name="Comma 2 4 2 2 2 3 2 3" xfId="3929" xr:uid="{00000000-0005-0000-0000-00009A0D0000}"/>
    <cellStyle name="Comma 2 4 2 2 2 3 3" xfId="3930" xr:uid="{00000000-0005-0000-0000-00009B0D0000}"/>
    <cellStyle name="Comma 2 4 2 2 2 3 3 2" xfId="3931" xr:uid="{00000000-0005-0000-0000-00009C0D0000}"/>
    <cellStyle name="Comma 2 4 2 2 2 3 3 2 2" xfId="3932" xr:uid="{00000000-0005-0000-0000-00009D0D0000}"/>
    <cellStyle name="Comma 2 4 2 2 2 3 3 3" xfId="3933" xr:uid="{00000000-0005-0000-0000-00009E0D0000}"/>
    <cellStyle name="Comma 2 4 2 2 2 3 4" xfId="3934" xr:uid="{00000000-0005-0000-0000-00009F0D0000}"/>
    <cellStyle name="Comma 2 4 2 2 2 3 4 2" xfId="3935" xr:uid="{00000000-0005-0000-0000-0000A00D0000}"/>
    <cellStyle name="Comma 2 4 2 2 2 3 5" xfId="3936" xr:uid="{00000000-0005-0000-0000-0000A10D0000}"/>
    <cellStyle name="Comma 2 4 2 2 2 3 5 2" xfId="3937" xr:uid="{00000000-0005-0000-0000-0000A20D0000}"/>
    <cellStyle name="Comma 2 4 2 2 2 3 6" xfId="3938" xr:uid="{00000000-0005-0000-0000-0000A30D0000}"/>
    <cellStyle name="Comma 2 4 2 2 2 4" xfId="3939" xr:uid="{00000000-0005-0000-0000-0000A40D0000}"/>
    <cellStyle name="Comma 2 4 2 2 2 4 2" xfId="3940" xr:uid="{00000000-0005-0000-0000-0000A50D0000}"/>
    <cellStyle name="Comma 2 4 2 2 2 4 2 2" xfId="3941" xr:uid="{00000000-0005-0000-0000-0000A60D0000}"/>
    <cellStyle name="Comma 2 4 2 2 2 4 3" xfId="3942" xr:uid="{00000000-0005-0000-0000-0000A70D0000}"/>
    <cellStyle name="Comma 2 4 2 2 2 5" xfId="3943" xr:uid="{00000000-0005-0000-0000-0000A80D0000}"/>
    <cellStyle name="Comma 2 4 2 2 2 5 2" xfId="3944" xr:uid="{00000000-0005-0000-0000-0000A90D0000}"/>
    <cellStyle name="Comma 2 4 2 2 2 5 2 2" xfId="3945" xr:uid="{00000000-0005-0000-0000-0000AA0D0000}"/>
    <cellStyle name="Comma 2 4 2 2 2 5 3" xfId="3946" xr:uid="{00000000-0005-0000-0000-0000AB0D0000}"/>
    <cellStyle name="Comma 2 4 2 2 2 6" xfId="3947" xr:uid="{00000000-0005-0000-0000-0000AC0D0000}"/>
    <cellStyle name="Comma 2 4 2 2 2 6 2" xfId="3948" xr:uid="{00000000-0005-0000-0000-0000AD0D0000}"/>
    <cellStyle name="Comma 2 4 2 2 2 7" xfId="3949" xr:uid="{00000000-0005-0000-0000-0000AE0D0000}"/>
    <cellStyle name="Comma 2 4 2 2 2 7 2" xfId="3950" xr:uid="{00000000-0005-0000-0000-0000AF0D0000}"/>
    <cellStyle name="Comma 2 4 2 2 2 8" xfId="3951" xr:uid="{00000000-0005-0000-0000-0000B00D0000}"/>
    <cellStyle name="Comma 2 4 2 2 3" xfId="3952" xr:uid="{00000000-0005-0000-0000-0000B10D0000}"/>
    <cellStyle name="Comma 2 4 2 2 3 2" xfId="3953" xr:uid="{00000000-0005-0000-0000-0000B20D0000}"/>
    <cellStyle name="Comma 2 4 2 2 3 2 2" xfId="3954" xr:uid="{00000000-0005-0000-0000-0000B30D0000}"/>
    <cellStyle name="Comma 2 4 2 2 3 2 2 2" xfId="3955" xr:uid="{00000000-0005-0000-0000-0000B40D0000}"/>
    <cellStyle name="Comma 2 4 2 2 3 2 2 2 2" xfId="3956" xr:uid="{00000000-0005-0000-0000-0000B50D0000}"/>
    <cellStyle name="Comma 2 4 2 2 3 2 2 3" xfId="3957" xr:uid="{00000000-0005-0000-0000-0000B60D0000}"/>
    <cellStyle name="Comma 2 4 2 2 3 2 3" xfId="3958" xr:uid="{00000000-0005-0000-0000-0000B70D0000}"/>
    <cellStyle name="Comma 2 4 2 2 3 2 3 2" xfId="3959" xr:uid="{00000000-0005-0000-0000-0000B80D0000}"/>
    <cellStyle name="Comma 2 4 2 2 3 2 3 2 2" xfId="3960" xr:uid="{00000000-0005-0000-0000-0000B90D0000}"/>
    <cellStyle name="Comma 2 4 2 2 3 2 3 3" xfId="3961" xr:uid="{00000000-0005-0000-0000-0000BA0D0000}"/>
    <cellStyle name="Comma 2 4 2 2 3 2 4" xfId="3962" xr:uid="{00000000-0005-0000-0000-0000BB0D0000}"/>
    <cellStyle name="Comma 2 4 2 2 3 2 4 2" xfId="3963" xr:uid="{00000000-0005-0000-0000-0000BC0D0000}"/>
    <cellStyle name="Comma 2 4 2 2 3 2 5" xfId="3964" xr:uid="{00000000-0005-0000-0000-0000BD0D0000}"/>
    <cellStyle name="Comma 2 4 2 2 3 2 5 2" xfId="3965" xr:uid="{00000000-0005-0000-0000-0000BE0D0000}"/>
    <cellStyle name="Comma 2 4 2 2 3 2 6" xfId="3966" xr:uid="{00000000-0005-0000-0000-0000BF0D0000}"/>
    <cellStyle name="Comma 2 4 2 2 3 3" xfId="3967" xr:uid="{00000000-0005-0000-0000-0000C00D0000}"/>
    <cellStyle name="Comma 2 4 2 2 3 3 2" xfId="3968" xr:uid="{00000000-0005-0000-0000-0000C10D0000}"/>
    <cellStyle name="Comma 2 4 2 2 3 3 2 2" xfId="3969" xr:uid="{00000000-0005-0000-0000-0000C20D0000}"/>
    <cellStyle name="Comma 2 4 2 2 3 3 3" xfId="3970" xr:uid="{00000000-0005-0000-0000-0000C30D0000}"/>
    <cellStyle name="Comma 2 4 2 2 3 4" xfId="3971" xr:uid="{00000000-0005-0000-0000-0000C40D0000}"/>
    <cellStyle name="Comma 2 4 2 2 3 4 2" xfId="3972" xr:uid="{00000000-0005-0000-0000-0000C50D0000}"/>
    <cellStyle name="Comma 2 4 2 2 3 4 2 2" xfId="3973" xr:uid="{00000000-0005-0000-0000-0000C60D0000}"/>
    <cellStyle name="Comma 2 4 2 2 3 4 3" xfId="3974" xr:uid="{00000000-0005-0000-0000-0000C70D0000}"/>
    <cellStyle name="Comma 2 4 2 2 3 5" xfId="3975" xr:uid="{00000000-0005-0000-0000-0000C80D0000}"/>
    <cellStyle name="Comma 2 4 2 2 3 5 2" xfId="3976" xr:uid="{00000000-0005-0000-0000-0000C90D0000}"/>
    <cellStyle name="Comma 2 4 2 2 3 6" xfId="3977" xr:uid="{00000000-0005-0000-0000-0000CA0D0000}"/>
    <cellStyle name="Comma 2 4 2 2 3 6 2" xfId="3978" xr:uid="{00000000-0005-0000-0000-0000CB0D0000}"/>
    <cellStyle name="Comma 2 4 2 2 3 7" xfId="3979" xr:uid="{00000000-0005-0000-0000-0000CC0D0000}"/>
    <cellStyle name="Comma 2 4 2 2 4" xfId="3980" xr:uid="{00000000-0005-0000-0000-0000CD0D0000}"/>
    <cellStyle name="Comma 2 4 2 2 4 2" xfId="3981" xr:uid="{00000000-0005-0000-0000-0000CE0D0000}"/>
    <cellStyle name="Comma 2 4 2 2 4 2 2" xfId="3982" xr:uid="{00000000-0005-0000-0000-0000CF0D0000}"/>
    <cellStyle name="Comma 2 4 2 2 4 2 2 2" xfId="3983" xr:uid="{00000000-0005-0000-0000-0000D00D0000}"/>
    <cellStyle name="Comma 2 4 2 2 4 2 2 2 2" xfId="3984" xr:uid="{00000000-0005-0000-0000-0000D10D0000}"/>
    <cellStyle name="Comma 2 4 2 2 4 2 2 3" xfId="3985" xr:uid="{00000000-0005-0000-0000-0000D20D0000}"/>
    <cellStyle name="Comma 2 4 2 2 4 2 3" xfId="3986" xr:uid="{00000000-0005-0000-0000-0000D30D0000}"/>
    <cellStyle name="Comma 2 4 2 2 4 2 3 2" xfId="3987" xr:uid="{00000000-0005-0000-0000-0000D40D0000}"/>
    <cellStyle name="Comma 2 4 2 2 4 2 3 2 2" xfId="3988" xr:uid="{00000000-0005-0000-0000-0000D50D0000}"/>
    <cellStyle name="Comma 2 4 2 2 4 2 3 3" xfId="3989" xr:uid="{00000000-0005-0000-0000-0000D60D0000}"/>
    <cellStyle name="Comma 2 4 2 2 4 2 4" xfId="3990" xr:uid="{00000000-0005-0000-0000-0000D70D0000}"/>
    <cellStyle name="Comma 2 4 2 2 4 2 4 2" xfId="3991" xr:uid="{00000000-0005-0000-0000-0000D80D0000}"/>
    <cellStyle name="Comma 2 4 2 2 4 2 5" xfId="3992" xr:uid="{00000000-0005-0000-0000-0000D90D0000}"/>
    <cellStyle name="Comma 2 4 2 2 4 2 5 2" xfId="3993" xr:uid="{00000000-0005-0000-0000-0000DA0D0000}"/>
    <cellStyle name="Comma 2 4 2 2 4 2 6" xfId="3994" xr:uid="{00000000-0005-0000-0000-0000DB0D0000}"/>
    <cellStyle name="Comma 2 4 2 2 4 3" xfId="3995" xr:uid="{00000000-0005-0000-0000-0000DC0D0000}"/>
    <cellStyle name="Comma 2 4 2 2 4 3 2" xfId="3996" xr:uid="{00000000-0005-0000-0000-0000DD0D0000}"/>
    <cellStyle name="Comma 2 4 2 2 4 3 2 2" xfId="3997" xr:uid="{00000000-0005-0000-0000-0000DE0D0000}"/>
    <cellStyle name="Comma 2 4 2 2 4 3 3" xfId="3998" xr:uid="{00000000-0005-0000-0000-0000DF0D0000}"/>
    <cellStyle name="Comma 2 4 2 2 4 4" xfId="3999" xr:uid="{00000000-0005-0000-0000-0000E00D0000}"/>
    <cellStyle name="Comma 2 4 2 2 4 4 2" xfId="4000" xr:uid="{00000000-0005-0000-0000-0000E10D0000}"/>
    <cellStyle name="Comma 2 4 2 2 4 4 2 2" xfId="4001" xr:uid="{00000000-0005-0000-0000-0000E20D0000}"/>
    <cellStyle name="Comma 2 4 2 2 4 4 3" xfId="4002" xr:uid="{00000000-0005-0000-0000-0000E30D0000}"/>
    <cellStyle name="Comma 2 4 2 2 4 5" xfId="4003" xr:uid="{00000000-0005-0000-0000-0000E40D0000}"/>
    <cellStyle name="Comma 2 4 2 2 4 5 2" xfId="4004" xr:uid="{00000000-0005-0000-0000-0000E50D0000}"/>
    <cellStyle name="Comma 2 4 2 2 4 6" xfId="4005" xr:uid="{00000000-0005-0000-0000-0000E60D0000}"/>
    <cellStyle name="Comma 2 4 2 2 4 6 2" xfId="4006" xr:uid="{00000000-0005-0000-0000-0000E70D0000}"/>
    <cellStyle name="Comma 2 4 2 2 4 7" xfId="4007" xr:uid="{00000000-0005-0000-0000-0000E80D0000}"/>
    <cellStyle name="Comma 2 4 2 2 5" xfId="4008" xr:uid="{00000000-0005-0000-0000-0000E90D0000}"/>
    <cellStyle name="Comma 2 4 2 2 5 2" xfId="4009" xr:uid="{00000000-0005-0000-0000-0000EA0D0000}"/>
    <cellStyle name="Comma 2 4 2 2 5 2 2" xfId="4010" xr:uid="{00000000-0005-0000-0000-0000EB0D0000}"/>
    <cellStyle name="Comma 2 4 2 2 5 2 2 2" xfId="4011" xr:uid="{00000000-0005-0000-0000-0000EC0D0000}"/>
    <cellStyle name="Comma 2 4 2 2 5 2 3" xfId="4012" xr:uid="{00000000-0005-0000-0000-0000ED0D0000}"/>
    <cellStyle name="Comma 2 4 2 2 5 3" xfId="4013" xr:uid="{00000000-0005-0000-0000-0000EE0D0000}"/>
    <cellStyle name="Comma 2 4 2 2 5 3 2" xfId="4014" xr:uid="{00000000-0005-0000-0000-0000EF0D0000}"/>
    <cellStyle name="Comma 2 4 2 2 5 3 2 2" xfId="4015" xr:uid="{00000000-0005-0000-0000-0000F00D0000}"/>
    <cellStyle name="Comma 2 4 2 2 5 3 3" xfId="4016" xr:uid="{00000000-0005-0000-0000-0000F10D0000}"/>
    <cellStyle name="Comma 2 4 2 2 5 4" xfId="4017" xr:uid="{00000000-0005-0000-0000-0000F20D0000}"/>
    <cellStyle name="Comma 2 4 2 2 5 4 2" xfId="4018" xr:uid="{00000000-0005-0000-0000-0000F30D0000}"/>
    <cellStyle name="Comma 2 4 2 2 5 5" xfId="4019" xr:uid="{00000000-0005-0000-0000-0000F40D0000}"/>
    <cellStyle name="Comma 2 4 2 2 5 5 2" xfId="4020" xr:uid="{00000000-0005-0000-0000-0000F50D0000}"/>
    <cellStyle name="Comma 2 4 2 2 5 6" xfId="4021" xr:uid="{00000000-0005-0000-0000-0000F60D0000}"/>
    <cellStyle name="Comma 2 4 2 2 6" xfId="4022" xr:uid="{00000000-0005-0000-0000-0000F70D0000}"/>
    <cellStyle name="Comma 2 4 2 2 6 2" xfId="4023" xr:uid="{00000000-0005-0000-0000-0000F80D0000}"/>
    <cellStyle name="Comma 2 4 2 2 6 2 2" xfId="4024" xr:uid="{00000000-0005-0000-0000-0000F90D0000}"/>
    <cellStyle name="Comma 2 4 2 2 6 3" xfId="4025" xr:uid="{00000000-0005-0000-0000-0000FA0D0000}"/>
    <cellStyle name="Comma 2 4 2 2 7" xfId="4026" xr:uid="{00000000-0005-0000-0000-0000FB0D0000}"/>
    <cellStyle name="Comma 2 4 2 2 7 2" xfId="4027" xr:uid="{00000000-0005-0000-0000-0000FC0D0000}"/>
    <cellStyle name="Comma 2 4 2 2 7 2 2" xfId="4028" xr:uid="{00000000-0005-0000-0000-0000FD0D0000}"/>
    <cellStyle name="Comma 2 4 2 2 7 3" xfId="4029" xr:uid="{00000000-0005-0000-0000-0000FE0D0000}"/>
    <cellStyle name="Comma 2 4 2 2 8" xfId="4030" xr:uid="{00000000-0005-0000-0000-0000FF0D0000}"/>
    <cellStyle name="Comma 2 4 2 2 8 2" xfId="4031" xr:uid="{00000000-0005-0000-0000-0000000E0000}"/>
    <cellStyle name="Comma 2 4 2 2 9" xfId="4032" xr:uid="{00000000-0005-0000-0000-0000010E0000}"/>
    <cellStyle name="Comma 2 4 2 2 9 2" xfId="4033" xr:uid="{00000000-0005-0000-0000-0000020E0000}"/>
    <cellStyle name="Comma 2 4 2 3" xfId="4034" xr:uid="{00000000-0005-0000-0000-0000030E0000}"/>
    <cellStyle name="Comma 2 4 2 3 2" xfId="4035" xr:uid="{00000000-0005-0000-0000-0000040E0000}"/>
    <cellStyle name="Comma 2 4 2 3 2 2" xfId="4036" xr:uid="{00000000-0005-0000-0000-0000050E0000}"/>
    <cellStyle name="Comma 2 4 2 3 2 2 2" xfId="4037" xr:uid="{00000000-0005-0000-0000-0000060E0000}"/>
    <cellStyle name="Comma 2 4 2 3 2 2 2 2" xfId="4038" xr:uid="{00000000-0005-0000-0000-0000070E0000}"/>
    <cellStyle name="Comma 2 4 2 3 2 2 2 2 2" xfId="4039" xr:uid="{00000000-0005-0000-0000-0000080E0000}"/>
    <cellStyle name="Comma 2 4 2 3 2 2 2 3" xfId="4040" xr:uid="{00000000-0005-0000-0000-0000090E0000}"/>
    <cellStyle name="Comma 2 4 2 3 2 2 3" xfId="4041" xr:uid="{00000000-0005-0000-0000-00000A0E0000}"/>
    <cellStyle name="Comma 2 4 2 3 2 2 3 2" xfId="4042" xr:uid="{00000000-0005-0000-0000-00000B0E0000}"/>
    <cellStyle name="Comma 2 4 2 3 2 2 3 2 2" xfId="4043" xr:uid="{00000000-0005-0000-0000-00000C0E0000}"/>
    <cellStyle name="Comma 2 4 2 3 2 2 3 3" xfId="4044" xr:uid="{00000000-0005-0000-0000-00000D0E0000}"/>
    <cellStyle name="Comma 2 4 2 3 2 2 4" xfId="4045" xr:uid="{00000000-0005-0000-0000-00000E0E0000}"/>
    <cellStyle name="Comma 2 4 2 3 2 2 4 2" xfId="4046" xr:uid="{00000000-0005-0000-0000-00000F0E0000}"/>
    <cellStyle name="Comma 2 4 2 3 2 2 5" xfId="4047" xr:uid="{00000000-0005-0000-0000-0000100E0000}"/>
    <cellStyle name="Comma 2 4 2 3 2 2 5 2" xfId="4048" xr:uid="{00000000-0005-0000-0000-0000110E0000}"/>
    <cellStyle name="Comma 2 4 2 3 2 2 6" xfId="4049" xr:uid="{00000000-0005-0000-0000-0000120E0000}"/>
    <cellStyle name="Comma 2 4 2 3 2 3" xfId="4050" xr:uid="{00000000-0005-0000-0000-0000130E0000}"/>
    <cellStyle name="Comma 2 4 2 3 2 3 2" xfId="4051" xr:uid="{00000000-0005-0000-0000-0000140E0000}"/>
    <cellStyle name="Comma 2 4 2 3 2 3 2 2" xfId="4052" xr:uid="{00000000-0005-0000-0000-0000150E0000}"/>
    <cellStyle name="Comma 2 4 2 3 2 3 3" xfId="4053" xr:uid="{00000000-0005-0000-0000-0000160E0000}"/>
    <cellStyle name="Comma 2 4 2 3 2 4" xfId="4054" xr:uid="{00000000-0005-0000-0000-0000170E0000}"/>
    <cellStyle name="Comma 2 4 2 3 2 4 2" xfId="4055" xr:uid="{00000000-0005-0000-0000-0000180E0000}"/>
    <cellStyle name="Comma 2 4 2 3 2 4 2 2" xfId="4056" xr:uid="{00000000-0005-0000-0000-0000190E0000}"/>
    <cellStyle name="Comma 2 4 2 3 2 4 3" xfId="4057" xr:uid="{00000000-0005-0000-0000-00001A0E0000}"/>
    <cellStyle name="Comma 2 4 2 3 2 5" xfId="4058" xr:uid="{00000000-0005-0000-0000-00001B0E0000}"/>
    <cellStyle name="Comma 2 4 2 3 2 5 2" xfId="4059" xr:uid="{00000000-0005-0000-0000-00001C0E0000}"/>
    <cellStyle name="Comma 2 4 2 3 2 6" xfId="4060" xr:uid="{00000000-0005-0000-0000-00001D0E0000}"/>
    <cellStyle name="Comma 2 4 2 3 2 6 2" xfId="4061" xr:uid="{00000000-0005-0000-0000-00001E0E0000}"/>
    <cellStyle name="Comma 2 4 2 3 2 7" xfId="4062" xr:uid="{00000000-0005-0000-0000-00001F0E0000}"/>
    <cellStyle name="Comma 2 4 2 3 3" xfId="4063" xr:uid="{00000000-0005-0000-0000-0000200E0000}"/>
    <cellStyle name="Comma 2 4 2 3 3 2" xfId="4064" xr:uid="{00000000-0005-0000-0000-0000210E0000}"/>
    <cellStyle name="Comma 2 4 2 3 3 2 2" xfId="4065" xr:uid="{00000000-0005-0000-0000-0000220E0000}"/>
    <cellStyle name="Comma 2 4 2 3 3 2 2 2" xfId="4066" xr:uid="{00000000-0005-0000-0000-0000230E0000}"/>
    <cellStyle name="Comma 2 4 2 3 3 2 3" xfId="4067" xr:uid="{00000000-0005-0000-0000-0000240E0000}"/>
    <cellStyle name="Comma 2 4 2 3 3 3" xfId="4068" xr:uid="{00000000-0005-0000-0000-0000250E0000}"/>
    <cellStyle name="Comma 2 4 2 3 3 3 2" xfId="4069" xr:uid="{00000000-0005-0000-0000-0000260E0000}"/>
    <cellStyle name="Comma 2 4 2 3 3 3 2 2" xfId="4070" xr:uid="{00000000-0005-0000-0000-0000270E0000}"/>
    <cellStyle name="Comma 2 4 2 3 3 3 3" xfId="4071" xr:uid="{00000000-0005-0000-0000-0000280E0000}"/>
    <cellStyle name="Comma 2 4 2 3 3 4" xfId="4072" xr:uid="{00000000-0005-0000-0000-0000290E0000}"/>
    <cellStyle name="Comma 2 4 2 3 3 4 2" xfId="4073" xr:uid="{00000000-0005-0000-0000-00002A0E0000}"/>
    <cellStyle name="Comma 2 4 2 3 3 5" xfId="4074" xr:uid="{00000000-0005-0000-0000-00002B0E0000}"/>
    <cellStyle name="Comma 2 4 2 3 3 5 2" xfId="4075" xr:uid="{00000000-0005-0000-0000-00002C0E0000}"/>
    <cellStyle name="Comma 2 4 2 3 3 6" xfId="4076" xr:uid="{00000000-0005-0000-0000-00002D0E0000}"/>
    <cellStyle name="Comma 2 4 2 3 4" xfId="4077" xr:uid="{00000000-0005-0000-0000-00002E0E0000}"/>
    <cellStyle name="Comma 2 4 2 3 4 2" xfId="4078" xr:uid="{00000000-0005-0000-0000-00002F0E0000}"/>
    <cellStyle name="Comma 2 4 2 3 4 2 2" xfId="4079" xr:uid="{00000000-0005-0000-0000-0000300E0000}"/>
    <cellStyle name="Comma 2 4 2 3 4 3" xfId="4080" xr:uid="{00000000-0005-0000-0000-0000310E0000}"/>
    <cellStyle name="Comma 2 4 2 3 5" xfId="4081" xr:uid="{00000000-0005-0000-0000-0000320E0000}"/>
    <cellStyle name="Comma 2 4 2 3 5 2" xfId="4082" xr:uid="{00000000-0005-0000-0000-0000330E0000}"/>
    <cellStyle name="Comma 2 4 2 3 5 2 2" xfId="4083" xr:uid="{00000000-0005-0000-0000-0000340E0000}"/>
    <cellStyle name="Comma 2 4 2 3 5 3" xfId="4084" xr:uid="{00000000-0005-0000-0000-0000350E0000}"/>
    <cellStyle name="Comma 2 4 2 3 6" xfId="4085" xr:uid="{00000000-0005-0000-0000-0000360E0000}"/>
    <cellStyle name="Comma 2 4 2 3 6 2" xfId="4086" xr:uid="{00000000-0005-0000-0000-0000370E0000}"/>
    <cellStyle name="Comma 2 4 2 3 7" xfId="4087" xr:uid="{00000000-0005-0000-0000-0000380E0000}"/>
    <cellStyle name="Comma 2 4 2 3 7 2" xfId="4088" xr:uid="{00000000-0005-0000-0000-0000390E0000}"/>
    <cellStyle name="Comma 2 4 2 3 8" xfId="4089" xr:uid="{00000000-0005-0000-0000-00003A0E0000}"/>
    <cellStyle name="Comma 2 4 2 4" xfId="4090" xr:uid="{00000000-0005-0000-0000-00003B0E0000}"/>
    <cellStyle name="Comma 2 4 2 4 2" xfId="4091" xr:uid="{00000000-0005-0000-0000-00003C0E0000}"/>
    <cellStyle name="Comma 2 4 2 4 2 2" xfId="4092" xr:uid="{00000000-0005-0000-0000-00003D0E0000}"/>
    <cellStyle name="Comma 2 4 2 4 2 2 2" xfId="4093" xr:uid="{00000000-0005-0000-0000-00003E0E0000}"/>
    <cellStyle name="Comma 2 4 2 4 2 2 2 2" xfId="4094" xr:uid="{00000000-0005-0000-0000-00003F0E0000}"/>
    <cellStyle name="Comma 2 4 2 4 2 2 3" xfId="4095" xr:uid="{00000000-0005-0000-0000-0000400E0000}"/>
    <cellStyle name="Comma 2 4 2 4 2 3" xfId="4096" xr:uid="{00000000-0005-0000-0000-0000410E0000}"/>
    <cellStyle name="Comma 2 4 2 4 2 3 2" xfId="4097" xr:uid="{00000000-0005-0000-0000-0000420E0000}"/>
    <cellStyle name="Comma 2 4 2 4 2 3 2 2" xfId="4098" xr:uid="{00000000-0005-0000-0000-0000430E0000}"/>
    <cellStyle name="Comma 2 4 2 4 2 3 3" xfId="4099" xr:uid="{00000000-0005-0000-0000-0000440E0000}"/>
    <cellStyle name="Comma 2 4 2 4 2 4" xfId="4100" xr:uid="{00000000-0005-0000-0000-0000450E0000}"/>
    <cellStyle name="Comma 2 4 2 4 2 4 2" xfId="4101" xr:uid="{00000000-0005-0000-0000-0000460E0000}"/>
    <cellStyle name="Comma 2 4 2 4 2 5" xfId="4102" xr:uid="{00000000-0005-0000-0000-0000470E0000}"/>
    <cellStyle name="Comma 2 4 2 4 2 5 2" xfId="4103" xr:uid="{00000000-0005-0000-0000-0000480E0000}"/>
    <cellStyle name="Comma 2 4 2 4 2 6" xfId="4104" xr:uid="{00000000-0005-0000-0000-0000490E0000}"/>
    <cellStyle name="Comma 2 4 2 4 3" xfId="4105" xr:uid="{00000000-0005-0000-0000-00004A0E0000}"/>
    <cellStyle name="Comma 2 4 2 4 3 2" xfId="4106" xr:uid="{00000000-0005-0000-0000-00004B0E0000}"/>
    <cellStyle name="Comma 2 4 2 4 3 2 2" xfId="4107" xr:uid="{00000000-0005-0000-0000-00004C0E0000}"/>
    <cellStyle name="Comma 2 4 2 4 3 3" xfId="4108" xr:uid="{00000000-0005-0000-0000-00004D0E0000}"/>
    <cellStyle name="Comma 2 4 2 4 4" xfId="4109" xr:uid="{00000000-0005-0000-0000-00004E0E0000}"/>
    <cellStyle name="Comma 2 4 2 4 4 2" xfId="4110" xr:uid="{00000000-0005-0000-0000-00004F0E0000}"/>
    <cellStyle name="Comma 2 4 2 4 4 2 2" xfId="4111" xr:uid="{00000000-0005-0000-0000-0000500E0000}"/>
    <cellStyle name="Comma 2 4 2 4 4 3" xfId="4112" xr:uid="{00000000-0005-0000-0000-0000510E0000}"/>
    <cellStyle name="Comma 2 4 2 4 5" xfId="4113" xr:uid="{00000000-0005-0000-0000-0000520E0000}"/>
    <cellStyle name="Comma 2 4 2 4 5 2" xfId="4114" xr:uid="{00000000-0005-0000-0000-0000530E0000}"/>
    <cellStyle name="Comma 2 4 2 4 6" xfId="4115" xr:uid="{00000000-0005-0000-0000-0000540E0000}"/>
    <cellStyle name="Comma 2 4 2 4 6 2" xfId="4116" xr:uid="{00000000-0005-0000-0000-0000550E0000}"/>
    <cellStyle name="Comma 2 4 2 4 7" xfId="4117" xr:uid="{00000000-0005-0000-0000-0000560E0000}"/>
    <cellStyle name="Comma 2 4 2 5" xfId="4118" xr:uid="{00000000-0005-0000-0000-0000570E0000}"/>
    <cellStyle name="Comma 2 4 2 5 2" xfId="4119" xr:uid="{00000000-0005-0000-0000-0000580E0000}"/>
    <cellStyle name="Comma 2 4 2 5 2 2" xfId="4120" xr:uid="{00000000-0005-0000-0000-0000590E0000}"/>
    <cellStyle name="Comma 2 4 2 5 2 2 2" xfId="4121" xr:uid="{00000000-0005-0000-0000-00005A0E0000}"/>
    <cellStyle name="Comma 2 4 2 5 2 2 2 2" xfId="4122" xr:uid="{00000000-0005-0000-0000-00005B0E0000}"/>
    <cellStyle name="Comma 2 4 2 5 2 2 3" xfId="4123" xr:uid="{00000000-0005-0000-0000-00005C0E0000}"/>
    <cellStyle name="Comma 2 4 2 5 2 3" xfId="4124" xr:uid="{00000000-0005-0000-0000-00005D0E0000}"/>
    <cellStyle name="Comma 2 4 2 5 2 3 2" xfId="4125" xr:uid="{00000000-0005-0000-0000-00005E0E0000}"/>
    <cellStyle name="Comma 2 4 2 5 2 3 2 2" xfId="4126" xr:uid="{00000000-0005-0000-0000-00005F0E0000}"/>
    <cellStyle name="Comma 2 4 2 5 2 3 3" xfId="4127" xr:uid="{00000000-0005-0000-0000-0000600E0000}"/>
    <cellStyle name="Comma 2 4 2 5 2 4" xfId="4128" xr:uid="{00000000-0005-0000-0000-0000610E0000}"/>
    <cellStyle name="Comma 2 4 2 5 2 4 2" xfId="4129" xr:uid="{00000000-0005-0000-0000-0000620E0000}"/>
    <cellStyle name="Comma 2 4 2 5 2 5" xfId="4130" xr:uid="{00000000-0005-0000-0000-0000630E0000}"/>
    <cellStyle name="Comma 2 4 2 5 2 5 2" xfId="4131" xr:uid="{00000000-0005-0000-0000-0000640E0000}"/>
    <cellStyle name="Comma 2 4 2 5 2 6" xfId="4132" xr:uid="{00000000-0005-0000-0000-0000650E0000}"/>
    <cellStyle name="Comma 2 4 2 5 3" xfId="4133" xr:uid="{00000000-0005-0000-0000-0000660E0000}"/>
    <cellStyle name="Comma 2 4 2 5 3 2" xfId="4134" xr:uid="{00000000-0005-0000-0000-0000670E0000}"/>
    <cellStyle name="Comma 2 4 2 5 3 2 2" xfId="4135" xr:uid="{00000000-0005-0000-0000-0000680E0000}"/>
    <cellStyle name="Comma 2 4 2 5 3 3" xfId="4136" xr:uid="{00000000-0005-0000-0000-0000690E0000}"/>
    <cellStyle name="Comma 2 4 2 5 4" xfId="4137" xr:uid="{00000000-0005-0000-0000-00006A0E0000}"/>
    <cellStyle name="Comma 2 4 2 5 4 2" xfId="4138" xr:uid="{00000000-0005-0000-0000-00006B0E0000}"/>
    <cellStyle name="Comma 2 4 2 5 4 2 2" xfId="4139" xr:uid="{00000000-0005-0000-0000-00006C0E0000}"/>
    <cellStyle name="Comma 2 4 2 5 4 3" xfId="4140" xr:uid="{00000000-0005-0000-0000-00006D0E0000}"/>
    <cellStyle name="Comma 2 4 2 5 5" xfId="4141" xr:uid="{00000000-0005-0000-0000-00006E0E0000}"/>
    <cellStyle name="Comma 2 4 2 5 5 2" xfId="4142" xr:uid="{00000000-0005-0000-0000-00006F0E0000}"/>
    <cellStyle name="Comma 2 4 2 5 6" xfId="4143" xr:uid="{00000000-0005-0000-0000-0000700E0000}"/>
    <cellStyle name="Comma 2 4 2 5 6 2" xfId="4144" xr:uid="{00000000-0005-0000-0000-0000710E0000}"/>
    <cellStyle name="Comma 2 4 2 5 7" xfId="4145" xr:uid="{00000000-0005-0000-0000-0000720E0000}"/>
    <cellStyle name="Comma 2 4 2 6" xfId="4146" xr:uid="{00000000-0005-0000-0000-0000730E0000}"/>
    <cellStyle name="Comma 2 4 2 6 2" xfId="4147" xr:uid="{00000000-0005-0000-0000-0000740E0000}"/>
    <cellStyle name="Comma 2 4 2 6 2 2" xfId="4148" xr:uid="{00000000-0005-0000-0000-0000750E0000}"/>
    <cellStyle name="Comma 2 4 2 6 2 2 2" xfId="4149" xr:uid="{00000000-0005-0000-0000-0000760E0000}"/>
    <cellStyle name="Comma 2 4 2 6 2 3" xfId="4150" xr:uid="{00000000-0005-0000-0000-0000770E0000}"/>
    <cellStyle name="Comma 2 4 2 6 3" xfId="4151" xr:uid="{00000000-0005-0000-0000-0000780E0000}"/>
    <cellStyle name="Comma 2 4 2 6 3 2" xfId="4152" xr:uid="{00000000-0005-0000-0000-0000790E0000}"/>
    <cellStyle name="Comma 2 4 2 6 3 2 2" xfId="4153" xr:uid="{00000000-0005-0000-0000-00007A0E0000}"/>
    <cellStyle name="Comma 2 4 2 6 3 3" xfId="4154" xr:uid="{00000000-0005-0000-0000-00007B0E0000}"/>
    <cellStyle name="Comma 2 4 2 6 4" xfId="4155" xr:uid="{00000000-0005-0000-0000-00007C0E0000}"/>
    <cellStyle name="Comma 2 4 2 6 4 2" xfId="4156" xr:uid="{00000000-0005-0000-0000-00007D0E0000}"/>
    <cellStyle name="Comma 2 4 2 6 5" xfId="4157" xr:uid="{00000000-0005-0000-0000-00007E0E0000}"/>
    <cellStyle name="Comma 2 4 2 6 5 2" xfId="4158" xr:uid="{00000000-0005-0000-0000-00007F0E0000}"/>
    <cellStyle name="Comma 2 4 2 6 6" xfId="4159" xr:uid="{00000000-0005-0000-0000-0000800E0000}"/>
    <cellStyle name="Comma 2 4 2 7" xfId="4160" xr:uid="{00000000-0005-0000-0000-0000810E0000}"/>
    <cellStyle name="Comma 2 4 2 7 2" xfId="4161" xr:uid="{00000000-0005-0000-0000-0000820E0000}"/>
    <cellStyle name="Comma 2 4 2 7 2 2" xfId="4162" xr:uid="{00000000-0005-0000-0000-0000830E0000}"/>
    <cellStyle name="Comma 2 4 2 7 3" xfId="4163" xr:uid="{00000000-0005-0000-0000-0000840E0000}"/>
    <cellStyle name="Comma 2 4 2 8" xfId="4164" xr:uid="{00000000-0005-0000-0000-0000850E0000}"/>
    <cellStyle name="Comma 2 4 2 8 2" xfId="4165" xr:uid="{00000000-0005-0000-0000-0000860E0000}"/>
    <cellStyle name="Comma 2 4 2 8 2 2" xfId="4166" xr:uid="{00000000-0005-0000-0000-0000870E0000}"/>
    <cellStyle name="Comma 2 4 2 8 3" xfId="4167" xr:uid="{00000000-0005-0000-0000-0000880E0000}"/>
    <cellStyle name="Comma 2 4 2 9" xfId="4168" xr:uid="{00000000-0005-0000-0000-0000890E0000}"/>
    <cellStyle name="Comma 2 4 2 9 2" xfId="4169" xr:uid="{00000000-0005-0000-0000-00008A0E0000}"/>
    <cellStyle name="Comma 2 4 3" xfId="4170" xr:uid="{00000000-0005-0000-0000-00008B0E0000}"/>
    <cellStyle name="Comma 2 4 3 10" xfId="4171" xr:uid="{00000000-0005-0000-0000-00008C0E0000}"/>
    <cellStyle name="Comma 2 4 3 2" xfId="4172" xr:uid="{00000000-0005-0000-0000-00008D0E0000}"/>
    <cellStyle name="Comma 2 4 3 2 2" xfId="4173" xr:uid="{00000000-0005-0000-0000-00008E0E0000}"/>
    <cellStyle name="Comma 2 4 3 2 2 2" xfId="4174" xr:uid="{00000000-0005-0000-0000-00008F0E0000}"/>
    <cellStyle name="Comma 2 4 3 2 2 2 2" xfId="4175" xr:uid="{00000000-0005-0000-0000-0000900E0000}"/>
    <cellStyle name="Comma 2 4 3 2 2 2 2 2" xfId="4176" xr:uid="{00000000-0005-0000-0000-0000910E0000}"/>
    <cellStyle name="Comma 2 4 3 2 2 2 2 2 2" xfId="4177" xr:uid="{00000000-0005-0000-0000-0000920E0000}"/>
    <cellStyle name="Comma 2 4 3 2 2 2 2 3" xfId="4178" xr:uid="{00000000-0005-0000-0000-0000930E0000}"/>
    <cellStyle name="Comma 2 4 3 2 2 2 3" xfId="4179" xr:uid="{00000000-0005-0000-0000-0000940E0000}"/>
    <cellStyle name="Comma 2 4 3 2 2 2 3 2" xfId="4180" xr:uid="{00000000-0005-0000-0000-0000950E0000}"/>
    <cellStyle name="Comma 2 4 3 2 2 2 3 2 2" xfId="4181" xr:uid="{00000000-0005-0000-0000-0000960E0000}"/>
    <cellStyle name="Comma 2 4 3 2 2 2 3 3" xfId="4182" xr:uid="{00000000-0005-0000-0000-0000970E0000}"/>
    <cellStyle name="Comma 2 4 3 2 2 2 4" xfId="4183" xr:uid="{00000000-0005-0000-0000-0000980E0000}"/>
    <cellStyle name="Comma 2 4 3 2 2 2 4 2" xfId="4184" xr:uid="{00000000-0005-0000-0000-0000990E0000}"/>
    <cellStyle name="Comma 2 4 3 2 2 2 5" xfId="4185" xr:uid="{00000000-0005-0000-0000-00009A0E0000}"/>
    <cellStyle name="Comma 2 4 3 2 2 2 5 2" xfId="4186" xr:uid="{00000000-0005-0000-0000-00009B0E0000}"/>
    <cellStyle name="Comma 2 4 3 2 2 2 6" xfId="4187" xr:uid="{00000000-0005-0000-0000-00009C0E0000}"/>
    <cellStyle name="Comma 2 4 3 2 2 3" xfId="4188" xr:uid="{00000000-0005-0000-0000-00009D0E0000}"/>
    <cellStyle name="Comma 2 4 3 2 2 3 2" xfId="4189" xr:uid="{00000000-0005-0000-0000-00009E0E0000}"/>
    <cellStyle name="Comma 2 4 3 2 2 3 2 2" xfId="4190" xr:uid="{00000000-0005-0000-0000-00009F0E0000}"/>
    <cellStyle name="Comma 2 4 3 2 2 3 3" xfId="4191" xr:uid="{00000000-0005-0000-0000-0000A00E0000}"/>
    <cellStyle name="Comma 2 4 3 2 2 4" xfId="4192" xr:uid="{00000000-0005-0000-0000-0000A10E0000}"/>
    <cellStyle name="Comma 2 4 3 2 2 4 2" xfId="4193" xr:uid="{00000000-0005-0000-0000-0000A20E0000}"/>
    <cellStyle name="Comma 2 4 3 2 2 4 2 2" xfId="4194" xr:uid="{00000000-0005-0000-0000-0000A30E0000}"/>
    <cellStyle name="Comma 2 4 3 2 2 4 3" xfId="4195" xr:uid="{00000000-0005-0000-0000-0000A40E0000}"/>
    <cellStyle name="Comma 2 4 3 2 2 5" xfId="4196" xr:uid="{00000000-0005-0000-0000-0000A50E0000}"/>
    <cellStyle name="Comma 2 4 3 2 2 5 2" xfId="4197" xr:uid="{00000000-0005-0000-0000-0000A60E0000}"/>
    <cellStyle name="Comma 2 4 3 2 2 6" xfId="4198" xr:uid="{00000000-0005-0000-0000-0000A70E0000}"/>
    <cellStyle name="Comma 2 4 3 2 2 6 2" xfId="4199" xr:uid="{00000000-0005-0000-0000-0000A80E0000}"/>
    <cellStyle name="Comma 2 4 3 2 2 7" xfId="4200" xr:uid="{00000000-0005-0000-0000-0000A90E0000}"/>
    <cellStyle name="Comma 2 4 3 2 3" xfId="4201" xr:uid="{00000000-0005-0000-0000-0000AA0E0000}"/>
    <cellStyle name="Comma 2 4 3 2 3 2" xfId="4202" xr:uid="{00000000-0005-0000-0000-0000AB0E0000}"/>
    <cellStyle name="Comma 2 4 3 2 3 2 2" xfId="4203" xr:uid="{00000000-0005-0000-0000-0000AC0E0000}"/>
    <cellStyle name="Comma 2 4 3 2 3 2 2 2" xfId="4204" xr:uid="{00000000-0005-0000-0000-0000AD0E0000}"/>
    <cellStyle name="Comma 2 4 3 2 3 2 3" xfId="4205" xr:uid="{00000000-0005-0000-0000-0000AE0E0000}"/>
    <cellStyle name="Comma 2 4 3 2 3 3" xfId="4206" xr:uid="{00000000-0005-0000-0000-0000AF0E0000}"/>
    <cellStyle name="Comma 2 4 3 2 3 3 2" xfId="4207" xr:uid="{00000000-0005-0000-0000-0000B00E0000}"/>
    <cellStyle name="Comma 2 4 3 2 3 3 2 2" xfId="4208" xr:uid="{00000000-0005-0000-0000-0000B10E0000}"/>
    <cellStyle name="Comma 2 4 3 2 3 3 3" xfId="4209" xr:uid="{00000000-0005-0000-0000-0000B20E0000}"/>
    <cellStyle name="Comma 2 4 3 2 3 4" xfId="4210" xr:uid="{00000000-0005-0000-0000-0000B30E0000}"/>
    <cellStyle name="Comma 2 4 3 2 3 4 2" xfId="4211" xr:uid="{00000000-0005-0000-0000-0000B40E0000}"/>
    <cellStyle name="Comma 2 4 3 2 3 5" xfId="4212" xr:uid="{00000000-0005-0000-0000-0000B50E0000}"/>
    <cellStyle name="Comma 2 4 3 2 3 5 2" xfId="4213" xr:uid="{00000000-0005-0000-0000-0000B60E0000}"/>
    <cellStyle name="Comma 2 4 3 2 3 6" xfId="4214" xr:uid="{00000000-0005-0000-0000-0000B70E0000}"/>
    <cellStyle name="Comma 2 4 3 2 4" xfId="4215" xr:uid="{00000000-0005-0000-0000-0000B80E0000}"/>
    <cellStyle name="Comma 2 4 3 2 4 2" xfId="4216" xr:uid="{00000000-0005-0000-0000-0000B90E0000}"/>
    <cellStyle name="Comma 2 4 3 2 4 2 2" xfId="4217" xr:uid="{00000000-0005-0000-0000-0000BA0E0000}"/>
    <cellStyle name="Comma 2 4 3 2 4 3" xfId="4218" xr:uid="{00000000-0005-0000-0000-0000BB0E0000}"/>
    <cellStyle name="Comma 2 4 3 2 5" xfId="4219" xr:uid="{00000000-0005-0000-0000-0000BC0E0000}"/>
    <cellStyle name="Comma 2 4 3 2 5 2" xfId="4220" xr:uid="{00000000-0005-0000-0000-0000BD0E0000}"/>
    <cellStyle name="Comma 2 4 3 2 5 2 2" xfId="4221" xr:uid="{00000000-0005-0000-0000-0000BE0E0000}"/>
    <cellStyle name="Comma 2 4 3 2 5 3" xfId="4222" xr:uid="{00000000-0005-0000-0000-0000BF0E0000}"/>
    <cellStyle name="Comma 2 4 3 2 6" xfId="4223" xr:uid="{00000000-0005-0000-0000-0000C00E0000}"/>
    <cellStyle name="Comma 2 4 3 2 6 2" xfId="4224" xr:uid="{00000000-0005-0000-0000-0000C10E0000}"/>
    <cellStyle name="Comma 2 4 3 2 7" xfId="4225" xr:uid="{00000000-0005-0000-0000-0000C20E0000}"/>
    <cellStyle name="Comma 2 4 3 2 7 2" xfId="4226" xr:uid="{00000000-0005-0000-0000-0000C30E0000}"/>
    <cellStyle name="Comma 2 4 3 2 8" xfId="4227" xr:uid="{00000000-0005-0000-0000-0000C40E0000}"/>
    <cellStyle name="Comma 2 4 3 3" xfId="4228" xr:uid="{00000000-0005-0000-0000-0000C50E0000}"/>
    <cellStyle name="Comma 2 4 3 3 2" xfId="4229" xr:uid="{00000000-0005-0000-0000-0000C60E0000}"/>
    <cellStyle name="Comma 2 4 3 3 2 2" xfId="4230" xr:uid="{00000000-0005-0000-0000-0000C70E0000}"/>
    <cellStyle name="Comma 2 4 3 3 2 2 2" xfId="4231" xr:uid="{00000000-0005-0000-0000-0000C80E0000}"/>
    <cellStyle name="Comma 2 4 3 3 2 2 2 2" xfId="4232" xr:uid="{00000000-0005-0000-0000-0000C90E0000}"/>
    <cellStyle name="Comma 2 4 3 3 2 2 3" xfId="4233" xr:uid="{00000000-0005-0000-0000-0000CA0E0000}"/>
    <cellStyle name="Comma 2 4 3 3 2 3" xfId="4234" xr:uid="{00000000-0005-0000-0000-0000CB0E0000}"/>
    <cellStyle name="Comma 2 4 3 3 2 3 2" xfId="4235" xr:uid="{00000000-0005-0000-0000-0000CC0E0000}"/>
    <cellStyle name="Comma 2 4 3 3 2 3 2 2" xfId="4236" xr:uid="{00000000-0005-0000-0000-0000CD0E0000}"/>
    <cellStyle name="Comma 2 4 3 3 2 3 3" xfId="4237" xr:uid="{00000000-0005-0000-0000-0000CE0E0000}"/>
    <cellStyle name="Comma 2 4 3 3 2 4" xfId="4238" xr:uid="{00000000-0005-0000-0000-0000CF0E0000}"/>
    <cellStyle name="Comma 2 4 3 3 2 4 2" xfId="4239" xr:uid="{00000000-0005-0000-0000-0000D00E0000}"/>
    <cellStyle name="Comma 2 4 3 3 2 5" xfId="4240" xr:uid="{00000000-0005-0000-0000-0000D10E0000}"/>
    <cellStyle name="Comma 2 4 3 3 2 5 2" xfId="4241" xr:uid="{00000000-0005-0000-0000-0000D20E0000}"/>
    <cellStyle name="Comma 2 4 3 3 2 6" xfId="4242" xr:uid="{00000000-0005-0000-0000-0000D30E0000}"/>
    <cellStyle name="Comma 2 4 3 3 3" xfId="4243" xr:uid="{00000000-0005-0000-0000-0000D40E0000}"/>
    <cellStyle name="Comma 2 4 3 3 3 2" xfId="4244" xr:uid="{00000000-0005-0000-0000-0000D50E0000}"/>
    <cellStyle name="Comma 2 4 3 3 3 2 2" xfId="4245" xr:uid="{00000000-0005-0000-0000-0000D60E0000}"/>
    <cellStyle name="Comma 2 4 3 3 3 3" xfId="4246" xr:uid="{00000000-0005-0000-0000-0000D70E0000}"/>
    <cellStyle name="Comma 2 4 3 3 4" xfId="4247" xr:uid="{00000000-0005-0000-0000-0000D80E0000}"/>
    <cellStyle name="Comma 2 4 3 3 4 2" xfId="4248" xr:uid="{00000000-0005-0000-0000-0000D90E0000}"/>
    <cellStyle name="Comma 2 4 3 3 4 2 2" xfId="4249" xr:uid="{00000000-0005-0000-0000-0000DA0E0000}"/>
    <cellStyle name="Comma 2 4 3 3 4 3" xfId="4250" xr:uid="{00000000-0005-0000-0000-0000DB0E0000}"/>
    <cellStyle name="Comma 2 4 3 3 5" xfId="4251" xr:uid="{00000000-0005-0000-0000-0000DC0E0000}"/>
    <cellStyle name="Comma 2 4 3 3 5 2" xfId="4252" xr:uid="{00000000-0005-0000-0000-0000DD0E0000}"/>
    <cellStyle name="Comma 2 4 3 3 6" xfId="4253" xr:uid="{00000000-0005-0000-0000-0000DE0E0000}"/>
    <cellStyle name="Comma 2 4 3 3 6 2" xfId="4254" xr:uid="{00000000-0005-0000-0000-0000DF0E0000}"/>
    <cellStyle name="Comma 2 4 3 3 7" xfId="4255" xr:uid="{00000000-0005-0000-0000-0000E00E0000}"/>
    <cellStyle name="Comma 2 4 3 4" xfId="4256" xr:uid="{00000000-0005-0000-0000-0000E10E0000}"/>
    <cellStyle name="Comma 2 4 3 4 2" xfId="4257" xr:uid="{00000000-0005-0000-0000-0000E20E0000}"/>
    <cellStyle name="Comma 2 4 3 4 2 2" xfId="4258" xr:uid="{00000000-0005-0000-0000-0000E30E0000}"/>
    <cellStyle name="Comma 2 4 3 4 2 2 2" xfId="4259" xr:uid="{00000000-0005-0000-0000-0000E40E0000}"/>
    <cellStyle name="Comma 2 4 3 4 2 2 2 2" xfId="4260" xr:uid="{00000000-0005-0000-0000-0000E50E0000}"/>
    <cellStyle name="Comma 2 4 3 4 2 2 3" xfId="4261" xr:uid="{00000000-0005-0000-0000-0000E60E0000}"/>
    <cellStyle name="Comma 2 4 3 4 2 3" xfId="4262" xr:uid="{00000000-0005-0000-0000-0000E70E0000}"/>
    <cellStyle name="Comma 2 4 3 4 2 3 2" xfId="4263" xr:uid="{00000000-0005-0000-0000-0000E80E0000}"/>
    <cellStyle name="Comma 2 4 3 4 2 3 2 2" xfId="4264" xr:uid="{00000000-0005-0000-0000-0000E90E0000}"/>
    <cellStyle name="Comma 2 4 3 4 2 3 3" xfId="4265" xr:uid="{00000000-0005-0000-0000-0000EA0E0000}"/>
    <cellStyle name="Comma 2 4 3 4 2 4" xfId="4266" xr:uid="{00000000-0005-0000-0000-0000EB0E0000}"/>
    <cellStyle name="Comma 2 4 3 4 2 4 2" xfId="4267" xr:uid="{00000000-0005-0000-0000-0000EC0E0000}"/>
    <cellStyle name="Comma 2 4 3 4 2 5" xfId="4268" xr:uid="{00000000-0005-0000-0000-0000ED0E0000}"/>
    <cellStyle name="Comma 2 4 3 4 2 5 2" xfId="4269" xr:uid="{00000000-0005-0000-0000-0000EE0E0000}"/>
    <cellStyle name="Comma 2 4 3 4 2 6" xfId="4270" xr:uid="{00000000-0005-0000-0000-0000EF0E0000}"/>
    <cellStyle name="Comma 2 4 3 4 3" xfId="4271" xr:uid="{00000000-0005-0000-0000-0000F00E0000}"/>
    <cellStyle name="Comma 2 4 3 4 3 2" xfId="4272" xr:uid="{00000000-0005-0000-0000-0000F10E0000}"/>
    <cellStyle name="Comma 2 4 3 4 3 2 2" xfId="4273" xr:uid="{00000000-0005-0000-0000-0000F20E0000}"/>
    <cellStyle name="Comma 2 4 3 4 3 3" xfId="4274" xr:uid="{00000000-0005-0000-0000-0000F30E0000}"/>
    <cellStyle name="Comma 2 4 3 4 4" xfId="4275" xr:uid="{00000000-0005-0000-0000-0000F40E0000}"/>
    <cellStyle name="Comma 2 4 3 4 4 2" xfId="4276" xr:uid="{00000000-0005-0000-0000-0000F50E0000}"/>
    <cellStyle name="Comma 2 4 3 4 4 2 2" xfId="4277" xr:uid="{00000000-0005-0000-0000-0000F60E0000}"/>
    <cellStyle name="Comma 2 4 3 4 4 3" xfId="4278" xr:uid="{00000000-0005-0000-0000-0000F70E0000}"/>
    <cellStyle name="Comma 2 4 3 4 5" xfId="4279" xr:uid="{00000000-0005-0000-0000-0000F80E0000}"/>
    <cellStyle name="Comma 2 4 3 4 5 2" xfId="4280" xr:uid="{00000000-0005-0000-0000-0000F90E0000}"/>
    <cellStyle name="Comma 2 4 3 4 6" xfId="4281" xr:uid="{00000000-0005-0000-0000-0000FA0E0000}"/>
    <cellStyle name="Comma 2 4 3 4 6 2" xfId="4282" xr:uid="{00000000-0005-0000-0000-0000FB0E0000}"/>
    <cellStyle name="Comma 2 4 3 4 7" xfId="4283" xr:uid="{00000000-0005-0000-0000-0000FC0E0000}"/>
    <cellStyle name="Comma 2 4 3 5" xfId="4284" xr:uid="{00000000-0005-0000-0000-0000FD0E0000}"/>
    <cellStyle name="Comma 2 4 3 5 2" xfId="4285" xr:uid="{00000000-0005-0000-0000-0000FE0E0000}"/>
    <cellStyle name="Comma 2 4 3 5 2 2" xfId="4286" xr:uid="{00000000-0005-0000-0000-0000FF0E0000}"/>
    <cellStyle name="Comma 2 4 3 5 2 2 2" xfId="4287" xr:uid="{00000000-0005-0000-0000-0000000F0000}"/>
    <cellStyle name="Comma 2 4 3 5 2 3" xfId="4288" xr:uid="{00000000-0005-0000-0000-0000010F0000}"/>
    <cellStyle name="Comma 2 4 3 5 3" xfId="4289" xr:uid="{00000000-0005-0000-0000-0000020F0000}"/>
    <cellStyle name="Comma 2 4 3 5 3 2" xfId="4290" xr:uid="{00000000-0005-0000-0000-0000030F0000}"/>
    <cellStyle name="Comma 2 4 3 5 3 2 2" xfId="4291" xr:uid="{00000000-0005-0000-0000-0000040F0000}"/>
    <cellStyle name="Comma 2 4 3 5 3 3" xfId="4292" xr:uid="{00000000-0005-0000-0000-0000050F0000}"/>
    <cellStyle name="Comma 2 4 3 5 4" xfId="4293" xr:uid="{00000000-0005-0000-0000-0000060F0000}"/>
    <cellStyle name="Comma 2 4 3 5 4 2" xfId="4294" xr:uid="{00000000-0005-0000-0000-0000070F0000}"/>
    <cellStyle name="Comma 2 4 3 5 5" xfId="4295" xr:uid="{00000000-0005-0000-0000-0000080F0000}"/>
    <cellStyle name="Comma 2 4 3 5 5 2" xfId="4296" xr:uid="{00000000-0005-0000-0000-0000090F0000}"/>
    <cellStyle name="Comma 2 4 3 5 6" xfId="4297" xr:uid="{00000000-0005-0000-0000-00000A0F0000}"/>
    <cellStyle name="Comma 2 4 3 6" xfId="4298" xr:uid="{00000000-0005-0000-0000-00000B0F0000}"/>
    <cellStyle name="Comma 2 4 3 6 2" xfId="4299" xr:uid="{00000000-0005-0000-0000-00000C0F0000}"/>
    <cellStyle name="Comma 2 4 3 6 2 2" xfId="4300" xr:uid="{00000000-0005-0000-0000-00000D0F0000}"/>
    <cellStyle name="Comma 2 4 3 6 3" xfId="4301" xr:uid="{00000000-0005-0000-0000-00000E0F0000}"/>
    <cellStyle name="Comma 2 4 3 7" xfId="4302" xr:uid="{00000000-0005-0000-0000-00000F0F0000}"/>
    <cellStyle name="Comma 2 4 3 7 2" xfId="4303" xr:uid="{00000000-0005-0000-0000-0000100F0000}"/>
    <cellStyle name="Comma 2 4 3 7 2 2" xfId="4304" xr:uid="{00000000-0005-0000-0000-0000110F0000}"/>
    <cellStyle name="Comma 2 4 3 7 3" xfId="4305" xr:uid="{00000000-0005-0000-0000-0000120F0000}"/>
    <cellStyle name="Comma 2 4 3 8" xfId="4306" xr:uid="{00000000-0005-0000-0000-0000130F0000}"/>
    <cellStyle name="Comma 2 4 3 8 2" xfId="4307" xr:uid="{00000000-0005-0000-0000-0000140F0000}"/>
    <cellStyle name="Comma 2 4 3 9" xfId="4308" xr:uid="{00000000-0005-0000-0000-0000150F0000}"/>
    <cellStyle name="Comma 2 4 3 9 2" xfId="4309" xr:uid="{00000000-0005-0000-0000-0000160F0000}"/>
    <cellStyle name="Comma 2 4 4" xfId="4310" xr:uid="{00000000-0005-0000-0000-0000170F0000}"/>
    <cellStyle name="Comma 2 4 4 2" xfId="4311" xr:uid="{00000000-0005-0000-0000-0000180F0000}"/>
    <cellStyle name="Comma 2 4 4 2 2" xfId="4312" xr:uid="{00000000-0005-0000-0000-0000190F0000}"/>
    <cellStyle name="Comma 2 4 4 2 2 2" xfId="4313" xr:uid="{00000000-0005-0000-0000-00001A0F0000}"/>
    <cellStyle name="Comma 2 4 4 2 2 2 2" xfId="4314" xr:uid="{00000000-0005-0000-0000-00001B0F0000}"/>
    <cellStyle name="Comma 2 4 4 2 2 2 2 2" xfId="4315" xr:uid="{00000000-0005-0000-0000-00001C0F0000}"/>
    <cellStyle name="Comma 2 4 4 2 2 2 3" xfId="4316" xr:uid="{00000000-0005-0000-0000-00001D0F0000}"/>
    <cellStyle name="Comma 2 4 4 2 2 3" xfId="4317" xr:uid="{00000000-0005-0000-0000-00001E0F0000}"/>
    <cellStyle name="Comma 2 4 4 2 2 3 2" xfId="4318" xr:uid="{00000000-0005-0000-0000-00001F0F0000}"/>
    <cellStyle name="Comma 2 4 4 2 2 3 2 2" xfId="4319" xr:uid="{00000000-0005-0000-0000-0000200F0000}"/>
    <cellStyle name="Comma 2 4 4 2 2 3 3" xfId="4320" xr:uid="{00000000-0005-0000-0000-0000210F0000}"/>
    <cellStyle name="Comma 2 4 4 2 2 4" xfId="4321" xr:uid="{00000000-0005-0000-0000-0000220F0000}"/>
    <cellStyle name="Comma 2 4 4 2 2 4 2" xfId="4322" xr:uid="{00000000-0005-0000-0000-0000230F0000}"/>
    <cellStyle name="Comma 2 4 4 2 2 5" xfId="4323" xr:uid="{00000000-0005-0000-0000-0000240F0000}"/>
    <cellStyle name="Comma 2 4 4 2 2 5 2" xfId="4324" xr:uid="{00000000-0005-0000-0000-0000250F0000}"/>
    <cellStyle name="Comma 2 4 4 2 2 6" xfId="4325" xr:uid="{00000000-0005-0000-0000-0000260F0000}"/>
    <cellStyle name="Comma 2 4 4 2 3" xfId="4326" xr:uid="{00000000-0005-0000-0000-0000270F0000}"/>
    <cellStyle name="Comma 2 4 4 2 3 2" xfId="4327" xr:uid="{00000000-0005-0000-0000-0000280F0000}"/>
    <cellStyle name="Comma 2 4 4 2 3 2 2" xfId="4328" xr:uid="{00000000-0005-0000-0000-0000290F0000}"/>
    <cellStyle name="Comma 2 4 4 2 3 3" xfId="4329" xr:uid="{00000000-0005-0000-0000-00002A0F0000}"/>
    <cellStyle name="Comma 2 4 4 2 4" xfId="4330" xr:uid="{00000000-0005-0000-0000-00002B0F0000}"/>
    <cellStyle name="Comma 2 4 4 2 4 2" xfId="4331" xr:uid="{00000000-0005-0000-0000-00002C0F0000}"/>
    <cellStyle name="Comma 2 4 4 2 4 2 2" xfId="4332" xr:uid="{00000000-0005-0000-0000-00002D0F0000}"/>
    <cellStyle name="Comma 2 4 4 2 4 3" xfId="4333" xr:uid="{00000000-0005-0000-0000-00002E0F0000}"/>
    <cellStyle name="Comma 2 4 4 2 5" xfId="4334" xr:uid="{00000000-0005-0000-0000-00002F0F0000}"/>
    <cellStyle name="Comma 2 4 4 2 5 2" xfId="4335" xr:uid="{00000000-0005-0000-0000-0000300F0000}"/>
    <cellStyle name="Comma 2 4 4 2 6" xfId="4336" xr:uid="{00000000-0005-0000-0000-0000310F0000}"/>
    <cellStyle name="Comma 2 4 4 2 6 2" xfId="4337" xr:uid="{00000000-0005-0000-0000-0000320F0000}"/>
    <cellStyle name="Comma 2 4 4 2 7" xfId="4338" xr:uid="{00000000-0005-0000-0000-0000330F0000}"/>
    <cellStyle name="Comma 2 4 4 3" xfId="4339" xr:uid="{00000000-0005-0000-0000-0000340F0000}"/>
    <cellStyle name="Comma 2 4 4 3 2" xfId="4340" xr:uid="{00000000-0005-0000-0000-0000350F0000}"/>
    <cellStyle name="Comma 2 4 4 3 2 2" xfId="4341" xr:uid="{00000000-0005-0000-0000-0000360F0000}"/>
    <cellStyle name="Comma 2 4 4 3 2 2 2" xfId="4342" xr:uid="{00000000-0005-0000-0000-0000370F0000}"/>
    <cellStyle name="Comma 2 4 4 3 2 3" xfId="4343" xr:uid="{00000000-0005-0000-0000-0000380F0000}"/>
    <cellStyle name="Comma 2 4 4 3 3" xfId="4344" xr:uid="{00000000-0005-0000-0000-0000390F0000}"/>
    <cellStyle name="Comma 2 4 4 3 3 2" xfId="4345" xr:uid="{00000000-0005-0000-0000-00003A0F0000}"/>
    <cellStyle name="Comma 2 4 4 3 3 2 2" xfId="4346" xr:uid="{00000000-0005-0000-0000-00003B0F0000}"/>
    <cellStyle name="Comma 2 4 4 3 3 3" xfId="4347" xr:uid="{00000000-0005-0000-0000-00003C0F0000}"/>
    <cellStyle name="Comma 2 4 4 3 4" xfId="4348" xr:uid="{00000000-0005-0000-0000-00003D0F0000}"/>
    <cellStyle name="Comma 2 4 4 3 4 2" xfId="4349" xr:uid="{00000000-0005-0000-0000-00003E0F0000}"/>
    <cellStyle name="Comma 2 4 4 3 5" xfId="4350" xr:uid="{00000000-0005-0000-0000-00003F0F0000}"/>
    <cellStyle name="Comma 2 4 4 3 5 2" xfId="4351" xr:uid="{00000000-0005-0000-0000-0000400F0000}"/>
    <cellStyle name="Comma 2 4 4 3 6" xfId="4352" xr:uid="{00000000-0005-0000-0000-0000410F0000}"/>
    <cellStyle name="Comma 2 4 4 4" xfId="4353" xr:uid="{00000000-0005-0000-0000-0000420F0000}"/>
    <cellStyle name="Comma 2 4 4 4 2" xfId="4354" xr:uid="{00000000-0005-0000-0000-0000430F0000}"/>
    <cellStyle name="Comma 2 4 4 4 2 2" xfId="4355" xr:uid="{00000000-0005-0000-0000-0000440F0000}"/>
    <cellStyle name="Comma 2 4 4 4 3" xfId="4356" xr:uid="{00000000-0005-0000-0000-0000450F0000}"/>
    <cellStyle name="Comma 2 4 4 5" xfId="4357" xr:uid="{00000000-0005-0000-0000-0000460F0000}"/>
    <cellStyle name="Comma 2 4 4 5 2" xfId="4358" xr:uid="{00000000-0005-0000-0000-0000470F0000}"/>
    <cellStyle name="Comma 2 4 4 5 2 2" xfId="4359" xr:uid="{00000000-0005-0000-0000-0000480F0000}"/>
    <cellStyle name="Comma 2 4 4 5 3" xfId="4360" xr:uid="{00000000-0005-0000-0000-0000490F0000}"/>
    <cellStyle name="Comma 2 4 4 6" xfId="4361" xr:uid="{00000000-0005-0000-0000-00004A0F0000}"/>
    <cellStyle name="Comma 2 4 4 6 2" xfId="4362" xr:uid="{00000000-0005-0000-0000-00004B0F0000}"/>
    <cellStyle name="Comma 2 4 4 7" xfId="4363" xr:uid="{00000000-0005-0000-0000-00004C0F0000}"/>
    <cellStyle name="Comma 2 4 4 7 2" xfId="4364" xr:uid="{00000000-0005-0000-0000-00004D0F0000}"/>
    <cellStyle name="Comma 2 4 4 8" xfId="4365" xr:uid="{00000000-0005-0000-0000-00004E0F0000}"/>
    <cellStyle name="Comma 2 4 5" xfId="4366" xr:uid="{00000000-0005-0000-0000-00004F0F0000}"/>
    <cellStyle name="Comma 2 4 5 2" xfId="4367" xr:uid="{00000000-0005-0000-0000-0000500F0000}"/>
    <cellStyle name="Comma 2 4 5 2 2" xfId="4368" xr:uid="{00000000-0005-0000-0000-0000510F0000}"/>
    <cellStyle name="Comma 2 4 5 2 2 2" xfId="4369" xr:uid="{00000000-0005-0000-0000-0000520F0000}"/>
    <cellStyle name="Comma 2 4 5 2 2 2 2" xfId="4370" xr:uid="{00000000-0005-0000-0000-0000530F0000}"/>
    <cellStyle name="Comma 2 4 5 2 2 3" xfId="4371" xr:uid="{00000000-0005-0000-0000-0000540F0000}"/>
    <cellStyle name="Comma 2 4 5 2 3" xfId="4372" xr:uid="{00000000-0005-0000-0000-0000550F0000}"/>
    <cellStyle name="Comma 2 4 5 2 3 2" xfId="4373" xr:uid="{00000000-0005-0000-0000-0000560F0000}"/>
    <cellStyle name="Comma 2 4 5 2 3 2 2" xfId="4374" xr:uid="{00000000-0005-0000-0000-0000570F0000}"/>
    <cellStyle name="Comma 2 4 5 2 3 3" xfId="4375" xr:uid="{00000000-0005-0000-0000-0000580F0000}"/>
    <cellStyle name="Comma 2 4 5 2 4" xfId="4376" xr:uid="{00000000-0005-0000-0000-0000590F0000}"/>
    <cellStyle name="Comma 2 4 5 2 4 2" xfId="4377" xr:uid="{00000000-0005-0000-0000-00005A0F0000}"/>
    <cellStyle name="Comma 2 4 5 2 5" xfId="4378" xr:uid="{00000000-0005-0000-0000-00005B0F0000}"/>
    <cellStyle name="Comma 2 4 5 2 5 2" xfId="4379" xr:uid="{00000000-0005-0000-0000-00005C0F0000}"/>
    <cellStyle name="Comma 2 4 5 2 6" xfId="4380" xr:uid="{00000000-0005-0000-0000-00005D0F0000}"/>
    <cellStyle name="Comma 2 4 5 3" xfId="4381" xr:uid="{00000000-0005-0000-0000-00005E0F0000}"/>
    <cellStyle name="Comma 2 4 5 3 2" xfId="4382" xr:uid="{00000000-0005-0000-0000-00005F0F0000}"/>
    <cellStyle name="Comma 2 4 5 3 2 2" xfId="4383" xr:uid="{00000000-0005-0000-0000-0000600F0000}"/>
    <cellStyle name="Comma 2 4 5 3 3" xfId="4384" xr:uid="{00000000-0005-0000-0000-0000610F0000}"/>
    <cellStyle name="Comma 2 4 5 4" xfId="4385" xr:uid="{00000000-0005-0000-0000-0000620F0000}"/>
    <cellStyle name="Comma 2 4 5 4 2" xfId="4386" xr:uid="{00000000-0005-0000-0000-0000630F0000}"/>
    <cellStyle name="Comma 2 4 5 4 2 2" xfId="4387" xr:uid="{00000000-0005-0000-0000-0000640F0000}"/>
    <cellStyle name="Comma 2 4 5 4 3" xfId="4388" xr:uid="{00000000-0005-0000-0000-0000650F0000}"/>
    <cellStyle name="Comma 2 4 5 5" xfId="4389" xr:uid="{00000000-0005-0000-0000-0000660F0000}"/>
    <cellStyle name="Comma 2 4 5 5 2" xfId="4390" xr:uid="{00000000-0005-0000-0000-0000670F0000}"/>
    <cellStyle name="Comma 2 4 5 6" xfId="4391" xr:uid="{00000000-0005-0000-0000-0000680F0000}"/>
    <cellStyle name="Comma 2 4 5 6 2" xfId="4392" xr:uid="{00000000-0005-0000-0000-0000690F0000}"/>
    <cellStyle name="Comma 2 4 5 7" xfId="4393" xr:uid="{00000000-0005-0000-0000-00006A0F0000}"/>
    <cellStyle name="Comma 2 4 6" xfId="4394" xr:uid="{00000000-0005-0000-0000-00006B0F0000}"/>
    <cellStyle name="Comma 2 4 6 2" xfId="4395" xr:uid="{00000000-0005-0000-0000-00006C0F0000}"/>
    <cellStyle name="Comma 2 4 6 2 2" xfId="4396" xr:uid="{00000000-0005-0000-0000-00006D0F0000}"/>
    <cellStyle name="Comma 2 4 6 2 2 2" xfId="4397" xr:uid="{00000000-0005-0000-0000-00006E0F0000}"/>
    <cellStyle name="Comma 2 4 6 2 2 2 2" xfId="4398" xr:uid="{00000000-0005-0000-0000-00006F0F0000}"/>
    <cellStyle name="Comma 2 4 6 2 2 3" xfId="4399" xr:uid="{00000000-0005-0000-0000-0000700F0000}"/>
    <cellStyle name="Comma 2 4 6 2 3" xfId="4400" xr:uid="{00000000-0005-0000-0000-0000710F0000}"/>
    <cellStyle name="Comma 2 4 6 2 3 2" xfId="4401" xr:uid="{00000000-0005-0000-0000-0000720F0000}"/>
    <cellStyle name="Comma 2 4 6 2 3 2 2" xfId="4402" xr:uid="{00000000-0005-0000-0000-0000730F0000}"/>
    <cellStyle name="Comma 2 4 6 2 3 3" xfId="4403" xr:uid="{00000000-0005-0000-0000-0000740F0000}"/>
    <cellStyle name="Comma 2 4 6 2 4" xfId="4404" xr:uid="{00000000-0005-0000-0000-0000750F0000}"/>
    <cellStyle name="Comma 2 4 6 2 4 2" xfId="4405" xr:uid="{00000000-0005-0000-0000-0000760F0000}"/>
    <cellStyle name="Comma 2 4 6 2 5" xfId="4406" xr:uid="{00000000-0005-0000-0000-0000770F0000}"/>
    <cellStyle name="Comma 2 4 6 2 5 2" xfId="4407" xr:uid="{00000000-0005-0000-0000-0000780F0000}"/>
    <cellStyle name="Comma 2 4 6 2 6" xfId="4408" xr:uid="{00000000-0005-0000-0000-0000790F0000}"/>
    <cellStyle name="Comma 2 4 6 3" xfId="4409" xr:uid="{00000000-0005-0000-0000-00007A0F0000}"/>
    <cellStyle name="Comma 2 4 6 3 2" xfId="4410" xr:uid="{00000000-0005-0000-0000-00007B0F0000}"/>
    <cellStyle name="Comma 2 4 6 3 2 2" xfId="4411" xr:uid="{00000000-0005-0000-0000-00007C0F0000}"/>
    <cellStyle name="Comma 2 4 6 3 3" xfId="4412" xr:uid="{00000000-0005-0000-0000-00007D0F0000}"/>
    <cellStyle name="Comma 2 4 6 4" xfId="4413" xr:uid="{00000000-0005-0000-0000-00007E0F0000}"/>
    <cellStyle name="Comma 2 4 6 4 2" xfId="4414" xr:uid="{00000000-0005-0000-0000-00007F0F0000}"/>
    <cellStyle name="Comma 2 4 6 4 2 2" xfId="4415" xr:uid="{00000000-0005-0000-0000-0000800F0000}"/>
    <cellStyle name="Comma 2 4 6 4 3" xfId="4416" xr:uid="{00000000-0005-0000-0000-0000810F0000}"/>
    <cellStyle name="Comma 2 4 6 5" xfId="4417" xr:uid="{00000000-0005-0000-0000-0000820F0000}"/>
    <cellStyle name="Comma 2 4 6 5 2" xfId="4418" xr:uid="{00000000-0005-0000-0000-0000830F0000}"/>
    <cellStyle name="Comma 2 4 6 6" xfId="4419" xr:uid="{00000000-0005-0000-0000-0000840F0000}"/>
    <cellStyle name="Comma 2 4 6 6 2" xfId="4420" xr:uid="{00000000-0005-0000-0000-0000850F0000}"/>
    <cellStyle name="Comma 2 4 6 7" xfId="4421" xr:uid="{00000000-0005-0000-0000-0000860F0000}"/>
    <cellStyle name="Comma 2 4 7" xfId="4422" xr:uid="{00000000-0005-0000-0000-0000870F0000}"/>
    <cellStyle name="Comma 2 4 7 2" xfId="4423" xr:uid="{00000000-0005-0000-0000-0000880F0000}"/>
    <cellStyle name="Comma 2 4 7 2 2" xfId="4424" xr:uid="{00000000-0005-0000-0000-0000890F0000}"/>
    <cellStyle name="Comma 2 4 7 2 2 2" xfId="4425" xr:uid="{00000000-0005-0000-0000-00008A0F0000}"/>
    <cellStyle name="Comma 2 4 7 2 3" xfId="4426" xr:uid="{00000000-0005-0000-0000-00008B0F0000}"/>
    <cellStyle name="Comma 2 4 7 3" xfId="4427" xr:uid="{00000000-0005-0000-0000-00008C0F0000}"/>
    <cellStyle name="Comma 2 4 7 3 2" xfId="4428" xr:uid="{00000000-0005-0000-0000-00008D0F0000}"/>
    <cellStyle name="Comma 2 4 7 3 2 2" xfId="4429" xr:uid="{00000000-0005-0000-0000-00008E0F0000}"/>
    <cellStyle name="Comma 2 4 7 3 3" xfId="4430" xr:uid="{00000000-0005-0000-0000-00008F0F0000}"/>
    <cellStyle name="Comma 2 4 7 4" xfId="4431" xr:uid="{00000000-0005-0000-0000-0000900F0000}"/>
    <cellStyle name="Comma 2 4 7 4 2" xfId="4432" xr:uid="{00000000-0005-0000-0000-0000910F0000}"/>
    <cellStyle name="Comma 2 4 7 5" xfId="4433" xr:uid="{00000000-0005-0000-0000-0000920F0000}"/>
    <cellStyle name="Comma 2 4 7 5 2" xfId="4434" xr:uid="{00000000-0005-0000-0000-0000930F0000}"/>
    <cellStyle name="Comma 2 4 7 6" xfId="4435" xr:uid="{00000000-0005-0000-0000-0000940F0000}"/>
    <cellStyle name="Comma 2 4 8" xfId="4436" xr:uid="{00000000-0005-0000-0000-0000950F0000}"/>
    <cellStyle name="Comma 2 5" xfId="4437" xr:uid="{00000000-0005-0000-0000-0000960F0000}"/>
    <cellStyle name="Comma 2 5 10" xfId="4438" xr:uid="{00000000-0005-0000-0000-0000970F0000}"/>
    <cellStyle name="Comma 2 5 10 2" xfId="4439" xr:uid="{00000000-0005-0000-0000-0000980F0000}"/>
    <cellStyle name="Comma 2 5 11" xfId="4440" xr:uid="{00000000-0005-0000-0000-0000990F0000}"/>
    <cellStyle name="Comma 2 5 11 2" xfId="4441" xr:uid="{00000000-0005-0000-0000-00009A0F0000}"/>
    <cellStyle name="Comma 2 5 12" xfId="4442" xr:uid="{00000000-0005-0000-0000-00009B0F0000}"/>
    <cellStyle name="Comma 2 5 2" xfId="4443" xr:uid="{00000000-0005-0000-0000-00009C0F0000}"/>
    <cellStyle name="Comma 2 5 2 10" xfId="4444" xr:uid="{00000000-0005-0000-0000-00009D0F0000}"/>
    <cellStyle name="Comma 2 5 2 10 2" xfId="4445" xr:uid="{00000000-0005-0000-0000-00009E0F0000}"/>
    <cellStyle name="Comma 2 5 2 11" xfId="4446" xr:uid="{00000000-0005-0000-0000-00009F0F0000}"/>
    <cellStyle name="Comma 2 5 2 2" xfId="4447" xr:uid="{00000000-0005-0000-0000-0000A00F0000}"/>
    <cellStyle name="Comma 2 5 2 2 10" xfId="4448" xr:uid="{00000000-0005-0000-0000-0000A10F0000}"/>
    <cellStyle name="Comma 2 5 2 2 2" xfId="4449" xr:uid="{00000000-0005-0000-0000-0000A20F0000}"/>
    <cellStyle name="Comma 2 5 2 2 2 2" xfId="4450" xr:uid="{00000000-0005-0000-0000-0000A30F0000}"/>
    <cellStyle name="Comma 2 5 2 2 2 2 2" xfId="4451" xr:uid="{00000000-0005-0000-0000-0000A40F0000}"/>
    <cellStyle name="Comma 2 5 2 2 2 2 2 2" xfId="4452" xr:uid="{00000000-0005-0000-0000-0000A50F0000}"/>
    <cellStyle name="Comma 2 5 2 2 2 2 2 2 2" xfId="4453" xr:uid="{00000000-0005-0000-0000-0000A60F0000}"/>
    <cellStyle name="Comma 2 5 2 2 2 2 2 2 2 2" xfId="4454" xr:uid="{00000000-0005-0000-0000-0000A70F0000}"/>
    <cellStyle name="Comma 2 5 2 2 2 2 2 2 3" xfId="4455" xr:uid="{00000000-0005-0000-0000-0000A80F0000}"/>
    <cellStyle name="Comma 2 5 2 2 2 2 2 3" xfId="4456" xr:uid="{00000000-0005-0000-0000-0000A90F0000}"/>
    <cellStyle name="Comma 2 5 2 2 2 2 2 3 2" xfId="4457" xr:uid="{00000000-0005-0000-0000-0000AA0F0000}"/>
    <cellStyle name="Comma 2 5 2 2 2 2 2 3 2 2" xfId="4458" xr:uid="{00000000-0005-0000-0000-0000AB0F0000}"/>
    <cellStyle name="Comma 2 5 2 2 2 2 2 3 3" xfId="4459" xr:uid="{00000000-0005-0000-0000-0000AC0F0000}"/>
    <cellStyle name="Comma 2 5 2 2 2 2 2 4" xfId="4460" xr:uid="{00000000-0005-0000-0000-0000AD0F0000}"/>
    <cellStyle name="Comma 2 5 2 2 2 2 2 4 2" xfId="4461" xr:uid="{00000000-0005-0000-0000-0000AE0F0000}"/>
    <cellStyle name="Comma 2 5 2 2 2 2 2 5" xfId="4462" xr:uid="{00000000-0005-0000-0000-0000AF0F0000}"/>
    <cellStyle name="Comma 2 5 2 2 2 2 2 5 2" xfId="4463" xr:uid="{00000000-0005-0000-0000-0000B00F0000}"/>
    <cellStyle name="Comma 2 5 2 2 2 2 2 6" xfId="4464" xr:uid="{00000000-0005-0000-0000-0000B10F0000}"/>
    <cellStyle name="Comma 2 5 2 2 2 2 3" xfId="4465" xr:uid="{00000000-0005-0000-0000-0000B20F0000}"/>
    <cellStyle name="Comma 2 5 2 2 2 2 3 2" xfId="4466" xr:uid="{00000000-0005-0000-0000-0000B30F0000}"/>
    <cellStyle name="Comma 2 5 2 2 2 2 3 2 2" xfId="4467" xr:uid="{00000000-0005-0000-0000-0000B40F0000}"/>
    <cellStyle name="Comma 2 5 2 2 2 2 3 3" xfId="4468" xr:uid="{00000000-0005-0000-0000-0000B50F0000}"/>
    <cellStyle name="Comma 2 5 2 2 2 2 4" xfId="4469" xr:uid="{00000000-0005-0000-0000-0000B60F0000}"/>
    <cellStyle name="Comma 2 5 2 2 2 2 4 2" xfId="4470" xr:uid="{00000000-0005-0000-0000-0000B70F0000}"/>
    <cellStyle name="Comma 2 5 2 2 2 2 4 2 2" xfId="4471" xr:uid="{00000000-0005-0000-0000-0000B80F0000}"/>
    <cellStyle name="Comma 2 5 2 2 2 2 4 3" xfId="4472" xr:uid="{00000000-0005-0000-0000-0000B90F0000}"/>
    <cellStyle name="Comma 2 5 2 2 2 2 5" xfId="4473" xr:uid="{00000000-0005-0000-0000-0000BA0F0000}"/>
    <cellStyle name="Comma 2 5 2 2 2 2 5 2" xfId="4474" xr:uid="{00000000-0005-0000-0000-0000BB0F0000}"/>
    <cellStyle name="Comma 2 5 2 2 2 2 6" xfId="4475" xr:uid="{00000000-0005-0000-0000-0000BC0F0000}"/>
    <cellStyle name="Comma 2 5 2 2 2 2 6 2" xfId="4476" xr:uid="{00000000-0005-0000-0000-0000BD0F0000}"/>
    <cellStyle name="Comma 2 5 2 2 2 2 7" xfId="4477" xr:uid="{00000000-0005-0000-0000-0000BE0F0000}"/>
    <cellStyle name="Comma 2 5 2 2 2 3" xfId="4478" xr:uid="{00000000-0005-0000-0000-0000BF0F0000}"/>
    <cellStyle name="Comma 2 5 2 2 2 3 2" xfId="4479" xr:uid="{00000000-0005-0000-0000-0000C00F0000}"/>
    <cellStyle name="Comma 2 5 2 2 2 3 2 2" xfId="4480" xr:uid="{00000000-0005-0000-0000-0000C10F0000}"/>
    <cellStyle name="Comma 2 5 2 2 2 3 2 2 2" xfId="4481" xr:uid="{00000000-0005-0000-0000-0000C20F0000}"/>
    <cellStyle name="Comma 2 5 2 2 2 3 2 3" xfId="4482" xr:uid="{00000000-0005-0000-0000-0000C30F0000}"/>
    <cellStyle name="Comma 2 5 2 2 2 3 3" xfId="4483" xr:uid="{00000000-0005-0000-0000-0000C40F0000}"/>
    <cellStyle name="Comma 2 5 2 2 2 3 3 2" xfId="4484" xr:uid="{00000000-0005-0000-0000-0000C50F0000}"/>
    <cellStyle name="Comma 2 5 2 2 2 3 3 2 2" xfId="4485" xr:uid="{00000000-0005-0000-0000-0000C60F0000}"/>
    <cellStyle name="Comma 2 5 2 2 2 3 3 3" xfId="4486" xr:uid="{00000000-0005-0000-0000-0000C70F0000}"/>
    <cellStyle name="Comma 2 5 2 2 2 3 4" xfId="4487" xr:uid="{00000000-0005-0000-0000-0000C80F0000}"/>
    <cellStyle name="Comma 2 5 2 2 2 3 4 2" xfId="4488" xr:uid="{00000000-0005-0000-0000-0000C90F0000}"/>
    <cellStyle name="Comma 2 5 2 2 2 3 5" xfId="4489" xr:uid="{00000000-0005-0000-0000-0000CA0F0000}"/>
    <cellStyle name="Comma 2 5 2 2 2 3 5 2" xfId="4490" xr:uid="{00000000-0005-0000-0000-0000CB0F0000}"/>
    <cellStyle name="Comma 2 5 2 2 2 3 6" xfId="4491" xr:uid="{00000000-0005-0000-0000-0000CC0F0000}"/>
    <cellStyle name="Comma 2 5 2 2 2 4" xfId="4492" xr:uid="{00000000-0005-0000-0000-0000CD0F0000}"/>
    <cellStyle name="Comma 2 5 2 2 2 4 2" xfId="4493" xr:uid="{00000000-0005-0000-0000-0000CE0F0000}"/>
    <cellStyle name="Comma 2 5 2 2 2 4 2 2" xfId="4494" xr:uid="{00000000-0005-0000-0000-0000CF0F0000}"/>
    <cellStyle name="Comma 2 5 2 2 2 4 3" xfId="4495" xr:uid="{00000000-0005-0000-0000-0000D00F0000}"/>
    <cellStyle name="Comma 2 5 2 2 2 5" xfId="4496" xr:uid="{00000000-0005-0000-0000-0000D10F0000}"/>
    <cellStyle name="Comma 2 5 2 2 2 5 2" xfId="4497" xr:uid="{00000000-0005-0000-0000-0000D20F0000}"/>
    <cellStyle name="Comma 2 5 2 2 2 5 2 2" xfId="4498" xr:uid="{00000000-0005-0000-0000-0000D30F0000}"/>
    <cellStyle name="Comma 2 5 2 2 2 5 3" xfId="4499" xr:uid="{00000000-0005-0000-0000-0000D40F0000}"/>
    <cellStyle name="Comma 2 5 2 2 2 6" xfId="4500" xr:uid="{00000000-0005-0000-0000-0000D50F0000}"/>
    <cellStyle name="Comma 2 5 2 2 2 6 2" xfId="4501" xr:uid="{00000000-0005-0000-0000-0000D60F0000}"/>
    <cellStyle name="Comma 2 5 2 2 2 7" xfId="4502" xr:uid="{00000000-0005-0000-0000-0000D70F0000}"/>
    <cellStyle name="Comma 2 5 2 2 2 7 2" xfId="4503" xr:uid="{00000000-0005-0000-0000-0000D80F0000}"/>
    <cellStyle name="Comma 2 5 2 2 2 8" xfId="4504" xr:uid="{00000000-0005-0000-0000-0000D90F0000}"/>
    <cellStyle name="Comma 2 5 2 2 3" xfId="4505" xr:uid="{00000000-0005-0000-0000-0000DA0F0000}"/>
    <cellStyle name="Comma 2 5 2 2 3 2" xfId="4506" xr:uid="{00000000-0005-0000-0000-0000DB0F0000}"/>
    <cellStyle name="Comma 2 5 2 2 3 2 2" xfId="4507" xr:uid="{00000000-0005-0000-0000-0000DC0F0000}"/>
    <cellStyle name="Comma 2 5 2 2 3 2 2 2" xfId="4508" xr:uid="{00000000-0005-0000-0000-0000DD0F0000}"/>
    <cellStyle name="Comma 2 5 2 2 3 2 2 2 2" xfId="4509" xr:uid="{00000000-0005-0000-0000-0000DE0F0000}"/>
    <cellStyle name="Comma 2 5 2 2 3 2 2 3" xfId="4510" xr:uid="{00000000-0005-0000-0000-0000DF0F0000}"/>
    <cellStyle name="Comma 2 5 2 2 3 2 3" xfId="4511" xr:uid="{00000000-0005-0000-0000-0000E00F0000}"/>
    <cellStyle name="Comma 2 5 2 2 3 2 3 2" xfId="4512" xr:uid="{00000000-0005-0000-0000-0000E10F0000}"/>
    <cellStyle name="Comma 2 5 2 2 3 2 3 2 2" xfId="4513" xr:uid="{00000000-0005-0000-0000-0000E20F0000}"/>
    <cellStyle name="Comma 2 5 2 2 3 2 3 3" xfId="4514" xr:uid="{00000000-0005-0000-0000-0000E30F0000}"/>
    <cellStyle name="Comma 2 5 2 2 3 2 4" xfId="4515" xr:uid="{00000000-0005-0000-0000-0000E40F0000}"/>
    <cellStyle name="Comma 2 5 2 2 3 2 4 2" xfId="4516" xr:uid="{00000000-0005-0000-0000-0000E50F0000}"/>
    <cellStyle name="Comma 2 5 2 2 3 2 5" xfId="4517" xr:uid="{00000000-0005-0000-0000-0000E60F0000}"/>
    <cellStyle name="Comma 2 5 2 2 3 2 5 2" xfId="4518" xr:uid="{00000000-0005-0000-0000-0000E70F0000}"/>
    <cellStyle name="Comma 2 5 2 2 3 2 6" xfId="4519" xr:uid="{00000000-0005-0000-0000-0000E80F0000}"/>
    <cellStyle name="Comma 2 5 2 2 3 3" xfId="4520" xr:uid="{00000000-0005-0000-0000-0000E90F0000}"/>
    <cellStyle name="Comma 2 5 2 2 3 3 2" xfId="4521" xr:uid="{00000000-0005-0000-0000-0000EA0F0000}"/>
    <cellStyle name="Comma 2 5 2 2 3 3 2 2" xfId="4522" xr:uid="{00000000-0005-0000-0000-0000EB0F0000}"/>
    <cellStyle name="Comma 2 5 2 2 3 3 3" xfId="4523" xr:uid="{00000000-0005-0000-0000-0000EC0F0000}"/>
    <cellStyle name="Comma 2 5 2 2 3 4" xfId="4524" xr:uid="{00000000-0005-0000-0000-0000ED0F0000}"/>
    <cellStyle name="Comma 2 5 2 2 3 4 2" xfId="4525" xr:uid="{00000000-0005-0000-0000-0000EE0F0000}"/>
    <cellStyle name="Comma 2 5 2 2 3 4 2 2" xfId="4526" xr:uid="{00000000-0005-0000-0000-0000EF0F0000}"/>
    <cellStyle name="Comma 2 5 2 2 3 4 3" xfId="4527" xr:uid="{00000000-0005-0000-0000-0000F00F0000}"/>
    <cellStyle name="Comma 2 5 2 2 3 5" xfId="4528" xr:uid="{00000000-0005-0000-0000-0000F10F0000}"/>
    <cellStyle name="Comma 2 5 2 2 3 5 2" xfId="4529" xr:uid="{00000000-0005-0000-0000-0000F20F0000}"/>
    <cellStyle name="Comma 2 5 2 2 3 6" xfId="4530" xr:uid="{00000000-0005-0000-0000-0000F30F0000}"/>
    <cellStyle name="Comma 2 5 2 2 3 6 2" xfId="4531" xr:uid="{00000000-0005-0000-0000-0000F40F0000}"/>
    <cellStyle name="Comma 2 5 2 2 3 7" xfId="4532" xr:uid="{00000000-0005-0000-0000-0000F50F0000}"/>
    <cellStyle name="Comma 2 5 2 2 4" xfId="4533" xr:uid="{00000000-0005-0000-0000-0000F60F0000}"/>
    <cellStyle name="Comma 2 5 2 2 4 2" xfId="4534" xr:uid="{00000000-0005-0000-0000-0000F70F0000}"/>
    <cellStyle name="Comma 2 5 2 2 4 2 2" xfId="4535" xr:uid="{00000000-0005-0000-0000-0000F80F0000}"/>
    <cellStyle name="Comma 2 5 2 2 4 2 2 2" xfId="4536" xr:uid="{00000000-0005-0000-0000-0000F90F0000}"/>
    <cellStyle name="Comma 2 5 2 2 4 2 2 2 2" xfId="4537" xr:uid="{00000000-0005-0000-0000-0000FA0F0000}"/>
    <cellStyle name="Comma 2 5 2 2 4 2 2 3" xfId="4538" xr:uid="{00000000-0005-0000-0000-0000FB0F0000}"/>
    <cellStyle name="Comma 2 5 2 2 4 2 3" xfId="4539" xr:uid="{00000000-0005-0000-0000-0000FC0F0000}"/>
    <cellStyle name="Comma 2 5 2 2 4 2 3 2" xfId="4540" xr:uid="{00000000-0005-0000-0000-0000FD0F0000}"/>
    <cellStyle name="Comma 2 5 2 2 4 2 3 2 2" xfId="4541" xr:uid="{00000000-0005-0000-0000-0000FE0F0000}"/>
    <cellStyle name="Comma 2 5 2 2 4 2 3 3" xfId="4542" xr:uid="{00000000-0005-0000-0000-0000FF0F0000}"/>
    <cellStyle name="Comma 2 5 2 2 4 2 4" xfId="4543" xr:uid="{00000000-0005-0000-0000-000000100000}"/>
    <cellStyle name="Comma 2 5 2 2 4 2 4 2" xfId="4544" xr:uid="{00000000-0005-0000-0000-000001100000}"/>
    <cellStyle name="Comma 2 5 2 2 4 2 5" xfId="4545" xr:uid="{00000000-0005-0000-0000-000002100000}"/>
    <cellStyle name="Comma 2 5 2 2 4 2 5 2" xfId="4546" xr:uid="{00000000-0005-0000-0000-000003100000}"/>
    <cellStyle name="Comma 2 5 2 2 4 2 6" xfId="4547" xr:uid="{00000000-0005-0000-0000-000004100000}"/>
    <cellStyle name="Comma 2 5 2 2 4 3" xfId="4548" xr:uid="{00000000-0005-0000-0000-000005100000}"/>
    <cellStyle name="Comma 2 5 2 2 4 3 2" xfId="4549" xr:uid="{00000000-0005-0000-0000-000006100000}"/>
    <cellStyle name="Comma 2 5 2 2 4 3 2 2" xfId="4550" xr:uid="{00000000-0005-0000-0000-000007100000}"/>
    <cellStyle name="Comma 2 5 2 2 4 3 3" xfId="4551" xr:uid="{00000000-0005-0000-0000-000008100000}"/>
    <cellStyle name="Comma 2 5 2 2 4 4" xfId="4552" xr:uid="{00000000-0005-0000-0000-000009100000}"/>
    <cellStyle name="Comma 2 5 2 2 4 4 2" xfId="4553" xr:uid="{00000000-0005-0000-0000-00000A100000}"/>
    <cellStyle name="Comma 2 5 2 2 4 4 2 2" xfId="4554" xr:uid="{00000000-0005-0000-0000-00000B100000}"/>
    <cellStyle name="Comma 2 5 2 2 4 4 3" xfId="4555" xr:uid="{00000000-0005-0000-0000-00000C100000}"/>
    <cellStyle name="Comma 2 5 2 2 4 5" xfId="4556" xr:uid="{00000000-0005-0000-0000-00000D100000}"/>
    <cellStyle name="Comma 2 5 2 2 4 5 2" xfId="4557" xr:uid="{00000000-0005-0000-0000-00000E100000}"/>
    <cellStyle name="Comma 2 5 2 2 4 6" xfId="4558" xr:uid="{00000000-0005-0000-0000-00000F100000}"/>
    <cellStyle name="Comma 2 5 2 2 4 6 2" xfId="4559" xr:uid="{00000000-0005-0000-0000-000010100000}"/>
    <cellStyle name="Comma 2 5 2 2 4 7" xfId="4560" xr:uid="{00000000-0005-0000-0000-000011100000}"/>
    <cellStyle name="Comma 2 5 2 2 5" xfId="4561" xr:uid="{00000000-0005-0000-0000-000012100000}"/>
    <cellStyle name="Comma 2 5 2 2 5 2" xfId="4562" xr:uid="{00000000-0005-0000-0000-000013100000}"/>
    <cellStyle name="Comma 2 5 2 2 5 2 2" xfId="4563" xr:uid="{00000000-0005-0000-0000-000014100000}"/>
    <cellStyle name="Comma 2 5 2 2 5 2 2 2" xfId="4564" xr:uid="{00000000-0005-0000-0000-000015100000}"/>
    <cellStyle name="Comma 2 5 2 2 5 2 3" xfId="4565" xr:uid="{00000000-0005-0000-0000-000016100000}"/>
    <cellStyle name="Comma 2 5 2 2 5 3" xfId="4566" xr:uid="{00000000-0005-0000-0000-000017100000}"/>
    <cellStyle name="Comma 2 5 2 2 5 3 2" xfId="4567" xr:uid="{00000000-0005-0000-0000-000018100000}"/>
    <cellStyle name="Comma 2 5 2 2 5 3 2 2" xfId="4568" xr:uid="{00000000-0005-0000-0000-000019100000}"/>
    <cellStyle name="Comma 2 5 2 2 5 3 3" xfId="4569" xr:uid="{00000000-0005-0000-0000-00001A100000}"/>
    <cellStyle name="Comma 2 5 2 2 5 4" xfId="4570" xr:uid="{00000000-0005-0000-0000-00001B100000}"/>
    <cellStyle name="Comma 2 5 2 2 5 4 2" xfId="4571" xr:uid="{00000000-0005-0000-0000-00001C100000}"/>
    <cellStyle name="Comma 2 5 2 2 5 5" xfId="4572" xr:uid="{00000000-0005-0000-0000-00001D100000}"/>
    <cellStyle name="Comma 2 5 2 2 5 5 2" xfId="4573" xr:uid="{00000000-0005-0000-0000-00001E100000}"/>
    <cellStyle name="Comma 2 5 2 2 5 6" xfId="4574" xr:uid="{00000000-0005-0000-0000-00001F100000}"/>
    <cellStyle name="Comma 2 5 2 2 6" xfId="4575" xr:uid="{00000000-0005-0000-0000-000020100000}"/>
    <cellStyle name="Comma 2 5 2 2 6 2" xfId="4576" xr:uid="{00000000-0005-0000-0000-000021100000}"/>
    <cellStyle name="Comma 2 5 2 2 6 2 2" xfId="4577" xr:uid="{00000000-0005-0000-0000-000022100000}"/>
    <cellStyle name="Comma 2 5 2 2 6 3" xfId="4578" xr:uid="{00000000-0005-0000-0000-000023100000}"/>
    <cellStyle name="Comma 2 5 2 2 7" xfId="4579" xr:uid="{00000000-0005-0000-0000-000024100000}"/>
    <cellStyle name="Comma 2 5 2 2 7 2" xfId="4580" xr:uid="{00000000-0005-0000-0000-000025100000}"/>
    <cellStyle name="Comma 2 5 2 2 7 2 2" xfId="4581" xr:uid="{00000000-0005-0000-0000-000026100000}"/>
    <cellStyle name="Comma 2 5 2 2 7 3" xfId="4582" xr:uid="{00000000-0005-0000-0000-000027100000}"/>
    <cellStyle name="Comma 2 5 2 2 8" xfId="4583" xr:uid="{00000000-0005-0000-0000-000028100000}"/>
    <cellStyle name="Comma 2 5 2 2 8 2" xfId="4584" xr:uid="{00000000-0005-0000-0000-000029100000}"/>
    <cellStyle name="Comma 2 5 2 2 9" xfId="4585" xr:uid="{00000000-0005-0000-0000-00002A100000}"/>
    <cellStyle name="Comma 2 5 2 2 9 2" xfId="4586" xr:uid="{00000000-0005-0000-0000-00002B100000}"/>
    <cellStyle name="Comma 2 5 2 3" xfId="4587" xr:uid="{00000000-0005-0000-0000-00002C100000}"/>
    <cellStyle name="Comma 2 5 2 3 2" xfId="4588" xr:uid="{00000000-0005-0000-0000-00002D100000}"/>
    <cellStyle name="Comma 2 5 2 3 2 2" xfId="4589" xr:uid="{00000000-0005-0000-0000-00002E100000}"/>
    <cellStyle name="Comma 2 5 2 3 2 2 2" xfId="4590" xr:uid="{00000000-0005-0000-0000-00002F100000}"/>
    <cellStyle name="Comma 2 5 2 3 2 2 2 2" xfId="4591" xr:uid="{00000000-0005-0000-0000-000030100000}"/>
    <cellStyle name="Comma 2 5 2 3 2 2 2 2 2" xfId="4592" xr:uid="{00000000-0005-0000-0000-000031100000}"/>
    <cellStyle name="Comma 2 5 2 3 2 2 2 3" xfId="4593" xr:uid="{00000000-0005-0000-0000-000032100000}"/>
    <cellStyle name="Comma 2 5 2 3 2 2 3" xfId="4594" xr:uid="{00000000-0005-0000-0000-000033100000}"/>
    <cellStyle name="Comma 2 5 2 3 2 2 3 2" xfId="4595" xr:uid="{00000000-0005-0000-0000-000034100000}"/>
    <cellStyle name="Comma 2 5 2 3 2 2 3 2 2" xfId="4596" xr:uid="{00000000-0005-0000-0000-000035100000}"/>
    <cellStyle name="Comma 2 5 2 3 2 2 3 3" xfId="4597" xr:uid="{00000000-0005-0000-0000-000036100000}"/>
    <cellStyle name="Comma 2 5 2 3 2 2 4" xfId="4598" xr:uid="{00000000-0005-0000-0000-000037100000}"/>
    <cellStyle name="Comma 2 5 2 3 2 2 4 2" xfId="4599" xr:uid="{00000000-0005-0000-0000-000038100000}"/>
    <cellStyle name="Comma 2 5 2 3 2 2 5" xfId="4600" xr:uid="{00000000-0005-0000-0000-000039100000}"/>
    <cellStyle name="Comma 2 5 2 3 2 2 5 2" xfId="4601" xr:uid="{00000000-0005-0000-0000-00003A100000}"/>
    <cellStyle name="Comma 2 5 2 3 2 2 6" xfId="4602" xr:uid="{00000000-0005-0000-0000-00003B100000}"/>
    <cellStyle name="Comma 2 5 2 3 2 3" xfId="4603" xr:uid="{00000000-0005-0000-0000-00003C100000}"/>
    <cellStyle name="Comma 2 5 2 3 2 3 2" xfId="4604" xr:uid="{00000000-0005-0000-0000-00003D100000}"/>
    <cellStyle name="Comma 2 5 2 3 2 3 2 2" xfId="4605" xr:uid="{00000000-0005-0000-0000-00003E100000}"/>
    <cellStyle name="Comma 2 5 2 3 2 3 3" xfId="4606" xr:uid="{00000000-0005-0000-0000-00003F100000}"/>
    <cellStyle name="Comma 2 5 2 3 2 4" xfId="4607" xr:uid="{00000000-0005-0000-0000-000040100000}"/>
    <cellStyle name="Comma 2 5 2 3 2 4 2" xfId="4608" xr:uid="{00000000-0005-0000-0000-000041100000}"/>
    <cellStyle name="Comma 2 5 2 3 2 4 2 2" xfId="4609" xr:uid="{00000000-0005-0000-0000-000042100000}"/>
    <cellStyle name="Comma 2 5 2 3 2 4 3" xfId="4610" xr:uid="{00000000-0005-0000-0000-000043100000}"/>
    <cellStyle name="Comma 2 5 2 3 2 5" xfId="4611" xr:uid="{00000000-0005-0000-0000-000044100000}"/>
    <cellStyle name="Comma 2 5 2 3 2 5 2" xfId="4612" xr:uid="{00000000-0005-0000-0000-000045100000}"/>
    <cellStyle name="Comma 2 5 2 3 2 6" xfId="4613" xr:uid="{00000000-0005-0000-0000-000046100000}"/>
    <cellStyle name="Comma 2 5 2 3 2 6 2" xfId="4614" xr:uid="{00000000-0005-0000-0000-000047100000}"/>
    <cellStyle name="Comma 2 5 2 3 2 7" xfId="4615" xr:uid="{00000000-0005-0000-0000-000048100000}"/>
    <cellStyle name="Comma 2 5 2 3 3" xfId="4616" xr:uid="{00000000-0005-0000-0000-000049100000}"/>
    <cellStyle name="Comma 2 5 2 3 3 2" xfId="4617" xr:uid="{00000000-0005-0000-0000-00004A100000}"/>
    <cellStyle name="Comma 2 5 2 3 3 2 2" xfId="4618" xr:uid="{00000000-0005-0000-0000-00004B100000}"/>
    <cellStyle name="Comma 2 5 2 3 3 2 2 2" xfId="4619" xr:uid="{00000000-0005-0000-0000-00004C100000}"/>
    <cellStyle name="Comma 2 5 2 3 3 2 3" xfId="4620" xr:uid="{00000000-0005-0000-0000-00004D100000}"/>
    <cellStyle name="Comma 2 5 2 3 3 3" xfId="4621" xr:uid="{00000000-0005-0000-0000-00004E100000}"/>
    <cellStyle name="Comma 2 5 2 3 3 3 2" xfId="4622" xr:uid="{00000000-0005-0000-0000-00004F100000}"/>
    <cellStyle name="Comma 2 5 2 3 3 3 2 2" xfId="4623" xr:uid="{00000000-0005-0000-0000-000050100000}"/>
    <cellStyle name="Comma 2 5 2 3 3 3 3" xfId="4624" xr:uid="{00000000-0005-0000-0000-000051100000}"/>
    <cellStyle name="Comma 2 5 2 3 3 4" xfId="4625" xr:uid="{00000000-0005-0000-0000-000052100000}"/>
    <cellStyle name="Comma 2 5 2 3 3 4 2" xfId="4626" xr:uid="{00000000-0005-0000-0000-000053100000}"/>
    <cellStyle name="Comma 2 5 2 3 3 5" xfId="4627" xr:uid="{00000000-0005-0000-0000-000054100000}"/>
    <cellStyle name="Comma 2 5 2 3 3 5 2" xfId="4628" xr:uid="{00000000-0005-0000-0000-000055100000}"/>
    <cellStyle name="Comma 2 5 2 3 3 6" xfId="4629" xr:uid="{00000000-0005-0000-0000-000056100000}"/>
    <cellStyle name="Comma 2 5 2 3 4" xfId="4630" xr:uid="{00000000-0005-0000-0000-000057100000}"/>
    <cellStyle name="Comma 2 5 2 3 4 2" xfId="4631" xr:uid="{00000000-0005-0000-0000-000058100000}"/>
    <cellStyle name="Comma 2 5 2 3 4 2 2" xfId="4632" xr:uid="{00000000-0005-0000-0000-000059100000}"/>
    <cellStyle name="Comma 2 5 2 3 4 3" xfId="4633" xr:uid="{00000000-0005-0000-0000-00005A100000}"/>
    <cellStyle name="Comma 2 5 2 3 5" xfId="4634" xr:uid="{00000000-0005-0000-0000-00005B100000}"/>
    <cellStyle name="Comma 2 5 2 3 5 2" xfId="4635" xr:uid="{00000000-0005-0000-0000-00005C100000}"/>
    <cellStyle name="Comma 2 5 2 3 5 2 2" xfId="4636" xr:uid="{00000000-0005-0000-0000-00005D100000}"/>
    <cellStyle name="Comma 2 5 2 3 5 3" xfId="4637" xr:uid="{00000000-0005-0000-0000-00005E100000}"/>
    <cellStyle name="Comma 2 5 2 3 6" xfId="4638" xr:uid="{00000000-0005-0000-0000-00005F100000}"/>
    <cellStyle name="Comma 2 5 2 3 6 2" xfId="4639" xr:uid="{00000000-0005-0000-0000-000060100000}"/>
    <cellStyle name="Comma 2 5 2 3 7" xfId="4640" xr:uid="{00000000-0005-0000-0000-000061100000}"/>
    <cellStyle name="Comma 2 5 2 3 7 2" xfId="4641" xr:uid="{00000000-0005-0000-0000-000062100000}"/>
    <cellStyle name="Comma 2 5 2 3 8" xfId="4642" xr:uid="{00000000-0005-0000-0000-000063100000}"/>
    <cellStyle name="Comma 2 5 2 4" xfId="4643" xr:uid="{00000000-0005-0000-0000-000064100000}"/>
    <cellStyle name="Comma 2 5 2 4 2" xfId="4644" xr:uid="{00000000-0005-0000-0000-000065100000}"/>
    <cellStyle name="Comma 2 5 2 4 2 2" xfId="4645" xr:uid="{00000000-0005-0000-0000-000066100000}"/>
    <cellStyle name="Comma 2 5 2 4 2 2 2" xfId="4646" xr:uid="{00000000-0005-0000-0000-000067100000}"/>
    <cellStyle name="Comma 2 5 2 4 2 2 2 2" xfId="4647" xr:uid="{00000000-0005-0000-0000-000068100000}"/>
    <cellStyle name="Comma 2 5 2 4 2 2 3" xfId="4648" xr:uid="{00000000-0005-0000-0000-000069100000}"/>
    <cellStyle name="Comma 2 5 2 4 2 3" xfId="4649" xr:uid="{00000000-0005-0000-0000-00006A100000}"/>
    <cellStyle name="Comma 2 5 2 4 2 3 2" xfId="4650" xr:uid="{00000000-0005-0000-0000-00006B100000}"/>
    <cellStyle name="Comma 2 5 2 4 2 3 2 2" xfId="4651" xr:uid="{00000000-0005-0000-0000-00006C100000}"/>
    <cellStyle name="Comma 2 5 2 4 2 3 3" xfId="4652" xr:uid="{00000000-0005-0000-0000-00006D100000}"/>
    <cellStyle name="Comma 2 5 2 4 2 4" xfId="4653" xr:uid="{00000000-0005-0000-0000-00006E100000}"/>
    <cellStyle name="Comma 2 5 2 4 2 4 2" xfId="4654" xr:uid="{00000000-0005-0000-0000-00006F100000}"/>
    <cellStyle name="Comma 2 5 2 4 2 5" xfId="4655" xr:uid="{00000000-0005-0000-0000-000070100000}"/>
    <cellStyle name="Comma 2 5 2 4 2 5 2" xfId="4656" xr:uid="{00000000-0005-0000-0000-000071100000}"/>
    <cellStyle name="Comma 2 5 2 4 2 6" xfId="4657" xr:uid="{00000000-0005-0000-0000-000072100000}"/>
    <cellStyle name="Comma 2 5 2 4 3" xfId="4658" xr:uid="{00000000-0005-0000-0000-000073100000}"/>
    <cellStyle name="Comma 2 5 2 4 3 2" xfId="4659" xr:uid="{00000000-0005-0000-0000-000074100000}"/>
    <cellStyle name="Comma 2 5 2 4 3 2 2" xfId="4660" xr:uid="{00000000-0005-0000-0000-000075100000}"/>
    <cellStyle name="Comma 2 5 2 4 3 3" xfId="4661" xr:uid="{00000000-0005-0000-0000-000076100000}"/>
    <cellStyle name="Comma 2 5 2 4 4" xfId="4662" xr:uid="{00000000-0005-0000-0000-000077100000}"/>
    <cellStyle name="Comma 2 5 2 4 4 2" xfId="4663" xr:uid="{00000000-0005-0000-0000-000078100000}"/>
    <cellStyle name="Comma 2 5 2 4 4 2 2" xfId="4664" xr:uid="{00000000-0005-0000-0000-000079100000}"/>
    <cellStyle name="Comma 2 5 2 4 4 3" xfId="4665" xr:uid="{00000000-0005-0000-0000-00007A100000}"/>
    <cellStyle name="Comma 2 5 2 4 5" xfId="4666" xr:uid="{00000000-0005-0000-0000-00007B100000}"/>
    <cellStyle name="Comma 2 5 2 4 5 2" xfId="4667" xr:uid="{00000000-0005-0000-0000-00007C100000}"/>
    <cellStyle name="Comma 2 5 2 4 6" xfId="4668" xr:uid="{00000000-0005-0000-0000-00007D100000}"/>
    <cellStyle name="Comma 2 5 2 4 6 2" xfId="4669" xr:uid="{00000000-0005-0000-0000-00007E100000}"/>
    <cellStyle name="Comma 2 5 2 4 7" xfId="4670" xr:uid="{00000000-0005-0000-0000-00007F100000}"/>
    <cellStyle name="Comma 2 5 2 5" xfId="4671" xr:uid="{00000000-0005-0000-0000-000080100000}"/>
    <cellStyle name="Comma 2 5 2 5 2" xfId="4672" xr:uid="{00000000-0005-0000-0000-000081100000}"/>
    <cellStyle name="Comma 2 5 2 5 2 2" xfId="4673" xr:uid="{00000000-0005-0000-0000-000082100000}"/>
    <cellStyle name="Comma 2 5 2 5 2 2 2" xfId="4674" xr:uid="{00000000-0005-0000-0000-000083100000}"/>
    <cellStyle name="Comma 2 5 2 5 2 2 2 2" xfId="4675" xr:uid="{00000000-0005-0000-0000-000084100000}"/>
    <cellStyle name="Comma 2 5 2 5 2 2 3" xfId="4676" xr:uid="{00000000-0005-0000-0000-000085100000}"/>
    <cellStyle name="Comma 2 5 2 5 2 3" xfId="4677" xr:uid="{00000000-0005-0000-0000-000086100000}"/>
    <cellStyle name="Comma 2 5 2 5 2 3 2" xfId="4678" xr:uid="{00000000-0005-0000-0000-000087100000}"/>
    <cellStyle name="Comma 2 5 2 5 2 3 2 2" xfId="4679" xr:uid="{00000000-0005-0000-0000-000088100000}"/>
    <cellStyle name="Comma 2 5 2 5 2 3 3" xfId="4680" xr:uid="{00000000-0005-0000-0000-000089100000}"/>
    <cellStyle name="Comma 2 5 2 5 2 4" xfId="4681" xr:uid="{00000000-0005-0000-0000-00008A100000}"/>
    <cellStyle name="Comma 2 5 2 5 2 4 2" xfId="4682" xr:uid="{00000000-0005-0000-0000-00008B100000}"/>
    <cellStyle name="Comma 2 5 2 5 2 5" xfId="4683" xr:uid="{00000000-0005-0000-0000-00008C100000}"/>
    <cellStyle name="Comma 2 5 2 5 2 5 2" xfId="4684" xr:uid="{00000000-0005-0000-0000-00008D100000}"/>
    <cellStyle name="Comma 2 5 2 5 2 6" xfId="4685" xr:uid="{00000000-0005-0000-0000-00008E100000}"/>
    <cellStyle name="Comma 2 5 2 5 3" xfId="4686" xr:uid="{00000000-0005-0000-0000-00008F100000}"/>
    <cellStyle name="Comma 2 5 2 5 3 2" xfId="4687" xr:uid="{00000000-0005-0000-0000-000090100000}"/>
    <cellStyle name="Comma 2 5 2 5 3 2 2" xfId="4688" xr:uid="{00000000-0005-0000-0000-000091100000}"/>
    <cellStyle name="Comma 2 5 2 5 3 3" xfId="4689" xr:uid="{00000000-0005-0000-0000-000092100000}"/>
    <cellStyle name="Comma 2 5 2 5 4" xfId="4690" xr:uid="{00000000-0005-0000-0000-000093100000}"/>
    <cellStyle name="Comma 2 5 2 5 4 2" xfId="4691" xr:uid="{00000000-0005-0000-0000-000094100000}"/>
    <cellStyle name="Comma 2 5 2 5 4 2 2" xfId="4692" xr:uid="{00000000-0005-0000-0000-000095100000}"/>
    <cellStyle name="Comma 2 5 2 5 4 3" xfId="4693" xr:uid="{00000000-0005-0000-0000-000096100000}"/>
    <cellStyle name="Comma 2 5 2 5 5" xfId="4694" xr:uid="{00000000-0005-0000-0000-000097100000}"/>
    <cellStyle name="Comma 2 5 2 5 5 2" xfId="4695" xr:uid="{00000000-0005-0000-0000-000098100000}"/>
    <cellStyle name="Comma 2 5 2 5 6" xfId="4696" xr:uid="{00000000-0005-0000-0000-000099100000}"/>
    <cellStyle name="Comma 2 5 2 5 6 2" xfId="4697" xr:uid="{00000000-0005-0000-0000-00009A100000}"/>
    <cellStyle name="Comma 2 5 2 5 7" xfId="4698" xr:uid="{00000000-0005-0000-0000-00009B100000}"/>
    <cellStyle name="Comma 2 5 2 6" xfId="4699" xr:uid="{00000000-0005-0000-0000-00009C100000}"/>
    <cellStyle name="Comma 2 5 2 6 2" xfId="4700" xr:uid="{00000000-0005-0000-0000-00009D100000}"/>
    <cellStyle name="Comma 2 5 2 6 2 2" xfId="4701" xr:uid="{00000000-0005-0000-0000-00009E100000}"/>
    <cellStyle name="Comma 2 5 2 6 2 2 2" xfId="4702" xr:uid="{00000000-0005-0000-0000-00009F100000}"/>
    <cellStyle name="Comma 2 5 2 6 2 3" xfId="4703" xr:uid="{00000000-0005-0000-0000-0000A0100000}"/>
    <cellStyle name="Comma 2 5 2 6 3" xfId="4704" xr:uid="{00000000-0005-0000-0000-0000A1100000}"/>
    <cellStyle name="Comma 2 5 2 6 3 2" xfId="4705" xr:uid="{00000000-0005-0000-0000-0000A2100000}"/>
    <cellStyle name="Comma 2 5 2 6 3 2 2" xfId="4706" xr:uid="{00000000-0005-0000-0000-0000A3100000}"/>
    <cellStyle name="Comma 2 5 2 6 3 3" xfId="4707" xr:uid="{00000000-0005-0000-0000-0000A4100000}"/>
    <cellStyle name="Comma 2 5 2 6 4" xfId="4708" xr:uid="{00000000-0005-0000-0000-0000A5100000}"/>
    <cellStyle name="Comma 2 5 2 6 4 2" xfId="4709" xr:uid="{00000000-0005-0000-0000-0000A6100000}"/>
    <cellStyle name="Comma 2 5 2 6 5" xfId="4710" xr:uid="{00000000-0005-0000-0000-0000A7100000}"/>
    <cellStyle name="Comma 2 5 2 6 5 2" xfId="4711" xr:uid="{00000000-0005-0000-0000-0000A8100000}"/>
    <cellStyle name="Comma 2 5 2 6 6" xfId="4712" xr:uid="{00000000-0005-0000-0000-0000A9100000}"/>
    <cellStyle name="Comma 2 5 2 7" xfId="4713" xr:uid="{00000000-0005-0000-0000-0000AA100000}"/>
    <cellStyle name="Comma 2 5 2 7 2" xfId="4714" xr:uid="{00000000-0005-0000-0000-0000AB100000}"/>
    <cellStyle name="Comma 2 5 2 7 2 2" xfId="4715" xr:uid="{00000000-0005-0000-0000-0000AC100000}"/>
    <cellStyle name="Comma 2 5 2 7 3" xfId="4716" xr:uid="{00000000-0005-0000-0000-0000AD100000}"/>
    <cellStyle name="Comma 2 5 2 8" xfId="4717" xr:uid="{00000000-0005-0000-0000-0000AE100000}"/>
    <cellStyle name="Comma 2 5 2 8 2" xfId="4718" xr:uid="{00000000-0005-0000-0000-0000AF100000}"/>
    <cellStyle name="Comma 2 5 2 8 2 2" xfId="4719" xr:uid="{00000000-0005-0000-0000-0000B0100000}"/>
    <cellStyle name="Comma 2 5 2 8 3" xfId="4720" xr:uid="{00000000-0005-0000-0000-0000B1100000}"/>
    <cellStyle name="Comma 2 5 2 9" xfId="4721" xr:uid="{00000000-0005-0000-0000-0000B2100000}"/>
    <cellStyle name="Comma 2 5 2 9 2" xfId="4722" xr:uid="{00000000-0005-0000-0000-0000B3100000}"/>
    <cellStyle name="Comma 2 5 3" xfId="4723" xr:uid="{00000000-0005-0000-0000-0000B4100000}"/>
    <cellStyle name="Comma 2 5 3 10" xfId="4724" xr:uid="{00000000-0005-0000-0000-0000B5100000}"/>
    <cellStyle name="Comma 2 5 3 2" xfId="4725" xr:uid="{00000000-0005-0000-0000-0000B6100000}"/>
    <cellStyle name="Comma 2 5 3 2 2" xfId="4726" xr:uid="{00000000-0005-0000-0000-0000B7100000}"/>
    <cellStyle name="Comma 2 5 3 2 2 2" xfId="4727" xr:uid="{00000000-0005-0000-0000-0000B8100000}"/>
    <cellStyle name="Comma 2 5 3 2 2 2 2" xfId="4728" xr:uid="{00000000-0005-0000-0000-0000B9100000}"/>
    <cellStyle name="Comma 2 5 3 2 2 2 2 2" xfId="4729" xr:uid="{00000000-0005-0000-0000-0000BA100000}"/>
    <cellStyle name="Comma 2 5 3 2 2 2 2 2 2" xfId="4730" xr:uid="{00000000-0005-0000-0000-0000BB100000}"/>
    <cellStyle name="Comma 2 5 3 2 2 2 2 3" xfId="4731" xr:uid="{00000000-0005-0000-0000-0000BC100000}"/>
    <cellStyle name="Comma 2 5 3 2 2 2 3" xfId="4732" xr:uid="{00000000-0005-0000-0000-0000BD100000}"/>
    <cellStyle name="Comma 2 5 3 2 2 2 3 2" xfId="4733" xr:uid="{00000000-0005-0000-0000-0000BE100000}"/>
    <cellStyle name="Comma 2 5 3 2 2 2 3 2 2" xfId="4734" xr:uid="{00000000-0005-0000-0000-0000BF100000}"/>
    <cellStyle name="Comma 2 5 3 2 2 2 3 3" xfId="4735" xr:uid="{00000000-0005-0000-0000-0000C0100000}"/>
    <cellStyle name="Comma 2 5 3 2 2 2 4" xfId="4736" xr:uid="{00000000-0005-0000-0000-0000C1100000}"/>
    <cellStyle name="Comma 2 5 3 2 2 2 4 2" xfId="4737" xr:uid="{00000000-0005-0000-0000-0000C2100000}"/>
    <cellStyle name="Comma 2 5 3 2 2 2 5" xfId="4738" xr:uid="{00000000-0005-0000-0000-0000C3100000}"/>
    <cellStyle name="Comma 2 5 3 2 2 2 5 2" xfId="4739" xr:uid="{00000000-0005-0000-0000-0000C4100000}"/>
    <cellStyle name="Comma 2 5 3 2 2 2 6" xfId="4740" xr:uid="{00000000-0005-0000-0000-0000C5100000}"/>
    <cellStyle name="Comma 2 5 3 2 2 3" xfId="4741" xr:uid="{00000000-0005-0000-0000-0000C6100000}"/>
    <cellStyle name="Comma 2 5 3 2 2 3 2" xfId="4742" xr:uid="{00000000-0005-0000-0000-0000C7100000}"/>
    <cellStyle name="Comma 2 5 3 2 2 3 2 2" xfId="4743" xr:uid="{00000000-0005-0000-0000-0000C8100000}"/>
    <cellStyle name="Comma 2 5 3 2 2 3 3" xfId="4744" xr:uid="{00000000-0005-0000-0000-0000C9100000}"/>
    <cellStyle name="Comma 2 5 3 2 2 4" xfId="4745" xr:uid="{00000000-0005-0000-0000-0000CA100000}"/>
    <cellStyle name="Comma 2 5 3 2 2 4 2" xfId="4746" xr:uid="{00000000-0005-0000-0000-0000CB100000}"/>
    <cellStyle name="Comma 2 5 3 2 2 4 2 2" xfId="4747" xr:uid="{00000000-0005-0000-0000-0000CC100000}"/>
    <cellStyle name="Comma 2 5 3 2 2 4 3" xfId="4748" xr:uid="{00000000-0005-0000-0000-0000CD100000}"/>
    <cellStyle name="Comma 2 5 3 2 2 5" xfId="4749" xr:uid="{00000000-0005-0000-0000-0000CE100000}"/>
    <cellStyle name="Comma 2 5 3 2 2 5 2" xfId="4750" xr:uid="{00000000-0005-0000-0000-0000CF100000}"/>
    <cellStyle name="Comma 2 5 3 2 2 6" xfId="4751" xr:uid="{00000000-0005-0000-0000-0000D0100000}"/>
    <cellStyle name="Comma 2 5 3 2 2 6 2" xfId="4752" xr:uid="{00000000-0005-0000-0000-0000D1100000}"/>
    <cellStyle name="Comma 2 5 3 2 2 7" xfId="4753" xr:uid="{00000000-0005-0000-0000-0000D2100000}"/>
    <cellStyle name="Comma 2 5 3 2 3" xfId="4754" xr:uid="{00000000-0005-0000-0000-0000D3100000}"/>
    <cellStyle name="Comma 2 5 3 2 3 2" xfId="4755" xr:uid="{00000000-0005-0000-0000-0000D4100000}"/>
    <cellStyle name="Comma 2 5 3 2 3 2 2" xfId="4756" xr:uid="{00000000-0005-0000-0000-0000D5100000}"/>
    <cellStyle name="Comma 2 5 3 2 3 2 2 2" xfId="4757" xr:uid="{00000000-0005-0000-0000-0000D6100000}"/>
    <cellStyle name="Comma 2 5 3 2 3 2 3" xfId="4758" xr:uid="{00000000-0005-0000-0000-0000D7100000}"/>
    <cellStyle name="Comma 2 5 3 2 3 3" xfId="4759" xr:uid="{00000000-0005-0000-0000-0000D8100000}"/>
    <cellStyle name="Comma 2 5 3 2 3 3 2" xfId="4760" xr:uid="{00000000-0005-0000-0000-0000D9100000}"/>
    <cellStyle name="Comma 2 5 3 2 3 3 2 2" xfId="4761" xr:uid="{00000000-0005-0000-0000-0000DA100000}"/>
    <cellStyle name="Comma 2 5 3 2 3 3 3" xfId="4762" xr:uid="{00000000-0005-0000-0000-0000DB100000}"/>
    <cellStyle name="Comma 2 5 3 2 3 4" xfId="4763" xr:uid="{00000000-0005-0000-0000-0000DC100000}"/>
    <cellStyle name="Comma 2 5 3 2 3 4 2" xfId="4764" xr:uid="{00000000-0005-0000-0000-0000DD100000}"/>
    <cellStyle name="Comma 2 5 3 2 3 5" xfId="4765" xr:uid="{00000000-0005-0000-0000-0000DE100000}"/>
    <cellStyle name="Comma 2 5 3 2 3 5 2" xfId="4766" xr:uid="{00000000-0005-0000-0000-0000DF100000}"/>
    <cellStyle name="Comma 2 5 3 2 3 6" xfId="4767" xr:uid="{00000000-0005-0000-0000-0000E0100000}"/>
    <cellStyle name="Comma 2 5 3 2 4" xfId="4768" xr:uid="{00000000-0005-0000-0000-0000E1100000}"/>
    <cellStyle name="Comma 2 5 3 2 4 2" xfId="4769" xr:uid="{00000000-0005-0000-0000-0000E2100000}"/>
    <cellStyle name="Comma 2 5 3 2 4 2 2" xfId="4770" xr:uid="{00000000-0005-0000-0000-0000E3100000}"/>
    <cellStyle name="Comma 2 5 3 2 4 3" xfId="4771" xr:uid="{00000000-0005-0000-0000-0000E4100000}"/>
    <cellStyle name="Comma 2 5 3 2 5" xfId="4772" xr:uid="{00000000-0005-0000-0000-0000E5100000}"/>
    <cellStyle name="Comma 2 5 3 2 5 2" xfId="4773" xr:uid="{00000000-0005-0000-0000-0000E6100000}"/>
    <cellStyle name="Comma 2 5 3 2 5 2 2" xfId="4774" xr:uid="{00000000-0005-0000-0000-0000E7100000}"/>
    <cellStyle name="Comma 2 5 3 2 5 3" xfId="4775" xr:uid="{00000000-0005-0000-0000-0000E8100000}"/>
    <cellStyle name="Comma 2 5 3 2 6" xfId="4776" xr:uid="{00000000-0005-0000-0000-0000E9100000}"/>
    <cellStyle name="Comma 2 5 3 2 6 2" xfId="4777" xr:uid="{00000000-0005-0000-0000-0000EA100000}"/>
    <cellStyle name="Comma 2 5 3 2 7" xfId="4778" xr:uid="{00000000-0005-0000-0000-0000EB100000}"/>
    <cellStyle name="Comma 2 5 3 2 7 2" xfId="4779" xr:uid="{00000000-0005-0000-0000-0000EC100000}"/>
    <cellStyle name="Comma 2 5 3 2 8" xfId="4780" xr:uid="{00000000-0005-0000-0000-0000ED100000}"/>
    <cellStyle name="Comma 2 5 3 3" xfId="4781" xr:uid="{00000000-0005-0000-0000-0000EE100000}"/>
    <cellStyle name="Comma 2 5 3 3 2" xfId="4782" xr:uid="{00000000-0005-0000-0000-0000EF100000}"/>
    <cellStyle name="Comma 2 5 3 3 2 2" xfId="4783" xr:uid="{00000000-0005-0000-0000-0000F0100000}"/>
    <cellStyle name="Comma 2 5 3 3 2 2 2" xfId="4784" xr:uid="{00000000-0005-0000-0000-0000F1100000}"/>
    <cellStyle name="Comma 2 5 3 3 2 2 2 2" xfId="4785" xr:uid="{00000000-0005-0000-0000-0000F2100000}"/>
    <cellStyle name="Comma 2 5 3 3 2 2 3" xfId="4786" xr:uid="{00000000-0005-0000-0000-0000F3100000}"/>
    <cellStyle name="Comma 2 5 3 3 2 3" xfId="4787" xr:uid="{00000000-0005-0000-0000-0000F4100000}"/>
    <cellStyle name="Comma 2 5 3 3 2 3 2" xfId="4788" xr:uid="{00000000-0005-0000-0000-0000F5100000}"/>
    <cellStyle name="Comma 2 5 3 3 2 3 2 2" xfId="4789" xr:uid="{00000000-0005-0000-0000-0000F6100000}"/>
    <cellStyle name="Comma 2 5 3 3 2 3 3" xfId="4790" xr:uid="{00000000-0005-0000-0000-0000F7100000}"/>
    <cellStyle name="Comma 2 5 3 3 2 4" xfId="4791" xr:uid="{00000000-0005-0000-0000-0000F8100000}"/>
    <cellStyle name="Comma 2 5 3 3 2 4 2" xfId="4792" xr:uid="{00000000-0005-0000-0000-0000F9100000}"/>
    <cellStyle name="Comma 2 5 3 3 2 5" xfId="4793" xr:uid="{00000000-0005-0000-0000-0000FA100000}"/>
    <cellStyle name="Comma 2 5 3 3 2 5 2" xfId="4794" xr:uid="{00000000-0005-0000-0000-0000FB100000}"/>
    <cellStyle name="Comma 2 5 3 3 2 6" xfId="4795" xr:uid="{00000000-0005-0000-0000-0000FC100000}"/>
    <cellStyle name="Comma 2 5 3 3 3" xfId="4796" xr:uid="{00000000-0005-0000-0000-0000FD100000}"/>
    <cellStyle name="Comma 2 5 3 3 3 2" xfId="4797" xr:uid="{00000000-0005-0000-0000-0000FE100000}"/>
    <cellStyle name="Comma 2 5 3 3 3 2 2" xfId="4798" xr:uid="{00000000-0005-0000-0000-0000FF100000}"/>
    <cellStyle name="Comma 2 5 3 3 3 3" xfId="4799" xr:uid="{00000000-0005-0000-0000-000000110000}"/>
    <cellStyle name="Comma 2 5 3 3 4" xfId="4800" xr:uid="{00000000-0005-0000-0000-000001110000}"/>
    <cellStyle name="Comma 2 5 3 3 4 2" xfId="4801" xr:uid="{00000000-0005-0000-0000-000002110000}"/>
    <cellStyle name="Comma 2 5 3 3 4 2 2" xfId="4802" xr:uid="{00000000-0005-0000-0000-000003110000}"/>
    <cellStyle name="Comma 2 5 3 3 4 3" xfId="4803" xr:uid="{00000000-0005-0000-0000-000004110000}"/>
    <cellStyle name="Comma 2 5 3 3 5" xfId="4804" xr:uid="{00000000-0005-0000-0000-000005110000}"/>
    <cellStyle name="Comma 2 5 3 3 5 2" xfId="4805" xr:uid="{00000000-0005-0000-0000-000006110000}"/>
    <cellStyle name="Comma 2 5 3 3 6" xfId="4806" xr:uid="{00000000-0005-0000-0000-000007110000}"/>
    <cellStyle name="Comma 2 5 3 3 6 2" xfId="4807" xr:uid="{00000000-0005-0000-0000-000008110000}"/>
    <cellStyle name="Comma 2 5 3 3 7" xfId="4808" xr:uid="{00000000-0005-0000-0000-000009110000}"/>
    <cellStyle name="Comma 2 5 3 4" xfId="4809" xr:uid="{00000000-0005-0000-0000-00000A110000}"/>
    <cellStyle name="Comma 2 5 3 4 2" xfId="4810" xr:uid="{00000000-0005-0000-0000-00000B110000}"/>
    <cellStyle name="Comma 2 5 3 4 2 2" xfId="4811" xr:uid="{00000000-0005-0000-0000-00000C110000}"/>
    <cellStyle name="Comma 2 5 3 4 2 2 2" xfId="4812" xr:uid="{00000000-0005-0000-0000-00000D110000}"/>
    <cellStyle name="Comma 2 5 3 4 2 2 2 2" xfId="4813" xr:uid="{00000000-0005-0000-0000-00000E110000}"/>
    <cellStyle name="Comma 2 5 3 4 2 2 3" xfId="4814" xr:uid="{00000000-0005-0000-0000-00000F110000}"/>
    <cellStyle name="Comma 2 5 3 4 2 3" xfId="4815" xr:uid="{00000000-0005-0000-0000-000010110000}"/>
    <cellStyle name="Comma 2 5 3 4 2 3 2" xfId="4816" xr:uid="{00000000-0005-0000-0000-000011110000}"/>
    <cellStyle name="Comma 2 5 3 4 2 3 2 2" xfId="4817" xr:uid="{00000000-0005-0000-0000-000012110000}"/>
    <cellStyle name="Comma 2 5 3 4 2 3 3" xfId="4818" xr:uid="{00000000-0005-0000-0000-000013110000}"/>
    <cellStyle name="Comma 2 5 3 4 2 4" xfId="4819" xr:uid="{00000000-0005-0000-0000-000014110000}"/>
    <cellStyle name="Comma 2 5 3 4 2 4 2" xfId="4820" xr:uid="{00000000-0005-0000-0000-000015110000}"/>
    <cellStyle name="Comma 2 5 3 4 2 5" xfId="4821" xr:uid="{00000000-0005-0000-0000-000016110000}"/>
    <cellStyle name="Comma 2 5 3 4 2 5 2" xfId="4822" xr:uid="{00000000-0005-0000-0000-000017110000}"/>
    <cellStyle name="Comma 2 5 3 4 2 6" xfId="4823" xr:uid="{00000000-0005-0000-0000-000018110000}"/>
    <cellStyle name="Comma 2 5 3 4 3" xfId="4824" xr:uid="{00000000-0005-0000-0000-000019110000}"/>
    <cellStyle name="Comma 2 5 3 4 3 2" xfId="4825" xr:uid="{00000000-0005-0000-0000-00001A110000}"/>
    <cellStyle name="Comma 2 5 3 4 3 2 2" xfId="4826" xr:uid="{00000000-0005-0000-0000-00001B110000}"/>
    <cellStyle name="Comma 2 5 3 4 3 3" xfId="4827" xr:uid="{00000000-0005-0000-0000-00001C110000}"/>
    <cellStyle name="Comma 2 5 3 4 4" xfId="4828" xr:uid="{00000000-0005-0000-0000-00001D110000}"/>
    <cellStyle name="Comma 2 5 3 4 4 2" xfId="4829" xr:uid="{00000000-0005-0000-0000-00001E110000}"/>
    <cellStyle name="Comma 2 5 3 4 4 2 2" xfId="4830" xr:uid="{00000000-0005-0000-0000-00001F110000}"/>
    <cellStyle name="Comma 2 5 3 4 4 3" xfId="4831" xr:uid="{00000000-0005-0000-0000-000020110000}"/>
    <cellStyle name="Comma 2 5 3 4 5" xfId="4832" xr:uid="{00000000-0005-0000-0000-000021110000}"/>
    <cellStyle name="Comma 2 5 3 4 5 2" xfId="4833" xr:uid="{00000000-0005-0000-0000-000022110000}"/>
    <cellStyle name="Comma 2 5 3 4 6" xfId="4834" xr:uid="{00000000-0005-0000-0000-000023110000}"/>
    <cellStyle name="Comma 2 5 3 4 6 2" xfId="4835" xr:uid="{00000000-0005-0000-0000-000024110000}"/>
    <cellStyle name="Comma 2 5 3 4 7" xfId="4836" xr:uid="{00000000-0005-0000-0000-000025110000}"/>
    <cellStyle name="Comma 2 5 3 5" xfId="4837" xr:uid="{00000000-0005-0000-0000-000026110000}"/>
    <cellStyle name="Comma 2 5 3 5 2" xfId="4838" xr:uid="{00000000-0005-0000-0000-000027110000}"/>
    <cellStyle name="Comma 2 5 3 5 2 2" xfId="4839" xr:uid="{00000000-0005-0000-0000-000028110000}"/>
    <cellStyle name="Comma 2 5 3 5 2 2 2" xfId="4840" xr:uid="{00000000-0005-0000-0000-000029110000}"/>
    <cellStyle name="Comma 2 5 3 5 2 3" xfId="4841" xr:uid="{00000000-0005-0000-0000-00002A110000}"/>
    <cellStyle name="Comma 2 5 3 5 3" xfId="4842" xr:uid="{00000000-0005-0000-0000-00002B110000}"/>
    <cellStyle name="Comma 2 5 3 5 3 2" xfId="4843" xr:uid="{00000000-0005-0000-0000-00002C110000}"/>
    <cellStyle name="Comma 2 5 3 5 3 2 2" xfId="4844" xr:uid="{00000000-0005-0000-0000-00002D110000}"/>
    <cellStyle name="Comma 2 5 3 5 3 3" xfId="4845" xr:uid="{00000000-0005-0000-0000-00002E110000}"/>
    <cellStyle name="Comma 2 5 3 5 4" xfId="4846" xr:uid="{00000000-0005-0000-0000-00002F110000}"/>
    <cellStyle name="Comma 2 5 3 5 4 2" xfId="4847" xr:uid="{00000000-0005-0000-0000-000030110000}"/>
    <cellStyle name="Comma 2 5 3 5 5" xfId="4848" xr:uid="{00000000-0005-0000-0000-000031110000}"/>
    <cellStyle name="Comma 2 5 3 5 5 2" xfId="4849" xr:uid="{00000000-0005-0000-0000-000032110000}"/>
    <cellStyle name="Comma 2 5 3 5 6" xfId="4850" xr:uid="{00000000-0005-0000-0000-000033110000}"/>
    <cellStyle name="Comma 2 5 3 6" xfId="4851" xr:uid="{00000000-0005-0000-0000-000034110000}"/>
    <cellStyle name="Comma 2 5 3 6 2" xfId="4852" xr:uid="{00000000-0005-0000-0000-000035110000}"/>
    <cellStyle name="Comma 2 5 3 6 2 2" xfId="4853" xr:uid="{00000000-0005-0000-0000-000036110000}"/>
    <cellStyle name="Comma 2 5 3 6 3" xfId="4854" xr:uid="{00000000-0005-0000-0000-000037110000}"/>
    <cellStyle name="Comma 2 5 3 7" xfId="4855" xr:uid="{00000000-0005-0000-0000-000038110000}"/>
    <cellStyle name="Comma 2 5 3 7 2" xfId="4856" xr:uid="{00000000-0005-0000-0000-000039110000}"/>
    <cellStyle name="Comma 2 5 3 7 2 2" xfId="4857" xr:uid="{00000000-0005-0000-0000-00003A110000}"/>
    <cellStyle name="Comma 2 5 3 7 3" xfId="4858" xr:uid="{00000000-0005-0000-0000-00003B110000}"/>
    <cellStyle name="Comma 2 5 3 8" xfId="4859" xr:uid="{00000000-0005-0000-0000-00003C110000}"/>
    <cellStyle name="Comma 2 5 3 8 2" xfId="4860" xr:uid="{00000000-0005-0000-0000-00003D110000}"/>
    <cellStyle name="Comma 2 5 3 9" xfId="4861" xr:uid="{00000000-0005-0000-0000-00003E110000}"/>
    <cellStyle name="Comma 2 5 3 9 2" xfId="4862" xr:uid="{00000000-0005-0000-0000-00003F110000}"/>
    <cellStyle name="Comma 2 5 4" xfId="4863" xr:uid="{00000000-0005-0000-0000-000040110000}"/>
    <cellStyle name="Comma 2 5 4 2" xfId="4864" xr:uid="{00000000-0005-0000-0000-000041110000}"/>
    <cellStyle name="Comma 2 5 4 2 2" xfId="4865" xr:uid="{00000000-0005-0000-0000-000042110000}"/>
    <cellStyle name="Comma 2 5 4 2 2 2" xfId="4866" xr:uid="{00000000-0005-0000-0000-000043110000}"/>
    <cellStyle name="Comma 2 5 4 2 2 2 2" xfId="4867" xr:uid="{00000000-0005-0000-0000-000044110000}"/>
    <cellStyle name="Comma 2 5 4 2 2 2 2 2" xfId="4868" xr:uid="{00000000-0005-0000-0000-000045110000}"/>
    <cellStyle name="Comma 2 5 4 2 2 2 3" xfId="4869" xr:uid="{00000000-0005-0000-0000-000046110000}"/>
    <cellStyle name="Comma 2 5 4 2 2 3" xfId="4870" xr:uid="{00000000-0005-0000-0000-000047110000}"/>
    <cellStyle name="Comma 2 5 4 2 2 3 2" xfId="4871" xr:uid="{00000000-0005-0000-0000-000048110000}"/>
    <cellStyle name="Comma 2 5 4 2 2 3 2 2" xfId="4872" xr:uid="{00000000-0005-0000-0000-000049110000}"/>
    <cellStyle name="Comma 2 5 4 2 2 3 3" xfId="4873" xr:uid="{00000000-0005-0000-0000-00004A110000}"/>
    <cellStyle name="Comma 2 5 4 2 2 4" xfId="4874" xr:uid="{00000000-0005-0000-0000-00004B110000}"/>
    <cellStyle name="Comma 2 5 4 2 2 4 2" xfId="4875" xr:uid="{00000000-0005-0000-0000-00004C110000}"/>
    <cellStyle name="Comma 2 5 4 2 2 5" xfId="4876" xr:uid="{00000000-0005-0000-0000-00004D110000}"/>
    <cellStyle name="Comma 2 5 4 2 2 5 2" xfId="4877" xr:uid="{00000000-0005-0000-0000-00004E110000}"/>
    <cellStyle name="Comma 2 5 4 2 2 6" xfId="4878" xr:uid="{00000000-0005-0000-0000-00004F110000}"/>
    <cellStyle name="Comma 2 5 4 2 3" xfId="4879" xr:uid="{00000000-0005-0000-0000-000050110000}"/>
    <cellStyle name="Comma 2 5 4 2 3 2" xfId="4880" xr:uid="{00000000-0005-0000-0000-000051110000}"/>
    <cellStyle name="Comma 2 5 4 2 3 2 2" xfId="4881" xr:uid="{00000000-0005-0000-0000-000052110000}"/>
    <cellStyle name="Comma 2 5 4 2 3 3" xfId="4882" xr:uid="{00000000-0005-0000-0000-000053110000}"/>
    <cellStyle name="Comma 2 5 4 2 4" xfId="4883" xr:uid="{00000000-0005-0000-0000-000054110000}"/>
    <cellStyle name="Comma 2 5 4 2 4 2" xfId="4884" xr:uid="{00000000-0005-0000-0000-000055110000}"/>
    <cellStyle name="Comma 2 5 4 2 4 2 2" xfId="4885" xr:uid="{00000000-0005-0000-0000-000056110000}"/>
    <cellStyle name="Comma 2 5 4 2 4 3" xfId="4886" xr:uid="{00000000-0005-0000-0000-000057110000}"/>
    <cellStyle name="Comma 2 5 4 2 5" xfId="4887" xr:uid="{00000000-0005-0000-0000-000058110000}"/>
    <cellStyle name="Comma 2 5 4 2 5 2" xfId="4888" xr:uid="{00000000-0005-0000-0000-000059110000}"/>
    <cellStyle name="Comma 2 5 4 2 6" xfId="4889" xr:uid="{00000000-0005-0000-0000-00005A110000}"/>
    <cellStyle name="Comma 2 5 4 2 6 2" xfId="4890" xr:uid="{00000000-0005-0000-0000-00005B110000}"/>
    <cellStyle name="Comma 2 5 4 2 7" xfId="4891" xr:uid="{00000000-0005-0000-0000-00005C110000}"/>
    <cellStyle name="Comma 2 5 4 3" xfId="4892" xr:uid="{00000000-0005-0000-0000-00005D110000}"/>
    <cellStyle name="Comma 2 5 4 3 2" xfId="4893" xr:uid="{00000000-0005-0000-0000-00005E110000}"/>
    <cellStyle name="Comma 2 5 4 3 2 2" xfId="4894" xr:uid="{00000000-0005-0000-0000-00005F110000}"/>
    <cellStyle name="Comma 2 5 4 3 2 2 2" xfId="4895" xr:uid="{00000000-0005-0000-0000-000060110000}"/>
    <cellStyle name="Comma 2 5 4 3 2 3" xfId="4896" xr:uid="{00000000-0005-0000-0000-000061110000}"/>
    <cellStyle name="Comma 2 5 4 3 3" xfId="4897" xr:uid="{00000000-0005-0000-0000-000062110000}"/>
    <cellStyle name="Comma 2 5 4 3 3 2" xfId="4898" xr:uid="{00000000-0005-0000-0000-000063110000}"/>
    <cellStyle name="Comma 2 5 4 3 3 2 2" xfId="4899" xr:uid="{00000000-0005-0000-0000-000064110000}"/>
    <cellStyle name="Comma 2 5 4 3 3 3" xfId="4900" xr:uid="{00000000-0005-0000-0000-000065110000}"/>
    <cellStyle name="Comma 2 5 4 3 4" xfId="4901" xr:uid="{00000000-0005-0000-0000-000066110000}"/>
    <cellStyle name="Comma 2 5 4 3 4 2" xfId="4902" xr:uid="{00000000-0005-0000-0000-000067110000}"/>
    <cellStyle name="Comma 2 5 4 3 5" xfId="4903" xr:uid="{00000000-0005-0000-0000-000068110000}"/>
    <cellStyle name="Comma 2 5 4 3 5 2" xfId="4904" xr:uid="{00000000-0005-0000-0000-000069110000}"/>
    <cellStyle name="Comma 2 5 4 3 6" xfId="4905" xr:uid="{00000000-0005-0000-0000-00006A110000}"/>
    <cellStyle name="Comma 2 5 4 4" xfId="4906" xr:uid="{00000000-0005-0000-0000-00006B110000}"/>
    <cellStyle name="Comma 2 5 4 4 2" xfId="4907" xr:uid="{00000000-0005-0000-0000-00006C110000}"/>
    <cellStyle name="Comma 2 5 4 4 2 2" xfId="4908" xr:uid="{00000000-0005-0000-0000-00006D110000}"/>
    <cellStyle name="Comma 2 5 4 4 3" xfId="4909" xr:uid="{00000000-0005-0000-0000-00006E110000}"/>
    <cellStyle name="Comma 2 5 4 5" xfId="4910" xr:uid="{00000000-0005-0000-0000-00006F110000}"/>
    <cellStyle name="Comma 2 5 4 5 2" xfId="4911" xr:uid="{00000000-0005-0000-0000-000070110000}"/>
    <cellStyle name="Comma 2 5 4 5 2 2" xfId="4912" xr:uid="{00000000-0005-0000-0000-000071110000}"/>
    <cellStyle name="Comma 2 5 4 5 3" xfId="4913" xr:uid="{00000000-0005-0000-0000-000072110000}"/>
    <cellStyle name="Comma 2 5 4 6" xfId="4914" xr:uid="{00000000-0005-0000-0000-000073110000}"/>
    <cellStyle name="Comma 2 5 4 6 2" xfId="4915" xr:uid="{00000000-0005-0000-0000-000074110000}"/>
    <cellStyle name="Comma 2 5 4 7" xfId="4916" xr:uid="{00000000-0005-0000-0000-000075110000}"/>
    <cellStyle name="Comma 2 5 4 7 2" xfId="4917" xr:uid="{00000000-0005-0000-0000-000076110000}"/>
    <cellStyle name="Comma 2 5 4 8" xfId="4918" xr:uid="{00000000-0005-0000-0000-000077110000}"/>
    <cellStyle name="Comma 2 5 5" xfId="4919" xr:uid="{00000000-0005-0000-0000-000078110000}"/>
    <cellStyle name="Comma 2 5 5 2" xfId="4920" xr:uid="{00000000-0005-0000-0000-000079110000}"/>
    <cellStyle name="Comma 2 5 5 2 2" xfId="4921" xr:uid="{00000000-0005-0000-0000-00007A110000}"/>
    <cellStyle name="Comma 2 5 5 2 2 2" xfId="4922" xr:uid="{00000000-0005-0000-0000-00007B110000}"/>
    <cellStyle name="Comma 2 5 5 2 2 2 2" xfId="4923" xr:uid="{00000000-0005-0000-0000-00007C110000}"/>
    <cellStyle name="Comma 2 5 5 2 2 3" xfId="4924" xr:uid="{00000000-0005-0000-0000-00007D110000}"/>
    <cellStyle name="Comma 2 5 5 2 3" xfId="4925" xr:uid="{00000000-0005-0000-0000-00007E110000}"/>
    <cellStyle name="Comma 2 5 5 2 3 2" xfId="4926" xr:uid="{00000000-0005-0000-0000-00007F110000}"/>
    <cellStyle name="Comma 2 5 5 2 3 2 2" xfId="4927" xr:uid="{00000000-0005-0000-0000-000080110000}"/>
    <cellStyle name="Comma 2 5 5 2 3 3" xfId="4928" xr:uid="{00000000-0005-0000-0000-000081110000}"/>
    <cellStyle name="Comma 2 5 5 2 4" xfId="4929" xr:uid="{00000000-0005-0000-0000-000082110000}"/>
    <cellStyle name="Comma 2 5 5 2 4 2" xfId="4930" xr:uid="{00000000-0005-0000-0000-000083110000}"/>
    <cellStyle name="Comma 2 5 5 2 5" xfId="4931" xr:uid="{00000000-0005-0000-0000-000084110000}"/>
    <cellStyle name="Comma 2 5 5 2 5 2" xfId="4932" xr:uid="{00000000-0005-0000-0000-000085110000}"/>
    <cellStyle name="Comma 2 5 5 2 6" xfId="4933" xr:uid="{00000000-0005-0000-0000-000086110000}"/>
    <cellStyle name="Comma 2 5 5 3" xfId="4934" xr:uid="{00000000-0005-0000-0000-000087110000}"/>
    <cellStyle name="Comma 2 5 5 3 2" xfId="4935" xr:uid="{00000000-0005-0000-0000-000088110000}"/>
    <cellStyle name="Comma 2 5 5 3 2 2" xfId="4936" xr:uid="{00000000-0005-0000-0000-000089110000}"/>
    <cellStyle name="Comma 2 5 5 3 3" xfId="4937" xr:uid="{00000000-0005-0000-0000-00008A110000}"/>
    <cellStyle name="Comma 2 5 5 4" xfId="4938" xr:uid="{00000000-0005-0000-0000-00008B110000}"/>
    <cellStyle name="Comma 2 5 5 4 2" xfId="4939" xr:uid="{00000000-0005-0000-0000-00008C110000}"/>
    <cellStyle name="Comma 2 5 5 4 2 2" xfId="4940" xr:uid="{00000000-0005-0000-0000-00008D110000}"/>
    <cellStyle name="Comma 2 5 5 4 3" xfId="4941" xr:uid="{00000000-0005-0000-0000-00008E110000}"/>
    <cellStyle name="Comma 2 5 5 5" xfId="4942" xr:uid="{00000000-0005-0000-0000-00008F110000}"/>
    <cellStyle name="Comma 2 5 5 5 2" xfId="4943" xr:uid="{00000000-0005-0000-0000-000090110000}"/>
    <cellStyle name="Comma 2 5 5 6" xfId="4944" xr:uid="{00000000-0005-0000-0000-000091110000}"/>
    <cellStyle name="Comma 2 5 5 6 2" xfId="4945" xr:uid="{00000000-0005-0000-0000-000092110000}"/>
    <cellStyle name="Comma 2 5 5 7" xfId="4946" xr:uid="{00000000-0005-0000-0000-000093110000}"/>
    <cellStyle name="Comma 2 5 6" xfId="4947" xr:uid="{00000000-0005-0000-0000-000094110000}"/>
    <cellStyle name="Comma 2 5 6 2" xfId="4948" xr:uid="{00000000-0005-0000-0000-000095110000}"/>
    <cellStyle name="Comma 2 5 6 2 2" xfId="4949" xr:uid="{00000000-0005-0000-0000-000096110000}"/>
    <cellStyle name="Comma 2 5 6 2 2 2" xfId="4950" xr:uid="{00000000-0005-0000-0000-000097110000}"/>
    <cellStyle name="Comma 2 5 6 2 2 2 2" xfId="4951" xr:uid="{00000000-0005-0000-0000-000098110000}"/>
    <cellStyle name="Comma 2 5 6 2 2 3" xfId="4952" xr:uid="{00000000-0005-0000-0000-000099110000}"/>
    <cellStyle name="Comma 2 5 6 2 3" xfId="4953" xr:uid="{00000000-0005-0000-0000-00009A110000}"/>
    <cellStyle name="Comma 2 5 6 2 3 2" xfId="4954" xr:uid="{00000000-0005-0000-0000-00009B110000}"/>
    <cellStyle name="Comma 2 5 6 2 3 2 2" xfId="4955" xr:uid="{00000000-0005-0000-0000-00009C110000}"/>
    <cellStyle name="Comma 2 5 6 2 3 3" xfId="4956" xr:uid="{00000000-0005-0000-0000-00009D110000}"/>
    <cellStyle name="Comma 2 5 6 2 4" xfId="4957" xr:uid="{00000000-0005-0000-0000-00009E110000}"/>
    <cellStyle name="Comma 2 5 6 2 4 2" xfId="4958" xr:uid="{00000000-0005-0000-0000-00009F110000}"/>
    <cellStyle name="Comma 2 5 6 2 5" xfId="4959" xr:uid="{00000000-0005-0000-0000-0000A0110000}"/>
    <cellStyle name="Comma 2 5 6 2 5 2" xfId="4960" xr:uid="{00000000-0005-0000-0000-0000A1110000}"/>
    <cellStyle name="Comma 2 5 6 2 6" xfId="4961" xr:uid="{00000000-0005-0000-0000-0000A2110000}"/>
    <cellStyle name="Comma 2 5 6 3" xfId="4962" xr:uid="{00000000-0005-0000-0000-0000A3110000}"/>
    <cellStyle name="Comma 2 5 6 3 2" xfId="4963" xr:uid="{00000000-0005-0000-0000-0000A4110000}"/>
    <cellStyle name="Comma 2 5 6 3 2 2" xfId="4964" xr:uid="{00000000-0005-0000-0000-0000A5110000}"/>
    <cellStyle name="Comma 2 5 6 3 3" xfId="4965" xr:uid="{00000000-0005-0000-0000-0000A6110000}"/>
    <cellStyle name="Comma 2 5 6 4" xfId="4966" xr:uid="{00000000-0005-0000-0000-0000A7110000}"/>
    <cellStyle name="Comma 2 5 6 4 2" xfId="4967" xr:uid="{00000000-0005-0000-0000-0000A8110000}"/>
    <cellStyle name="Comma 2 5 6 4 2 2" xfId="4968" xr:uid="{00000000-0005-0000-0000-0000A9110000}"/>
    <cellStyle name="Comma 2 5 6 4 3" xfId="4969" xr:uid="{00000000-0005-0000-0000-0000AA110000}"/>
    <cellStyle name="Comma 2 5 6 5" xfId="4970" xr:uid="{00000000-0005-0000-0000-0000AB110000}"/>
    <cellStyle name="Comma 2 5 6 5 2" xfId="4971" xr:uid="{00000000-0005-0000-0000-0000AC110000}"/>
    <cellStyle name="Comma 2 5 6 6" xfId="4972" xr:uid="{00000000-0005-0000-0000-0000AD110000}"/>
    <cellStyle name="Comma 2 5 6 6 2" xfId="4973" xr:uid="{00000000-0005-0000-0000-0000AE110000}"/>
    <cellStyle name="Comma 2 5 6 7" xfId="4974" xr:uid="{00000000-0005-0000-0000-0000AF110000}"/>
    <cellStyle name="Comma 2 5 7" xfId="4975" xr:uid="{00000000-0005-0000-0000-0000B0110000}"/>
    <cellStyle name="Comma 2 5 7 2" xfId="4976" xr:uid="{00000000-0005-0000-0000-0000B1110000}"/>
    <cellStyle name="Comma 2 5 7 2 2" xfId="4977" xr:uid="{00000000-0005-0000-0000-0000B2110000}"/>
    <cellStyle name="Comma 2 5 7 2 2 2" xfId="4978" xr:uid="{00000000-0005-0000-0000-0000B3110000}"/>
    <cellStyle name="Comma 2 5 7 2 3" xfId="4979" xr:uid="{00000000-0005-0000-0000-0000B4110000}"/>
    <cellStyle name="Comma 2 5 7 3" xfId="4980" xr:uid="{00000000-0005-0000-0000-0000B5110000}"/>
    <cellStyle name="Comma 2 5 7 3 2" xfId="4981" xr:uid="{00000000-0005-0000-0000-0000B6110000}"/>
    <cellStyle name="Comma 2 5 7 3 2 2" xfId="4982" xr:uid="{00000000-0005-0000-0000-0000B7110000}"/>
    <cellStyle name="Comma 2 5 7 3 3" xfId="4983" xr:uid="{00000000-0005-0000-0000-0000B8110000}"/>
    <cellStyle name="Comma 2 5 7 4" xfId="4984" xr:uid="{00000000-0005-0000-0000-0000B9110000}"/>
    <cellStyle name="Comma 2 5 7 4 2" xfId="4985" xr:uid="{00000000-0005-0000-0000-0000BA110000}"/>
    <cellStyle name="Comma 2 5 7 5" xfId="4986" xr:uid="{00000000-0005-0000-0000-0000BB110000}"/>
    <cellStyle name="Comma 2 5 7 5 2" xfId="4987" xr:uid="{00000000-0005-0000-0000-0000BC110000}"/>
    <cellStyle name="Comma 2 5 7 6" xfId="4988" xr:uid="{00000000-0005-0000-0000-0000BD110000}"/>
    <cellStyle name="Comma 2 5 8" xfId="4989" xr:uid="{00000000-0005-0000-0000-0000BE110000}"/>
    <cellStyle name="Comma 2 5 8 2" xfId="4990" xr:uid="{00000000-0005-0000-0000-0000BF110000}"/>
    <cellStyle name="Comma 2 5 8 2 2" xfId="4991" xr:uid="{00000000-0005-0000-0000-0000C0110000}"/>
    <cellStyle name="Comma 2 5 8 3" xfId="4992" xr:uid="{00000000-0005-0000-0000-0000C1110000}"/>
    <cellStyle name="Comma 2 5 9" xfId="4993" xr:uid="{00000000-0005-0000-0000-0000C2110000}"/>
    <cellStyle name="Comma 2 5 9 2" xfId="4994" xr:uid="{00000000-0005-0000-0000-0000C3110000}"/>
    <cellStyle name="Comma 2 5 9 2 2" xfId="4995" xr:uid="{00000000-0005-0000-0000-0000C4110000}"/>
    <cellStyle name="Comma 2 5 9 3" xfId="4996" xr:uid="{00000000-0005-0000-0000-0000C5110000}"/>
    <cellStyle name="Comma 2 6" xfId="4997" xr:uid="{00000000-0005-0000-0000-0000C6110000}"/>
    <cellStyle name="Comma 2 6 10" xfId="4998" xr:uid="{00000000-0005-0000-0000-0000C7110000}"/>
    <cellStyle name="Comma 2 6 10 2" xfId="4999" xr:uid="{00000000-0005-0000-0000-0000C8110000}"/>
    <cellStyle name="Comma 2 6 11" xfId="5000" xr:uid="{00000000-0005-0000-0000-0000C9110000}"/>
    <cellStyle name="Comma 2 6 11 2" xfId="5001" xr:uid="{00000000-0005-0000-0000-0000CA110000}"/>
    <cellStyle name="Comma 2 6 12" xfId="5002" xr:uid="{00000000-0005-0000-0000-0000CB110000}"/>
    <cellStyle name="Comma 2 6 2" xfId="5003" xr:uid="{00000000-0005-0000-0000-0000CC110000}"/>
    <cellStyle name="Comma 2 6 2 10" xfId="5004" xr:uid="{00000000-0005-0000-0000-0000CD110000}"/>
    <cellStyle name="Comma 2 6 2 10 2" xfId="5005" xr:uid="{00000000-0005-0000-0000-0000CE110000}"/>
    <cellStyle name="Comma 2 6 2 11" xfId="5006" xr:uid="{00000000-0005-0000-0000-0000CF110000}"/>
    <cellStyle name="Comma 2 6 2 2" xfId="5007" xr:uid="{00000000-0005-0000-0000-0000D0110000}"/>
    <cellStyle name="Comma 2 6 2 2 10" xfId="5008" xr:uid="{00000000-0005-0000-0000-0000D1110000}"/>
    <cellStyle name="Comma 2 6 2 2 2" xfId="5009" xr:uid="{00000000-0005-0000-0000-0000D2110000}"/>
    <cellStyle name="Comma 2 6 2 2 2 2" xfId="5010" xr:uid="{00000000-0005-0000-0000-0000D3110000}"/>
    <cellStyle name="Comma 2 6 2 2 2 2 2" xfId="5011" xr:uid="{00000000-0005-0000-0000-0000D4110000}"/>
    <cellStyle name="Comma 2 6 2 2 2 2 2 2" xfId="5012" xr:uid="{00000000-0005-0000-0000-0000D5110000}"/>
    <cellStyle name="Comma 2 6 2 2 2 2 2 2 2" xfId="5013" xr:uid="{00000000-0005-0000-0000-0000D6110000}"/>
    <cellStyle name="Comma 2 6 2 2 2 2 2 2 2 2" xfId="5014" xr:uid="{00000000-0005-0000-0000-0000D7110000}"/>
    <cellStyle name="Comma 2 6 2 2 2 2 2 2 3" xfId="5015" xr:uid="{00000000-0005-0000-0000-0000D8110000}"/>
    <cellStyle name="Comma 2 6 2 2 2 2 2 3" xfId="5016" xr:uid="{00000000-0005-0000-0000-0000D9110000}"/>
    <cellStyle name="Comma 2 6 2 2 2 2 2 3 2" xfId="5017" xr:uid="{00000000-0005-0000-0000-0000DA110000}"/>
    <cellStyle name="Comma 2 6 2 2 2 2 2 3 2 2" xfId="5018" xr:uid="{00000000-0005-0000-0000-0000DB110000}"/>
    <cellStyle name="Comma 2 6 2 2 2 2 2 3 3" xfId="5019" xr:uid="{00000000-0005-0000-0000-0000DC110000}"/>
    <cellStyle name="Comma 2 6 2 2 2 2 2 4" xfId="5020" xr:uid="{00000000-0005-0000-0000-0000DD110000}"/>
    <cellStyle name="Comma 2 6 2 2 2 2 2 4 2" xfId="5021" xr:uid="{00000000-0005-0000-0000-0000DE110000}"/>
    <cellStyle name="Comma 2 6 2 2 2 2 2 5" xfId="5022" xr:uid="{00000000-0005-0000-0000-0000DF110000}"/>
    <cellStyle name="Comma 2 6 2 2 2 2 2 5 2" xfId="5023" xr:uid="{00000000-0005-0000-0000-0000E0110000}"/>
    <cellStyle name="Comma 2 6 2 2 2 2 2 6" xfId="5024" xr:uid="{00000000-0005-0000-0000-0000E1110000}"/>
    <cellStyle name="Comma 2 6 2 2 2 2 3" xfId="5025" xr:uid="{00000000-0005-0000-0000-0000E2110000}"/>
    <cellStyle name="Comma 2 6 2 2 2 2 3 2" xfId="5026" xr:uid="{00000000-0005-0000-0000-0000E3110000}"/>
    <cellStyle name="Comma 2 6 2 2 2 2 3 2 2" xfId="5027" xr:uid="{00000000-0005-0000-0000-0000E4110000}"/>
    <cellStyle name="Comma 2 6 2 2 2 2 3 3" xfId="5028" xr:uid="{00000000-0005-0000-0000-0000E5110000}"/>
    <cellStyle name="Comma 2 6 2 2 2 2 4" xfId="5029" xr:uid="{00000000-0005-0000-0000-0000E6110000}"/>
    <cellStyle name="Comma 2 6 2 2 2 2 4 2" xfId="5030" xr:uid="{00000000-0005-0000-0000-0000E7110000}"/>
    <cellStyle name="Comma 2 6 2 2 2 2 4 2 2" xfId="5031" xr:uid="{00000000-0005-0000-0000-0000E8110000}"/>
    <cellStyle name="Comma 2 6 2 2 2 2 4 3" xfId="5032" xr:uid="{00000000-0005-0000-0000-0000E9110000}"/>
    <cellStyle name="Comma 2 6 2 2 2 2 5" xfId="5033" xr:uid="{00000000-0005-0000-0000-0000EA110000}"/>
    <cellStyle name="Comma 2 6 2 2 2 2 5 2" xfId="5034" xr:uid="{00000000-0005-0000-0000-0000EB110000}"/>
    <cellStyle name="Comma 2 6 2 2 2 2 6" xfId="5035" xr:uid="{00000000-0005-0000-0000-0000EC110000}"/>
    <cellStyle name="Comma 2 6 2 2 2 2 6 2" xfId="5036" xr:uid="{00000000-0005-0000-0000-0000ED110000}"/>
    <cellStyle name="Comma 2 6 2 2 2 2 7" xfId="5037" xr:uid="{00000000-0005-0000-0000-0000EE110000}"/>
    <cellStyle name="Comma 2 6 2 2 2 3" xfId="5038" xr:uid="{00000000-0005-0000-0000-0000EF110000}"/>
    <cellStyle name="Comma 2 6 2 2 2 3 2" xfId="5039" xr:uid="{00000000-0005-0000-0000-0000F0110000}"/>
    <cellStyle name="Comma 2 6 2 2 2 3 2 2" xfId="5040" xr:uid="{00000000-0005-0000-0000-0000F1110000}"/>
    <cellStyle name="Comma 2 6 2 2 2 3 2 2 2" xfId="5041" xr:uid="{00000000-0005-0000-0000-0000F2110000}"/>
    <cellStyle name="Comma 2 6 2 2 2 3 2 3" xfId="5042" xr:uid="{00000000-0005-0000-0000-0000F3110000}"/>
    <cellStyle name="Comma 2 6 2 2 2 3 3" xfId="5043" xr:uid="{00000000-0005-0000-0000-0000F4110000}"/>
    <cellStyle name="Comma 2 6 2 2 2 3 3 2" xfId="5044" xr:uid="{00000000-0005-0000-0000-0000F5110000}"/>
    <cellStyle name="Comma 2 6 2 2 2 3 3 2 2" xfId="5045" xr:uid="{00000000-0005-0000-0000-0000F6110000}"/>
    <cellStyle name="Comma 2 6 2 2 2 3 3 3" xfId="5046" xr:uid="{00000000-0005-0000-0000-0000F7110000}"/>
    <cellStyle name="Comma 2 6 2 2 2 3 4" xfId="5047" xr:uid="{00000000-0005-0000-0000-0000F8110000}"/>
    <cellStyle name="Comma 2 6 2 2 2 3 4 2" xfId="5048" xr:uid="{00000000-0005-0000-0000-0000F9110000}"/>
    <cellStyle name="Comma 2 6 2 2 2 3 5" xfId="5049" xr:uid="{00000000-0005-0000-0000-0000FA110000}"/>
    <cellStyle name="Comma 2 6 2 2 2 3 5 2" xfId="5050" xr:uid="{00000000-0005-0000-0000-0000FB110000}"/>
    <cellStyle name="Comma 2 6 2 2 2 3 6" xfId="5051" xr:uid="{00000000-0005-0000-0000-0000FC110000}"/>
    <cellStyle name="Comma 2 6 2 2 2 4" xfId="5052" xr:uid="{00000000-0005-0000-0000-0000FD110000}"/>
    <cellStyle name="Comma 2 6 2 2 2 4 2" xfId="5053" xr:uid="{00000000-0005-0000-0000-0000FE110000}"/>
    <cellStyle name="Comma 2 6 2 2 2 4 2 2" xfId="5054" xr:uid="{00000000-0005-0000-0000-0000FF110000}"/>
    <cellStyle name="Comma 2 6 2 2 2 4 3" xfId="5055" xr:uid="{00000000-0005-0000-0000-000000120000}"/>
    <cellStyle name="Comma 2 6 2 2 2 5" xfId="5056" xr:uid="{00000000-0005-0000-0000-000001120000}"/>
    <cellStyle name="Comma 2 6 2 2 2 5 2" xfId="5057" xr:uid="{00000000-0005-0000-0000-000002120000}"/>
    <cellStyle name="Comma 2 6 2 2 2 5 2 2" xfId="5058" xr:uid="{00000000-0005-0000-0000-000003120000}"/>
    <cellStyle name="Comma 2 6 2 2 2 5 3" xfId="5059" xr:uid="{00000000-0005-0000-0000-000004120000}"/>
    <cellStyle name="Comma 2 6 2 2 2 6" xfId="5060" xr:uid="{00000000-0005-0000-0000-000005120000}"/>
    <cellStyle name="Comma 2 6 2 2 2 6 2" xfId="5061" xr:uid="{00000000-0005-0000-0000-000006120000}"/>
    <cellStyle name="Comma 2 6 2 2 2 7" xfId="5062" xr:uid="{00000000-0005-0000-0000-000007120000}"/>
    <cellStyle name="Comma 2 6 2 2 2 7 2" xfId="5063" xr:uid="{00000000-0005-0000-0000-000008120000}"/>
    <cellStyle name="Comma 2 6 2 2 2 8" xfId="5064" xr:uid="{00000000-0005-0000-0000-000009120000}"/>
    <cellStyle name="Comma 2 6 2 2 3" xfId="5065" xr:uid="{00000000-0005-0000-0000-00000A120000}"/>
    <cellStyle name="Comma 2 6 2 2 3 2" xfId="5066" xr:uid="{00000000-0005-0000-0000-00000B120000}"/>
    <cellStyle name="Comma 2 6 2 2 3 2 2" xfId="5067" xr:uid="{00000000-0005-0000-0000-00000C120000}"/>
    <cellStyle name="Comma 2 6 2 2 3 2 2 2" xfId="5068" xr:uid="{00000000-0005-0000-0000-00000D120000}"/>
    <cellStyle name="Comma 2 6 2 2 3 2 2 2 2" xfId="5069" xr:uid="{00000000-0005-0000-0000-00000E120000}"/>
    <cellStyle name="Comma 2 6 2 2 3 2 2 3" xfId="5070" xr:uid="{00000000-0005-0000-0000-00000F120000}"/>
    <cellStyle name="Comma 2 6 2 2 3 2 3" xfId="5071" xr:uid="{00000000-0005-0000-0000-000010120000}"/>
    <cellStyle name="Comma 2 6 2 2 3 2 3 2" xfId="5072" xr:uid="{00000000-0005-0000-0000-000011120000}"/>
    <cellStyle name="Comma 2 6 2 2 3 2 3 2 2" xfId="5073" xr:uid="{00000000-0005-0000-0000-000012120000}"/>
    <cellStyle name="Comma 2 6 2 2 3 2 3 3" xfId="5074" xr:uid="{00000000-0005-0000-0000-000013120000}"/>
    <cellStyle name="Comma 2 6 2 2 3 2 4" xfId="5075" xr:uid="{00000000-0005-0000-0000-000014120000}"/>
    <cellStyle name="Comma 2 6 2 2 3 2 4 2" xfId="5076" xr:uid="{00000000-0005-0000-0000-000015120000}"/>
    <cellStyle name="Comma 2 6 2 2 3 2 5" xfId="5077" xr:uid="{00000000-0005-0000-0000-000016120000}"/>
    <cellStyle name="Comma 2 6 2 2 3 2 5 2" xfId="5078" xr:uid="{00000000-0005-0000-0000-000017120000}"/>
    <cellStyle name="Comma 2 6 2 2 3 2 6" xfId="5079" xr:uid="{00000000-0005-0000-0000-000018120000}"/>
    <cellStyle name="Comma 2 6 2 2 3 3" xfId="5080" xr:uid="{00000000-0005-0000-0000-000019120000}"/>
    <cellStyle name="Comma 2 6 2 2 3 3 2" xfId="5081" xr:uid="{00000000-0005-0000-0000-00001A120000}"/>
    <cellStyle name="Comma 2 6 2 2 3 3 2 2" xfId="5082" xr:uid="{00000000-0005-0000-0000-00001B120000}"/>
    <cellStyle name="Comma 2 6 2 2 3 3 3" xfId="5083" xr:uid="{00000000-0005-0000-0000-00001C120000}"/>
    <cellStyle name="Comma 2 6 2 2 3 4" xfId="5084" xr:uid="{00000000-0005-0000-0000-00001D120000}"/>
    <cellStyle name="Comma 2 6 2 2 3 4 2" xfId="5085" xr:uid="{00000000-0005-0000-0000-00001E120000}"/>
    <cellStyle name="Comma 2 6 2 2 3 4 2 2" xfId="5086" xr:uid="{00000000-0005-0000-0000-00001F120000}"/>
    <cellStyle name="Comma 2 6 2 2 3 4 3" xfId="5087" xr:uid="{00000000-0005-0000-0000-000020120000}"/>
    <cellStyle name="Comma 2 6 2 2 3 5" xfId="5088" xr:uid="{00000000-0005-0000-0000-000021120000}"/>
    <cellStyle name="Comma 2 6 2 2 3 5 2" xfId="5089" xr:uid="{00000000-0005-0000-0000-000022120000}"/>
    <cellStyle name="Comma 2 6 2 2 3 6" xfId="5090" xr:uid="{00000000-0005-0000-0000-000023120000}"/>
    <cellStyle name="Comma 2 6 2 2 3 6 2" xfId="5091" xr:uid="{00000000-0005-0000-0000-000024120000}"/>
    <cellStyle name="Comma 2 6 2 2 3 7" xfId="5092" xr:uid="{00000000-0005-0000-0000-000025120000}"/>
    <cellStyle name="Comma 2 6 2 2 4" xfId="5093" xr:uid="{00000000-0005-0000-0000-000026120000}"/>
    <cellStyle name="Comma 2 6 2 2 4 2" xfId="5094" xr:uid="{00000000-0005-0000-0000-000027120000}"/>
    <cellStyle name="Comma 2 6 2 2 4 2 2" xfId="5095" xr:uid="{00000000-0005-0000-0000-000028120000}"/>
    <cellStyle name="Comma 2 6 2 2 4 2 2 2" xfId="5096" xr:uid="{00000000-0005-0000-0000-000029120000}"/>
    <cellStyle name="Comma 2 6 2 2 4 2 2 2 2" xfId="5097" xr:uid="{00000000-0005-0000-0000-00002A120000}"/>
    <cellStyle name="Comma 2 6 2 2 4 2 2 3" xfId="5098" xr:uid="{00000000-0005-0000-0000-00002B120000}"/>
    <cellStyle name="Comma 2 6 2 2 4 2 3" xfId="5099" xr:uid="{00000000-0005-0000-0000-00002C120000}"/>
    <cellStyle name="Comma 2 6 2 2 4 2 3 2" xfId="5100" xr:uid="{00000000-0005-0000-0000-00002D120000}"/>
    <cellStyle name="Comma 2 6 2 2 4 2 3 2 2" xfId="5101" xr:uid="{00000000-0005-0000-0000-00002E120000}"/>
    <cellStyle name="Comma 2 6 2 2 4 2 3 3" xfId="5102" xr:uid="{00000000-0005-0000-0000-00002F120000}"/>
    <cellStyle name="Comma 2 6 2 2 4 2 4" xfId="5103" xr:uid="{00000000-0005-0000-0000-000030120000}"/>
    <cellStyle name="Comma 2 6 2 2 4 2 4 2" xfId="5104" xr:uid="{00000000-0005-0000-0000-000031120000}"/>
    <cellStyle name="Comma 2 6 2 2 4 2 5" xfId="5105" xr:uid="{00000000-0005-0000-0000-000032120000}"/>
    <cellStyle name="Comma 2 6 2 2 4 2 5 2" xfId="5106" xr:uid="{00000000-0005-0000-0000-000033120000}"/>
    <cellStyle name="Comma 2 6 2 2 4 2 6" xfId="5107" xr:uid="{00000000-0005-0000-0000-000034120000}"/>
    <cellStyle name="Comma 2 6 2 2 4 3" xfId="5108" xr:uid="{00000000-0005-0000-0000-000035120000}"/>
    <cellStyle name="Comma 2 6 2 2 4 3 2" xfId="5109" xr:uid="{00000000-0005-0000-0000-000036120000}"/>
    <cellStyle name="Comma 2 6 2 2 4 3 2 2" xfId="5110" xr:uid="{00000000-0005-0000-0000-000037120000}"/>
    <cellStyle name="Comma 2 6 2 2 4 3 3" xfId="5111" xr:uid="{00000000-0005-0000-0000-000038120000}"/>
    <cellStyle name="Comma 2 6 2 2 4 4" xfId="5112" xr:uid="{00000000-0005-0000-0000-000039120000}"/>
    <cellStyle name="Comma 2 6 2 2 4 4 2" xfId="5113" xr:uid="{00000000-0005-0000-0000-00003A120000}"/>
    <cellStyle name="Comma 2 6 2 2 4 4 2 2" xfId="5114" xr:uid="{00000000-0005-0000-0000-00003B120000}"/>
    <cellStyle name="Comma 2 6 2 2 4 4 3" xfId="5115" xr:uid="{00000000-0005-0000-0000-00003C120000}"/>
    <cellStyle name="Comma 2 6 2 2 4 5" xfId="5116" xr:uid="{00000000-0005-0000-0000-00003D120000}"/>
    <cellStyle name="Comma 2 6 2 2 4 5 2" xfId="5117" xr:uid="{00000000-0005-0000-0000-00003E120000}"/>
    <cellStyle name="Comma 2 6 2 2 4 6" xfId="5118" xr:uid="{00000000-0005-0000-0000-00003F120000}"/>
    <cellStyle name="Comma 2 6 2 2 4 6 2" xfId="5119" xr:uid="{00000000-0005-0000-0000-000040120000}"/>
    <cellStyle name="Comma 2 6 2 2 4 7" xfId="5120" xr:uid="{00000000-0005-0000-0000-000041120000}"/>
    <cellStyle name="Comma 2 6 2 2 5" xfId="5121" xr:uid="{00000000-0005-0000-0000-000042120000}"/>
    <cellStyle name="Comma 2 6 2 2 5 2" xfId="5122" xr:uid="{00000000-0005-0000-0000-000043120000}"/>
    <cellStyle name="Comma 2 6 2 2 5 2 2" xfId="5123" xr:uid="{00000000-0005-0000-0000-000044120000}"/>
    <cellStyle name="Comma 2 6 2 2 5 2 2 2" xfId="5124" xr:uid="{00000000-0005-0000-0000-000045120000}"/>
    <cellStyle name="Comma 2 6 2 2 5 2 3" xfId="5125" xr:uid="{00000000-0005-0000-0000-000046120000}"/>
    <cellStyle name="Comma 2 6 2 2 5 3" xfId="5126" xr:uid="{00000000-0005-0000-0000-000047120000}"/>
    <cellStyle name="Comma 2 6 2 2 5 3 2" xfId="5127" xr:uid="{00000000-0005-0000-0000-000048120000}"/>
    <cellStyle name="Comma 2 6 2 2 5 3 2 2" xfId="5128" xr:uid="{00000000-0005-0000-0000-000049120000}"/>
    <cellStyle name="Comma 2 6 2 2 5 3 3" xfId="5129" xr:uid="{00000000-0005-0000-0000-00004A120000}"/>
    <cellStyle name="Comma 2 6 2 2 5 4" xfId="5130" xr:uid="{00000000-0005-0000-0000-00004B120000}"/>
    <cellStyle name="Comma 2 6 2 2 5 4 2" xfId="5131" xr:uid="{00000000-0005-0000-0000-00004C120000}"/>
    <cellStyle name="Comma 2 6 2 2 5 5" xfId="5132" xr:uid="{00000000-0005-0000-0000-00004D120000}"/>
    <cellStyle name="Comma 2 6 2 2 5 5 2" xfId="5133" xr:uid="{00000000-0005-0000-0000-00004E120000}"/>
    <cellStyle name="Comma 2 6 2 2 5 6" xfId="5134" xr:uid="{00000000-0005-0000-0000-00004F120000}"/>
    <cellStyle name="Comma 2 6 2 2 6" xfId="5135" xr:uid="{00000000-0005-0000-0000-000050120000}"/>
    <cellStyle name="Comma 2 6 2 2 6 2" xfId="5136" xr:uid="{00000000-0005-0000-0000-000051120000}"/>
    <cellStyle name="Comma 2 6 2 2 6 2 2" xfId="5137" xr:uid="{00000000-0005-0000-0000-000052120000}"/>
    <cellStyle name="Comma 2 6 2 2 6 3" xfId="5138" xr:uid="{00000000-0005-0000-0000-000053120000}"/>
    <cellStyle name="Comma 2 6 2 2 7" xfId="5139" xr:uid="{00000000-0005-0000-0000-000054120000}"/>
    <cellStyle name="Comma 2 6 2 2 7 2" xfId="5140" xr:uid="{00000000-0005-0000-0000-000055120000}"/>
    <cellStyle name="Comma 2 6 2 2 7 2 2" xfId="5141" xr:uid="{00000000-0005-0000-0000-000056120000}"/>
    <cellStyle name="Comma 2 6 2 2 7 3" xfId="5142" xr:uid="{00000000-0005-0000-0000-000057120000}"/>
    <cellStyle name="Comma 2 6 2 2 8" xfId="5143" xr:uid="{00000000-0005-0000-0000-000058120000}"/>
    <cellStyle name="Comma 2 6 2 2 8 2" xfId="5144" xr:uid="{00000000-0005-0000-0000-000059120000}"/>
    <cellStyle name="Comma 2 6 2 2 9" xfId="5145" xr:uid="{00000000-0005-0000-0000-00005A120000}"/>
    <cellStyle name="Comma 2 6 2 2 9 2" xfId="5146" xr:uid="{00000000-0005-0000-0000-00005B120000}"/>
    <cellStyle name="Comma 2 6 2 3" xfId="5147" xr:uid="{00000000-0005-0000-0000-00005C120000}"/>
    <cellStyle name="Comma 2 6 2 3 2" xfId="5148" xr:uid="{00000000-0005-0000-0000-00005D120000}"/>
    <cellStyle name="Comma 2 6 2 3 2 2" xfId="5149" xr:uid="{00000000-0005-0000-0000-00005E120000}"/>
    <cellStyle name="Comma 2 6 2 3 2 2 2" xfId="5150" xr:uid="{00000000-0005-0000-0000-00005F120000}"/>
    <cellStyle name="Comma 2 6 2 3 2 2 2 2" xfId="5151" xr:uid="{00000000-0005-0000-0000-000060120000}"/>
    <cellStyle name="Comma 2 6 2 3 2 2 2 2 2" xfId="5152" xr:uid="{00000000-0005-0000-0000-000061120000}"/>
    <cellStyle name="Comma 2 6 2 3 2 2 2 3" xfId="5153" xr:uid="{00000000-0005-0000-0000-000062120000}"/>
    <cellStyle name="Comma 2 6 2 3 2 2 3" xfId="5154" xr:uid="{00000000-0005-0000-0000-000063120000}"/>
    <cellStyle name="Comma 2 6 2 3 2 2 3 2" xfId="5155" xr:uid="{00000000-0005-0000-0000-000064120000}"/>
    <cellStyle name="Comma 2 6 2 3 2 2 3 2 2" xfId="5156" xr:uid="{00000000-0005-0000-0000-000065120000}"/>
    <cellStyle name="Comma 2 6 2 3 2 2 3 3" xfId="5157" xr:uid="{00000000-0005-0000-0000-000066120000}"/>
    <cellStyle name="Comma 2 6 2 3 2 2 4" xfId="5158" xr:uid="{00000000-0005-0000-0000-000067120000}"/>
    <cellStyle name="Comma 2 6 2 3 2 2 4 2" xfId="5159" xr:uid="{00000000-0005-0000-0000-000068120000}"/>
    <cellStyle name="Comma 2 6 2 3 2 2 5" xfId="5160" xr:uid="{00000000-0005-0000-0000-000069120000}"/>
    <cellStyle name="Comma 2 6 2 3 2 2 5 2" xfId="5161" xr:uid="{00000000-0005-0000-0000-00006A120000}"/>
    <cellStyle name="Comma 2 6 2 3 2 2 6" xfId="5162" xr:uid="{00000000-0005-0000-0000-00006B120000}"/>
    <cellStyle name="Comma 2 6 2 3 2 3" xfId="5163" xr:uid="{00000000-0005-0000-0000-00006C120000}"/>
    <cellStyle name="Comma 2 6 2 3 2 3 2" xfId="5164" xr:uid="{00000000-0005-0000-0000-00006D120000}"/>
    <cellStyle name="Comma 2 6 2 3 2 3 2 2" xfId="5165" xr:uid="{00000000-0005-0000-0000-00006E120000}"/>
    <cellStyle name="Comma 2 6 2 3 2 3 3" xfId="5166" xr:uid="{00000000-0005-0000-0000-00006F120000}"/>
    <cellStyle name="Comma 2 6 2 3 2 4" xfId="5167" xr:uid="{00000000-0005-0000-0000-000070120000}"/>
    <cellStyle name="Comma 2 6 2 3 2 4 2" xfId="5168" xr:uid="{00000000-0005-0000-0000-000071120000}"/>
    <cellStyle name="Comma 2 6 2 3 2 4 2 2" xfId="5169" xr:uid="{00000000-0005-0000-0000-000072120000}"/>
    <cellStyle name="Comma 2 6 2 3 2 4 3" xfId="5170" xr:uid="{00000000-0005-0000-0000-000073120000}"/>
    <cellStyle name="Comma 2 6 2 3 2 5" xfId="5171" xr:uid="{00000000-0005-0000-0000-000074120000}"/>
    <cellStyle name="Comma 2 6 2 3 2 5 2" xfId="5172" xr:uid="{00000000-0005-0000-0000-000075120000}"/>
    <cellStyle name="Comma 2 6 2 3 2 6" xfId="5173" xr:uid="{00000000-0005-0000-0000-000076120000}"/>
    <cellStyle name="Comma 2 6 2 3 2 6 2" xfId="5174" xr:uid="{00000000-0005-0000-0000-000077120000}"/>
    <cellStyle name="Comma 2 6 2 3 2 7" xfId="5175" xr:uid="{00000000-0005-0000-0000-000078120000}"/>
    <cellStyle name="Comma 2 6 2 3 3" xfId="5176" xr:uid="{00000000-0005-0000-0000-000079120000}"/>
    <cellStyle name="Comma 2 6 2 3 3 2" xfId="5177" xr:uid="{00000000-0005-0000-0000-00007A120000}"/>
    <cellStyle name="Comma 2 6 2 3 3 2 2" xfId="5178" xr:uid="{00000000-0005-0000-0000-00007B120000}"/>
    <cellStyle name="Comma 2 6 2 3 3 2 2 2" xfId="5179" xr:uid="{00000000-0005-0000-0000-00007C120000}"/>
    <cellStyle name="Comma 2 6 2 3 3 2 3" xfId="5180" xr:uid="{00000000-0005-0000-0000-00007D120000}"/>
    <cellStyle name="Comma 2 6 2 3 3 3" xfId="5181" xr:uid="{00000000-0005-0000-0000-00007E120000}"/>
    <cellStyle name="Comma 2 6 2 3 3 3 2" xfId="5182" xr:uid="{00000000-0005-0000-0000-00007F120000}"/>
    <cellStyle name="Comma 2 6 2 3 3 3 2 2" xfId="5183" xr:uid="{00000000-0005-0000-0000-000080120000}"/>
    <cellStyle name="Comma 2 6 2 3 3 3 3" xfId="5184" xr:uid="{00000000-0005-0000-0000-000081120000}"/>
    <cellStyle name="Comma 2 6 2 3 3 4" xfId="5185" xr:uid="{00000000-0005-0000-0000-000082120000}"/>
    <cellStyle name="Comma 2 6 2 3 3 4 2" xfId="5186" xr:uid="{00000000-0005-0000-0000-000083120000}"/>
    <cellStyle name="Comma 2 6 2 3 3 5" xfId="5187" xr:uid="{00000000-0005-0000-0000-000084120000}"/>
    <cellStyle name="Comma 2 6 2 3 3 5 2" xfId="5188" xr:uid="{00000000-0005-0000-0000-000085120000}"/>
    <cellStyle name="Comma 2 6 2 3 3 6" xfId="5189" xr:uid="{00000000-0005-0000-0000-000086120000}"/>
    <cellStyle name="Comma 2 6 2 3 4" xfId="5190" xr:uid="{00000000-0005-0000-0000-000087120000}"/>
    <cellStyle name="Comma 2 6 2 3 4 2" xfId="5191" xr:uid="{00000000-0005-0000-0000-000088120000}"/>
    <cellStyle name="Comma 2 6 2 3 4 2 2" xfId="5192" xr:uid="{00000000-0005-0000-0000-000089120000}"/>
    <cellStyle name="Comma 2 6 2 3 4 3" xfId="5193" xr:uid="{00000000-0005-0000-0000-00008A120000}"/>
    <cellStyle name="Comma 2 6 2 3 5" xfId="5194" xr:uid="{00000000-0005-0000-0000-00008B120000}"/>
    <cellStyle name="Comma 2 6 2 3 5 2" xfId="5195" xr:uid="{00000000-0005-0000-0000-00008C120000}"/>
    <cellStyle name="Comma 2 6 2 3 5 2 2" xfId="5196" xr:uid="{00000000-0005-0000-0000-00008D120000}"/>
    <cellStyle name="Comma 2 6 2 3 5 3" xfId="5197" xr:uid="{00000000-0005-0000-0000-00008E120000}"/>
    <cellStyle name="Comma 2 6 2 3 6" xfId="5198" xr:uid="{00000000-0005-0000-0000-00008F120000}"/>
    <cellStyle name="Comma 2 6 2 3 6 2" xfId="5199" xr:uid="{00000000-0005-0000-0000-000090120000}"/>
    <cellStyle name="Comma 2 6 2 3 7" xfId="5200" xr:uid="{00000000-0005-0000-0000-000091120000}"/>
    <cellStyle name="Comma 2 6 2 3 7 2" xfId="5201" xr:uid="{00000000-0005-0000-0000-000092120000}"/>
    <cellStyle name="Comma 2 6 2 3 8" xfId="5202" xr:uid="{00000000-0005-0000-0000-000093120000}"/>
    <cellStyle name="Comma 2 6 2 4" xfId="5203" xr:uid="{00000000-0005-0000-0000-000094120000}"/>
    <cellStyle name="Comma 2 6 2 4 2" xfId="5204" xr:uid="{00000000-0005-0000-0000-000095120000}"/>
    <cellStyle name="Comma 2 6 2 4 2 2" xfId="5205" xr:uid="{00000000-0005-0000-0000-000096120000}"/>
    <cellStyle name="Comma 2 6 2 4 2 2 2" xfId="5206" xr:uid="{00000000-0005-0000-0000-000097120000}"/>
    <cellStyle name="Comma 2 6 2 4 2 2 2 2" xfId="5207" xr:uid="{00000000-0005-0000-0000-000098120000}"/>
    <cellStyle name="Comma 2 6 2 4 2 2 3" xfId="5208" xr:uid="{00000000-0005-0000-0000-000099120000}"/>
    <cellStyle name="Comma 2 6 2 4 2 3" xfId="5209" xr:uid="{00000000-0005-0000-0000-00009A120000}"/>
    <cellStyle name="Comma 2 6 2 4 2 3 2" xfId="5210" xr:uid="{00000000-0005-0000-0000-00009B120000}"/>
    <cellStyle name="Comma 2 6 2 4 2 3 2 2" xfId="5211" xr:uid="{00000000-0005-0000-0000-00009C120000}"/>
    <cellStyle name="Comma 2 6 2 4 2 3 3" xfId="5212" xr:uid="{00000000-0005-0000-0000-00009D120000}"/>
    <cellStyle name="Comma 2 6 2 4 2 4" xfId="5213" xr:uid="{00000000-0005-0000-0000-00009E120000}"/>
    <cellStyle name="Comma 2 6 2 4 2 4 2" xfId="5214" xr:uid="{00000000-0005-0000-0000-00009F120000}"/>
    <cellStyle name="Comma 2 6 2 4 2 5" xfId="5215" xr:uid="{00000000-0005-0000-0000-0000A0120000}"/>
    <cellStyle name="Comma 2 6 2 4 2 5 2" xfId="5216" xr:uid="{00000000-0005-0000-0000-0000A1120000}"/>
    <cellStyle name="Comma 2 6 2 4 2 6" xfId="5217" xr:uid="{00000000-0005-0000-0000-0000A2120000}"/>
    <cellStyle name="Comma 2 6 2 4 3" xfId="5218" xr:uid="{00000000-0005-0000-0000-0000A3120000}"/>
    <cellStyle name="Comma 2 6 2 4 3 2" xfId="5219" xr:uid="{00000000-0005-0000-0000-0000A4120000}"/>
    <cellStyle name="Comma 2 6 2 4 3 2 2" xfId="5220" xr:uid="{00000000-0005-0000-0000-0000A5120000}"/>
    <cellStyle name="Comma 2 6 2 4 3 3" xfId="5221" xr:uid="{00000000-0005-0000-0000-0000A6120000}"/>
    <cellStyle name="Comma 2 6 2 4 4" xfId="5222" xr:uid="{00000000-0005-0000-0000-0000A7120000}"/>
    <cellStyle name="Comma 2 6 2 4 4 2" xfId="5223" xr:uid="{00000000-0005-0000-0000-0000A8120000}"/>
    <cellStyle name="Comma 2 6 2 4 4 2 2" xfId="5224" xr:uid="{00000000-0005-0000-0000-0000A9120000}"/>
    <cellStyle name="Comma 2 6 2 4 4 3" xfId="5225" xr:uid="{00000000-0005-0000-0000-0000AA120000}"/>
    <cellStyle name="Comma 2 6 2 4 5" xfId="5226" xr:uid="{00000000-0005-0000-0000-0000AB120000}"/>
    <cellStyle name="Comma 2 6 2 4 5 2" xfId="5227" xr:uid="{00000000-0005-0000-0000-0000AC120000}"/>
    <cellStyle name="Comma 2 6 2 4 6" xfId="5228" xr:uid="{00000000-0005-0000-0000-0000AD120000}"/>
    <cellStyle name="Comma 2 6 2 4 6 2" xfId="5229" xr:uid="{00000000-0005-0000-0000-0000AE120000}"/>
    <cellStyle name="Comma 2 6 2 4 7" xfId="5230" xr:uid="{00000000-0005-0000-0000-0000AF120000}"/>
    <cellStyle name="Comma 2 6 2 5" xfId="5231" xr:uid="{00000000-0005-0000-0000-0000B0120000}"/>
    <cellStyle name="Comma 2 6 2 5 2" xfId="5232" xr:uid="{00000000-0005-0000-0000-0000B1120000}"/>
    <cellStyle name="Comma 2 6 2 5 2 2" xfId="5233" xr:uid="{00000000-0005-0000-0000-0000B2120000}"/>
    <cellStyle name="Comma 2 6 2 5 2 2 2" xfId="5234" xr:uid="{00000000-0005-0000-0000-0000B3120000}"/>
    <cellStyle name="Comma 2 6 2 5 2 2 2 2" xfId="5235" xr:uid="{00000000-0005-0000-0000-0000B4120000}"/>
    <cellStyle name="Comma 2 6 2 5 2 2 3" xfId="5236" xr:uid="{00000000-0005-0000-0000-0000B5120000}"/>
    <cellStyle name="Comma 2 6 2 5 2 3" xfId="5237" xr:uid="{00000000-0005-0000-0000-0000B6120000}"/>
    <cellStyle name="Comma 2 6 2 5 2 3 2" xfId="5238" xr:uid="{00000000-0005-0000-0000-0000B7120000}"/>
    <cellStyle name="Comma 2 6 2 5 2 3 2 2" xfId="5239" xr:uid="{00000000-0005-0000-0000-0000B8120000}"/>
    <cellStyle name="Comma 2 6 2 5 2 3 3" xfId="5240" xr:uid="{00000000-0005-0000-0000-0000B9120000}"/>
    <cellStyle name="Comma 2 6 2 5 2 4" xfId="5241" xr:uid="{00000000-0005-0000-0000-0000BA120000}"/>
    <cellStyle name="Comma 2 6 2 5 2 4 2" xfId="5242" xr:uid="{00000000-0005-0000-0000-0000BB120000}"/>
    <cellStyle name="Comma 2 6 2 5 2 5" xfId="5243" xr:uid="{00000000-0005-0000-0000-0000BC120000}"/>
    <cellStyle name="Comma 2 6 2 5 2 5 2" xfId="5244" xr:uid="{00000000-0005-0000-0000-0000BD120000}"/>
    <cellStyle name="Comma 2 6 2 5 2 6" xfId="5245" xr:uid="{00000000-0005-0000-0000-0000BE120000}"/>
    <cellStyle name="Comma 2 6 2 5 3" xfId="5246" xr:uid="{00000000-0005-0000-0000-0000BF120000}"/>
    <cellStyle name="Comma 2 6 2 5 3 2" xfId="5247" xr:uid="{00000000-0005-0000-0000-0000C0120000}"/>
    <cellStyle name="Comma 2 6 2 5 3 2 2" xfId="5248" xr:uid="{00000000-0005-0000-0000-0000C1120000}"/>
    <cellStyle name="Comma 2 6 2 5 3 3" xfId="5249" xr:uid="{00000000-0005-0000-0000-0000C2120000}"/>
    <cellStyle name="Comma 2 6 2 5 4" xfId="5250" xr:uid="{00000000-0005-0000-0000-0000C3120000}"/>
    <cellStyle name="Comma 2 6 2 5 4 2" xfId="5251" xr:uid="{00000000-0005-0000-0000-0000C4120000}"/>
    <cellStyle name="Comma 2 6 2 5 4 2 2" xfId="5252" xr:uid="{00000000-0005-0000-0000-0000C5120000}"/>
    <cellStyle name="Comma 2 6 2 5 4 3" xfId="5253" xr:uid="{00000000-0005-0000-0000-0000C6120000}"/>
    <cellStyle name="Comma 2 6 2 5 5" xfId="5254" xr:uid="{00000000-0005-0000-0000-0000C7120000}"/>
    <cellStyle name="Comma 2 6 2 5 5 2" xfId="5255" xr:uid="{00000000-0005-0000-0000-0000C8120000}"/>
    <cellStyle name="Comma 2 6 2 5 6" xfId="5256" xr:uid="{00000000-0005-0000-0000-0000C9120000}"/>
    <cellStyle name="Comma 2 6 2 5 6 2" xfId="5257" xr:uid="{00000000-0005-0000-0000-0000CA120000}"/>
    <cellStyle name="Comma 2 6 2 5 7" xfId="5258" xr:uid="{00000000-0005-0000-0000-0000CB120000}"/>
    <cellStyle name="Comma 2 6 2 6" xfId="5259" xr:uid="{00000000-0005-0000-0000-0000CC120000}"/>
    <cellStyle name="Comma 2 6 2 6 2" xfId="5260" xr:uid="{00000000-0005-0000-0000-0000CD120000}"/>
    <cellStyle name="Comma 2 6 2 6 2 2" xfId="5261" xr:uid="{00000000-0005-0000-0000-0000CE120000}"/>
    <cellStyle name="Comma 2 6 2 6 2 2 2" xfId="5262" xr:uid="{00000000-0005-0000-0000-0000CF120000}"/>
    <cellStyle name="Comma 2 6 2 6 2 3" xfId="5263" xr:uid="{00000000-0005-0000-0000-0000D0120000}"/>
    <cellStyle name="Comma 2 6 2 6 3" xfId="5264" xr:uid="{00000000-0005-0000-0000-0000D1120000}"/>
    <cellStyle name="Comma 2 6 2 6 3 2" xfId="5265" xr:uid="{00000000-0005-0000-0000-0000D2120000}"/>
    <cellStyle name="Comma 2 6 2 6 3 2 2" xfId="5266" xr:uid="{00000000-0005-0000-0000-0000D3120000}"/>
    <cellStyle name="Comma 2 6 2 6 3 3" xfId="5267" xr:uid="{00000000-0005-0000-0000-0000D4120000}"/>
    <cellStyle name="Comma 2 6 2 6 4" xfId="5268" xr:uid="{00000000-0005-0000-0000-0000D5120000}"/>
    <cellStyle name="Comma 2 6 2 6 4 2" xfId="5269" xr:uid="{00000000-0005-0000-0000-0000D6120000}"/>
    <cellStyle name="Comma 2 6 2 6 5" xfId="5270" xr:uid="{00000000-0005-0000-0000-0000D7120000}"/>
    <cellStyle name="Comma 2 6 2 6 5 2" xfId="5271" xr:uid="{00000000-0005-0000-0000-0000D8120000}"/>
    <cellStyle name="Comma 2 6 2 6 6" xfId="5272" xr:uid="{00000000-0005-0000-0000-0000D9120000}"/>
    <cellStyle name="Comma 2 6 2 7" xfId="5273" xr:uid="{00000000-0005-0000-0000-0000DA120000}"/>
    <cellStyle name="Comma 2 6 2 7 2" xfId="5274" xr:uid="{00000000-0005-0000-0000-0000DB120000}"/>
    <cellStyle name="Comma 2 6 2 7 2 2" xfId="5275" xr:uid="{00000000-0005-0000-0000-0000DC120000}"/>
    <cellStyle name="Comma 2 6 2 7 3" xfId="5276" xr:uid="{00000000-0005-0000-0000-0000DD120000}"/>
    <cellStyle name="Comma 2 6 2 8" xfId="5277" xr:uid="{00000000-0005-0000-0000-0000DE120000}"/>
    <cellStyle name="Comma 2 6 2 8 2" xfId="5278" xr:uid="{00000000-0005-0000-0000-0000DF120000}"/>
    <cellStyle name="Comma 2 6 2 8 2 2" xfId="5279" xr:uid="{00000000-0005-0000-0000-0000E0120000}"/>
    <cellStyle name="Comma 2 6 2 8 3" xfId="5280" xr:uid="{00000000-0005-0000-0000-0000E1120000}"/>
    <cellStyle name="Comma 2 6 2 9" xfId="5281" xr:uid="{00000000-0005-0000-0000-0000E2120000}"/>
    <cellStyle name="Comma 2 6 2 9 2" xfId="5282" xr:uid="{00000000-0005-0000-0000-0000E3120000}"/>
    <cellStyle name="Comma 2 6 3" xfId="5283" xr:uid="{00000000-0005-0000-0000-0000E4120000}"/>
    <cellStyle name="Comma 2 6 3 10" xfId="5284" xr:uid="{00000000-0005-0000-0000-0000E5120000}"/>
    <cellStyle name="Comma 2 6 3 2" xfId="5285" xr:uid="{00000000-0005-0000-0000-0000E6120000}"/>
    <cellStyle name="Comma 2 6 3 2 2" xfId="5286" xr:uid="{00000000-0005-0000-0000-0000E7120000}"/>
    <cellStyle name="Comma 2 6 3 2 2 2" xfId="5287" xr:uid="{00000000-0005-0000-0000-0000E8120000}"/>
    <cellStyle name="Comma 2 6 3 2 2 2 2" xfId="5288" xr:uid="{00000000-0005-0000-0000-0000E9120000}"/>
    <cellStyle name="Comma 2 6 3 2 2 2 2 2" xfId="5289" xr:uid="{00000000-0005-0000-0000-0000EA120000}"/>
    <cellStyle name="Comma 2 6 3 2 2 2 2 2 2" xfId="5290" xr:uid="{00000000-0005-0000-0000-0000EB120000}"/>
    <cellStyle name="Comma 2 6 3 2 2 2 2 3" xfId="5291" xr:uid="{00000000-0005-0000-0000-0000EC120000}"/>
    <cellStyle name="Comma 2 6 3 2 2 2 3" xfId="5292" xr:uid="{00000000-0005-0000-0000-0000ED120000}"/>
    <cellStyle name="Comma 2 6 3 2 2 2 3 2" xfId="5293" xr:uid="{00000000-0005-0000-0000-0000EE120000}"/>
    <cellStyle name="Comma 2 6 3 2 2 2 3 2 2" xfId="5294" xr:uid="{00000000-0005-0000-0000-0000EF120000}"/>
    <cellStyle name="Comma 2 6 3 2 2 2 3 3" xfId="5295" xr:uid="{00000000-0005-0000-0000-0000F0120000}"/>
    <cellStyle name="Comma 2 6 3 2 2 2 4" xfId="5296" xr:uid="{00000000-0005-0000-0000-0000F1120000}"/>
    <cellStyle name="Comma 2 6 3 2 2 2 4 2" xfId="5297" xr:uid="{00000000-0005-0000-0000-0000F2120000}"/>
    <cellStyle name="Comma 2 6 3 2 2 2 5" xfId="5298" xr:uid="{00000000-0005-0000-0000-0000F3120000}"/>
    <cellStyle name="Comma 2 6 3 2 2 2 5 2" xfId="5299" xr:uid="{00000000-0005-0000-0000-0000F4120000}"/>
    <cellStyle name="Comma 2 6 3 2 2 2 6" xfId="5300" xr:uid="{00000000-0005-0000-0000-0000F5120000}"/>
    <cellStyle name="Comma 2 6 3 2 2 3" xfId="5301" xr:uid="{00000000-0005-0000-0000-0000F6120000}"/>
    <cellStyle name="Comma 2 6 3 2 2 3 2" xfId="5302" xr:uid="{00000000-0005-0000-0000-0000F7120000}"/>
    <cellStyle name="Comma 2 6 3 2 2 3 2 2" xfId="5303" xr:uid="{00000000-0005-0000-0000-0000F8120000}"/>
    <cellStyle name="Comma 2 6 3 2 2 3 3" xfId="5304" xr:uid="{00000000-0005-0000-0000-0000F9120000}"/>
    <cellStyle name="Comma 2 6 3 2 2 4" xfId="5305" xr:uid="{00000000-0005-0000-0000-0000FA120000}"/>
    <cellStyle name="Comma 2 6 3 2 2 4 2" xfId="5306" xr:uid="{00000000-0005-0000-0000-0000FB120000}"/>
    <cellStyle name="Comma 2 6 3 2 2 4 2 2" xfId="5307" xr:uid="{00000000-0005-0000-0000-0000FC120000}"/>
    <cellStyle name="Comma 2 6 3 2 2 4 3" xfId="5308" xr:uid="{00000000-0005-0000-0000-0000FD120000}"/>
    <cellStyle name="Comma 2 6 3 2 2 5" xfId="5309" xr:uid="{00000000-0005-0000-0000-0000FE120000}"/>
    <cellStyle name="Comma 2 6 3 2 2 5 2" xfId="5310" xr:uid="{00000000-0005-0000-0000-0000FF120000}"/>
    <cellStyle name="Comma 2 6 3 2 2 6" xfId="5311" xr:uid="{00000000-0005-0000-0000-000000130000}"/>
    <cellStyle name="Comma 2 6 3 2 2 6 2" xfId="5312" xr:uid="{00000000-0005-0000-0000-000001130000}"/>
    <cellStyle name="Comma 2 6 3 2 2 7" xfId="5313" xr:uid="{00000000-0005-0000-0000-000002130000}"/>
    <cellStyle name="Comma 2 6 3 2 3" xfId="5314" xr:uid="{00000000-0005-0000-0000-000003130000}"/>
    <cellStyle name="Comma 2 6 3 2 3 2" xfId="5315" xr:uid="{00000000-0005-0000-0000-000004130000}"/>
    <cellStyle name="Comma 2 6 3 2 3 2 2" xfId="5316" xr:uid="{00000000-0005-0000-0000-000005130000}"/>
    <cellStyle name="Comma 2 6 3 2 3 2 2 2" xfId="5317" xr:uid="{00000000-0005-0000-0000-000006130000}"/>
    <cellStyle name="Comma 2 6 3 2 3 2 3" xfId="5318" xr:uid="{00000000-0005-0000-0000-000007130000}"/>
    <cellStyle name="Comma 2 6 3 2 3 3" xfId="5319" xr:uid="{00000000-0005-0000-0000-000008130000}"/>
    <cellStyle name="Comma 2 6 3 2 3 3 2" xfId="5320" xr:uid="{00000000-0005-0000-0000-000009130000}"/>
    <cellStyle name="Comma 2 6 3 2 3 3 2 2" xfId="5321" xr:uid="{00000000-0005-0000-0000-00000A130000}"/>
    <cellStyle name="Comma 2 6 3 2 3 3 3" xfId="5322" xr:uid="{00000000-0005-0000-0000-00000B130000}"/>
    <cellStyle name="Comma 2 6 3 2 3 4" xfId="5323" xr:uid="{00000000-0005-0000-0000-00000C130000}"/>
    <cellStyle name="Comma 2 6 3 2 3 4 2" xfId="5324" xr:uid="{00000000-0005-0000-0000-00000D130000}"/>
    <cellStyle name="Comma 2 6 3 2 3 5" xfId="5325" xr:uid="{00000000-0005-0000-0000-00000E130000}"/>
    <cellStyle name="Comma 2 6 3 2 3 5 2" xfId="5326" xr:uid="{00000000-0005-0000-0000-00000F130000}"/>
    <cellStyle name="Comma 2 6 3 2 3 6" xfId="5327" xr:uid="{00000000-0005-0000-0000-000010130000}"/>
    <cellStyle name="Comma 2 6 3 2 4" xfId="5328" xr:uid="{00000000-0005-0000-0000-000011130000}"/>
    <cellStyle name="Comma 2 6 3 2 4 2" xfId="5329" xr:uid="{00000000-0005-0000-0000-000012130000}"/>
    <cellStyle name="Comma 2 6 3 2 4 2 2" xfId="5330" xr:uid="{00000000-0005-0000-0000-000013130000}"/>
    <cellStyle name="Comma 2 6 3 2 4 3" xfId="5331" xr:uid="{00000000-0005-0000-0000-000014130000}"/>
    <cellStyle name="Comma 2 6 3 2 5" xfId="5332" xr:uid="{00000000-0005-0000-0000-000015130000}"/>
    <cellStyle name="Comma 2 6 3 2 5 2" xfId="5333" xr:uid="{00000000-0005-0000-0000-000016130000}"/>
    <cellStyle name="Comma 2 6 3 2 5 2 2" xfId="5334" xr:uid="{00000000-0005-0000-0000-000017130000}"/>
    <cellStyle name="Comma 2 6 3 2 5 3" xfId="5335" xr:uid="{00000000-0005-0000-0000-000018130000}"/>
    <cellStyle name="Comma 2 6 3 2 6" xfId="5336" xr:uid="{00000000-0005-0000-0000-000019130000}"/>
    <cellStyle name="Comma 2 6 3 2 6 2" xfId="5337" xr:uid="{00000000-0005-0000-0000-00001A130000}"/>
    <cellStyle name="Comma 2 6 3 2 7" xfId="5338" xr:uid="{00000000-0005-0000-0000-00001B130000}"/>
    <cellStyle name="Comma 2 6 3 2 7 2" xfId="5339" xr:uid="{00000000-0005-0000-0000-00001C130000}"/>
    <cellStyle name="Comma 2 6 3 2 8" xfId="5340" xr:uid="{00000000-0005-0000-0000-00001D130000}"/>
    <cellStyle name="Comma 2 6 3 3" xfId="5341" xr:uid="{00000000-0005-0000-0000-00001E130000}"/>
    <cellStyle name="Comma 2 6 3 3 2" xfId="5342" xr:uid="{00000000-0005-0000-0000-00001F130000}"/>
    <cellStyle name="Comma 2 6 3 3 2 2" xfId="5343" xr:uid="{00000000-0005-0000-0000-000020130000}"/>
    <cellStyle name="Comma 2 6 3 3 2 2 2" xfId="5344" xr:uid="{00000000-0005-0000-0000-000021130000}"/>
    <cellStyle name="Comma 2 6 3 3 2 2 2 2" xfId="5345" xr:uid="{00000000-0005-0000-0000-000022130000}"/>
    <cellStyle name="Comma 2 6 3 3 2 2 3" xfId="5346" xr:uid="{00000000-0005-0000-0000-000023130000}"/>
    <cellStyle name="Comma 2 6 3 3 2 3" xfId="5347" xr:uid="{00000000-0005-0000-0000-000024130000}"/>
    <cellStyle name="Comma 2 6 3 3 2 3 2" xfId="5348" xr:uid="{00000000-0005-0000-0000-000025130000}"/>
    <cellStyle name="Comma 2 6 3 3 2 3 2 2" xfId="5349" xr:uid="{00000000-0005-0000-0000-000026130000}"/>
    <cellStyle name="Comma 2 6 3 3 2 3 3" xfId="5350" xr:uid="{00000000-0005-0000-0000-000027130000}"/>
    <cellStyle name="Comma 2 6 3 3 2 4" xfId="5351" xr:uid="{00000000-0005-0000-0000-000028130000}"/>
    <cellStyle name="Comma 2 6 3 3 2 4 2" xfId="5352" xr:uid="{00000000-0005-0000-0000-000029130000}"/>
    <cellStyle name="Comma 2 6 3 3 2 5" xfId="5353" xr:uid="{00000000-0005-0000-0000-00002A130000}"/>
    <cellStyle name="Comma 2 6 3 3 2 5 2" xfId="5354" xr:uid="{00000000-0005-0000-0000-00002B130000}"/>
    <cellStyle name="Comma 2 6 3 3 2 6" xfId="5355" xr:uid="{00000000-0005-0000-0000-00002C130000}"/>
    <cellStyle name="Comma 2 6 3 3 3" xfId="5356" xr:uid="{00000000-0005-0000-0000-00002D130000}"/>
    <cellStyle name="Comma 2 6 3 3 3 2" xfId="5357" xr:uid="{00000000-0005-0000-0000-00002E130000}"/>
    <cellStyle name="Comma 2 6 3 3 3 2 2" xfId="5358" xr:uid="{00000000-0005-0000-0000-00002F130000}"/>
    <cellStyle name="Comma 2 6 3 3 3 3" xfId="5359" xr:uid="{00000000-0005-0000-0000-000030130000}"/>
    <cellStyle name="Comma 2 6 3 3 4" xfId="5360" xr:uid="{00000000-0005-0000-0000-000031130000}"/>
    <cellStyle name="Comma 2 6 3 3 4 2" xfId="5361" xr:uid="{00000000-0005-0000-0000-000032130000}"/>
    <cellStyle name="Comma 2 6 3 3 4 2 2" xfId="5362" xr:uid="{00000000-0005-0000-0000-000033130000}"/>
    <cellStyle name="Comma 2 6 3 3 4 3" xfId="5363" xr:uid="{00000000-0005-0000-0000-000034130000}"/>
    <cellStyle name="Comma 2 6 3 3 5" xfId="5364" xr:uid="{00000000-0005-0000-0000-000035130000}"/>
    <cellStyle name="Comma 2 6 3 3 5 2" xfId="5365" xr:uid="{00000000-0005-0000-0000-000036130000}"/>
    <cellStyle name="Comma 2 6 3 3 6" xfId="5366" xr:uid="{00000000-0005-0000-0000-000037130000}"/>
    <cellStyle name="Comma 2 6 3 3 6 2" xfId="5367" xr:uid="{00000000-0005-0000-0000-000038130000}"/>
    <cellStyle name="Comma 2 6 3 3 7" xfId="5368" xr:uid="{00000000-0005-0000-0000-000039130000}"/>
    <cellStyle name="Comma 2 6 3 4" xfId="5369" xr:uid="{00000000-0005-0000-0000-00003A130000}"/>
    <cellStyle name="Comma 2 6 3 4 2" xfId="5370" xr:uid="{00000000-0005-0000-0000-00003B130000}"/>
    <cellStyle name="Comma 2 6 3 4 2 2" xfId="5371" xr:uid="{00000000-0005-0000-0000-00003C130000}"/>
    <cellStyle name="Comma 2 6 3 4 2 2 2" xfId="5372" xr:uid="{00000000-0005-0000-0000-00003D130000}"/>
    <cellStyle name="Comma 2 6 3 4 2 2 2 2" xfId="5373" xr:uid="{00000000-0005-0000-0000-00003E130000}"/>
    <cellStyle name="Comma 2 6 3 4 2 2 3" xfId="5374" xr:uid="{00000000-0005-0000-0000-00003F130000}"/>
    <cellStyle name="Comma 2 6 3 4 2 3" xfId="5375" xr:uid="{00000000-0005-0000-0000-000040130000}"/>
    <cellStyle name="Comma 2 6 3 4 2 3 2" xfId="5376" xr:uid="{00000000-0005-0000-0000-000041130000}"/>
    <cellStyle name="Comma 2 6 3 4 2 3 2 2" xfId="5377" xr:uid="{00000000-0005-0000-0000-000042130000}"/>
    <cellStyle name="Comma 2 6 3 4 2 3 3" xfId="5378" xr:uid="{00000000-0005-0000-0000-000043130000}"/>
    <cellStyle name="Comma 2 6 3 4 2 4" xfId="5379" xr:uid="{00000000-0005-0000-0000-000044130000}"/>
    <cellStyle name="Comma 2 6 3 4 2 4 2" xfId="5380" xr:uid="{00000000-0005-0000-0000-000045130000}"/>
    <cellStyle name="Comma 2 6 3 4 2 5" xfId="5381" xr:uid="{00000000-0005-0000-0000-000046130000}"/>
    <cellStyle name="Comma 2 6 3 4 2 5 2" xfId="5382" xr:uid="{00000000-0005-0000-0000-000047130000}"/>
    <cellStyle name="Comma 2 6 3 4 2 6" xfId="5383" xr:uid="{00000000-0005-0000-0000-000048130000}"/>
    <cellStyle name="Comma 2 6 3 4 3" xfId="5384" xr:uid="{00000000-0005-0000-0000-000049130000}"/>
    <cellStyle name="Comma 2 6 3 4 3 2" xfId="5385" xr:uid="{00000000-0005-0000-0000-00004A130000}"/>
    <cellStyle name="Comma 2 6 3 4 3 2 2" xfId="5386" xr:uid="{00000000-0005-0000-0000-00004B130000}"/>
    <cellStyle name="Comma 2 6 3 4 3 3" xfId="5387" xr:uid="{00000000-0005-0000-0000-00004C130000}"/>
    <cellStyle name="Comma 2 6 3 4 4" xfId="5388" xr:uid="{00000000-0005-0000-0000-00004D130000}"/>
    <cellStyle name="Comma 2 6 3 4 4 2" xfId="5389" xr:uid="{00000000-0005-0000-0000-00004E130000}"/>
    <cellStyle name="Comma 2 6 3 4 4 2 2" xfId="5390" xr:uid="{00000000-0005-0000-0000-00004F130000}"/>
    <cellStyle name="Comma 2 6 3 4 4 3" xfId="5391" xr:uid="{00000000-0005-0000-0000-000050130000}"/>
    <cellStyle name="Comma 2 6 3 4 5" xfId="5392" xr:uid="{00000000-0005-0000-0000-000051130000}"/>
    <cellStyle name="Comma 2 6 3 4 5 2" xfId="5393" xr:uid="{00000000-0005-0000-0000-000052130000}"/>
    <cellStyle name="Comma 2 6 3 4 6" xfId="5394" xr:uid="{00000000-0005-0000-0000-000053130000}"/>
    <cellStyle name="Comma 2 6 3 4 6 2" xfId="5395" xr:uid="{00000000-0005-0000-0000-000054130000}"/>
    <cellStyle name="Comma 2 6 3 4 7" xfId="5396" xr:uid="{00000000-0005-0000-0000-000055130000}"/>
    <cellStyle name="Comma 2 6 3 5" xfId="5397" xr:uid="{00000000-0005-0000-0000-000056130000}"/>
    <cellStyle name="Comma 2 6 3 5 2" xfId="5398" xr:uid="{00000000-0005-0000-0000-000057130000}"/>
    <cellStyle name="Comma 2 6 3 5 2 2" xfId="5399" xr:uid="{00000000-0005-0000-0000-000058130000}"/>
    <cellStyle name="Comma 2 6 3 5 2 2 2" xfId="5400" xr:uid="{00000000-0005-0000-0000-000059130000}"/>
    <cellStyle name="Comma 2 6 3 5 2 3" xfId="5401" xr:uid="{00000000-0005-0000-0000-00005A130000}"/>
    <cellStyle name="Comma 2 6 3 5 3" xfId="5402" xr:uid="{00000000-0005-0000-0000-00005B130000}"/>
    <cellStyle name="Comma 2 6 3 5 3 2" xfId="5403" xr:uid="{00000000-0005-0000-0000-00005C130000}"/>
    <cellStyle name="Comma 2 6 3 5 3 2 2" xfId="5404" xr:uid="{00000000-0005-0000-0000-00005D130000}"/>
    <cellStyle name="Comma 2 6 3 5 3 3" xfId="5405" xr:uid="{00000000-0005-0000-0000-00005E130000}"/>
    <cellStyle name="Comma 2 6 3 5 4" xfId="5406" xr:uid="{00000000-0005-0000-0000-00005F130000}"/>
    <cellStyle name="Comma 2 6 3 5 4 2" xfId="5407" xr:uid="{00000000-0005-0000-0000-000060130000}"/>
    <cellStyle name="Comma 2 6 3 5 5" xfId="5408" xr:uid="{00000000-0005-0000-0000-000061130000}"/>
    <cellStyle name="Comma 2 6 3 5 5 2" xfId="5409" xr:uid="{00000000-0005-0000-0000-000062130000}"/>
    <cellStyle name="Comma 2 6 3 5 6" xfId="5410" xr:uid="{00000000-0005-0000-0000-000063130000}"/>
    <cellStyle name="Comma 2 6 3 6" xfId="5411" xr:uid="{00000000-0005-0000-0000-000064130000}"/>
    <cellStyle name="Comma 2 6 3 6 2" xfId="5412" xr:uid="{00000000-0005-0000-0000-000065130000}"/>
    <cellStyle name="Comma 2 6 3 6 2 2" xfId="5413" xr:uid="{00000000-0005-0000-0000-000066130000}"/>
    <cellStyle name="Comma 2 6 3 6 3" xfId="5414" xr:uid="{00000000-0005-0000-0000-000067130000}"/>
    <cellStyle name="Comma 2 6 3 7" xfId="5415" xr:uid="{00000000-0005-0000-0000-000068130000}"/>
    <cellStyle name="Comma 2 6 3 7 2" xfId="5416" xr:uid="{00000000-0005-0000-0000-000069130000}"/>
    <cellStyle name="Comma 2 6 3 7 2 2" xfId="5417" xr:uid="{00000000-0005-0000-0000-00006A130000}"/>
    <cellStyle name="Comma 2 6 3 7 3" xfId="5418" xr:uid="{00000000-0005-0000-0000-00006B130000}"/>
    <cellStyle name="Comma 2 6 3 8" xfId="5419" xr:uid="{00000000-0005-0000-0000-00006C130000}"/>
    <cellStyle name="Comma 2 6 3 8 2" xfId="5420" xr:uid="{00000000-0005-0000-0000-00006D130000}"/>
    <cellStyle name="Comma 2 6 3 9" xfId="5421" xr:uid="{00000000-0005-0000-0000-00006E130000}"/>
    <cellStyle name="Comma 2 6 3 9 2" xfId="5422" xr:uid="{00000000-0005-0000-0000-00006F130000}"/>
    <cellStyle name="Comma 2 6 4" xfId="5423" xr:uid="{00000000-0005-0000-0000-000070130000}"/>
    <cellStyle name="Comma 2 6 4 2" xfId="5424" xr:uid="{00000000-0005-0000-0000-000071130000}"/>
    <cellStyle name="Comma 2 6 4 2 2" xfId="5425" xr:uid="{00000000-0005-0000-0000-000072130000}"/>
    <cellStyle name="Comma 2 6 4 2 2 2" xfId="5426" xr:uid="{00000000-0005-0000-0000-000073130000}"/>
    <cellStyle name="Comma 2 6 4 2 2 2 2" xfId="5427" xr:uid="{00000000-0005-0000-0000-000074130000}"/>
    <cellStyle name="Comma 2 6 4 2 2 2 2 2" xfId="5428" xr:uid="{00000000-0005-0000-0000-000075130000}"/>
    <cellStyle name="Comma 2 6 4 2 2 2 3" xfId="5429" xr:uid="{00000000-0005-0000-0000-000076130000}"/>
    <cellStyle name="Comma 2 6 4 2 2 3" xfId="5430" xr:uid="{00000000-0005-0000-0000-000077130000}"/>
    <cellStyle name="Comma 2 6 4 2 2 3 2" xfId="5431" xr:uid="{00000000-0005-0000-0000-000078130000}"/>
    <cellStyle name="Comma 2 6 4 2 2 3 2 2" xfId="5432" xr:uid="{00000000-0005-0000-0000-000079130000}"/>
    <cellStyle name="Comma 2 6 4 2 2 3 3" xfId="5433" xr:uid="{00000000-0005-0000-0000-00007A130000}"/>
    <cellStyle name="Comma 2 6 4 2 2 4" xfId="5434" xr:uid="{00000000-0005-0000-0000-00007B130000}"/>
    <cellStyle name="Comma 2 6 4 2 2 4 2" xfId="5435" xr:uid="{00000000-0005-0000-0000-00007C130000}"/>
    <cellStyle name="Comma 2 6 4 2 2 5" xfId="5436" xr:uid="{00000000-0005-0000-0000-00007D130000}"/>
    <cellStyle name="Comma 2 6 4 2 2 5 2" xfId="5437" xr:uid="{00000000-0005-0000-0000-00007E130000}"/>
    <cellStyle name="Comma 2 6 4 2 2 6" xfId="5438" xr:uid="{00000000-0005-0000-0000-00007F130000}"/>
    <cellStyle name="Comma 2 6 4 2 3" xfId="5439" xr:uid="{00000000-0005-0000-0000-000080130000}"/>
    <cellStyle name="Comma 2 6 4 2 3 2" xfId="5440" xr:uid="{00000000-0005-0000-0000-000081130000}"/>
    <cellStyle name="Comma 2 6 4 2 3 2 2" xfId="5441" xr:uid="{00000000-0005-0000-0000-000082130000}"/>
    <cellStyle name="Comma 2 6 4 2 3 3" xfId="5442" xr:uid="{00000000-0005-0000-0000-000083130000}"/>
    <cellStyle name="Comma 2 6 4 2 4" xfId="5443" xr:uid="{00000000-0005-0000-0000-000084130000}"/>
    <cellStyle name="Comma 2 6 4 2 4 2" xfId="5444" xr:uid="{00000000-0005-0000-0000-000085130000}"/>
    <cellStyle name="Comma 2 6 4 2 4 2 2" xfId="5445" xr:uid="{00000000-0005-0000-0000-000086130000}"/>
    <cellStyle name="Comma 2 6 4 2 4 3" xfId="5446" xr:uid="{00000000-0005-0000-0000-000087130000}"/>
    <cellStyle name="Comma 2 6 4 2 5" xfId="5447" xr:uid="{00000000-0005-0000-0000-000088130000}"/>
    <cellStyle name="Comma 2 6 4 2 5 2" xfId="5448" xr:uid="{00000000-0005-0000-0000-000089130000}"/>
    <cellStyle name="Comma 2 6 4 2 6" xfId="5449" xr:uid="{00000000-0005-0000-0000-00008A130000}"/>
    <cellStyle name="Comma 2 6 4 2 6 2" xfId="5450" xr:uid="{00000000-0005-0000-0000-00008B130000}"/>
    <cellStyle name="Comma 2 6 4 2 7" xfId="5451" xr:uid="{00000000-0005-0000-0000-00008C130000}"/>
    <cellStyle name="Comma 2 6 4 3" xfId="5452" xr:uid="{00000000-0005-0000-0000-00008D130000}"/>
    <cellStyle name="Comma 2 6 4 3 2" xfId="5453" xr:uid="{00000000-0005-0000-0000-00008E130000}"/>
    <cellStyle name="Comma 2 6 4 3 2 2" xfId="5454" xr:uid="{00000000-0005-0000-0000-00008F130000}"/>
    <cellStyle name="Comma 2 6 4 3 2 2 2" xfId="5455" xr:uid="{00000000-0005-0000-0000-000090130000}"/>
    <cellStyle name="Comma 2 6 4 3 2 3" xfId="5456" xr:uid="{00000000-0005-0000-0000-000091130000}"/>
    <cellStyle name="Comma 2 6 4 3 3" xfId="5457" xr:uid="{00000000-0005-0000-0000-000092130000}"/>
    <cellStyle name="Comma 2 6 4 3 3 2" xfId="5458" xr:uid="{00000000-0005-0000-0000-000093130000}"/>
    <cellStyle name="Comma 2 6 4 3 3 2 2" xfId="5459" xr:uid="{00000000-0005-0000-0000-000094130000}"/>
    <cellStyle name="Comma 2 6 4 3 3 3" xfId="5460" xr:uid="{00000000-0005-0000-0000-000095130000}"/>
    <cellStyle name="Comma 2 6 4 3 4" xfId="5461" xr:uid="{00000000-0005-0000-0000-000096130000}"/>
    <cellStyle name="Comma 2 6 4 3 4 2" xfId="5462" xr:uid="{00000000-0005-0000-0000-000097130000}"/>
    <cellStyle name="Comma 2 6 4 3 5" xfId="5463" xr:uid="{00000000-0005-0000-0000-000098130000}"/>
    <cellStyle name="Comma 2 6 4 3 5 2" xfId="5464" xr:uid="{00000000-0005-0000-0000-000099130000}"/>
    <cellStyle name="Comma 2 6 4 3 6" xfId="5465" xr:uid="{00000000-0005-0000-0000-00009A130000}"/>
    <cellStyle name="Comma 2 6 4 4" xfId="5466" xr:uid="{00000000-0005-0000-0000-00009B130000}"/>
    <cellStyle name="Comma 2 6 4 4 2" xfId="5467" xr:uid="{00000000-0005-0000-0000-00009C130000}"/>
    <cellStyle name="Comma 2 6 4 4 2 2" xfId="5468" xr:uid="{00000000-0005-0000-0000-00009D130000}"/>
    <cellStyle name="Comma 2 6 4 4 3" xfId="5469" xr:uid="{00000000-0005-0000-0000-00009E130000}"/>
    <cellStyle name="Comma 2 6 4 5" xfId="5470" xr:uid="{00000000-0005-0000-0000-00009F130000}"/>
    <cellStyle name="Comma 2 6 4 5 2" xfId="5471" xr:uid="{00000000-0005-0000-0000-0000A0130000}"/>
    <cellStyle name="Comma 2 6 4 5 2 2" xfId="5472" xr:uid="{00000000-0005-0000-0000-0000A1130000}"/>
    <cellStyle name="Comma 2 6 4 5 3" xfId="5473" xr:uid="{00000000-0005-0000-0000-0000A2130000}"/>
    <cellStyle name="Comma 2 6 4 6" xfId="5474" xr:uid="{00000000-0005-0000-0000-0000A3130000}"/>
    <cellStyle name="Comma 2 6 4 6 2" xfId="5475" xr:uid="{00000000-0005-0000-0000-0000A4130000}"/>
    <cellStyle name="Comma 2 6 4 7" xfId="5476" xr:uid="{00000000-0005-0000-0000-0000A5130000}"/>
    <cellStyle name="Comma 2 6 4 7 2" xfId="5477" xr:uid="{00000000-0005-0000-0000-0000A6130000}"/>
    <cellStyle name="Comma 2 6 4 8" xfId="5478" xr:uid="{00000000-0005-0000-0000-0000A7130000}"/>
    <cellStyle name="Comma 2 6 5" xfId="5479" xr:uid="{00000000-0005-0000-0000-0000A8130000}"/>
    <cellStyle name="Comma 2 6 5 2" xfId="5480" xr:uid="{00000000-0005-0000-0000-0000A9130000}"/>
    <cellStyle name="Comma 2 6 5 2 2" xfId="5481" xr:uid="{00000000-0005-0000-0000-0000AA130000}"/>
    <cellStyle name="Comma 2 6 5 2 2 2" xfId="5482" xr:uid="{00000000-0005-0000-0000-0000AB130000}"/>
    <cellStyle name="Comma 2 6 5 2 2 2 2" xfId="5483" xr:uid="{00000000-0005-0000-0000-0000AC130000}"/>
    <cellStyle name="Comma 2 6 5 2 2 3" xfId="5484" xr:uid="{00000000-0005-0000-0000-0000AD130000}"/>
    <cellStyle name="Comma 2 6 5 2 3" xfId="5485" xr:uid="{00000000-0005-0000-0000-0000AE130000}"/>
    <cellStyle name="Comma 2 6 5 2 3 2" xfId="5486" xr:uid="{00000000-0005-0000-0000-0000AF130000}"/>
    <cellStyle name="Comma 2 6 5 2 3 2 2" xfId="5487" xr:uid="{00000000-0005-0000-0000-0000B0130000}"/>
    <cellStyle name="Comma 2 6 5 2 3 3" xfId="5488" xr:uid="{00000000-0005-0000-0000-0000B1130000}"/>
    <cellStyle name="Comma 2 6 5 2 4" xfId="5489" xr:uid="{00000000-0005-0000-0000-0000B2130000}"/>
    <cellStyle name="Comma 2 6 5 2 4 2" xfId="5490" xr:uid="{00000000-0005-0000-0000-0000B3130000}"/>
    <cellStyle name="Comma 2 6 5 2 5" xfId="5491" xr:uid="{00000000-0005-0000-0000-0000B4130000}"/>
    <cellStyle name="Comma 2 6 5 2 5 2" xfId="5492" xr:uid="{00000000-0005-0000-0000-0000B5130000}"/>
    <cellStyle name="Comma 2 6 5 2 6" xfId="5493" xr:uid="{00000000-0005-0000-0000-0000B6130000}"/>
    <cellStyle name="Comma 2 6 5 3" xfId="5494" xr:uid="{00000000-0005-0000-0000-0000B7130000}"/>
    <cellStyle name="Comma 2 6 5 3 2" xfId="5495" xr:uid="{00000000-0005-0000-0000-0000B8130000}"/>
    <cellStyle name="Comma 2 6 5 3 2 2" xfId="5496" xr:uid="{00000000-0005-0000-0000-0000B9130000}"/>
    <cellStyle name="Comma 2 6 5 3 3" xfId="5497" xr:uid="{00000000-0005-0000-0000-0000BA130000}"/>
    <cellStyle name="Comma 2 6 5 4" xfId="5498" xr:uid="{00000000-0005-0000-0000-0000BB130000}"/>
    <cellStyle name="Comma 2 6 5 4 2" xfId="5499" xr:uid="{00000000-0005-0000-0000-0000BC130000}"/>
    <cellStyle name="Comma 2 6 5 4 2 2" xfId="5500" xr:uid="{00000000-0005-0000-0000-0000BD130000}"/>
    <cellStyle name="Comma 2 6 5 4 3" xfId="5501" xr:uid="{00000000-0005-0000-0000-0000BE130000}"/>
    <cellStyle name="Comma 2 6 5 5" xfId="5502" xr:uid="{00000000-0005-0000-0000-0000BF130000}"/>
    <cellStyle name="Comma 2 6 5 5 2" xfId="5503" xr:uid="{00000000-0005-0000-0000-0000C0130000}"/>
    <cellStyle name="Comma 2 6 5 6" xfId="5504" xr:uid="{00000000-0005-0000-0000-0000C1130000}"/>
    <cellStyle name="Comma 2 6 5 6 2" xfId="5505" xr:uid="{00000000-0005-0000-0000-0000C2130000}"/>
    <cellStyle name="Comma 2 6 5 7" xfId="5506" xr:uid="{00000000-0005-0000-0000-0000C3130000}"/>
    <cellStyle name="Comma 2 6 6" xfId="5507" xr:uid="{00000000-0005-0000-0000-0000C4130000}"/>
    <cellStyle name="Comma 2 6 6 2" xfId="5508" xr:uid="{00000000-0005-0000-0000-0000C5130000}"/>
    <cellStyle name="Comma 2 6 6 2 2" xfId="5509" xr:uid="{00000000-0005-0000-0000-0000C6130000}"/>
    <cellStyle name="Comma 2 6 6 2 2 2" xfId="5510" xr:uid="{00000000-0005-0000-0000-0000C7130000}"/>
    <cellStyle name="Comma 2 6 6 2 2 2 2" xfId="5511" xr:uid="{00000000-0005-0000-0000-0000C8130000}"/>
    <cellStyle name="Comma 2 6 6 2 2 3" xfId="5512" xr:uid="{00000000-0005-0000-0000-0000C9130000}"/>
    <cellStyle name="Comma 2 6 6 2 3" xfId="5513" xr:uid="{00000000-0005-0000-0000-0000CA130000}"/>
    <cellStyle name="Comma 2 6 6 2 3 2" xfId="5514" xr:uid="{00000000-0005-0000-0000-0000CB130000}"/>
    <cellStyle name="Comma 2 6 6 2 3 2 2" xfId="5515" xr:uid="{00000000-0005-0000-0000-0000CC130000}"/>
    <cellStyle name="Comma 2 6 6 2 3 3" xfId="5516" xr:uid="{00000000-0005-0000-0000-0000CD130000}"/>
    <cellStyle name="Comma 2 6 6 2 4" xfId="5517" xr:uid="{00000000-0005-0000-0000-0000CE130000}"/>
    <cellStyle name="Comma 2 6 6 2 4 2" xfId="5518" xr:uid="{00000000-0005-0000-0000-0000CF130000}"/>
    <cellStyle name="Comma 2 6 6 2 5" xfId="5519" xr:uid="{00000000-0005-0000-0000-0000D0130000}"/>
    <cellStyle name="Comma 2 6 6 2 5 2" xfId="5520" xr:uid="{00000000-0005-0000-0000-0000D1130000}"/>
    <cellStyle name="Comma 2 6 6 2 6" xfId="5521" xr:uid="{00000000-0005-0000-0000-0000D2130000}"/>
    <cellStyle name="Comma 2 6 6 3" xfId="5522" xr:uid="{00000000-0005-0000-0000-0000D3130000}"/>
    <cellStyle name="Comma 2 6 6 3 2" xfId="5523" xr:uid="{00000000-0005-0000-0000-0000D4130000}"/>
    <cellStyle name="Comma 2 6 6 3 2 2" xfId="5524" xr:uid="{00000000-0005-0000-0000-0000D5130000}"/>
    <cellStyle name="Comma 2 6 6 3 3" xfId="5525" xr:uid="{00000000-0005-0000-0000-0000D6130000}"/>
    <cellStyle name="Comma 2 6 6 4" xfId="5526" xr:uid="{00000000-0005-0000-0000-0000D7130000}"/>
    <cellStyle name="Comma 2 6 6 4 2" xfId="5527" xr:uid="{00000000-0005-0000-0000-0000D8130000}"/>
    <cellStyle name="Comma 2 6 6 4 2 2" xfId="5528" xr:uid="{00000000-0005-0000-0000-0000D9130000}"/>
    <cellStyle name="Comma 2 6 6 4 3" xfId="5529" xr:uid="{00000000-0005-0000-0000-0000DA130000}"/>
    <cellStyle name="Comma 2 6 6 5" xfId="5530" xr:uid="{00000000-0005-0000-0000-0000DB130000}"/>
    <cellStyle name="Comma 2 6 6 5 2" xfId="5531" xr:uid="{00000000-0005-0000-0000-0000DC130000}"/>
    <cellStyle name="Comma 2 6 6 6" xfId="5532" xr:uid="{00000000-0005-0000-0000-0000DD130000}"/>
    <cellStyle name="Comma 2 6 6 6 2" xfId="5533" xr:uid="{00000000-0005-0000-0000-0000DE130000}"/>
    <cellStyle name="Comma 2 6 6 7" xfId="5534" xr:uid="{00000000-0005-0000-0000-0000DF130000}"/>
    <cellStyle name="Comma 2 6 7" xfId="5535" xr:uid="{00000000-0005-0000-0000-0000E0130000}"/>
    <cellStyle name="Comma 2 6 7 2" xfId="5536" xr:uid="{00000000-0005-0000-0000-0000E1130000}"/>
    <cellStyle name="Comma 2 6 7 2 2" xfId="5537" xr:uid="{00000000-0005-0000-0000-0000E2130000}"/>
    <cellStyle name="Comma 2 6 7 2 2 2" xfId="5538" xr:uid="{00000000-0005-0000-0000-0000E3130000}"/>
    <cellStyle name="Comma 2 6 7 2 3" xfId="5539" xr:uid="{00000000-0005-0000-0000-0000E4130000}"/>
    <cellStyle name="Comma 2 6 7 3" xfId="5540" xr:uid="{00000000-0005-0000-0000-0000E5130000}"/>
    <cellStyle name="Comma 2 6 7 3 2" xfId="5541" xr:uid="{00000000-0005-0000-0000-0000E6130000}"/>
    <cellStyle name="Comma 2 6 7 3 2 2" xfId="5542" xr:uid="{00000000-0005-0000-0000-0000E7130000}"/>
    <cellStyle name="Comma 2 6 7 3 3" xfId="5543" xr:uid="{00000000-0005-0000-0000-0000E8130000}"/>
    <cellStyle name="Comma 2 6 7 4" xfId="5544" xr:uid="{00000000-0005-0000-0000-0000E9130000}"/>
    <cellStyle name="Comma 2 6 7 4 2" xfId="5545" xr:uid="{00000000-0005-0000-0000-0000EA130000}"/>
    <cellStyle name="Comma 2 6 7 5" xfId="5546" xr:uid="{00000000-0005-0000-0000-0000EB130000}"/>
    <cellStyle name="Comma 2 6 7 5 2" xfId="5547" xr:uid="{00000000-0005-0000-0000-0000EC130000}"/>
    <cellStyle name="Comma 2 6 7 6" xfId="5548" xr:uid="{00000000-0005-0000-0000-0000ED130000}"/>
    <cellStyle name="Comma 2 6 8" xfId="5549" xr:uid="{00000000-0005-0000-0000-0000EE130000}"/>
    <cellStyle name="Comma 2 6 8 2" xfId="5550" xr:uid="{00000000-0005-0000-0000-0000EF130000}"/>
    <cellStyle name="Comma 2 6 8 2 2" xfId="5551" xr:uid="{00000000-0005-0000-0000-0000F0130000}"/>
    <cellStyle name="Comma 2 6 8 3" xfId="5552" xr:uid="{00000000-0005-0000-0000-0000F1130000}"/>
    <cellStyle name="Comma 2 6 9" xfId="5553" xr:uid="{00000000-0005-0000-0000-0000F2130000}"/>
    <cellStyle name="Comma 2 6 9 2" xfId="5554" xr:uid="{00000000-0005-0000-0000-0000F3130000}"/>
    <cellStyle name="Comma 2 6 9 2 2" xfId="5555" xr:uid="{00000000-0005-0000-0000-0000F4130000}"/>
    <cellStyle name="Comma 2 6 9 3" xfId="5556" xr:uid="{00000000-0005-0000-0000-0000F5130000}"/>
    <cellStyle name="Comma 2 7" xfId="5557" xr:uid="{00000000-0005-0000-0000-0000F6130000}"/>
    <cellStyle name="Comma 2 7 2" xfId="5558" xr:uid="{00000000-0005-0000-0000-0000F7130000}"/>
    <cellStyle name="Comma 2 7 2 2" xfId="5559" xr:uid="{00000000-0005-0000-0000-0000F8130000}"/>
    <cellStyle name="Comma 2 7 2 2 2" xfId="5560" xr:uid="{00000000-0005-0000-0000-0000F9130000}"/>
    <cellStyle name="Comma 2 7 2 3" xfId="5561" xr:uid="{00000000-0005-0000-0000-0000FA130000}"/>
    <cellStyle name="Comma 2 7 3" xfId="5562" xr:uid="{00000000-0005-0000-0000-0000FB130000}"/>
    <cellStyle name="Comma 2 7 3 2" xfId="5563" xr:uid="{00000000-0005-0000-0000-0000FC130000}"/>
    <cellStyle name="Comma 2 7 3 2 2" xfId="5564" xr:uid="{00000000-0005-0000-0000-0000FD130000}"/>
    <cellStyle name="Comma 2 7 3 3" xfId="5565" xr:uid="{00000000-0005-0000-0000-0000FE130000}"/>
    <cellStyle name="Comma 2 7 4" xfId="5566" xr:uid="{00000000-0005-0000-0000-0000FF130000}"/>
    <cellStyle name="Comma 2 7 4 2" xfId="5567" xr:uid="{00000000-0005-0000-0000-000000140000}"/>
    <cellStyle name="Comma 2 7 5" xfId="5568" xr:uid="{00000000-0005-0000-0000-000001140000}"/>
    <cellStyle name="Comma 2 7 5 2" xfId="5569" xr:uid="{00000000-0005-0000-0000-000002140000}"/>
    <cellStyle name="Comma 2 7 6" xfId="5570" xr:uid="{00000000-0005-0000-0000-000003140000}"/>
    <cellStyle name="Comma 2 8" xfId="536" xr:uid="{00000000-0005-0000-0000-000004140000}"/>
    <cellStyle name="Comma 2*" xfId="251" xr:uid="{00000000-0005-0000-0000-000005140000}"/>
    <cellStyle name="Comma 2* 2" xfId="38312" xr:uid="{00000000-0005-0000-0000-000006140000}"/>
    <cellStyle name="Comma 2_Model_Sep_2_02" xfId="252" xr:uid="{00000000-0005-0000-0000-000007140000}"/>
    <cellStyle name="Comma 20" xfId="549" xr:uid="{00000000-0005-0000-0000-000008140000}"/>
    <cellStyle name="Comma 20 2" xfId="5571" xr:uid="{00000000-0005-0000-0000-000009140000}"/>
    <cellStyle name="Comma 21" xfId="550" xr:uid="{00000000-0005-0000-0000-00000A140000}"/>
    <cellStyle name="Comma 21 2" xfId="5572" xr:uid="{00000000-0005-0000-0000-00000B140000}"/>
    <cellStyle name="Comma 22" xfId="551" xr:uid="{00000000-0005-0000-0000-00000C140000}"/>
    <cellStyle name="Comma 23" xfId="552" xr:uid="{00000000-0005-0000-0000-00000D140000}"/>
    <cellStyle name="Comma 24" xfId="553" xr:uid="{00000000-0005-0000-0000-00000E140000}"/>
    <cellStyle name="Comma 25" xfId="554" xr:uid="{00000000-0005-0000-0000-00000F140000}"/>
    <cellStyle name="Comma 26" xfId="555" xr:uid="{00000000-0005-0000-0000-000010140000}"/>
    <cellStyle name="Comma 26 2" xfId="5573" xr:uid="{00000000-0005-0000-0000-000011140000}"/>
    <cellStyle name="Comma 26 3" xfId="5574" xr:uid="{00000000-0005-0000-0000-000012140000}"/>
    <cellStyle name="Comma 26 3 2" xfId="5575" xr:uid="{00000000-0005-0000-0000-000013140000}"/>
    <cellStyle name="Comma 27" xfId="556" xr:uid="{00000000-0005-0000-0000-000014140000}"/>
    <cellStyle name="Comma 27 2" xfId="5576" xr:uid="{00000000-0005-0000-0000-000015140000}"/>
    <cellStyle name="Comma 27 3" xfId="5577" xr:uid="{00000000-0005-0000-0000-000016140000}"/>
    <cellStyle name="Comma 27 3 2" xfId="5578" xr:uid="{00000000-0005-0000-0000-000017140000}"/>
    <cellStyle name="Comma 28" xfId="557" xr:uid="{00000000-0005-0000-0000-000018140000}"/>
    <cellStyle name="Comma 29" xfId="558" xr:uid="{00000000-0005-0000-0000-000019140000}"/>
    <cellStyle name="Comma 3" xfId="36" xr:uid="{00000000-0005-0000-0000-00001A140000}"/>
    <cellStyle name="Comma 3 2" xfId="37" xr:uid="{00000000-0005-0000-0000-00001B140000}"/>
    <cellStyle name="Comma 3 2 2" xfId="657" xr:uid="{00000000-0005-0000-0000-00001C140000}"/>
    <cellStyle name="Comma 3 3" xfId="5579" xr:uid="{00000000-0005-0000-0000-00001D140000}"/>
    <cellStyle name="Comma 3 4" xfId="5580" xr:uid="{00000000-0005-0000-0000-00001E140000}"/>
    <cellStyle name="Comma 3 5" xfId="559" xr:uid="{00000000-0005-0000-0000-00001F140000}"/>
    <cellStyle name="Comma 3*" xfId="253" xr:uid="{00000000-0005-0000-0000-000020140000}"/>
    <cellStyle name="Comma 3* 2" xfId="38313" xr:uid="{00000000-0005-0000-0000-000021140000}"/>
    <cellStyle name="Comma 30" xfId="560" xr:uid="{00000000-0005-0000-0000-000022140000}"/>
    <cellStyle name="Comma 31" xfId="561" xr:uid="{00000000-0005-0000-0000-000023140000}"/>
    <cellStyle name="Comma 32" xfId="562" xr:uid="{00000000-0005-0000-0000-000024140000}"/>
    <cellStyle name="Comma 33" xfId="563" xr:uid="{00000000-0005-0000-0000-000025140000}"/>
    <cellStyle name="Comma 34" xfId="564" xr:uid="{00000000-0005-0000-0000-000026140000}"/>
    <cellStyle name="Comma 35" xfId="565" xr:uid="{00000000-0005-0000-0000-000027140000}"/>
    <cellStyle name="Comma 36" xfId="566" xr:uid="{00000000-0005-0000-0000-000028140000}"/>
    <cellStyle name="Comma 37" xfId="567" xr:uid="{00000000-0005-0000-0000-000029140000}"/>
    <cellStyle name="Comma 38" xfId="568" xr:uid="{00000000-0005-0000-0000-00002A140000}"/>
    <cellStyle name="Comma 39" xfId="569" xr:uid="{00000000-0005-0000-0000-00002B140000}"/>
    <cellStyle name="Comma 4" xfId="38" xr:uid="{00000000-0005-0000-0000-00002C140000}"/>
    <cellStyle name="Comma 4 2" xfId="5581" xr:uid="{00000000-0005-0000-0000-00002D140000}"/>
    <cellStyle name="Comma 4 2 2" xfId="5582" xr:uid="{00000000-0005-0000-0000-00002E140000}"/>
    <cellStyle name="Comma 4 3" xfId="5583" xr:uid="{00000000-0005-0000-0000-00002F140000}"/>
    <cellStyle name="Comma 4 4" xfId="570" xr:uid="{00000000-0005-0000-0000-000030140000}"/>
    <cellStyle name="Comma 40" xfId="571" xr:uid="{00000000-0005-0000-0000-000031140000}"/>
    <cellStyle name="Comma 41" xfId="572" xr:uid="{00000000-0005-0000-0000-000032140000}"/>
    <cellStyle name="Comma 42" xfId="573" xr:uid="{00000000-0005-0000-0000-000033140000}"/>
    <cellStyle name="Comma 43" xfId="574" xr:uid="{00000000-0005-0000-0000-000034140000}"/>
    <cellStyle name="Comma 44" xfId="575" xr:uid="{00000000-0005-0000-0000-000035140000}"/>
    <cellStyle name="Comma 45" xfId="576" xr:uid="{00000000-0005-0000-0000-000036140000}"/>
    <cellStyle name="Comma 46" xfId="577" xr:uid="{00000000-0005-0000-0000-000037140000}"/>
    <cellStyle name="Comma 47" xfId="578" xr:uid="{00000000-0005-0000-0000-000038140000}"/>
    <cellStyle name="Comma 48" xfId="579" xr:uid="{00000000-0005-0000-0000-000039140000}"/>
    <cellStyle name="Comma 49" xfId="580" xr:uid="{00000000-0005-0000-0000-00003A140000}"/>
    <cellStyle name="Comma 5" xfId="112" xr:uid="{00000000-0005-0000-0000-00003B140000}"/>
    <cellStyle name="Comma 5 10" xfId="5584" xr:uid="{00000000-0005-0000-0000-00003C140000}"/>
    <cellStyle name="Comma 5 10 2" xfId="5585" xr:uid="{00000000-0005-0000-0000-00003D140000}"/>
    <cellStyle name="Comma 5 10 2 2" xfId="5586" xr:uid="{00000000-0005-0000-0000-00003E140000}"/>
    <cellStyle name="Comma 5 10 2 2 2" xfId="5587" xr:uid="{00000000-0005-0000-0000-00003F140000}"/>
    <cellStyle name="Comma 5 10 2 3" xfId="5588" xr:uid="{00000000-0005-0000-0000-000040140000}"/>
    <cellStyle name="Comma 5 10 3" xfId="5589" xr:uid="{00000000-0005-0000-0000-000041140000}"/>
    <cellStyle name="Comma 5 10 3 2" xfId="5590" xr:uid="{00000000-0005-0000-0000-000042140000}"/>
    <cellStyle name="Comma 5 10 3 2 2" xfId="5591" xr:uid="{00000000-0005-0000-0000-000043140000}"/>
    <cellStyle name="Comma 5 10 3 3" xfId="5592" xr:uid="{00000000-0005-0000-0000-000044140000}"/>
    <cellStyle name="Comma 5 10 4" xfId="5593" xr:uid="{00000000-0005-0000-0000-000045140000}"/>
    <cellStyle name="Comma 5 10 4 2" xfId="5594" xr:uid="{00000000-0005-0000-0000-000046140000}"/>
    <cellStyle name="Comma 5 10 5" xfId="5595" xr:uid="{00000000-0005-0000-0000-000047140000}"/>
    <cellStyle name="Comma 5 10 5 2" xfId="5596" xr:uid="{00000000-0005-0000-0000-000048140000}"/>
    <cellStyle name="Comma 5 10 6" xfId="5597" xr:uid="{00000000-0005-0000-0000-000049140000}"/>
    <cellStyle name="Comma 5 11" xfId="5598" xr:uid="{00000000-0005-0000-0000-00004A140000}"/>
    <cellStyle name="Comma 5 12" xfId="581" xr:uid="{00000000-0005-0000-0000-00004B140000}"/>
    <cellStyle name="Comma 5 2" xfId="5599" xr:uid="{00000000-0005-0000-0000-00004C140000}"/>
    <cellStyle name="Comma 5 2 2" xfId="5600" xr:uid="{00000000-0005-0000-0000-00004D140000}"/>
    <cellStyle name="Comma 5 2 2 2" xfId="5601" xr:uid="{00000000-0005-0000-0000-00004E140000}"/>
    <cellStyle name="Comma 5 2 3" xfId="5602" xr:uid="{00000000-0005-0000-0000-00004F140000}"/>
    <cellStyle name="Comma 5 3" xfId="5603" xr:uid="{00000000-0005-0000-0000-000050140000}"/>
    <cellStyle name="Comma 5 4" xfId="5604" xr:uid="{00000000-0005-0000-0000-000051140000}"/>
    <cellStyle name="Comma 5 4 10" xfId="5605" xr:uid="{00000000-0005-0000-0000-000052140000}"/>
    <cellStyle name="Comma 5 4 10 2" xfId="5606" xr:uid="{00000000-0005-0000-0000-000053140000}"/>
    <cellStyle name="Comma 5 4 11" xfId="5607" xr:uid="{00000000-0005-0000-0000-000054140000}"/>
    <cellStyle name="Comma 5 4 11 2" xfId="5608" xr:uid="{00000000-0005-0000-0000-000055140000}"/>
    <cellStyle name="Comma 5 4 12" xfId="5609" xr:uid="{00000000-0005-0000-0000-000056140000}"/>
    <cellStyle name="Comma 5 4 2" xfId="5610" xr:uid="{00000000-0005-0000-0000-000057140000}"/>
    <cellStyle name="Comma 5 4 2 10" xfId="5611" xr:uid="{00000000-0005-0000-0000-000058140000}"/>
    <cellStyle name="Comma 5 4 2 10 2" xfId="5612" xr:uid="{00000000-0005-0000-0000-000059140000}"/>
    <cellStyle name="Comma 5 4 2 11" xfId="5613" xr:uid="{00000000-0005-0000-0000-00005A140000}"/>
    <cellStyle name="Comma 5 4 2 2" xfId="5614" xr:uid="{00000000-0005-0000-0000-00005B140000}"/>
    <cellStyle name="Comma 5 4 2 2 10" xfId="5615" xr:uid="{00000000-0005-0000-0000-00005C140000}"/>
    <cellStyle name="Comma 5 4 2 2 2" xfId="5616" xr:uid="{00000000-0005-0000-0000-00005D140000}"/>
    <cellStyle name="Comma 5 4 2 2 2 2" xfId="5617" xr:uid="{00000000-0005-0000-0000-00005E140000}"/>
    <cellStyle name="Comma 5 4 2 2 2 2 2" xfId="5618" xr:uid="{00000000-0005-0000-0000-00005F140000}"/>
    <cellStyle name="Comma 5 4 2 2 2 2 2 2" xfId="5619" xr:uid="{00000000-0005-0000-0000-000060140000}"/>
    <cellStyle name="Comma 5 4 2 2 2 2 2 2 2" xfId="5620" xr:uid="{00000000-0005-0000-0000-000061140000}"/>
    <cellStyle name="Comma 5 4 2 2 2 2 2 2 2 2" xfId="5621" xr:uid="{00000000-0005-0000-0000-000062140000}"/>
    <cellStyle name="Comma 5 4 2 2 2 2 2 2 3" xfId="5622" xr:uid="{00000000-0005-0000-0000-000063140000}"/>
    <cellStyle name="Comma 5 4 2 2 2 2 2 3" xfId="5623" xr:uid="{00000000-0005-0000-0000-000064140000}"/>
    <cellStyle name="Comma 5 4 2 2 2 2 2 3 2" xfId="5624" xr:uid="{00000000-0005-0000-0000-000065140000}"/>
    <cellStyle name="Comma 5 4 2 2 2 2 2 3 2 2" xfId="5625" xr:uid="{00000000-0005-0000-0000-000066140000}"/>
    <cellStyle name="Comma 5 4 2 2 2 2 2 3 3" xfId="5626" xr:uid="{00000000-0005-0000-0000-000067140000}"/>
    <cellStyle name="Comma 5 4 2 2 2 2 2 4" xfId="5627" xr:uid="{00000000-0005-0000-0000-000068140000}"/>
    <cellStyle name="Comma 5 4 2 2 2 2 2 4 2" xfId="5628" xr:uid="{00000000-0005-0000-0000-000069140000}"/>
    <cellStyle name="Comma 5 4 2 2 2 2 2 5" xfId="5629" xr:uid="{00000000-0005-0000-0000-00006A140000}"/>
    <cellStyle name="Comma 5 4 2 2 2 2 2 5 2" xfId="5630" xr:uid="{00000000-0005-0000-0000-00006B140000}"/>
    <cellStyle name="Comma 5 4 2 2 2 2 2 6" xfId="5631" xr:uid="{00000000-0005-0000-0000-00006C140000}"/>
    <cellStyle name="Comma 5 4 2 2 2 2 3" xfId="5632" xr:uid="{00000000-0005-0000-0000-00006D140000}"/>
    <cellStyle name="Comma 5 4 2 2 2 2 3 2" xfId="5633" xr:uid="{00000000-0005-0000-0000-00006E140000}"/>
    <cellStyle name="Comma 5 4 2 2 2 2 3 2 2" xfId="5634" xr:uid="{00000000-0005-0000-0000-00006F140000}"/>
    <cellStyle name="Comma 5 4 2 2 2 2 3 3" xfId="5635" xr:uid="{00000000-0005-0000-0000-000070140000}"/>
    <cellStyle name="Comma 5 4 2 2 2 2 4" xfId="5636" xr:uid="{00000000-0005-0000-0000-000071140000}"/>
    <cellStyle name="Comma 5 4 2 2 2 2 4 2" xfId="5637" xr:uid="{00000000-0005-0000-0000-000072140000}"/>
    <cellStyle name="Comma 5 4 2 2 2 2 4 2 2" xfId="5638" xr:uid="{00000000-0005-0000-0000-000073140000}"/>
    <cellStyle name="Comma 5 4 2 2 2 2 4 3" xfId="5639" xr:uid="{00000000-0005-0000-0000-000074140000}"/>
    <cellStyle name="Comma 5 4 2 2 2 2 5" xfId="5640" xr:uid="{00000000-0005-0000-0000-000075140000}"/>
    <cellStyle name="Comma 5 4 2 2 2 2 5 2" xfId="5641" xr:uid="{00000000-0005-0000-0000-000076140000}"/>
    <cellStyle name="Comma 5 4 2 2 2 2 6" xfId="5642" xr:uid="{00000000-0005-0000-0000-000077140000}"/>
    <cellStyle name="Comma 5 4 2 2 2 2 6 2" xfId="5643" xr:uid="{00000000-0005-0000-0000-000078140000}"/>
    <cellStyle name="Comma 5 4 2 2 2 2 7" xfId="5644" xr:uid="{00000000-0005-0000-0000-000079140000}"/>
    <cellStyle name="Comma 5 4 2 2 2 3" xfId="5645" xr:uid="{00000000-0005-0000-0000-00007A140000}"/>
    <cellStyle name="Comma 5 4 2 2 2 3 2" xfId="5646" xr:uid="{00000000-0005-0000-0000-00007B140000}"/>
    <cellStyle name="Comma 5 4 2 2 2 3 2 2" xfId="5647" xr:uid="{00000000-0005-0000-0000-00007C140000}"/>
    <cellStyle name="Comma 5 4 2 2 2 3 2 2 2" xfId="5648" xr:uid="{00000000-0005-0000-0000-00007D140000}"/>
    <cellStyle name="Comma 5 4 2 2 2 3 2 3" xfId="5649" xr:uid="{00000000-0005-0000-0000-00007E140000}"/>
    <cellStyle name="Comma 5 4 2 2 2 3 3" xfId="5650" xr:uid="{00000000-0005-0000-0000-00007F140000}"/>
    <cellStyle name="Comma 5 4 2 2 2 3 3 2" xfId="5651" xr:uid="{00000000-0005-0000-0000-000080140000}"/>
    <cellStyle name="Comma 5 4 2 2 2 3 3 2 2" xfId="5652" xr:uid="{00000000-0005-0000-0000-000081140000}"/>
    <cellStyle name="Comma 5 4 2 2 2 3 3 3" xfId="5653" xr:uid="{00000000-0005-0000-0000-000082140000}"/>
    <cellStyle name="Comma 5 4 2 2 2 3 4" xfId="5654" xr:uid="{00000000-0005-0000-0000-000083140000}"/>
    <cellStyle name="Comma 5 4 2 2 2 3 4 2" xfId="5655" xr:uid="{00000000-0005-0000-0000-000084140000}"/>
    <cellStyle name="Comma 5 4 2 2 2 3 5" xfId="5656" xr:uid="{00000000-0005-0000-0000-000085140000}"/>
    <cellStyle name="Comma 5 4 2 2 2 3 5 2" xfId="5657" xr:uid="{00000000-0005-0000-0000-000086140000}"/>
    <cellStyle name="Comma 5 4 2 2 2 3 6" xfId="5658" xr:uid="{00000000-0005-0000-0000-000087140000}"/>
    <cellStyle name="Comma 5 4 2 2 2 4" xfId="5659" xr:uid="{00000000-0005-0000-0000-000088140000}"/>
    <cellStyle name="Comma 5 4 2 2 2 4 2" xfId="5660" xr:uid="{00000000-0005-0000-0000-000089140000}"/>
    <cellStyle name="Comma 5 4 2 2 2 4 2 2" xfId="5661" xr:uid="{00000000-0005-0000-0000-00008A140000}"/>
    <cellStyle name="Comma 5 4 2 2 2 4 3" xfId="5662" xr:uid="{00000000-0005-0000-0000-00008B140000}"/>
    <cellStyle name="Comma 5 4 2 2 2 5" xfId="5663" xr:uid="{00000000-0005-0000-0000-00008C140000}"/>
    <cellStyle name="Comma 5 4 2 2 2 5 2" xfId="5664" xr:uid="{00000000-0005-0000-0000-00008D140000}"/>
    <cellStyle name="Comma 5 4 2 2 2 5 2 2" xfId="5665" xr:uid="{00000000-0005-0000-0000-00008E140000}"/>
    <cellStyle name="Comma 5 4 2 2 2 5 3" xfId="5666" xr:uid="{00000000-0005-0000-0000-00008F140000}"/>
    <cellStyle name="Comma 5 4 2 2 2 6" xfId="5667" xr:uid="{00000000-0005-0000-0000-000090140000}"/>
    <cellStyle name="Comma 5 4 2 2 2 6 2" xfId="5668" xr:uid="{00000000-0005-0000-0000-000091140000}"/>
    <cellStyle name="Comma 5 4 2 2 2 7" xfId="5669" xr:uid="{00000000-0005-0000-0000-000092140000}"/>
    <cellStyle name="Comma 5 4 2 2 2 7 2" xfId="5670" xr:uid="{00000000-0005-0000-0000-000093140000}"/>
    <cellStyle name="Comma 5 4 2 2 2 8" xfId="5671" xr:uid="{00000000-0005-0000-0000-000094140000}"/>
    <cellStyle name="Comma 5 4 2 2 3" xfId="5672" xr:uid="{00000000-0005-0000-0000-000095140000}"/>
    <cellStyle name="Comma 5 4 2 2 3 2" xfId="5673" xr:uid="{00000000-0005-0000-0000-000096140000}"/>
    <cellStyle name="Comma 5 4 2 2 3 2 2" xfId="5674" xr:uid="{00000000-0005-0000-0000-000097140000}"/>
    <cellStyle name="Comma 5 4 2 2 3 2 2 2" xfId="5675" xr:uid="{00000000-0005-0000-0000-000098140000}"/>
    <cellStyle name="Comma 5 4 2 2 3 2 2 2 2" xfId="5676" xr:uid="{00000000-0005-0000-0000-000099140000}"/>
    <cellStyle name="Comma 5 4 2 2 3 2 2 3" xfId="5677" xr:uid="{00000000-0005-0000-0000-00009A140000}"/>
    <cellStyle name="Comma 5 4 2 2 3 2 3" xfId="5678" xr:uid="{00000000-0005-0000-0000-00009B140000}"/>
    <cellStyle name="Comma 5 4 2 2 3 2 3 2" xfId="5679" xr:uid="{00000000-0005-0000-0000-00009C140000}"/>
    <cellStyle name="Comma 5 4 2 2 3 2 3 2 2" xfId="5680" xr:uid="{00000000-0005-0000-0000-00009D140000}"/>
    <cellStyle name="Comma 5 4 2 2 3 2 3 3" xfId="5681" xr:uid="{00000000-0005-0000-0000-00009E140000}"/>
    <cellStyle name="Comma 5 4 2 2 3 2 4" xfId="5682" xr:uid="{00000000-0005-0000-0000-00009F140000}"/>
    <cellStyle name="Comma 5 4 2 2 3 2 4 2" xfId="5683" xr:uid="{00000000-0005-0000-0000-0000A0140000}"/>
    <cellStyle name="Comma 5 4 2 2 3 2 5" xfId="5684" xr:uid="{00000000-0005-0000-0000-0000A1140000}"/>
    <cellStyle name="Comma 5 4 2 2 3 2 5 2" xfId="5685" xr:uid="{00000000-0005-0000-0000-0000A2140000}"/>
    <cellStyle name="Comma 5 4 2 2 3 2 6" xfId="5686" xr:uid="{00000000-0005-0000-0000-0000A3140000}"/>
    <cellStyle name="Comma 5 4 2 2 3 3" xfId="5687" xr:uid="{00000000-0005-0000-0000-0000A4140000}"/>
    <cellStyle name="Comma 5 4 2 2 3 3 2" xfId="5688" xr:uid="{00000000-0005-0000-0000-0000A5140000}"/>
    <cellStyle name="Comma 5 4 2 2 3 3 2 2" xfId="5689" xr:uid="{00000000-0005-0000-0000-0000A6140000}"/>
    <cellStyle name="Comma 5 4 2 2 3 3 3" xfId="5690" xr:uid="{00000000-0005-0000-0000-0000A7140000}"/>
    <cellStyle name="Comma 5 4 2 2 3 4" xfId="5691" xr:uid="{00000000-0005-0000-0000-0000A8140000}"/>
    <cellStyle name="Comma 5 4 2 2 3 4 2" xfId="5692" xr:uid="{00000000-0005-0000-0000-0000A9140000}"/>
    <cellStyle name="Comma 5 4 2 2 3 4 2 2" xfId="5693" xr:uid="{00000000-0005-0000-0000-0000AA140000}"/>
    <cellStyle name="Comma 5 4 2 2 3 4 3" xfId="5694" xr:uid="{00000000-0005-0000-0000-0000AB140000}"/>
    <cellStyle name="Comma 5 4 2 2 3 5" xfId="5695" xr:uid="{00000000-0005-0000-0000-0000AC140000}"/>
    <cellStyle name="Comma 5 4 2 2 3 5 2" xfId="5696" xr:uid="{00000000-0005-0000-0000-0000AD140000}"/>
    <cellStyle name="Comma 5 4 2 2 3 6" xfId="5697" xr:uid="{00000000-0005-0000-0000-0000AE140000}"/>
    <cellStyle name="Comma 5 4 2 2 3 6 2" xfId="5698" xr:uid="{00000000-0005-0000-0000-0000AF140000}"/>
    <cellStyle name="Comma 5 4 2 2 3 7" xfId="5699" xr:uid="{00000000-0005-0000-0000-0000B0140000}"/>
    <cellStyle name="Comma 5 4 2 2 4" xfId="5700" xr:uid="{00000000-0005-0000-0000-0000B1140000}"/>
    <cellStyle name="Comma 5 4 2 2 4 2" xfId="5701" xr:uid="{00000000-0005-0000-0000-0000B2140000}"/>
    <cellStyle name="Comma 5 4 2 2 4 2 2" xfId="5702" xr:uid="{00000000-0005-0000-0000-0000B3140000}"/>
    <cellStyle name="Comma 5 4 2 2 4 2 2 2" xfId="5703" xr:uid="{00000000-0005-0000-0000-0000B4140000}"/>
    <cellStyle name="Comma 5 4 2 2 4 2 2 2 2" xfId="5704" xr:uid="{00000000-0005-0000-0000-0000B5140000}"/>
    <cellStyle name="Comma 5 4 2 2 4 2 2 3" xfId="5705" xr:uid="{00000000-0005-0000-0000-0000B6140000}"/>
    <cellStyle name="Comma 5 4 2 2 4 2 3" xfId="5706" xr:uid="{00000000-0005-0000-0000-0000B7140000}"/>
    <cellStyle name="Comma 5 4 2 2 4 2 3 2" xfId="5707" xr:uid="{00000000-0005-0000-0000-0000B8140000}"/>
    <cellStyle name="Comma 5 4 2 2 4 2 3 2 2" xfId="5708" xr:uid="{00000000-0005-0000-0000-0000B9140000}"/>
    <cellStyle name="Comma 5 4 2 2 4 2 3 3" xfId="5709" xr:uid="{00000000-0005-0000-0000-0000BA140000}"/>
    <cellStyle name="Comma 5 4 2 2 4 2 4" xfId="5710" xr:uid="{00000000-0005-0000-0000-0000BB140000}"/>
    <cellStyle name="Comma 5 4 2 2 4 2 4 2" xfId="5711" xr:uid="{00000000-0005-0000-0000-0000BC140000}"/>
    <cellStyle name="Comma 5 4 2 2 4 2 5" xfId="5712" xr:uid="{00000000-0005-0000-0000-0000BD140000}"/>
    <cellStyle name="Comma 5 4 2 2 4 2 5 2" xfId="5713" xr:uid="{00000000-0005-0000-0000-0000BE140000}"/>
    <cellStyle name="Comma 5 4 2 2 4 2 6" xfId="5714" xr:uid="{00000000-0005-0000-0000-0000BF140000}"/>
    <cellStyle name="Comma 5 4 2 2 4 3" xfId="5715" xr:uid="{00000000-0005-0000-0000-0000C0140000}"/>
    <cellStyle name="Comma 5 4 2 2 4 3 2" xfId="5716" xr:uid="{00000000-0005-0000-0000-0000C1140000}"/>
    <cellStyle name="Comma 5 4 2 2 4 3 2 2" xfId="5717" xr:uid="{00000000-0005-0000-0000-0000C2140000}"/>
    <cellStyle name="Comma 5 4 2 2 4 3 3" xfId="5718" xr:uid="{00000000-0005-0000-0000-0000C3140000}"/>
    <cellStyle name="Comma 5 4 2 2 4 4" xfId="5719" xr:uid="{00000000-0005-0000-0000-0000C4140000}"/>
    <cellStyle name="Comma 5 4 2 2 4 4 2" xfId="5720" xr:uid="{00000000-0005-0000-0000-0000C5140000}"/>
    <cellStyle name="Comma 5 4 2 2 4 4 2 2" xfId="5721" xr:uid="{00000000-0005-0000-0000-0000C6140000}"/>
    <cellStyle name="Comma 5 4 2 2 4 4 3" xfId="5722" xr:uid="{00000000-0005-0000-0000-0000C7140000}"/>
    <cellStyle name="Comma 5 4 2 2 4 5" xfId="5723" xr:uid="{00000000-0005-0000-0000-0000C8140000}"/>
    <cellStyle name="Comma 5 4 2 2 4 5 2" xfId="5724" xr:uid="{00000000-0005-0000-0000-0000C9140000}"/>
    <cellStyle name="Comma 5 4 2 2 4 6" xfId="5725" xr:uid="{00000000-0005-0000-0000-0000CA140000}"/>
    <cellStyle name="Comma 5 4 2 2 4 6 2" xfId="5726" xr:uid="{00000000-0005-0000-0000-0000CB140000}"/>
    <cellStyle name="Comma 5 4 2 2 4 7" xfId="5727" xr:uid="{00000000-0005-0000-0000-0000CC140000}"/>
    <cellStyle name="Comma 5 4 2 2 5" xfId="5728" xr:uid="{00000000-0005-0000-0000-0000CD140000}"/>
    <cellStyle name="Comma 5 4 2 2 5 2" xfId="5729" xr:uid="{00000000-0005-0000-0000-0000CE140000}"/>
    <cellStyle name="Comma 5 4 2 2 5 2 2" xfId="5730" xr:uid="{00000000-0005-0000-0000-0000CF140000}"/>
    <cellStyle name="Comma 5 4 2 2 5 2 2 2" xfId="5731" xr:uid="{00000000-0005-0000-0000-0000D0140000}"/>
    <cellStyle name="Comma 5 4 2 2 5 2 3" xfId="5732" xr:uid="{00000000-0005-0000-0000-0000D1140000}"/>
    <cellStyle name="Comma 5 4 2 2 5 3" xfId="5733" xr:uid="{00000000-0005-0000-0000-0000D2140000}"/>
    <cellStyle name="Comma 5 4 2 2 5 3 2" xfId="5734" xr:uid="{00000000-0005-0000-0000-0000D3140000}"/>
    <cellStyle name="Comma 5 4 2 2 5 3 2 2" xfId="5735" xr:uid="{00000000-0005-0000-0000-0000D4140000}"/>
    <cellStyle name="Comma 5 4 2 2 5 3 3" xfId="5736" xr:uid="{00000000-0005-0000-0000-0000D5140000}"/>
    <cellStyle name="Comma 5 4 2 2 5 4" xfId="5737" xr:uid="{00000000-0005-0000-0000-0000D6140000}"/>
    <cellStyle name="Comma 5 4 2 2 5 4 2" xfId="5738" xr:uid="{00000000-0005-0000-0000-0000D7140000}"/>
    <cellStyle name="Comma 5 4 2 2 5 5" xfId="5739" xr:uid="{00000000-0005-0000-0000-0000D8140000}"/>
    <cellStyle name="Comma 5 4 2 2 5 5 2" xfId="5740" xr:uid="{00000000-0005-0000-0000-0000D9140000}"/>
    <cellStyle name="Comma 5 4 2 2 5 6" xfId="5741" xr:uid="{00000000-0005-0000-0000-0000DA140000}"/>
    <cellStyle name="Comma 5 4 2 2 6" xfId="5742" xr:uid="{00000000-0005-0000-0000-0000DB140000}"/>
    <cellStyle name="Comma 5 4 2 2 6 2" xfId="5743" xr:uid="{00000000-0005-0000-0000-0000DC140000}"/>
    <cellStyle name="Comma 5 4 2 2 6 2 2" xfId="5744" xr:uid="{00000000-0005-0000-0000-0000DD140000}"/>
    <cellStyle name="Comma 5 4 2 2 6 3" xfId="5745" xr:uid="{00000000-0005-0000-0000-0000DE140000}"/>
    <cellStyle name="Comma 5 4 2 2 7" xfId="5746" xr:uid="{00000000-0005-0000-0000-0000DF140000}"/>
    <cellStyle name="Comma 5 4 2 2 7 2" xfId="5747" xr:uid="{00000000-0005-0000-0000-0000E0140000}"/>
    <cellStyle name="Comma 5 4 2 2 7 2 2" xfId="5748" xr:uid="{00000000-0005-0000-0000-0000E1140000}"/>
    <cellStyle name="Comma 5 4 2 2 7 3" xfId="5749" xr:uid="{00000000-0005-0000-0000-0000E2140000}"/>
    <cellStyle name="Comma 5 4 2 2 8" xfId="5750" xr:uid="{00000000-0005-0000-0000-0000E3140000}"/>
    <cellStyle name="Comma 5 4 2 2 8 2" xfId="5751" xr:uid="{00000000-0005-0000-0000-0000E4140000}"/>
    <cellStyle name="Comma 5 4 2 2 9" xfId="5752" xr:uid="{00000000-0005-0000-0000-0000E5140000}"/>
    <cellStyle name="Comma 5 4 2 2 9 2" xfId="5753" xr:uid="{00000000-0005-0000-0000-0000E6140000}"/>
    <cellStyle name="Comma 5 4 2 3" xfId="5754" xr:uid="{00000000-0005-0000-0000-0000E7140000}"/>
    <cellStyle name="Comma 5 4 2 3 2" xfId="5755" xr:uid="{00000000-0005-0000-0000-0000E8140000}"/>
    <cellStyle name="Comma 5 4 2 3 2 2" xfId="5756" xr:uid="{00000000-0005-0000-0000-0000E9140000}"/>
    <cellStyle name="Comma 5 4 2 3 2 2 2" xfId="5757" xr:uid="{00000000-0005-0000-0000-0000EA140000}"/>
    <cellStyle name="Comma 5 4 2 3 2 2 2 2" xfId="5758" xr:uid="{00000000-0005-0000-0000-0000EB140000}"/>
    <cellStyle name="Comma 5 4 2 3 2 2 2 2 2" xfId="5759" xr:uid="{00000000-0005-0000-0000-0000EC140000}"/>
    <cellStyle name="Comma 5 4 2 3 2 2 2 3" xfId="5760" xr:uid="{00000000-0005-0000-0000-0000ED140000}"/>
    <cellStyle name="Comma 5 4 2 3 2 2 3" xfId="5761" xr:uid="{00000000-0005-0000-0000-0000EE140000}"/>
    <cellStyle name="Comma 5 4 2 3 2 2 3 2" xfId="5762" xr:uid="{00000000-0005-0000-0000-0000EF140000}"/>
    <cellStyle name="Comma 5 4 2 3 2 2 3 2 2" xfId="5763" xr:uid="{00000000-0005-0000-0000-0000F0140000}"/>
    <cellStyle name="Comma 5 4 2 3 2 2 3 3" xfId="5764" xr:uid="{00000000-0005-0000-0000-0000F1140000}"/>
    <cellStyle name="Comma 5 4 2 3 2 2 4" xfId="5765" xr:uid="{00000000-0005-0000-0000-0000F2140000}"/>
    <cellStyle name="Comma 5 4 2 3 2 2 4 2" xfId="5766" xr:uid="{00000000-0005-0000-0000-0000F3140000}"/>
    <cellStyle name="Comma 5 4 2 3 2 2 5" xfId="5767" xr:uid="{00000000-0005-0000-0000-0000F4140000}"/>
    <cellStyle name="Comma 5 4 2 3 2 2 5 2" xfId="5768" xr:uid="{00000000-0005-0000-0000-0000F5140000}"/>
    <cellStyle name="Comma 5 4 2 3 2 2 6" xfId="5769" xr:uid="{00000000-0005-0000-0000-0000F6140000}"/>
    <cellStyle name="Comma 5 4 2 3 2 3" xfId="5770" xr:uid="{00000000-0005-0000-0000-0000F7140000}"/>
    <cellStyle name="Comma 5 4 2 3 2 3 2" xfId="5771" xr:uid="{00000000-0005-0000-0000-0000F8140000}"/>
    <cellStyle name="Comma 5 4 2 3 2 3 2 2" xfId="5772" xr:uid="{00000000-0005-0000-0000-0000F9140000}"/>
    <cellStyle name="Comma 5 4 2 3 2 3 3" xfId="5773" xr:uid="{00000000-0005-0000-0000-0000FA140000}"/>
    <cellStyle name="Comma 5 4 2 3 2 4" xfId="5774" xr:uid="{00000000-0005-0000-0000-0000FB140000}"/>
    <cellStyle name="Comma 5 4 2 3 2 4 2" xfId="5775" xr:uid="{00000000-0005-0000-0000-0000FC140000}"/>
    <cellStyle name="Comma 5 4 2 3 2 4 2 2" xfId="5776" xr:uid="{00000000-0005-0000-0000-0000FD140000}"/>
    <cellStyle name="Comma 5 4 2 3 2 4 3" xfId="5777" xr:uid="{00000000-0005-0000-0000-0000FE140000}"/>
    <cellStyle name="Comma 5 4 2 3 2 5" xfId="5778" xr:uid="{00000000-0005-0000-0000-0000FF140000}"/>
    <cellStyle name="Comma 5 4 2 3 2 5 2" xfId="5779" xr:uid="{00000000-0005-0000-0000-000000150000}"/>
    <cellStyle name="Comma 5 4 2 3 2 6" xfId="5780" xr:uid="{00000000-0005-0000-0000-000001150000}"/>
    <cellStyle name="Comma 5 4 2 3 2 6 2" xfId="5781" xr:uid="{00000000-0005-0000-0000-000002150000}"/>
    <cellStyle name="Comma 5 4 2 3 2 7" xfId="5782" xr:uid="{00000000-0005-0000-0000-000003150000}"/>
    <cellStyle name="Comma 5 4 2 3 3" xfId="5783" xr:uid="{00000000-0005-0000-0000-000004150000}"/>
    <cellStyle name="Comma 5 4 2 3 3 2" xfId="5784" xr:uid="{00000000-0005-0000-0000-000005150000}"/>
    <cellStyle name="Comma 5 4 2 3 3 2 2" xfId="5785" xr:uid="{00000000-0005-0000-0000-000006150000}"/>
    <cellStyle name="Comma 5 4 2 3 3 2 2 2" xfId="5786" xr:uid="{00000000-0005-0000-0000-000007150000}"/>
    <cellStyle name="Comma 5 4 2 3 3 2 3" xfId="5787" xr:uid="{00000000-0005-0000-0000-000008150000}"/>
    <cellStyle name="Comma 5 4 2 3 3 3" xfId="5788" xr:uid="{00000000-0005-0000-0000-000009150000}"/>
    <cellStyle name="Comma 5 4 2 3 3 3 2" xfId="5789" xr:uid="{00000000-0005-0000-0000-00000A150000}"/>
    <cellStyle name="Comma 5 4 2 3 3 3 2 2" xfId="5790" xr:uid="{00000000-0005-0000-0000-00000B150000}"/>
    <cellStyle name="Comma 5 4 2 3 3 3 3" xfId="5791" xr:uid="{00000000-0005-0000-0000-00000C150000}"/>
    <cellStyle name="Comma 5 4 2 3 3 4" xfId="5792" xr:uid="{00000000-0005-0000-0000-00000D150000}"/>
    <cellStyle name="Comma 5 4 2 3 3 4 2" xfId="5793" xr:uid="{00000000-0005-0000-0000-00000E150000}"/>
    <cellStyle name="Comma 5 4 2 3 3 5" xfId="5794" xr:uid="{00000000-0005-0000-0000-00000F150000}"/>
    <cellStyle name="Comma 5 4 2 3 3 5 2" xfId="5795" xr:uid="{00000000-0005-0000-0000-000010150000}"/>
    <cellStyle name="Comma 5 4 2 3 3 6" xfId="5796" xr:uid="{00000000-0005-0000-0000-000011150000}"/>
    <cellStyle name="Comma 5 4 2 3 4" xfId="5797" xr:uid="{00000000-0005-0000-0000-000012150000}"/>
    <cellStyle name="Comma 5 4 2 3 4 2" xfId="5798" xr:uid="{00000000-0005-0000-0000-000013150000}"/>
    <cellStyle name="Comma 5 4 2 3 4 2 2" xfId="5799" xr:uid="{00000000-0005-0000-0000-000014150000}"/>
    <cellStyle name="Comma 5 4 2 3 4 3" xfId="5800" xr:uid="{00000000-0005-0000-0000-000015150000}"/>
    <cellStyle name="Comma 5 4 2 3 5" xfId="5801" xr:uid="{00000000-0005-0000-0000-000016150000}"/>
    <cellStyle name="Comma 5 4 2 3 5 2" xfId="5802" xr:uid="{00000000-0005-0000-0000-000017150000}"/>
    <cellStyle name="Comma 5 4 2 3 5 2 2" xfId="5803" xr:uid="{00000000-0005-0000-0000-000018150000}"/>
    <cellStyle name="Comma 5 4 2 3 5 3" xfId="5804" xr:uid="{00000000-0005-0000-0000-000019150000}"/>
    <cellStyle name="Comma 5 4 2 3 6" xfId="5805" xr:uid="{00000000-0005-0000-0000-00001A150000}"/>
    <cellStyle name="Comma 5 4 2 3 6 2" xfId="5806" xr:uid="{00000000-0005-0000-0000-00001B150000}"/>
    <cellStyle name="Comma 5 4 2 3 7" xfId="5807" xr:uid="{00000000-0005-0000-0000-00001C150000}"/>
    <cellStyle name="Comma 5 4 2 3 7 2" xfId="5808" xr:uid="{00000000-0005-0000-0000-00001D150000}"/>
    <cellStyle name="Comma 5 4 2 3 8" xfId="5809" xr:uid="{00000000-0005-0000-0000-00001E150000}"/>
    <cellStyle name="Comma 5 4 2 4" xfId="5810" xr:uid="{00000000-0005-0000-0000-00001F150000}"/>
    <cellStyle name="Comma 5 4 2 4 2" xfId="5811" xr:uid="{00000000-0005-0000-0000-000020150000}"/>
    <cellStyle name="Comma 5 4 2 4 2 2" xfId="5812" xr:uid="{00000000-0005-0000-0000-000021150000}"/>
    <cellStyle name="Comma 5 4 2 4 2 2 2" xfId="5813" xr:uid="{00000000-0005-0000-0000-000022150000}"/>
    <cellStyle name="Comma 5 4 2 4 2 2 2 2" xfId="5814" xr:uid="{00000000-0005-0000-0000-000023150000}"/>
    <cellStyle name="Comma 5 4 2 4 2 2 3" xfId="5815" xr:uid="{00000000-0005-0000-0000-000024150000}"/>
    <cellStyle name="Comma 5 4 2 4 2 3" xfId="5816" xr:uid="{00000000-0005-0000-0000-000025150000}"/>
    <cellStyle name="Comma 5 4 2 4 2 3 2" xfId="5817" xr:uid="{00000000-0005-0000-0000-000026150000}"/>
    <cellStyle name="Comma 5 4 2 4 2 3 2 2" xfId="5818" xr:uid="{00000000-0005-0000-0000-000027150000}"/>
    <cellStyle name="Comma 5 4 2 4 2 3 3" xfId="5819" xr:uid="{00000000-0005-0000-0000-000028150000}"/>
    <cellStyle name="Comma 5 4 2 4 2 4" xfId="5820" xr:uid="{00000000-0005-0000-0000-000029150000}"/>
    <cellStyle name="Comma 5 4 2 4 2 4 2" xfId="5821" xr:uid="{00000000-0005-0000-0000-00002A150000}"/>
    <cellStyle name="Comma 5 4 2 4 2 5" xfId="5822" xr:uid="{00000000-0005-0000-0000-00002B150000}"/>
    <cellStyle name="Comma 5 4 2 4 2 5 2" xfId="5823" xr:uid="{00000000-0005-0000-0000-00002C150000}"/>
    <cellStyle name="Comma 5 4 2 4 2 6" xfId="5824" xr:uid="{00000000-0005-0000-0000-00002D150000}"/>
    <cellStyle name="Comma 5 4 2 4 3" xfId="5825" xr:uid="{00000000-0005-0000-0000-00002E150000}"/>
    <cellStyle name="Comma 5 4 2 4 3 2" xfId="5826" xr:uid="{00000000-0005-0000-0000-00002F150000}"/>
    <cellStyle name="Comma 5 4 2 4 3 2 2" xfId="5827" xr:uid="{00000000-0005-0000-0000-000030150000}"/>
    <cellStyle name="Comma 5 4 2 4 3 3" xfId="5828" xr:uid="{00000000-0005-0000-0000-000031150000}"/>
    <cellStyle name="Comma 5 4 2 4 4" xfId="5829" xr:uid="{00000000-0005-0000-0000-000032150000}"/>
    <cellStyle name="Comma 5 4 2 4 4 2" xfId="5830" xr:uid="{00000000-0005-0000-0000-000033150000}"/>
    <cellStyle name="Comma 5 4 2 4 4 2 2" xfId="5831" xr:uid="{00000000-0005-0000-0000-000034150000}"/>
    <cellStyle name="Comma 5 4 2 4 4 3" xfId="5832" xr:uid="{00000000-0005-0000-0000-000035150000}"/>
    <cellStyle name="Comma 5 4 2 4 5" xfId="5833" xr:uid="{00000000-0005-0000-0000-000036150000}"/>
    <cellStyle name="Comma 5 4 2 4 5 2" xfId="5834" xr:uid="{00000000-0005-0000-0000-000037150000}"/>
    <cellStyle name="Comma 5 4 2 4 6" xfId="5835" xr:uid="{00000000-0005-0000-0000-000038150000}"/>
    <cellStyle name="Comma 5 4 2 4 6 2" xfId="5836" xr:uid="{00000000-0005-0000-0000-000039150000}"/>
    <cellStyle name="Comma 5 4 2 4 7" xfId="5837" xr:uid="{00000000-0005-0000-0000-00003A150000}"/>
    <cellStyle name="Comma 5 4 2 5" xfId="5838" xr:uid="{00000000-0005-0000-0000-00003B150000}"/>
    <cellStyle name="Comma 5 4 2 5 2" xfId="5839" xr:uid="{00000000-0005-0000-0000-00003C150000}"/>
    <cellStyle name="Comma 5 4 2 5 2 2" xfId="5840" xr:uid="{00000000-0005-0000-0000-00003D150000}"/>
    <cellStyle name="Comma 5 4 2 5 2 2 2" xfId="5841" xr:uid="{00000000-0005-0000-0000-00003E150000}"/>
    <cellStyle name="Comma 5 4 2 5 2 2 2 2" xfId="5842" xr:uid="{00000000-0005-0000-0000-00003F150000}"/>
    <cellStyle name="Comma 5 4 2 5 2 2 3" xfId="5843" xr:uid="{00000000-0005-0000-0000-000040150000}"/>
    <cellStyle name="Comma 5 4 2 5 2 3" xfId="5844" xr:uid="{00000000-0005-0000-0000-000041150000}"/>
    <cellStyle name="Comma 5 4 2 5 2 3 2" xfId="5845" xr:uid="{00000000-0005-0000-0000-000042150000}"/>
    <cellStyle name="Comma 5 4 2 5 2 3 2 2" xfId="5846" xr:uid="{00000000-0005-0000-0000-000043150000}"/>
    <cellStyle name="Comma 5 4 2 5 2 3 3" xfId="5847" xr:uid="{00000000-0005-0000-0000-000044150000}"/>
    <cellStyle name="Comma 5 4 2 5 2 4" xfId="5848" xr:uid="{00000000-0005-0000-0000-000045150000}"/>
    <cellStyle name="Comma 5 4 2 5 2 4 2" xfId="5849" xr:uid="{00000000-0005-0000-0000-000046150000}"/>
    <cellStyle name="Comma 5 4 2 5 2 5" xfId="5850" xr:uid="{00000000-0005-0000-0000-000047150000}"/>
    <cellStyle name="Comma 5 4 2 5 2 5 2" xfId="5851" xr:uid="{00000000-0005-0000-0000-000048150000}"/>
    <cellStyle name="Comma 5 4 2 5 2 6" xfId="5852" xr:uid="{00000000-0005-0000-0000-000049150000}"/>
    <cellStyle name="Comma 5 4 2 5 3" xfId="5853" xr:uid="{00000000-0005-0000-0000-00004A150000}"/>
    <cellStyle name="Comma 5 4 2 5 3 2" xfId="5854" xr:uid="{00000000-0005-0000-0000-00004B150000}"/>
    <cellStyle name="Comma 5 4 2 5 3 2 2" xfId="5855" xr:uid="{00000000-0005-0000-0000-00004C150000}"/>
    <cellStyle name="Comma 5 4 2 5 3 3" xfId="5856" xr:uid="{00000000-0005-0000-0000-00004D150000}"/>
    <cellStyle name="Comma 5 4 2 5 4" xfId="5857" xr:uid="{00000000-0005-0000-0000-00004E150000}"/>
    <cellStyle name="Comma 5 4 2 5 4 2" xfId="5858" xr:uid="{00000000-0005-0000-0000-00004F150000}"/>
    <cellStyle name="Comma 5 4 2 5 4 2 2" xfId="5859" xr:uid="{00000000-0005-0000-0000-000050150000}"/>
    <cellStyle name="Comma 5 4 2 5 4 3" xfId="5860" xr:uid="{00000000-0005-0000-0000-000051150000}"/>
    <cellStyle name="Comma 5 4 2 5 5" xfId="5861" xr:uid="{00000000-0005-0000-0000-000052150000}"/>
    <cellStyle name="Comma 5 4 2 5 5 2" xfId="5862" xr:uid="{00000000-0005-0000-0000-000053150000}"/>
    <cellStyle name="Comma 5 4 2 5 6" xfId="5863" xr:uid="{00000000-0005-0000-0000-000054150000}"/>
    <cellStyle name="Comma 5 4 2 5 6 2" xfId="5864" xr:uid="{00000000-0005-0000-0000-000055150000}"/>
    <cellStyle name="Comma 5 4 2 5 7" xfId="5865" xr:uid="{00000000-0005-0000-0000-000056150000}"/>
    <cellStyle name="Comma 5 4 2 6" xfId="5866" xr:uid="{00000000-0005-0000-0000-000057150000}"/>
    <cellStyle name="Comma 5 4 2 6 2" xfId="5867" xr:uid="{00000000-0005-0000-0000-000058150000}"/>
    <cellStyle name="Comma 5 4 2 6 2 2" xfId="5868" xr:uid="{00000000-0005-0000-0000-000059150000}"/>
    <cellStyle name="Comma 5 4 2 6 2 2 2" xfId="5869" xr:uid="{00000000-0005-0000-0000-00005A150000}"/>
    <cellStyle name="Comma 5 4 2 6 2 3" xfId="5870" xr:uid="{00000000-0005-0000-0000-00005B150000}"/>
    <cellStyle name="Comma 5 4 2 6 3" xfId="5871" xr:uid="{00000000-0005-0000-0000-00005C150000}"/>
    <cellStyle name="Comma 5 4 2 6 3 2" xfId="5872" xr:uid="{00000000-0005-0000-0000-00005D150000}"/>
    <cellStyle name="Comma 5 4 2 6 3 2 2" xfId="5873" xr:uid="{00000000-0005-0000-0000-00005E150000}"/>
    <cellStyle name="Comma 5 4 2 6 3 3" xfId="5874" xr:uid="{00000000-0005-0000-0000-00005F150000}"/>
    <cellStyle name="Comma 5 4 2 6 4" xfId="5875" xr:uid="{00000000-0005-0000-0000-000060150000}"/>
    <cellStyle name="Comma 5 4 2 6 4 2" xfId="5876" xr:uid="{00000000-0005-0000-0000-000061150000}"/>
    <cellStyle name="Comma 5 4 2 6 5" xfId="5877" xr:uid="{00000000-0005-0000-0000-000062150000}"/>
    <cellStyle name="Comma 5 4 2 6 5 2" xfId="5878" xr:uid="{00000000-0005-0000-0000-000063150000}"/>
    <cellStyle name="Comma 5 4 2 6 6" xfId="5879" xr:uid="{00000000-0005-0000-0000-000064150000}"/>
    <cellStyle name="Comma 5 4 2 7" xfId="5880" xr:uid="{00000000-0005-0000-0000-000065150000}"/>
    <cellStyle name="Comma 5 4 2 7 2" xfId="5881" xr:uid="{00000000-0005-0000-0000-000066150000}"/>
    <cellStyle name="Comma 5 4 2 7 2 2" xfId="5882" xr:uid="{00000000-0005-0000-0000-000067150000}"/>
    <cellStyle name="Comma 5 4 2 7 3" xfId="5883" xr:uid="{00000000-0005-0000-0000-000068150000}"/>
    <cellStyle name="Comma 5 4 2 8" xfId="5884" xr:uid="{00000000-0005-0000-0000-000069150000}"/>
    <cellStyle name="Comma 5 4 2 8 2" xfId="5885" xr:uid="{00000000-0005-0000-0000-00006A150000}"/>
    <cellStyle name="Comma 5 4 2 8 2 2" xfId="5886" xr:uid="{00000000-0005-0000-0000-00006B150000}"/>
    <cellStyle name="Comma 5 4 2 8 3" xfId="5887" xr:uid="{00000000-0005-0000-0000-00006C150000}"/>
    <cellStyle name="Comma 5 4 2 9" xfId="5888" xr:uid="{00000000-0005-0000-0000-00006D150000}"/>
    <cellStyle name="Comma 5 4 2 9 2" xfId="5889" xr:uid="{00000000-0005-0000-0000-00006E150000}"/>
    <cellStyle name="Comma 5 4 3" xfId="5890" xr:uid="{00000000-0005-0000-0000-00006F150000}"/>
    <cellStyle name="Comma 5 4 3 10" xfId="5891" xr:uid="{00000000-0005-0000-0000-000070150000}"/>
    <cellStyle name="Comma 5 4 3 2" xfId="5892" xr:uid="{00000000-0005-0000-0000-000071150000}"/>
    <cellStyle name="Comma 5 4 3 2 2" xfId="5893" xr:uid="{00000000-0005-0000-0000-000072150000}"/>
    <cellStyle name="Comma 5 4 3 2 2 2" xfId="5894" xr:uid="{00000000-0005-0000-0000-000073150000}"/>
    <cellStyle name="Comma 5 4 3 2 2 2 2" xfId="5895" xr:uid="{00000000-0005-0000-0000-000074150000}"/>
    <cellStyle name="Comma 5 4 3 2 2 2 2 2" xfId="5896" xr:uid="{00000000-0005-0000-0000-000075150000}"/>
    <cellStyle name="Comma 5 4 3 2 2 2 2 2 2" xfId="5897" xr:uid="{00000000-0005-0000-0000-000076150000}"/>
    <cellStyle name="Comma 5 4 3 2 2 2 2 3" xfId="5898" xr:uid="{00000000-0005-0000-0000-000077150000}"/>
    <cellStyle name="Comma 5 4 3 2 2 2 3" xfId="5899" xr:uid="{00000000-0005-0000-0000-000078150000}"/>
    <cellStyle name="Comma 5 4 3 2 2 2 3 2" xfId="5900" xr:uid="{00000000-0005-0000-0000-000079150000}"/>
    <cellStyle name="Comma 5 4 3 2 2 2 3 2 2" xfId="5901" xr:uid="{00000000-0005-0000-0000-00007A150000}"/>
    <cellStyle name="Comma 5 4 3 2 2 2 3 3" xfId="5902" xr:uid="{00000000-0005-0000-0000-00007B150000}"/>
    <cellStyle name="Comma 5 4 3 2 2 2 4" xfId="5903" xr:uid="{00000000-0005-0000-0000-00007C150000}"/>
    <cellStyle name="Comma 5 4 3 2 2 2 4 2" xfId="5904" xr:uid="{00000000-0005-0000-0000-00007D150000}"/>
    <cellStyle name="Comma 5 4 3 2 2 2 5" xfId="5905" xr:uid="{00000000-0005-0000-0000-00007E150000}"/>
    <cellStyle name="Comma 5 4 3 2 2 2 5 2" xfId="5906" xr:uid="{00000000-0005-0000-0000-00007F150000}"/>
    <cellStyle name="Comma 5 4 3 2 2 2 6" xfId="5907" xr:uid="{00000000-0005-0000-0000-000080150000}"/>
    <cellStyle name="Comma 5 4 3 2 2 3" xfId="5908" xr:uid="{00000000-0005-0000-0000-000081150000}"/>
    <cellStyle name="Comma 5 4 3 2 2 3 2" xfId="5909" xr:uid="{00000000-0005-0000-0000-000082150000}"/>
    <cellStyle name="Comma 5 4 3 2 2 3 2 2" xfId="5910" xr:uid="{00000000-0005-0000-0000-000083150000}"/>
    <cellStyle name="Comma 5 4 3 2 2 3 3" xfId="5911" xr:uid="{00000000-0005-0000-0000-000084150000}"/>
    <cellStyle name="Comma 5 4 3 2 2 4" xfId="5912" xr:uid="{00000000-0005-0000-0000-000085150000}"/>
    <cellStyle name="Comma 5 4 3 2 2 4 2" xfId="5913" xr:uid="{00000000-0005-0000-0000-000086150000}"/>
    <cellStyle name="Comma 5 4 3 2 2 4 2 2" xfId="5914" xr:uid="{00000000-0005-0000-0000-000087150000}"/>
    <cellStyle name="Comma 5 4 3 2 2 4 3" xfId="5915" xr:uid="{00000000-0005-0000-0000-000088150000}"/>
    <cellStyle name="Comma 5 4 3 2 2 5" xfId="5916" xr:uid="{00000000-0005-0000-0000-000089150000}"/>
    <cellStyle name="Comma 5 4 3 2 2 5 2" xfId="5917" xr:uid="{00000000-0005-0000-0000-00008A150000}"/>
    <cellStyle name="Comma 5 4 3 2 2 6" xfId="5918" xr:uid="{00000000-0005-0000-0000-00008B150000}"/>
    <cellStyle name="Comma 5 4 3 2 2 6 2" xfId="5919" xr:uid="{00000000-0005-0000-0000-00008C150000}"/>
    <cellStyle name="Comma 5 4 3 2 2 7" xfId="5920" xr:uid="{00000000-0005-0000-0000-00008D150000}"/>
    <cellStyle name="Comma 5 4 3 2 3" xfId="5921" xr:uid="{00000000-0005-0000-0000-00008E150000}"/>
    <cellStyle name="Comma 5 4 3 2 3 2" xfId="5922" xr:uid="{00000000-0005-0000-0000-00008F150000}"/>
    <cellStyle name="Comma 5 4 3 2 3 2 2" xfId="5923" xr:uid="{00000000-0005-0000-0000-000090150000}"/>
    <cellStyle name="Comma 5 4 3 2 3 2 2 2" xfId="5924" xr:uid="{00000000-0005-0000-0000-000091150000}"/>
    <cellStyle name="Comma 5 4 3 2 3 2 3" xfId="5925" xr:uid="{00000000-0005-0000-0000-000092150000}"/>
    <cellStyle name="Comma 5 4 3 2 3 3" xfId="5926" xr:uid="{00000000-0005-0000-0000-000093150000}"/>
    <cellStyle name="Comma 5 4 3 2 3 3 2" xfId="5927" xr:uid="{00000000-0005-0000-0000-000094150000}"/>
    <cellStyle name="Comma 5 4 3 2 3 3 2 2" xfId="5928" xr:uid="{00000000-0005-0000-0000-000095150000}"/>
    <cellStyle name="Comma 5 4 3 2 3 3 3" xfId="5929" xr:uid="{00000000-0005-0000-0000-000096150000}"/>
    <cellStyle name="Comma 5 4 3 2 3 4" xfId="5930" xr:uid="{00000000-0005-0000-0000-000097150000}"/>
    <cellStyle name="Comma 5 4 3 2 3 4 2" xfId="5931" xr:uid="{00000000-0005-0000-0000-000098150000}"/>
    <cellStyle name="Comma 5 4 3 2 3 5" xfId="5932" xr:uid="{00000000-0005-0000-0000-000099150000}"/>
    <cellStyle name="Comma 5 4 3 2 3 5 2" xfId="5933" xr:uid="{00000000-0005-0000-0000-00009A150000}"/>
    <cellStyle name="Comma 5 4 3 2 3 6" xfId="5934" xr:uid="{00000000-0005-0000-0000-00009B150000}"/>
    <cellStyle name="Comma 5 4 3 2 4" xfId="5935" xr:uid="{00000000-0005-0000-0000-00009C150000}"/>
    <cellStyle name="Comma 5 4 3 2 4 2" xfId="5936" xr:uid="{00000000-0005-0000-0000-00009D150000}"/>
    <cellStyle name="Comma 5 4 3 2 4 2 2" xfId="5937" xr:uid="{00000000-0005-0000-0000-00009E150000}"/>
    <cellStyle name="Comma 5 4 3 2 4 3" xfId="5938" xr:uid="{00000000-0005-0000-0000-00009F150000}"/>
    <cellStyle name="Comma 5 4 3 2 5" xfId="5939" xr:uid="{00000000-0005-0000-0000-0000A0150000}"/>
    <cellStyle name="Comma 5 4 3 2 5 2" xfId="5940" xr:uid="{00000000-0005-0000-0000-0000A1150000}"/>
    <cellStyle name="Comma 5 4 3 2 5 2 2" xfId="5941" xr:uid="{00000000-0005-0000-0000-0000A2150000}"/>
    <cellStyle name="Comma 5 4 3 2 5 3" xfId="5942" xr:uid="{00000000-0005-0000-0000-0000A3150000}"/>
    <cellStyle name="Comma 5 4 3 2 6" xfId="5943" xr:uid="{00000000-0005-0000-0000-0000A4150000}"/>
    <cellStyle name="Comma 5 4 3 2 6 2" xfId="5944" xr:uid="{00000000-0005-0000-0000-0000A5150000}"/>
    <cellStyle name="Comma 5 4 3 2 7" xfId="5945" xr:uid="{00000000-0005-0000-0000-0000A6150000}"/>
    <cellStyle name="Comma 5 4 3 2 7 2" xfId="5946" xr:uid="{00000000-0005-0000-0000-0000A7150000}"/>
    <cellStyle name="Comma 5 4 3 2 8" xfId="5947" xr:uid="{00000000-0005-0000-0000-0000A8150000}"/>
    <cellStyle name="Comma 5 4 3 3" xfId="5948" xr:uid="{00000000-0005-0000-0000-0000A9150000}"/>
    <cellStyle name="Comma 5 4 3 3 2" xfId="5949" xr:uid="{00000000-0005-0000-0000-0000AA150000}"/>
    <cellStyle name="Comma 5 4 3 3 2 2" xfId="5950" xr:uid="{00000000-0005-0000-0000-0000AB150000}"/>
    <cellStyle name="Comma 5 4 3 3 2 2 2" xfId="5951" xr:uid="{00000000-0005-0000-0000-0000AC150000}"/>
    <cellStyle name="Comma 5 4 3 3 2 2 2 2" xfId="5952" xr:uid="{00000000-0005-0000-0000-0000AD150000}"/>
    <cellStyle name="Comma 5 4 3 3 2 2 3" xfId="5953" xr:uid="{00000000-0005-0000-0000-0000AE150000}"/>
    <cellStyle name="Comma 5 4 3 3 2 3" xfId="5954" xr:uid="{00000000-0005-0000-0000-0000AF150000}"/>
    <cellStyle name="Comma 5 4 3 3 2 3 2" xfId="5955" xr:uid="{00000000-0005-0000-0000-0000B0150000}"/>
    <cellStyle name="Comma 5 4 3 3 2 3 2 2" xfId="5956" xr:uid="{00000000-0005-0000-0000-0000B1150000}"/>
    <cellStyle name="Comma 5 4 3 3 2 3 3" xfId="5957" xr:uid="{00000000-0005-0000-0000-0000B2150000}"/>
    <cellStyle name="Comma 5 4 3 3 2 4" xfId="5958" xr:uid="{00000000-0005-0000-0000-0000B3150000}"/>
    <cellStyle name="Comma 5 4 3 3 2 4 2" xfId="5959" xr:uid="{00000000-0005-0000-0000-0000B4150000}"/>
    <cellStyle name="Comma 5 4 3 3 2 5" xfId="5960" xr:uid="{00000000-0005-0000-0000-0000B5150000}"/>
    <cellStyle name="Comma 5 4 3 3 2 5 2" xfId="5961" xr:uid="{00000000-0005-0000-0000-0000B6150000}"/>
    <cellStyle name="Comma 5 4 3 3 2 6" xfId="5962" xr:uid="{00000000-0005-0000-0000-0000B7150000}"/>
    <cellStyle name="Comma 5 4 3 3 3" xfId="5963" xr:uid="{00000000-0005-0000-0000-0000B8150000}"/>
    <cellStyle name="Comma 5 4 3 3 3 2" xfId="5964" xr:uid="{00000000-0005-0000-0000-0000B9150000}"/>
    <cellStyle name="Comma 5 4 3 3 3 2 2" xfId="5965" xr:uid="{00000000-0005-0000-0000-0000BA150000}"/>
    <cellStyle name="Comma 5 4 3 3 3 3" xfId="5966" xr:uid="{00000000-0005-0000-0000-0000BB150000}"/>
    <cellStyle name="Comma 5 4 3 3 4" xfId="5967" xr:uid="{00000000-0005-0000-0000-0000BC150000}"/>
    <cellStyle name="Comma 5 4 3 3 4 2" xfId="5968" xr:uid="{00000000-0005-0000-0000-0000BD150000}"/>
    <cellStyle name="Comma 5 4 3 3 4 2 2" xfId="5969" xr:uid="{00000000-0005-0000-0000-0000BE150000}"/>
    <cellStyle name="Comma 5 4 3 3 4 3" xfId="5970" xr:uid="{00000000-0005-0000-0000-0000BF150000}"/>
    <cellStyle name="Comma 5 4 3 3 5" xfId="5971" xr:uid="{00000000-0005-0000-0000-0000C0150000}"/>
    <cellStyle name="Comma 5 4 3 3 5 2" xfId="5972" xr:uid="{00000000-0005-0000-0000-0000C1150000}"/>
    <cellStyle name="Comma 5 4 3 3 6" xfId="5973" xr:uid="{00000000-0005-0000-0000-0000C2150000}"/>
    <cellStyle name="Comma 5 4 3 3 6 2" xfId="5974" xr:uid="{00000000-0005-0000-0000-0000C3150000}"/>
    <cellStyle name="Comma 5 4 3 3 7" xfId="5975" xr:uid="{00000000-0005-0000-0000-0000C4150000}"/>
    <cellStyle name="Comma 5 4 3 4" xfId="5976" xr:uid="{00000000-0005-0000-0000-0000C5150000}"/>
    <cellStyle name="Comma 5 4 3 4 2" xfId="5977" xr:uid="{00000000-0005-0000-0000-0000C6150000}"/>
    <cellStyle name="Comma 5 4 3 4 2 2" xfId="5978" xr:uid="{00000000-0005-0000-0000-0000C7150000}"/>
    <cellStyle name="Comma 5 4 3 4 2 2 2" xfId="5979" xr:uid="{00000000-0005-0000-0000-0000C8150000}"/>
    <cellStyle name="Comma 5 4 3 4 2 2 2 2" xfId="5980" xr:uid="{00000000-0005-0000-0000-0000C9150000}"/>
    <cellStyle name="Comma 5 4 3 4 2 2 3" xfId="5981" xr:uid="{00000000-0005-0000-0000-0000CA150000}"/>
    <cellStyle name="Comma 5 4 3 4 2 3" xfId="5982" xr:uid="{00000000-0005-0000-0000-0000CB150000}"/>
    <cellStyle name="Comma 5 4 3 4 2 3 2" xfId="5983" xr:uid="{00000000-0005-0000-0000-0000CC150000}"/>
    <cellStyle name="Comma 5 4 3 4 2 3 2 2" xfId="5984" xr:uid="{00000000-0005-0000-0000-0000CD150000}"/>
    <cellStyle name="Comma 5 4 3 4 2 3 3" xfId="5985" xr:uid="{00000000-0005-0000-0000-0000CE150000}"/>
    <cellStyle name="Comma 5 4 3 4 2 4" xfId="5986" xr:uid="{00000000-0005-0000-0000-0000CF150000}"/>
    <cellStyle name="Comma 5 4 3 4 2 4 2" xfId="5987" xr:uid="{00000000-0005-0000-0000-0000D0150000}"/>
    <cellStyle name="Comma 5 4 3 4 2 5" xfId="5988" xr:uid="{00000000-0005-0000-0000-0000D1150000}"/>
    <cellStyle name="Comma 5 4 3 4 2 5 2" xfId="5989" xr:uid="{00000000-0005-0000-0000-0000D2150000}"/>
    <cellStyle name="Comma 5 4 3 4 2 6" xfId="5990" xr:uid="{00000000-0005-0000-0000-0000D3150000}"/>
    <cellStyle name="Comma 5 4 3 4 3" xfId="5991" xr:uid="{00000000-0005-0000-0000-0000D4150000}"/>
    <cellStyle name="Comma 5 4 3 4 3 2" xfId="5992" xr:uid="{00000000-0005-0000-0000-0000D5150000}"/>
    <cellStyle name="Comma 5 4 3 4 3 2 2" xfId="5993" xr:uid="{00000000-0005-0000-0000-0000D6150000}"/>
    <cellStyle name="Comma 5 4 3 4 3 3" xfId="5994" xr:uid="{00000000-0005-0000-0000-0000D7150000}"/>
    <cellStyle name="Comma 5 4 3 4 4" xfId="5995" xr:uid="{00000000-0005-0000-0000-0000D8150000}"/>
    <cellStyle name="Comma 5 4 3 4 4 2" xfId="5996" xr:uid="{00000000-0005-0000-0000-0000D9150000}"/>
    <cellStyle name="Comma 5 4 3 4 4 2 2" xfId="5997" xr:uid="{00000000-0005-0000-0000-0000DA150000}"/>
    <cellStyle name="Comma 5 4 3 4 4 3" xfId="5998" xr:uid="{00000000-0005-0000-0000-0000DB150000}"/>
    <cellStyle name="Comma 5 4 3 4 5" xfId="5999" xr:uid="{00000000-0005-0000-0000-0000DC150000}"/>
    <cellStyle name="Comma 5 4 3 4 5 2" xfId="6000" xr:uid="{00000000-0005-0000-0000-0000DD150000}"/>
    <cellStyle name="Comma 5 4 3 4 6" xfId="6001" xr:uid="{00000000-0005-0000-0000-0000DE150000}"/>
    <cellStyle name="Comma 5 4 3 4 6 2" xfId="6002" xr:uid="{00000000-0005-0000-0000-0000DF150000}"/>
    <cellStyle name="Comma 5 4 3 4 7" xfId="6003" xr:uid="{00000000-0005-0000-0000-0000E0150000}"/>
    <cellStyle name="Comma 5 4 3 5" xfId="6004" xr:uid="{00000000-0005-0000-0000-0000E1150000}"/>
    <cellStyle name="Comma 5 4 3 5 2" xfId="6005" xr:uid="{00000000-0005-0000-0000-0000E2150000}"/>
    <cellStyle name="Comma 5 4 3 5 2 2" xfId="6006" xr:uid="{00000000-0005-0000-0000-0000E3150000}"/>
    <cellStyle name="Comma 5 4 3 5 2 2 2" xfId="6007" xr:uid="{00000000-0005-0000-0000-0000E4150000}"/>
    <cellStyle name="Comma 5 4 3 5 2 3" xfId="6008" xr:uid="{00000000-0005-0000-0000-0000E5150000}"/>
    <cellStyle name="Comma 5 4 3 5 3" xfId="6009" xr:uid="{00000000-0005-0000-0000-0000E6150000}"/>
    <cellStyle name="Comma 5 4 3 5 3 2" xfId="6010" xr:uid="{00000000-0005-0000-0000-0000E7150000}"/>
    <cellStyle name="Comma 5 4 3 5 3 2 2" xfId="6011" xr:uid="{00000000-0005-0000-0000-0000E8150000}"/>
    <cellStyle name="Comma 5 4 3 5 3 3" xfId="6012" xr:uid="{00000000-0005-0000-0000-0000E9150000}"/>
    <cellStyle name="Comma 5 4 3 5 4" xfId="6013" xr:uid="{00000000-0005-0000-0000-0000EA150000}"/>
    <cellStyle name="Comma 5 4 3 5 4 2" xfId="6014" xr:uid="{00000000-0005-0000-0000-0000EB150000}"/>
    <cellStyle name="Comma 5 4 3 5 5" xfId="6015" xr:uid="{00000000-0005-0000-0000-0000EC150000}"/>
    <cellStyle name="Comma 5 4 3 5 5 2" xfId="6016" xr:uid="{00000000-0005-0000-0000-0000ED150000}"/>
    <cellStyle name="Comma 5 4 3 5 6" xfId="6017" xr:uid="{00000000-0005-0000-0000-0000EE150000}"/>
    <cellStyle name="Comma 5 4 3 6" xfId="6018" xr:uid="{00000000-0005-0000-0000-0000EF150000}"/>
    <cellStyle name="Comma 5 4 3 6 2" xfId="6019" xr:uid="{00000000-0005-0000-0000-0000F0150000}"/>
    <cellStyle name="Comma 5 4 3 6 2 2" xfId="6020" xr:uid="{00000000-0005-0000-0000-0000F1150000}"/>
    <cellStyle name="Comma 5 4 3 6 3" xfId="6021" xr:uid="{00000000-0005-0000-0000-0000F2150000}"/>
    <cellStyle name="Comma 5 4 3 7" xfId="6022" xr:uid="{00000000-0005-0000-0000-0000F3150000}"/>
    <cellStyle name="Comma 5 4 3 7 2" xfId="6023" xr:uid="{00000000-0005-0000-0000-0000F4150000}"/>
    <cellStyle name="Comma 5 4 3 7 2 2" xfId="6024" xr:uid="{00000000-0005-0000-0000-0000F5150000}"/>
    <cellStyle name="Comma 5 4 3 7 3" xfId="6025" xr:uid="{00000000-0005-0000-0000-0000F6150000}"/>
    <cellStyle name="Comma 5 4 3 8" xfId="6026" xr:uid="{00000000-0005-0000-0000-0000F7150000}"/>
    <cellStyle name="Comma 5 4 3 8 2" xfId="6027" xr:uid="{00000000-0005-0000-0000-0000F8150000}"/>
    <cellStyle name="Comma 5 4 3 9" xfId="6028" xr:uid="{00000000-0005-0000-0000-0000F9150000}"/>
    <cellStyle name="Comma 5 4 3 9 2" xfId="6029" xr:uid="{00000000-0005-0000-0000-0000FA150000}"/>
    <cellStyle name="Comma 5 4 4" xfId="6030" xr:uid="{00000000-0005-0000-0000-0000FB150000}"/>
    <cellStyle name="Comma 5 4 4 2" xfId="6031" xr:uid="{00000000-0005-0000-0000-0000FC150000}"/>
    <cellStyle name="Comma 5 4 4 2 2" xfId="6032" xr:uid="{00000000-0005-0000-0000-0000FD150000}"/>
    <cellStyle name="Comma 5 4 4 2 2 2" xfId="6033" xr:uid="{00000000-0005-0000-0000-0000FE150000}"/>
    <cellStyle name="Comma 5 4 4 2 2 2 2" xfId="6034" xr:uid="{00000000-0005-0000-0000-0000FF150000}"/>
    <cellStyle name="Comma 5 4 4 2 2 2 2 2" xfId="6035" xr:uid="{00000000-0005-0000-0000-000000160000}"/>
    <cellStyle name="Comma 5 4 4 2 2 2 3" xfId="6036" xr:uid="{00000000-0005-0000-0000-000001160000}"/>
    <cellStyle name="Comma 5 4 4 2 2 3" xfId="6037" xr:uid="{00000000-0005-0000-0000-000002160000}"/>
    <cellStyle name="Comma 5 4 4 2 2 3 2" xfId="6038" xr:uid="{00000000-0005-0000-0000-000003160000}"/>
    <cellStyle name="Comma 5 4 4 2 2 3 2 2" xfId="6039" xr:uid="{00000000-0005-0000-0000-000004160000}"/>
    <cellStyle name="Comma 5 4 4 2 2 3 3" xfId="6040" xr:uid="{00000000-0005-0000-0000-000005160000}"/>
    <cellStyle name="Comma 5 4 4 2 2 4" xfId="6041" xr:uid="{00000000-0005-0000-0000-000006160000}"/>
    <cellStyle name="Comma 5 4 4 2 2 4 2" xfId="6042" xr:uid="{00000000-0005-0000-0000-000007160000}"/>
    <cellStyle name="Comma 5 4 4 2 2 5" xfId="6043" xr:uid="{00000000-0005-0000-0000-000008160000}"/>
    <cellStyle name="Comma 5 4 4 2 2 5 2" xfId="6044" xr:uid="{00000000-0005-0000-0000-000009160000}"/>
    <cellStyle name="Comma 5 4 4 2 2 6" xfId="6045" xr:uid="{00000000-0005-0000-0000-00000A160000}"/>
    <cellStyle name="Comma 5 4 4 2 3" xfId="6046" xr:uid="{00000000-0005-0000-0000-00000B160000}"/>
    <cellStyle name="Comma 5 4 4 2 3 2" xfId="6047" xr:uid="{00000000-0005-0000-0000-00000C160000}"/>
    <cellStyle name="Comma 5 4 4 2 3 2 2" xfId="6048" xr:uid="{00000000-0005-0000-0000-00000D160000}"/>
    <cellStyle name="Comma 5 4 4 2 3 3" xfId="6049" xr:uid="{00000000-0005-0000-0000-00000E160000}"/>
    <cellStyle name="Comma 5 4 4 2 4" xfId="6050" xr:uid="{00000000-0005-0000-0000-00000F160000}"/>
    <cellStyle name="Comma 5 4 4 2 4 2" xfId="6051" xr:uid="{00000000-0005-0000-0000-000010160000}"/>
    <cellStyle name="Comma 5 4 4 2 4 2 2" xfId="6052" xr:uid="{00000000-0005-0000-0000-000011160000}"/>
    <cellStyle name="Comma 5 4 4 2 4 3" xfId="6053" xr:uid="{00000000-0005-0000-0000-000012160000}"/>
    <cellStyle name="Comma 5 4 4 2 5" xfId="6054" xr:uid="{00000000-0005-0000-0000-000013160000}"/>
    <cellStyle name="Comma 5 4 4 2 5 2" xfId="6055" xr:uid="{00000000-0005-0000-0000-000014160000}"/>
    <cellStyle name="Comma 5 4 4 2 6" xfId="6056" xr:uid="{00000000-0005-0000-0000-000015160000}"/>
    <cellStyle name="Comma 5 4 4 2 6 2" xfId="6057" xr:uid="{00000000-0005-0000-0000-000016160000}"/>
    <cellStyle name="Comma 5 4 4 2 7" xfId="6058" xr:uid="{00000000-0005-0000-0000-000017160000}"/>
    <cellStyle name="Comma 5 4 4 3" xfId="6059" xr:uid="{00000000-0005-0000-0000-000018160000}"/>
    <cellStyle name="Comma 5 4 4 3 2" xfId="6060" xr:uid="{00000000-0005-0000-0000-000019160000}"/>
    <cellStyle name="Comma 5 4 4 3 2 2" xfId="6061" xr:uid="{00000000-0005-0000-0000-00001A160000}"/>
    <cellStyle name="Comma 5 4 4 3 2 2 2" xfId="6062" xr:uid="{00000000-0005-0000-0000-00001B160000}"/>
    <cellStyle name="Comma 5 4 4 3 2 3" xfId="6063" xr:uid="{00000000-0005-0000-0000-00001C160000}"/>
    <cellStyle name="Comma 5 4 4 3 3" xfId="6064" xr:uid="{00000000-0005-0000-0000-00001D160000}"/>
    <cellStyle name="Comma 5 4 4 3 3 2" xfId="6065" xr:uid="{00000000-0005-0000-0000-00001E160000}"/>
    <cellStyle name="Comma 5 4 4 3 3 2 2" xfId="6066" xr:uid="{00000000-0005-0000-0000-00001F160000}"/>
    <cellStyle name="Comma 5 4 4 3 3 3" xfId="6067" xr:uid="{00000000-0005-0000-0000-000020160000}"/>
    <cellStyle name="Comma 5 4 4 3 4" xfId="6068" xr:uid="{00000000-0005-0000-0000-000021160000}"/>
    <cellStyle name="Comma 5 4 4 3 4 2" xfId="6069" xr:uid="{00000000-0005-0000-0000-000022160000}"/>
    <cellStyle name="Comma 5 4 4 3 5" xfId="6070" xr:uid="{00000000-0005-0000-0000-000023160000}"/>
    <cellStyle name="Comma 5 4 4 3 5 2" xfId="6071" xr:uid="{00000000-0005-0000-0000-000024160000}"/>
    <cellStyle name="Comma 5 4 4 3 6" xfId="6072" xr:uid="{00000000-0005-0000-0000-000025160000}"/>
    <cellStyle name="Comma 5 4 4 4" xfId="6073" xr:uid="{00000000-0005-0000-0000-000026160000}"/>
    <cellStyle name="Comma 5 4 4 4 2" xfId="6074" xr:uid="{00000000-0005-0000-0000-000027160000}"/>
    <cellStyle name="Comma 5 4 4 4 2 2" xfId="6075" xr:uid="{00000000-0005-0000-0000-000028160000}"/>
    <cellStyle name="Comma 5 4 4 4 3" xfId="6076" xr:uid="{00000000-0005-0000-0000-000029160000}"/>
    <cellStyle name="Comma 5 4 4 5" xfId="6077" xr:uid="{00000000-0005-0000-0000-00002A160000}"/>
    <cellStyle name="Comma 5 4 4 5 2" xfId="6078" xr:uid="{00000000-0005-0000-0000-00002B160000}"/>
    <cellStyle name="Comma 5 4 4 5 2 2" xfId="6079" xr:uid="{00000000-0005-0000-0000-00002C160000}"/>
    <cellStyle name="Comma 5 4 4 5 3" xfId="6080" xr:uid="{00000000-0005-0000-0000-00002D160000}"/>
    <cellStyle name="Comma 5 4 4 6" xfId="6081" xr:uid="{00000000-0005-0000-0000-00002E160000}"/>
    <cellStyle name="Comma 5 4 4 6 2" xfId="6082" xr:uid="{00000000-0005-0000-0000-00002F160000}"/>
    <cellStyle name="Comma 5 4 4 7" xfId="6083" xr:uid="{00000000-0005-0000-0000-000030160000}"/>
    <cellStyle name="Comma 5 4 4 7 2" xfId="6084" xr:uid="{00000000-0005-0000-0000-000031160000}"/>
    <cellStyle name="Comma 5 4 4 8" xfId="6085" xr:uid="{00000000-0005-0000-0000-000032160000}"/>
    <cellStyle name="Comma 5 4 5" xfId="6086" xr:uid="{00000000-0005-0000-0000-000033160000}"/>
    <cellStyle name="Comma 5 4 5 2" xfId="6087" xr:uid="{00000000-0005-0000-0000-000034160000}"/>
    <cellStyle name="Comma 5 4 5 2 2" xfId="6088" xr:uid="{00000000-0005-0000-0000-000035160000}"/>
    <cellStyle name="Comma 5 4 5 2 2 2" xfId="6089" xr:uid="{00000000-0005-0000-0000-000036160000}"/>
    <cellStyle name="Comma 5 4 5 2 2 2 2" xfId="6090" xr:uid="{00000000-0005-0000-0000-000037160000}"/>
    <cellStyle name="Comma 5 4 5 2 2 3" xfId="6091" xr:uid="{00000000-0005-0000-0000-000038160000}"/>
    <cellStyle name="Comma 5 4 5 2 3" xfId="6092" xr:uid="{00000000-0005-0000-0000-000039160000}"/>
    <cellStyle name="Comma 5 4 5 2 3 2" xfId="6093" xr:uid="{00000000-0005-0000-0000-00003A160000}"/>
    <cellStyle name="Comma 5 4 5 2 3 2 2" xfId="6094" xr:uid="{00000000-0005-0000-0000-00003B160000}"/>
    <cellStyle name="Comma 5 4 5 2 3 3" xfId="6095" xr:uid="{00000000-0005-0000-0000-00003C160000}"/>
    <cellStyle name="Comma 5 4 5 2 4" xfId="6096" xr:uid="{00000000-0005-0000-0000-00003D160000}"/>
    <cellStyle name="Comma 5 4 5 2 4 2" xfId="6097" xr:uid="{00000000-0005-0000-0000-00003E160000}"/>
    <cellStyle name="Comma 5 4 5 2 5" xfId="6098" xr:uid="{00000000-0005-0000-0000-00003F160000}"/>
    <cellStyle name="Comma 5 4 5 2 5 2" xfId="6099" xr:uid="{00000000-0005-0000-0000-000040160000}"/>
    <cellStyle name="Comma 5 4 5 2 6" xfId="6100" xr:uid="{00000000-0005-0000-0000-000041160000}"/>
    <cellStyle name="Comma 5 4 5 3" xfId="6101" xr:uid="{00000000-0005-0000-0000-000042160000}"/>
    <cellStyle name="Comma 5 4 5 3 2" xfId="6102" xr:uid="{00000000-0005-0000-0000-000043160000}"/>
    <cellStyle name="Comma 5 4 5 3 2 2" xfId="6103" xr:uid="{00000000-0005-0000-0000-000044160000}"/>
    <cellStyle name="Comma 5 4 5 3 3" xfId="6104" xr:uid="{00000000-0005-0000-0000-000045160000}"/>
    <cellStyle name="Comma 5 4 5 4" xfId="6105" xr:uid="{00000000-0005-0000-0000-000046160000}"/>
    <cellStyle name="Comma 5 4 5 4 2" xfId="6106" xr:uid="{00000000-0005-0000-0000-000047160000}"/>
    <cellStyle name="Comma 5 4 5 4 2 2" xfId="6107" xr:uid="{00000000-0005-0000-0000-000048160000}"/>
    <cellStyle name="Comma 5 4 5 4 3" xfId="6108" xr:uid="{00000000-0005-0000-0000-000049160000}"/>
    <cellStyle name="Comma 5 4 5 5" xfId="6109" xr:uid="{00000000-0005-0000-0000-00004A160000}"/>
    <cellStyle name="Comma 5 4 5 5 2" xfId="6110" xr:uid="{00000000-0005-0000-0000-00004B160000}"/>
    <cellStyle name="Comma 5 4 5 6" xfId="6111" xr:uid="{00000000-0005-0000-0000-00004C160000}"/>
    <cellStyle name="Comma 5 4 5 6 2" xfId="6112" xr:uid="{00000000-0005-0000-0000-00004D160000}"/>
    <cellStyle name="Comma 5 4 5 7" xfId="6113" xr:uid="{00000000-0005-0000-0000-00004E160000}"/>
    <cellStyle name="Comma 5 4 6" xfId="6114" xr:uid="{00000000-0005-0000-0000-00004F160000}"/>
    <cellStyle name="Comma 5 4 6 2" xfId="6115" xr:uid="{00000000-0005-0000-0000-000050160000}"/>
    <cellStyle name="Comma 5 4 6 2 2" xfId="6116" xr:uid="{00000000-0005-0000-0000-000051160000}"/>
    <cellStyle name="Comma 5 4 6 2 2 2" xfId="6117" xr:uid="{00000000-0005-0000-0000-000052160000}"/>
    <cellStyle name="Comma 5 4 6 2 2 2 2" xfId="6118" xr:uid="{00000000-0005-0000-0000-000053160000}"/>
    <cellStyle name="Comma 5 4 6 2 2 3" xfId="6119" xr:uid="{00000000-0005-0000-0000-000054160000}"/>
    <cellStyle name="Comma 5 4 6 2 3" xfId="6120" xr:uid="{00000000-0005-0000-0000-000055160000}"/>
    <cellStyle name="Comma 5 4 6 2 3 2" xfId="6121" xr:uid="{00000000-0005-0000-0000-000056160000}"/>
    <cellStyle name="Comma 5 4 6 2 3 2 2" xfId="6122" xr:uid="{00000000-0005-0000-0000-000057160000}"/>
    <cellStyle name="Comma 5 4 6 2 3 3" xfId="6123" xr:uid="{00000000-0005-0000-0000-000058160000}"/>
    <cellStyle name="Comma 5 4 6 2 4" xfId="6124" xr:uid="{00000000-0005-0000-0000-000059160000}"/>
    <cellStyle name="Comma 5 4 6 2 4 2" xfId="6125" xr:uid="{00000000-0005-0000-0000-00005A160000}"/>
    <cellStyle name="Comma 5 4 6 2 5" xfId="6126" xr:uid="{00000000-0005-0000-0000-00005B160000}"/>
    <cellStyle name="Comma 5 4 6 2 5 2" xfId="6127" xr:uid="{00000000-0005-0000-0000-00005C160000}"/>
    <cellStyle name="Comma 5 4 6 2 6" xfId="6128" xr:uid="{00000000-0005-0000-0000-00005D160000}"/>
    <cellStyle name="Comma 5 4 6 3" xfId="6129" xr:uid="{00000000-0005-0000-0000-00005E160000}"/>
    <cellStyle name="Comma 5 4 6 3 2" xfId="6130" xr:uid="{00000000-0005-0000-0000-00005F160000}"/>
    <cellStyle name="Comma 5 4 6 3 2 2" xfId="6131" xr:uid="{00000000-0005-0000-0000-000060160000}"/>
    <cellStyle name="Comma 5 4 6 3 3" xfId="6132" xr:uid="{00000000-0005-0000-0000-000061160000}"/>
    <cellStyle name="Comma 5 4 6 4" xfId="6133" xr:uid="{00000000-0005-0000-0000-000062160000}"/>
    <cellStyle name="Comma 5 4 6 4 2" xfId="6134" xr:uid="{00000000-0005-0000-0000-000063160000}"/>
    <cellStyle name="Comma 5 4 6 4 2 2" xfId="6135" xr:uid="{00000000-0005-0000-0000-000064160000}"/>
    <cellStyle name="Comma 5 4 6 4 3" xfId="6136" xr:uid="{00000000-0005-0000-0000-000065160000}"/>
    <cellStyle name="Comma 5 4 6 5" xfId="6137" xr:uid="{00000000-0005-0000-0000-000066160000}"/>
    <cellStyle name="Comma 5 4 6 5 2" xfId="6138" xr:uid="{00000000-0005-0000-0000-000067160000}"/>
    <cellStyle name="Comma 5 4 6 6" xfId="6139" xr:uid="{00000000-0005-0000-0000-000068160000}"/>
    <cellStyle name="Comma 5 4 6 6 2" xfId="6140" xr:uid="{00000000-0005-0000-0000-000069160000}"/>
    <cellStyle name="Comma 5 4 6 7" xfId="6141" xr:uid="{00000000-0005-0000-0000-00006A160000}"/>
    <cellStyle name="Comma 5 4 7" xfId="6142" xr:uid="{00000000-0005-0000-0000-00006B160000}"/>
    <cellStyle name="Comma 5 4 7 2" xfId="6143" xr:uid="{00000000-0005-0000-0000-00006C160000}"/>
    <cellStyle name="Comma 5 4 7 2 2" xfId="6144" xr:uid="{00000000-0005-0000-0000-00006D160000}"/>
    <cellStyle name="Comma 5 4 7 2 2 2" xfId="6145" xr:uid="{00000000-0005-0000-0000-00006E160000}"/>
    <cellStyle name="Comma 5 4 7 2 3" xfId="6146" xr:uid="{00000000-0005-0000-0000-00006F160000}"/>
    <cellStyle name="Comma 5 4 7 3" xfId="6147" xr:uid="{00000000-0005-0000-0000-000070160000}"/>
    <cellStyle name="Comma 5 4 7 3 2" xfId="6148" xr:uid="{00000000-0005-0000-0000-000071160000}"/>
    <cellStyle name="Comma 5 4 7 3 2 2" xfId="6149" xr:uid="{00000000-0005-0000-0000-000072160000}"/>
    <cellStyle name="Comma 5 4 7 3 3" xfId="6150" xr:uid="{00000000-0005-0000-0000-000073160000}"/>
    <cellStyle name="Comma 5 4 7 4" xfId="6151" xr:uid="{00000000-0005-0000-0000-000074160000}"/>
    <cellStyle name="Comma 5 4 7 4 2" xfId="6152" xr:uid="{00000000-0005-0000-0000-000075160000}"/>
    <cellStyle name="Comma 5 4 7 5" xfId="6153" xr:uid="{00000000-0005-0000-0000-000076160000}"/>
    <cellStyle name="Comma 5 4 7 5 2" xfId="6154" xr:uid="{00000000-0005-0000-0000-000077160000}"/>
    <cellStyle name="Comma 5 4 7 6" xfId="6155" xr:uid="{00000000-0005-0000-0000-000078160000}"/>
    <cellStyle name="Comma 5 4 8" xfId="6156" xr:uid="{00000000-0005-0000-0000-000079160000}"/>
    <cellStyle name="Comma 5 4 8 2" xfId="6157" xr:uid="{00000000-0005-0000-0000-00007A160000}"/>
    <cellStyle name="Comma 5 4 8 2 2" xfId="6158" xr:uid="{00000000-0005-0000-0000-00007B160000}"/>
    <cellStyle name="Comma 5 4 8 3" xfId="6159" xr:uid="{00000000-0005-0000-0000-00007C160000}"/>
    <cellStyle name="Comma 5 4 9" xfId="6160" xr:uid="{00000000-0005-0000-0000-00007D160000}"/>
    <cellStyle name="Comma 5 4 9 2" xfId="6161" xr:uid="{00000000-0005-0000-0000-00007E160000}"/>
    <cellStyle name="Comma 5 4 9 2 2" xfId="6162" xr:uid="{00000000-0005-0000-0000-00007F160000}"/>
    <cellStyle name="Comma 5 4 9 3" xfId="6163" xr:uid="{00000000-0005-0000-0000-000080160000}"/>
    <cellStyle name="Comma 5 5" xfId="6164" xr:uid="{00000000-0005-0000-0000-000081160000}"/>
    <cellStyle name="Comma 5 5 10" xfId="6165" xr:uid="{00000000-0005-0000-0000-000082160000}"/>
    <cellStyle name="Comma 5 5 10 2" xfId="6166" xr:uid="{00000000-0005-0000-0000-000083160000}"/>
    <cellStyle name="Comma 5 5 11" xfId="6167" xr:uid="{00000000-0005-0000-0000-000084160000}"/>
    <cellStyle name="Comma 5 5 2" xfId="6168" xr:uid="{00000000-0005-0000-0000-000085160000}"/>
    <cellStyle name="Comma 5 5 2 10" xfId="6169" xr:uid="{00000000-0005-0000-0000-000086160000}"/>
    <cellStyle name="Comma 5 5 2 2" xfId="6170" xr:uid="{00000000-0005-0000-0000-000087160000}"/>
    <cellStyle name="Comma 5 5 2 2 2" xfId="6171" xr:uid="{00000000-0005-0000-0000-000088160000}"/>
    <cellStyle name="Comma 5 5 2 2 2 2" xfId="6172" xr:uid="{00000000-0005-0000-0000-000089160000}"/>
    <cellStyle name="Comma 5 5 2 2 2 2 2" xfId="6173" xr:uid="{00000000-0005-0000-0000-00008A160000}"/>
    <cellStyle name="Comma 5 5 2 2 2 2 2 2" xfId="6174" xr:uid="{00000000-0005-0000-0000-00008B160000}"/>
    <cellStyle name="Comma 5 5 2 2 2 2 2 2 2" xfId="6175" xr:uid="{00000000-0005-0000-0000-00008C160000}"/>
    <cellStyle name="Comma 5 5 2 2 2 2 2 3" xfId="6176" xr:uid="{00000000-0005-0000-0000-00008D160000}"/>
    <cellStyle name="Comma 5 5 2 2 2 2 3" xfId="6177" xr:uid="{00000000-0005-0000-0000-00008E160000}"/>
    <cellStyle name="Comma 5 5 2 2 2 2 3 2" xfId="6178" xr:uid="{00000000-0005-0000-0000-00008F160000}"/>
    <cellStyle name="Comma 5 5 2 2 2 2 3 2 2" xfId="6179" xr:uid="{00000000-0005-0000-0000-000090160000}"/>
    <cellStyle name="Comma 5 5 2 2 2 2 3 3" xfId="6180" xr:uid="{00000000-0005-0000-0000-000091160000}"/>
    <cellStyle name="Comma 5 5 2 2 2 2 4" xfId="6181" xr:uid="{00000000-0005-0000-0000-000092160000}"/>
    <cellStyle name="Comma 5 5 2 2 2 2 4 2" xfId="6182" xr:uid="{00000000-0005-0000-0000-000093160000}"/>
    <cellStyle name="Comma 5 5 2 2 2 2 5" xfId="6183" xr:uid="{00000000-0005-0000-0000-000094160000}"/>
    <cellStyle name="Comma 5 5 2 2 2 2 5 2" xfId="6184" xr:uid="{00000000-0005-0000-0000-000095160000}"/>
    <cellStyle name="Comma 5 5 2 2 2 2 6" xfId="6185" xr:uid="{00000000-0005-0000-0000-000096160000}"/>
    <cellStyle name="Comma 5 5 2 2 2 3" xfId="6186" xr:uid="{00000000-0005-0000-0000-000097160000}"/>
    <cellStyle name="Comma 5 5 2 2 2 3 2" xfId="6187" xr:uid="{00000000-0005-0000-0000-000098160000}"/>
    <cellStyle name="Comma 5 5 2 2 2 3 2 2" xfId="6188" xr:uid="{00000000-0005-0000-0000-000099160000}"/>
    <cellStyle name="Comma 5 5 2 2 2 3 3" xfId="6189" xr:uid="{00000000-0005-0000-0000-00009A160000}"/>
    <cellStyle name="Comma 5 5 2 2 2 4" xfId="6190" xr:uid="{00000000-0005-0000-0000-00009B160000}"/>
    <cellStyle name="Comma 5 5 2 2 2 4 2" xfId="6191" xr:uid="{00000000-0005-0000-0000-00009C160000}"/>
    <cellStyle name="Comma 5 5 2 2 2 4 2 2" xfId="6192" xr:uid="{00000000-0005-0000-0000-00009D160000}"/>
    <cellStyle name="Comma 5 5 2 2 2 4 3" xfId="6193" xr:uid="{00000000-0005-0000-0000-00009E160000}"/>
    <cellStyle name="Comma 5 5 2 2 2 5" xfId="6194" xr:uid="{00000000-0005-0000-0000-00009F160000}"/>
    <cellStyle name="Comma 5 5 2 2 2 5 2" xfId="6195" xr:uid="{00000000-0005-0000-0000-0000A0160000}"/>
    <cellStyle name="Comma 5 5 2 2 2 6" xfId="6196" xr:uid="{00000000-0005-0000-0000-0000A1160000}"/>
    <cellStyle name="Comma 5 5 2 2 2 6 2" xfId="6197" xr:uid="{00000000-0005-0000-0000-0000A2160000}"/>
    <cellStyle name="Comma 5 5 2 2 2 7" xfId="6198" xr:uid="{00000000-0005-0000-0000-0000A3160000}"/>
    <cellStyle name="Comma 5 5 2 2 3" xfId="6199" xr:uid="{00000000-0005-0000-0000-0000A4160000}"/>
    <cellStyle name="Comma 5 5 2 2 3 2" xfId="6200" xr:uid="{00000000-0005-0000-0000-0000A5160000}"/>
    <cellStyle name="Comma 5 5 2 2 3 2 2" xfId="6201" xr:uid="{00000000-0005-0000-0000-0000A6160000}"/>
    <cellStyle name="Comma 5 5 2 2 3 2 2 2" xfId="6202" xr:uid="{00000000-0005-0000-0000-0000A7160000}"/>
    <cellStyle name="Comma 5 5 2 2 3 2 3" xfId="6203" xr:uid="{00000000-0005-0000-0000-0000A8160000}"/>
    <cellStyle name="Comma 5 5 2 2 3 3" xfId="6204" xr:uid="{00000000-0005-0000-0000-0000A9160000}"/>
    <cellStyle name="Comma 5 5 2 2 3 3 2" xfId="6205" xr:uid="{00000000-0005-0000-0000-0000AA160000}"/>
    <cellStyle name="Comma 5 5 2 2 3 3 2 2" xfId="6206" xr:uid="{00000000-0005-0000-0000-0000AB160000}"/>
    <cellStyle name="Comma 5 5 2 2 3 3 3" xfId="6207" xr:uid="{00000000-0005-0000-0000-0000AC160000}"/>
    <cellStyle name="Comma 5 5 2 2 3 4" xfId="6208" xr:uid="{00000000-0005-0000-0000-0000AD160000}"/>
    <cellStyle name="Comma 5 5 2 2 3 4 2" xfId="6209" xr:uid="{00000000-0005-0000-0000-0000AE160000}"/>
    <cellStyle name="Comma 5 5 2 2 3 5" xfId="6210" xr:uid="{00000000-0005-0000-0000-0000AF160000}"/>
    <cellStyle name="Comma 5 5 2 2 3 5 2" xfId="6211" xr:uid="{00000000-0005-0000-0000-0000B0160000}"/>
    <cellStyle name="Comma 5 5 2 2 3 6" xfId="6212" xr:uid="{00000000-0005-0000-0000-0000B1160000}"/>
    <cellStyle name="Comma 5 5 2 2 4" xfId="6213" xr:uid="{00000000-0005-0000-0000-0000B2160000}"/>
    <cellStyle name="Comma 5 5 2 2 4 2" xfId="6214" xr:uid="{00000000-0005-0000-0000-0000B3160000}"/>
    <cellStyle name="Comma 5 5 2 2 4 2 2" xfId="6215" xr:uid="{00000000-0005-0000-0000-0000B4160000}"/>
    <cellStyle name="Comma 5 5 2 2 4 3" xfId="6216" xr:uid="{00000000-0005-0000-0000-0000B5160000}"/>
    <cellStyle name="Comma 5 5 2 2 5" xfId="6217" xr:uid="{00000000-0005-0000-0000-0000B6160000}"/>
    <cellStyle name="Comma 5 5 2 2 5 2" xfId="6218" xr:uid="{00000000-0005-0000-0000-0000B7160000}"/>
    <cellStyle name="Comma 5 5 2 2 5 2 2" xfId="6219" xr:uid="{00000000-0005-0000-0000-0000B8160000}"/>
    <cellStyle name="Comma 5 5 2 2 5 3" xfId="6220" xr:uid="{00000000-0005-0000-0000-0000B9160000}"/>
    <cellStyle name="Comma 5 5 2 2 6" xfId="6221" xr:uid="{00000000-0005-0000-0000-0000BA160000}"/>
    <cellStyle name="Comma 5 5 2 2 6 2" xfId="6222" xr:uid="{00000000-0005-0000-0000-0000BB160000}"/>
    <cellStyle name="Comma 5 5 2 2 7" xfId="6223" xr:uid="{00000000-0005-0000-0000-0000BC160000}"/>
    <cellStyle name="Comma 5 5 2 2 7 2" xfId="6224" xr:uid="{00000000-0005-0000-0000-0000BD160000}"/>
    <cellStyle name="Comma 5 5 2 2 8" xfId="6225" xr:uid="{00000000-0005-0000-0000-0000BE160000}"/>
    <cellStyle name="Comma 5 5 2 3" xfId="6226" xr:uid="{00000000-0005-0000-0000-0000BF160000}"/>
    <cellStyle name="Comma 5 5 2 3 2" xfId="6227" xr:uid="{00000000-0005-0000-0000-0000C0160000}"/>
    <cellStyle name="Comma 5 5 2 3 2 2" xfId="6228" xr:uid="{00000000-0005-0000-0000-0000C1160000}"/>
    <cellStyle name="Comma 5 5 2 3 2 2 2" xfId="6229" xr:uid="{00000000-0005-0000-0000-0000C2160000}"/>
    <cellStyle name="Comma 5 5 2 3 2 2 2 2" xfId="6230" xr:uid="{00000000-0005-0000-0000-0000C3160000}"/>
    <cellStyle name="Comma 5 5 2 3 2 2 3" xfId="6231" xr:uid="{00000000-0005-0000-0000-0000C4160000}"/>
    <cellStyle name="Comma 5 5 2 3 2 3" xfId="6232" xr:uid="{00000000-0005-0000-0000-0000C5160000}"/>
    <cellStyle name="Comma 5 5 2 3 2 3 2" xfId="6233" xr:uid="{00000000-0005-0000-0000-0000C6160000}"/>
    <cellStyle name="Comma 5 5 2 3 2 3 2 2" xfId="6234" xr:uid="{00000000-0005-0000-0000-0000C7160000}"/>
    <cellStyle name="Comma 5 5 2 3 2 3 3" xfId="6235" xr:uid="{00000000-0005-0000-0000-0000C8160000}"/>
    <cellStyle name="Comma 5 5 2 3 2 4" xfId="6236" xr:uid="{00000000-0005-0000-0000-0000C9160000}"/>
    <cellStyle name="Comma 5 5 2 3 2 4 2" xfId="6237" xr:uid="{00000000-0005-0000-0000-0000CA160000}"/>
    <cellStyle name="Comma 5 5 2 3 2 5" xfId="6238" xr:uid="{00000000-0005-0000-0000-0000CB160000}"/>
    <cellStyle name="Comma 5 5 2 3 2 5 2" xfId="6239" xr:uid="{00000000-0005-0000-0000-0000CC160000}"/>
    <cellStyle name="Comma 5 5 2 3 2 6" xfId="6240" xr:uid="{00000000-0005-0000-0000-0000CD160000}"/>
    <cellStyle name="Comma 5 5 2 3 3" xfId="6241" xr:uid="{00000000-0005-0000-0000-0000CE160000}"/>
    <cellStyle name="Comma 5 5 2 3 3 2" xfId="6242" xr:uid="{00000000-0005-0000-0000-0000CF160000}"/>
    <cellStyle name="Comma 5 5 2 3 3 2 2" xfId="6243" xr:uid="{00000000-0005-0000-0000-0000D0160000}"/>
    <cellStyle name="Comma 5 5 2 3 3 3" xfId="6244" xr:uid="{00000000-0005-0000-0000-0000D1160000}"/>
    <cellStyle name="Comma 5 5 2 3 4" xfId="6245" xr:uid="{00000000-0005-0000-0000-0000D2160000}"/>
    <cellStyle name="Comma 5 5 2 3 4 2" xfId="6246" xr:uid="{00000000-0005-0000-0000-0000D3160000}"/>
    <cellStyle name="Comma 5 5 2 3 4 2 2" xfId="6247" xr:uid="{00000000-0005-0000-0000-0000D4160000}"/>
    <cellStyle name="Comma 5 5 2 3 4 3" xfId="6248" xr:uid="{00000000-0005-0000-0000-0000D5160000}"/>
    <cellStyle name="Comma 5 5 2 3 5" xfId="6249" xr:uid="{00000000-0005-0000-0000-0000D6160000}"/>
    <cellStyle name="Comma 5 5 2 3 5 2" xfId="6250" xr:uid="{00000000-0005-0000-0000-0000D7160000}"/>
    <cellStyle name="Comma 5 5 2 3 6" xfId="6251" xr:uid="{00000000-0005-0000-0000-0000D8160000}"/>
    <cellStyle name="Comma 5 5 2 3 6 2" xfId="6252" xr:uid="{00000000-0005-0000-0000-0000D9160000}"/>
    <cellStyle name="Comma 5 5 2 3 7" xfId="6253" xr:uid="{00000000-0005-0000-0000-0000DA160000}"/>
    <cellStyle name="Comma 5 5 2 4" xfId="6254" xr:uid="{00000000-0005-0000-0000-0000DB160000}"/>
    <cellStyle name="Comma 5 5 2 4 2" xfId="6255" xr:uid="{00000000-0005-0000-0000-0000DC160000}"/>
    <cellStyle name="Comma 5 5 2 4 2 2" xfId="6256" xr:uid="{00000000-0005-0000-0000-0000DD160000}"/>
    <cellStyle name="Comma 5 5 2 4 2 2 2" xfId="6257" xr:uid="{00000000-0005-0000-0000-0000DE160000}"/>
    <cellStyle name="Comma 5 5 2 4 2 2 2 2" xfId="6258" xr:uid="{00000000-0005-0000-0000-0000DF160000}"/>
    <cellStyle name="Comma 5 5 2 4 2 2 3" xfId="6259" xr:uid="{00000000-0005-0000-0000-0000E0160000}"/>
    <cellStyle name="Comma 5 5 2 4 2 3" xfId="6260" xr:uid="{00000000-0005-0000-0000-0000E1160000}"/>
    <cellStyle name="Comma 5 5 2 4 2 3 2" xfId="6261" xr:uid="{00000000-0005-0000-0000-0000E2160000}"/>
    <cellStyle name="Comma 5 5 2 4 2 3 2 2" xfId="6262" xr:uid="{00000000-0005-0000-0000-0000E3160000}"/>
    <cellStyle name="Comma 5 5 2 4 2 3 3" xfId="6263" xr:uid="{00000000-0005-0000-0000-0000E4160000}"/>
    <cellStyle name="Comma 5 5 2 4 2 4" xfId="6264" xr:uid="{00000000-0005-0000-0000-0000E5160000}"/>
    <cellStyle name="Comma 5 5 2 4 2 4 2" xfId="6265" xr:uid="{00000000-0005-0000-0000-0000E6160000}"/>
    <cellStyle name="Comma 5 5 2 4 2 5" xfId="6266" xr:uid="{00000000-0005-0000-0000-0000E7160000}"/>
    <cellStyle name="Comma 5 5 2 4 2 5 2" xfId="6267" xr:uid="{00000000-0005-0000-0000-0000E8160000}"/>
    <cellStyle name="Comma 5 5 2 4 2 6" xfId="6268" xr:uid="{00000000-0005-0000-0000-0000E9160000}"/>
    <cellStyle name="Comma 5 5 2 4 3" xfId="6269" xr:uid="{00000000-0005-0000-0000-0000EA160000}"/>
    <cellStyle name="Comma 5 5 2 4 3 2" xfId="6270" xr:uid="{00000000-0005-0000-0000-0000EB160000}"/>
    <cellStyle name="Comma 5 5 2 4 3 2 2" xfId="6271" xr:uid="{00000000-0005-0000-0000-0000EC160000}"/>
    <cellStyle name="Comma 5 5 2 4 3 3" xfId="6272" xr:uid="{00000000-0005-0000-0000-0000ED160000}"/>
    <cellStyle name="Comma 5 5 2 4 4" xfId="6273" xr:uid="{00000000-0005-0000-0000-0000EE160000}"/>
    <cellStyle name="Comma 5 5 2 4 4 2" xfId="6274" xr:uid="{00000000-0005-0000-0000-0000EF160000}"/>
    <cellStyle name="Comma 5 5 2 4 4 2 2" xfId="6275" xr:uid="{00000000-0005-0000-0000-0000F0160000}"/>
    <cellStyle name="Comma 5 5 2 4 4 3" xfId="6276" xr:uid="{00000000-0005-0000-0000-0000F1160000}"/>
    <cellStyle name="Comma 5 5 2 4 5" xfId="6277" xr:uid="{00000000-0005-0000-0000-0000F2160000}"/>
    <cellStyle name="Comma 5 5 2 4 5 2" xfId="6278" xr:uid="{00000000-0005-0000-0000-0000F3160000}"/>
    <cellStyle name="Comma 5 5 2 4 6" xfId="6279" xr:uid="{00000000-0005-0000-0000-0000F4160000}"/>
    <cellStyle name="Comma 5 5 2 4 6 2" xfId="6280" xr:uid="{00000000-0005-0000-0000-0000F5160000}"/>
    <cellStyle name="Comma 5 5 2 4 7" xfId="6281" xr:uid="{00000000-0005-0000-0000-0000F6160000}"/>
    <cellStyle name="Comma 5 5 2 5" xfId="6282" xr:uid="{00000000-0005-0000-0000-0000F7160000}"/>
    <cellStyle name="Comma 5 5 2 5 2" xfId="6283" xr:uid="{00000000-0005-0000-0000-0000F8160000}"/>
    <cellStyle name="Comma 5 5 2 5 2 2" xfId="6284" xr:uid="{00000000-0005-0000-0000-0000F9160000}"/>
    <cellStyle name="Comma 5 5 2 5 2 2 2" xfId="6285" xr:uid="{00000000-0005-0000-0000-0000FA160000}"/>
    <cellStyle name="Comma 5 5 2 5 2 3" xfId="6286" xr:uid="{00000000-0005-0000-0000-0000FB160000}"/>
    <cellStyle name="Comma 5 5 2 5 3" xfId="6287" xr:uid="{00000000-0005-0000-0000-0000FC160000}"/>
    <cellStyle name="Comma 5 5 2 5 3 2" xfId="6288" xr:uid="{00000000-0005-0000-0000-0000FD160000}"/>
    <cellStyle name="Comma 5 5 2 5 3 2 2" xfId="6289" xr:uid="{00000000-0005-0000-0000-0000FE160000}"/>
    <cellStyle name="Comma 5 5 2 5 3 3" xfId="6290" xr:uid="{00000000-0005-0000-0000-0000FF160000}"/>
    <cellStyle name="Comma 5 5 2 5 4" xfId="6291" xr:uid="{00000000-0005-0000-0000-000000170000}"/>
    <cellStyle name="Comma 5 5 2 5 4 2" xfId="6292" xr:uid="{00000000-0005-0000-0000-000001170000}"/>
    <cellStyle name="Comma 5 5 2 5 5" xfId="6293" xr:uid="{00000000-0005-0000-0000-000002170000}"/>
    <cellStyle name="Comma 5 5 2 5 5 2" xfId="6294" xr:uid="{00000000-0005-0000-0000-000003170000}"/>
    <cellStyle name="Comma 5 5 2 5 6" xfId="6295" xr:uid="{00000000-0005-0000-0000-000004170000}"/>
    <cellStyle name="Comma 5 5 2 6" xfId="6296" xr:uid="{00000000-0005-0000-0000-000005170000}"/>
    <cellStyle name="Comma 5 5 2 6 2" xfId="6297" xr:uid="{00000000-0005-0000-0000-000006170000}"/>
    <cellStyle name="Comma 5 5 2 6 2 2" xfId="6298" xr:uid="{00000000-0005-0000-0000-000007170000}"/>
    <cellStyle name="Comma 5 5 2 6 3" xfId="6299" xr:uid="{00000000-0005-0000-0000-000008170000}"/>
    <cellStyle name="Comma 5 5 2 7" xfId="6300" xr:uid="{00000000-0005-0000-0000-000009170000}"/>
    <cellStyle name="Comma 5 5 2 7 2" xfId="6301" xr:uid="{00000000-0005-0000-0000-00000A170000}"/>
    <cellStyle name="Comma 5 5 2 7 2 2" xfId="6302" xr:uid="{00000000-0005-0000-0000-00000B170000}"/>
    <cellStyle name="Comma 5 5 2 7 3" xfId="6303" xr:uid="{00000000-0005-0000-0000-00000C170000}"/>
    <cellStyle name="Comma 5 5 2 8" xfId="6304" xr:uid="{00000000-0005-0000-0000-00000D170000}"/>
    <cellStyle name="Comma 5 5 2 8 2" xfId="6305" xr:uid="{00000000-0005-0000-0000-00000E170000}"/>
    <cellStyle name="Comma 5 5 2 9" xfId="6306" xr:uid="{00000000-0005-0000-0000-00000F170000}"/>
    <cellStyle name="Comma 5 5 2 9 2" xfId="6307" xr:uid="{00000000-0005-0000-0000-000010170000}"/>
    <cellStyle name="Comma 5 5 3" xfId="6308" xr:uid="{00000000-0005-0000-0000-000011170000}"/>
    <cellStyle name="Comma 5 5 3 2" xfId="6309" xr:uid="{00000000-0005-0000-0000-000012170000}"/>
    <cellStyle name="Comma 5 5 3 2 2" xfId="6310" xr:uid="{00000000-0005-0000-0000-000013170000}"/>
    <cellStyle name="Comma 5 5 3 2 2 2" xfId="6311" xr:uid="{00000000-0005-0000-0000-000014170000}"/>
    <cellStyle name="Comma 5 5 3 2 2 2 2" xfId="6312" xr:uid="{00000000-0005-0000-0000-000015170000}"/>
    <cellStyle name="Comma 5 5 3 2 2 2 2 2" xfId="6313" xr:uid="{00000000-0005-0000-0000-000016170000}"/>
    <cellStyle name="Comma 5 5 3 2 2 2 3" xfId="6314" xr:uid="{00000000-0005-0000-0000-000017170000}"/>
    <cellStyle name="Comma 5 5 3 2 2 3" xfId="6315" xr:uid="{00000000-0005-0000-0000-000018170000}"/>
    <cellStyle name="Comma 5 5 3 2 2 3 2" xfId="6316" xr:uid="{00000000-0005-0000-0000-000019170000}"/>
    <cellStyle name="Comma 5 5 3 2 2 3 2 2" xfId="6317" xr:uid="{00000000-0005-0000-0000-00001A170000}"/>
    <cellStyle name="Comma 5 5 3 2 2 3 3" xfId="6318" xr:uid="{00000000-0005-0000-0000-00001B170000}"/>
    <cellStyle name="Comma 5 5 3 2 2 4" xfId="6319" xr:uid="{00000000-0005-0000-0000-00001C170000}"/>
    <cellStyle name="Comma 5 5 3 2 2 4 2" xfId="6320" xr:uid="{00000000-0005-0000-0000-00001D170000}"/>
    <cellStyle name="Comma 5 5 3 2 2 5" xfId="6321" xr:uid="{00000000-0005-0000-0000-00001E170000}"/>
    <cellStyle name="Comma 5 5 3 2 2 5 2" xfId="6322" xr:uid="{00000000-0005-0000-0000-00001F170000}"/>
    <cellStyle name="Comma 5 5 3 2 2 6" xfId="6323" xr:uid="{00000000-0005-0000-0000-000020170000}"/>
    <cellStyle name="Comma 5 5 3 2 3" xfId="6324" xr:uid="{00000000-0005-0000-0000-000021170000}"/>
    <cellStyle name="Comma 5 5 3 2 3 2" xfId="6325" xr:uid="{00000000-0005-0000-0000-000022170000}"/>
    <cellStyle name="Comma 5 5 3 2 3 2 2" xfId="6326" xr:uid="{00000000-0005-0000-0000-000023170000}"/>
    <cellStyle name="Comma 5 5 3 2 3 3" xfId="6327" xr:uid="{00000000-0005-0000-0000-000024170000}"/>
    <cellStyle name="Comma 5 5 3 2 4" xfId="6328" xr:uid="{00000000-0005-0000-0000-000025170000}"/>
    <cellStyle name="Comma 5 5 3 2 4 2" xfId="6329" xr:uid="{00000000-0005-0000-0000-000026170000}"/>
    <cellStyle name="Comma 5 5 3 2 4 2 2" xfId="6330" xr:uid="{00000000-0005-0000-0000-000027170000}"/>
    <cellStyle name="Comma 5 5 3 2 4 3" xfId="6331" xr:uid="{00000000-0005-0000-0000-000028170000}"/>
    <cellStyle name="Comma 5 5 3 2 5" xfId="6332" xr:uid="{00000000-0005-0000-0000-000029170000}"/>
    <cellStyle name="Comma 5 5 3 2 5 2" xfId="6333" xr:uid="{00000000-0005-0000-0000-00002A170000}"/>
    <cellStyle name="Comma 5 5 3 2 6" xfId="6334" xr:uid="{00000000-0005-0000-0000-00002B170000}"/>
    <cellStyle name="Comma 5 5 3 2 6 2" xfId="6335" xr:uid="{00000000-0005-0000-0000-00002C170000}"/>
    <cellStyle name="Comma 5 5 3 2 7" xfId="6336" xr:uid="{00000000-0005-0000-0000-00002D170000}"/>
    <cellStyle name="Comma 5 5 3 3" xfId="6337" xr:uid="{00000000-0005-0000-0000-00002E170000}"/>
    <cellStyle name="Comma 5 5 3 3 2" xfId="6338" xr:uid="{00000000-0005-0000-0000-00002F170000}"/>
    <cellStyle name="Comma 5 5 3 3 2 2" xfId="6339" xr:uid="{00000000-0005-0000-0000-000030170000}"/>
    <cellStyle name="Comma 5 5 3 3 2 2 2" xfId="6340" xr:uid="{00000000-0005-0000-0000-000031170000}"/>
    <cellStyle name="Comma 5 5 3 3 2 3" xfId="6341" xr:uid="{00000000-0005-0000-0000-000032170000}"/>
    <cellStyle name="Comma 5 5 3 3 3" xfId="6342" xr:uid="{00000000-0005-0000-0000-000033170000}"/>
    <cellStyle name="Comma 5 5 3 3 3 2" xfId="6343" xr:uid="{00000000-0005-0000-0000-000034170000}"/>
    <cellStyle name="Comma 5 5 3 3 3 2 2" xfId="6344" xr:uid="{00000000-0005-0000-0000-000035170000}"/>
    <cellStyle name="Comma 5 5 3 3 3 3" xfId="6345" xr:uid="{00000000-0005-0000-0000-000036170000}"/>
    <cellStyle name="Comma 5 5 3 3 4" xfId="6346" xr:uid="{00000000-0005-0000-0000-000037170000}"/>
    <cellStyle name="Comma 5 5 3 3 4 2" xfId="6347" xr:uid="{00000000-0005-0000-0000-000038170000}"/>
    <cellStyle name="Comma 5 5 3 3 5" xfId="6348" xr:uid="{00000000-0005-0000-0000-000039170000}"/>
    <cellStyle name="Comma 5 5 3 3 5 2" xfId="6349" xr:uid="{00000000-0005-0000-0000-00003A170000}"/>
    <cellStyle name="Comma 5 5 3 3 6" xfId="6350" xr:uid="{00000000-0005-0000-0000-00003B170000}"/>
    <cellStyle name="Comma 5 5 3 4" xfId="6351" xr:uid="{00000000-0005-0000-0000-00003C170000}"/>
    <cellStyle name="Comma 5 5 3 4 2" xfId="6352" xr:uid="{00000000-0005-0000-0000-00003D170000}"/>
    <cellStyle name="Comma 5 5 3 4 2 2" xfId="6353" xr:uid="{00000000-0005-0000-0000-00003E170000}"/>
    <cellStyle name="Comma 5 5 3 4 3" xfId="6354" xr:uid="{00000000-0005-0000-0000-00003F170000}"/>
    <cellStyle name="Comma 5 5 3 5" xfId="6355" xr:uid="{00000000-0005-0000-0000-000040170000}"/>
    <cellStyle name="Comma 5 5 3 5 2" xfId="6356" xr:uid="{00000000-0005-0000-0000-000041170000}"/>
    <cellStyle name="Comma 5 5 3 5 2 2" xfId="6357" xr:uid="{00000000-0005-0000-0000-000042170000}"/>
    <cellStyle name="Comma 5 5 3 5 3" xfId="6358" xr:uid="{00000000-0005-0000-0000-000043170000}"/>
    <cellStyle name="Comma 5 5 3 6" xfId="6359" xr:uid="{00000000-0005-0000-0000-000044170000}"/>
    <cellStyle name="Comma 5 5 3 6 2" xfId="6360" xr:uid="{00000000-0005-0000-0000-000045170000}"/>
    <cellStyle name="Comma 5 5 3 7" xfId="6361" xr:uid="{00000000-0005-0000-0000-000046170000}"/>
    <cellStyle name="Comma 5 5 3 7 2" xfId="6362" xr:uid="{00000000-0005-0000-0000-000047170000}"/>
    <cellStyle name="Comma 5 5 3 8" xfId="6363" xr:uid="{00000000-0005-0000-0000-000048170000}"/>
    <cellStyle name="Comma 5 5 4" xfId="6364" xr:uid="{00000000-0005-0000-0000-000049170000}"/>
    <cellStyle name="Comma 5 5 4 2" xfId="6365" xr:uid="{00000000-0005-0000-0000-00004A170000}"/>
    <cellStyle name="Comma 5 5 4 2 2" xfId="6366" xr:uid="{00000000-0005-0000-0000-00004B170000}"/>
    <cellStyle name="Comma 5 5 4 2 2 2" xfId="6367" xr:uid="{00000000-0005-0000-0000-00004C170000}"/>
    <cellStyle name="Comma 5 5 4 2 2 2 2" xfId="6368" xr:uid="{00000000-0005-0000-0000-00004D170000}"/>
    <cellStyle name="Comma 5 5 4 2 2 3" xfId="6369" xr:uid="{00000000-0005-0000-0000-00004E170000}"/>
    <cellStyle name="Comma 5 5 4 2 3" xfId="6370" xr:uid="{00000000-0005-0000-0000-00004F170000}"/>
    <cellStyle name="Comma 5 5 4 2 3 2" xfId="6371" xr:uid="{00000000-0005-0000-0000-000050170000}"/>
    <cellStyle name="Comma 5 5 4 2 3 2 2" xfId="6372" xr:uid="{00000000-0005-0000-0000-000051170000}"/>
    <cellStyle name="Comma 5 5 4 2 3 3" xfId="6373" xr:uid="{00000000-0005-0000-0000-000052170000}"/>
    <cellStyle name="Comma 5 5 4 2 4" xfId="6374" xr:uid="{00000000-0005-0000-0000-000053170000}"/>
    <cellStyle name="Comma 5 5 4 2 4 2" xfId="6375" xr:uid="{00000000-0005-0000-0000-000054170000}"/>
    <cellStyle name="Comma 5 5 4 2 5" xfId="6376" xr:uid="{00000000-0005-0000-0000-000055170000}"/>
    <cellStyle name="Comma 5 5 4 2 5 2" xfId="6377" xr:uid="{00000000-0005-0000-0000-000056170000}"/>
    <cellStyle name="Comma 5 5 4 2 6" xfId="6378" xr:uid="{00000000-0005-0000-0000-000057170000}"/>
    <cellStyle name="Comma 5 5 4 3" xfId="6379" xr:uid="{00000000-0005-0000-0000-000058170000}"/>
    <cellStyle name="Comma 5 5 4 3 2" xfId="6380" xr:uid="{00000000-0005-0000-0000-000059170000}"/>
    <cellStyle name="Comma 5 5 4 3 2 2" xfId="6381" xr:uid="{00000000-0005-0000-0000-00005A170000}"/>
    <cellStyle name="Comma 5 5 4 3 3" xfId="6382" xr:uid="{00000000-0005-0000-0000-00005B170000}"/>
    <cellStyle name="Comma 5 5 4 4" xfId="6383" xr:uid="{00000000-0005-0000-0000-00005C170000}"/>
    <cellStyle name="Comma 5 5 4 4 2" xfId="6384" xr:uid="{00000000-0005-0000-0000-00005D170000}"/>
    <cellStyle name="Comma 5 5 4 4 2 2" xfId="6385" xr:uid="{00000000-0005-0000-0000-00005E170000}"/>
    <cellStyle name="Comma 5 5 4 4 3" xfId="6386" xr:uid="{00000000-0005-0000-0000-00005F170000}"/>
    <cellStyle name="Comma 5 5 4 5" xfId="6387" xr:uid="{00000000-0005-0000-0000-000060170000}"/>
    <cellStyle name="Comma 5 5 4 5 2" xfId="6388" xr:uid="{00000000-0005-0000-0000-000061170000}"/>
    <cellStyle name="Comma 5 5 4 6" xfId="6389" xr:uid="{00000000-0005-0000-0000-000062170000}"/>
    <cellStyle name="Comma 5 5 4 6 2" xfId="6390" xr:uid="{00000000-0005-0000-0000-000063170000}"/>
    <cellStyle name="Comma 5 5 4 7" xfId="6391" xr:uid="{00000000-0005-0000-0000-000064170000}"/>
    <cellStyle name="Comma 5 5 5" xfId="6392" xr:uid="{00000000-0005-0000-0000-000065170000}"/>
    <cellStyle name="Comma 5 5 5 2" xfId="6393" xr:uid="{00000000-0005-0000-0000-000066170000}"/>
    <cellStyle name="Comma 5 5 5 2 2" xfId="6394" xr:uid="{00000000-0005-0000-0000-000067170000}"/>
    <cellStyle name="Comma 5 5 5 2 2 2" xfId="6395" xr:uid="{00000000-0005-0000-0000-000068170000}"/>
    <cellStyle name="Comma 5 5 5 2 2 2 2" xfId="6396" xr:uid="{00000000-0005-0000-0000-000069170000}"/>
    <cellStyle name="Comma 5 5 5 2 2 3" xfId="6397" xr:uid="{00000000-0005-0000-0000-00006A170000}"/>
    <cellStyle name="Comma 5 5 5 2 3" xfId="6398" xr:uid="{00000000-0005-0000-0000-00006B170000}"/>
    <cellStyle name="Comma 5 5 5 2 3 2" xfId="6399" xr:uid="{00000000-0005-0000-0000-00006C170000}"/>
    <cellStyle name="Comma 5 5 5 2 3 2 2" xfId="6400" xr:uid="{00000000-0005-0000-0000-00006D170000}"/>
    <cellStyle name="Comma 5 5 5 2 3 3" xfId="6401" xr:uid="{00000000-0005-0000-0000-00006E170000}"/>
    <cellStyle name="Comma 5 5 5 2 4" xfId="6402" xr:uid="{00000000-0005-0000-0000-00006F170000}"/>
    <cellStyle name="Comma 5 5 5 2 4 2" xfId="6403" xr:uid="{00000000-0005-0000-0000-000070170000}"/>
    <cellStyle name="Comma 5 5 5 2 5" xfId="6404" xr:uid="{00000000-0005-0000-0000-000071170000}"/>
    <cellStyle name="Comma 5 5 5 2 5 2" xfId="6405" xr:uid="{00000000-0005-0000-0000-000072170000}"/>
    <cellStyle name="Comma 5 5 5 2 6" xfId="6406" xr:uid="{00000000-0005-0000-0000-000073170000}"/>
    <cellStyle name="Comma 5 5 5 3" xfId="6407" xr:uid="{00000000-0005-0000-0000-000074170000}"/>
    <cellStyle name="Comma 5 5 5 3 2" xfId="6408" xr:uid="{00000000-0005-0000-0000-000075170000}"/>
    <cellStyle name="Comma 5 5 5 3 2 2" xfId="6409" xr:uid="{00000000-0005-0000-0000-000076170000}"/>
    <cellStyle name="Comma 5 5 5 3 3" xfId="6410" xr:uid="{00000000-0005-0000-0000-000077170000}"/>
    <cellStyle name="Comma 5 5 5 4" xfId="6411" xr:uid="{00000000-0005-0000-0000-000078170000}"/>
    <cellStyle name="Comma 5 5 5 4 2" xfId="6412" xr:uid="{00000000-0005-0000-0000-000079170000}"/>
    <cellStyle name="Comma 5 5 5 4 2 2" xfId="6413" xr:uid="{00000000-0005-0000-0000-00007A170000}"/>
    <cellStyle name="Comma 5 5 5 4 3" xfId="6414" xr:uid="{00000000-0005-0000-0000-00007B170000}"/>
    <cellStyle name="Comma 5 5 5 5" xfId="6415" xr:uid="{00000000-0005-0000-0000-00007C170000}"/>
    <cellStyle name="Comma 5 5 5 5 2" xfId="6416" xr:uid="{00000000-0005-0000-0000-00007D170000}"/>
    <cellStyle name="Comma 5 5 5 6" xfId="6417" xr:uid="{00000000-0005-0000-0000-00007E170000}"/>
    <cellStyle name="Comma 5 5 5 6 2" xfId="6418" xr:uid="{00000000-0005-0000-0000-00007F170000}"/>
    <cellStyle name="Comma 5 5 5 7" xfId="6419" xr:uid="{00000000-0005-0000-0000-000080170000}"/>
    <cellStyle name="Comma 5 5 6" xfId="6420" xr:uid="{00000000-0005-0000-0000-000081170000}"/>
    <cellStyle name="Comma 5 5 6 2" xfId="6421" xr:uid="{00000000-0005-0000-0000-000082170000}"/>
    <cellStyle name="Comma 5 5 6 2 2" xfId="6422" xr:uid="{00000000-0005-0000-0000-000083170000}"/>
    <cellStyle name="Comma 5 5 6 2 2 2" xfId="6423" xr:uid="{00000000-0005-0000-0000-000084170000}"/>
    <cellStyle name="Comma 5 5 6 2 3" xfId="6424" xr:uid="{00000000-0005-0000-0000-000085170000}"/>
    <cellStyle name="Comma 5 5 6 3" xfId="6425" xr:uid="{00000000-0005-0000-0000-000086170000}"/>
    <cellStyle name="Comma 5 5 6 3 2" xfId="6426" xr:uid="{00000000-0005-0000-0000-000087170000}"/>
    <cellStyle name="Comma 5 5 6 3 2 2" xfId="6427" xr:uid="{00000000-0005-0000-0000-000088170000}"/>
    <cellStyle name="Comma 5 5 6 3 3" xfId="6428" xr:uid="{00000000-0005-0000-0000-000089170000}"/>
    <cellStyle name="Comma 5 5 6 4" xfId="6429" xr:uid="{00000000-0005-0000-0000-00008A170000}"/>
    <cellStyle name="Comma 5 5 6 4 2" xfId="6430" xr:uid="{00000000-0005-0000-0000-00008B170000}"/>
    <cellStyle name="Comma 5 5 6 5" xfId="6431" xr:uid="{00000000-0005-0000-0000-00008C170000}"/>
    <cellStyle name="Comma 5 5 6 5 2" xfId="6432" xr:uid="{00000000-0005-0000-0000-00008D170000}"/>
    <cellStyle name="Comma 5 5 6 6" xfId="6433" xr:uid="{00000000-0005-0000-0000-00008E170000}"/>
    <cellStyle name="Comma 5 5 7" xfId="6434" xr:uid="{00000000-0005-0000-0000-00008F170000}"/>
    <cellStyle name="Comma 5 5 7 2" xfId="6435" xr:uid="{00000000-0005-0000-0000-000090170000}"/>
    <cellStyle name="Comma 5 5 7 2 2" xfId="6436" xr:uid="{00000000-0005-0000-0000-000091170000}"/>
    <cellStyle name="Comma 5 5 7 3" xfId="6437" xr:uid="{00000000-0005-0000-0000-000092170000}"/>
    <cellStyle name="Comma 5 5 8" xfId="6438" xr:uid="{00000000-0005-0000-0000-000093170000}"/>
    <cellStyle name="Comma 5 5 8 2" xfId="6439" xr:uid="{00000000-0005-0000-0000-000094170000}"/>
    <cellStyle name="Comma 5 5 8 2 2" xfId="6440" xr:uid="{00000000-0005-0000-0000-000095170000}"/>
    <cellStyle name="Comma 5 5 8 3" xfId="6441" xr:uid="{00000000-0005-0000-0000-000096170000}"/>
    <cellStyle name="Comma 5 5 9" xfId="6442" xr:uid="{00000000-0005-0000-0000-000097170000}"/>
    <cellStyle name="Comma 5 5 9 2" xfId="6443" xr:uid="{00000000-0005-0000-0000-000098170000}"/>
    <cellStyle name="Comma 5 6" xfId="6444" xr:uid="{00000000-0005-0000-0000-000099170000}"/>
    <cellStyle name="Comma 5 6 10" xfId="6445" xr:uid="{00000000-0005-0000-0000-00009A170000}"/>
    <cellStyle name="Comma 5 6 2" xfId="6446" xr:uid="{00000000-0005-0000-0000-00009B170000}"/>
    <cellStyle name="Comma 5 6 2 2" xfId="6447" xr:uid="{00000000-0005-0000-0000-00009C170000}"/>
    <cellStyle name="Comma 5 6 2 2 2" xfId="6448" xr:uid="{00000000-0005-0000-0000-00009D170000}"/>
    <cellStyle name="Comma 5 6 2 2 2 2" xfId="6449" xr:uid="{00000000-0005-0000-0000-00009E170000}"/>
    <cellStyle name="Comma 5 6 2 2 2 2 2" xfId="6450" xr:uid="{00000000-0005-0000-0000-00009F170000}"/>
    <cellStyle name="Comma 5 6 2 2 2 2 2 2" xfId="6451" xr:uid="{00000000-0005-0000-0000-0000A0170000}"/>
    <cellStyle name="Comma 5 6 2 2 2 2 3" xfId="6452" xr:uid="{00000000-0005-0000-0000-0000A1170000}"/>
    <cellStyle name="Comma 5 6 2 2 2 3" xfId="6453" xr:uid="{00000000-0005-0000-0000-0000A2170000}"/>
    <cellStyle name="Comma 5 6 2 2 2 3 2" xfId="6454" xr:uid="{00000000-0005-0000-0000-0000A3170000}"/>
    <cellStyle name="Comma 5 6 2 2 2 3 2 2" xfId="6455" xr:uid="{00000000-0005-0000-0000-0000A4170000}"/>
    <cellStyle name="Comma 5 6 2 2 2 3 3" xfId="6456" xr:uid="{00000000-0005-0000-0000-0000A5170000}"/>
    <cellStyle name="Comma 5 6 2 2 2 4" xfId="6457" xr:uid="{00000000-0005-0000-0000-0000A6170000}"/>
    <cellStyle name="Comma 5 6 2 2 2 4 2" xfId="6458" xr:uid="{00000000-0005-0000-0000-0000A7170000}"/>
    <cellStyle name="Comma 5 6 2 2 2 5" xfId="6459" xr:uid="{00000000-0005-0000-0000-0000A8170000}"/>
    <cellStyle name="Comma 5 6 2 2 2 5 2" xfId="6460" xr:uid="{00000000-0005-0000-0000-0000A9170000}"/>
    <cellStyle name="Comma 5 6 2 2 2 6" xfId="6461" xr:uid="{00000000-0005-0000-0000-0000AA170000}"/>
    <cellStyle name="Comma 5 6 2 2 3" xfId="6462" xr:uid="{00000000-0005-0000-0000-0000AB170000}"/>
    <cellStyle name="Comma 5 6 2 2 3 2" xfId="6463" xr:uid="{00000000-0005-0000-0000-0000AC170000}"/>
    <cellStyle name="Comma 5 6 2 2 3 2 2" xfId="6464" xr:uid="{00000000-0005-0000-0000-0000AD170000}"/>
    <cellStyle name="Comma 5 6 2 2 3 3" xfId="6465" xr:uid="{00000000-0005-0000-0000-0000AE170000}"/>
    <cellStyle name="Comma 5 6 2 2 4" xfId="6466" xr:uid="{00000000-0005-0000-0000-0000AF170000}"/>
    <cellStyle name="Comma 5 6 2 2 4 2" xfId="6467" xr:uid="{00000000-0005-0000-0000-0000B0170000}"/>
    <cellStyle name="Comma 5 6 2 2 4 2 2" xfId="6468" xr:uid="{00000000-0005-0000-0000-0000B1170000}"/>
    <cellStyle name="Comma 5 6 2 2 4 3" xfId="6469" xr:uid="{00000000-0005-0000-0000-0000B2170000}"/>
    <cellStyle name="Comma 5 6 2 2 5" xfId="6470" xr:uid="{00000000-0005-0000-0000-0000B3170000}"/>
    <cellStyle name="Comma 5 6 2 2 5 2" xfId="6471" xr:uid="{00000000-0005-0000-0000-0000B4170000}"/>
    <cellStyle name="Comma 5 6 2 2 6" xfId="6472" xr:uid="{00000000-0005-0000-0000-0000B5170000}"/>
    <cellStyle name="Comma 5 6 2 2 6 2" xfId="6473" xr:uid="{00000000-0005-0000-0000-0000B6170000}"/>
    <cellStyle name="Comma 5 6 2 2 7" xfId="6474" xr:uid="{00000000-0005-0000-0000-0000B7170000}"/>
    <cellStyle name="Comma 5 6 2 3" xfId="6475" xr:uid="{00000000-0005-0000-0000-0000B8170000}"/>
    <cellStyle name="Comma 5 6 2 3 2" xfId="6476" xr:uid="{00000000-0005-0000-0000-0000B9170000}"/>
    <cellStyle name="Comma 5 6 2 3 2 2" xfId="6477" xr:uid="{00000000-0005-0000-0000-0000BA170000}"/>
    <cellStyle name="Comma 5 6 2 3 2 2 2" xfId="6478" xr:uid="{00000000-0005-0000-0000-0000BB170000}"/>
    <cellStyle name="Comma 5 6 2 3 2 3" xfId="6479" xr:uid="{00000000-0005-0000-0000-0000BC170000}"/>
    <cellStyle name="Comma 5 6 2 3 3" xfId="6480" xr:uid="{00000000-0005-0000-0000-0000BD170000}"/>
    <cellStyle name="Comma 5 6 2 3 3 2" xfId="6481" xr:uid="{00000000-0005-0000-0000-0000BE170000}"/>
    <cellStyle name="Comma 5 6 2 3 3 2 2" xfId="6482" xr:uid="{00000000-0005-0000-0000-0000BF170000}"/>
    <cellStyle name="Comma 5 6 2 3 3 3" xfId="6483" xr:uid="{00000000-0005-0000-0000-0000C0170000}"/>
    <cellStyle name="Comma 5 6 2 3 4" xfId="6484" xr:uid="{00000000-0005-0000-0000-0000C1170000}"/>
    <cellStyle name="Comma 5 6 2 3 4 2" xfId="6485" xr:uid="{00000000-0005-0000-0000-0000C2170000}"/>
    <cellStyle name="Comma 5 6 2 3 5" xfId="6486" xr:uid="{00000000-0005-0000-0000-0000C3170000}"/>
    <cellStyle name="Comma 5 6 2 3 5 2" xfId="6487" xr:uid="{00000000-0005-0000-0000-0000C4170000}"/>
    <cellStyle name="Comma 5 6 2 3 6" xfId="6488" xr:uid="{00000000-0005-0000-0000-0000C5170000}"/>
    <cellStyle name="Comma 5 6 2 4" xfId="6489" xr:uid="{00000000-0005-0000-0000-0000C6170000}"/>
    <cellStyle name="Comma 5 6 2 4 2" xfId="6490" xr:uid="{00000000-0005-0000-0000-0000C7170000}"/>
    <cellStyle name="Comma 5 6 2 4 2 2" xfId="6491" xr:uid="{00000000-0005-0000-0000-0000C8170000}"/>
    <cellStyle name="Comma 5 6 2 4 3" xfId="6492" xr:uid="{00000000-0005-0000-0000-0000C9170000}"/>
    <cellStyle name="Comma 5 6 2 5" xfId="6493" xr:uid="{00000000-0005-0000-0000-0000CA170000}"/>
    <cellStyle name="Comma 5 6 2 5 2" xfId="6494" xr:uid="{00000000-0005-0000-0000-0000CB170000}"/>
    <cellStyle name="Comma 5 6 2 5 2 2" xfId="6495" xr:uid="{00000000-0005-0000-0000-0000CC170000}"/>
    <cellStyle name="Comma 5 6 2 5 3" xfId="6496" xr:uid="{00000000-0005-0000-0000-0000CD170000}"/>
    <cellStyle name="Comma 5 6 2 6" xfId="6497" xr:uid="{00000000-0005-0000-0000-0000CE170000}"/>
    <cellStyle name="Comma 5 6 2 6 2" xfId="6498" xr:uid="{00000000-0005-0000-0000-0000CF170000}"/>
    <cellStyle name="Comma 5 6 2 7" xfId="6499" xr:uid="{00000000-0005-0000-0000-0000D0170000}"/>
    <cellStyle name="Comma 5 6 2 7 2" xfId="6500" xr:uid="{00000000-0005-0000-0000-0000D1170000}"/>
    <cellStyle name="Comma 5 6 2 8" xfId="6501" xr:uid="{00000000-0005-0000-0000-0000D2170000}"/>
    <cellStyle name="Comma 5 6 3" xfId="6502" xr:uid="{00000000-0005-0000-0000-0000D3170000}"/>
    <cellStyle name="Comma 5 6 3 2" xfId="6503" xr:uid="{00000000-0005-0000-0000-0000D4170000}"/>
    <cellStyle name="Comma 5 6 3 2 2" xfId="6504" xr:uid="{00000000-0005-0000-0000-0000D5170000}"/>
    <cellStyle name="Comma 5 6 3 2 2 2" xfId="6505" xr:uid="{00000000-0005-0000-0000-0000D6170000}"/>
    <cellStyle name="Comma 5 6 3 2 2 2 2" xfId="6506" xr:uid="{00000000-0005-0000-0000-0000D7170000}"/>
    <cellStyle name="Comma 5 6 3 2 2 3" xfId="6507" xr:uid="{00000000-0005-0000-0000-0000D8170000}"/>
    <cellStyle name="Comma 5 6 3 2 3" xfId="6508" xr:uid="{00000000-0005-0000-0000-0000D9170000}"/>
    <cellStyle name="Comma 5 6 3 2 3 2" xfId="6509" xr:uid="{00000000-0005-0000-0000-0000DA170000}"/>
    <cellStyle name="Comma 5 6 3 2 3 2 2" xfId="6510" xr:uid="{00000000-0005-0000-0000-0000DB170000}"/>
    <cellStyle name="Comma 5 6 3 2 3 3" xfId="6511" xr:uid="{00000000-0005-0000-0000-0000DC170000}"/>
    <cellStyle name="Comma 5 6 3 2 4" xfId="6512" xr:uid="{00000000-0005-0000-0000-0000DD170000}"/>
    <cellStyle name="Comma 5 6 3 2 4 2" xfId="6513" xr:uid="{00000000-0005-0000-0000-0000DE170000}"/>
    <cellStyle name="Comma 5 6 3 2 5" xfId="6514" xr:uid="{00000000-0005-0000-0000-0000DF170000}"/>
    <cellStyle name="Comma 5 6 3 2 5 2" xfId="6515" xr:uid="{00000000-0005-0000-0000-0000E0170000}"/>
    <cellStyle name="Comma 5 6 3 2 6" xfId="6516" xr:uid="{00000000-0005-0000-0000-0000E1170000}"/>
    <cellStyle name="Comma 5 6 3 3" xfId="6517" xr:uid="{00000000-0005-0000-0000-0000E2170000}"/>
    <cellStyle name="Comma 5 6 3 3 2" xfId="6518" xr:uid="{00000000-0005-0000-0000-0000E3170000}"/>
    <cellStyle name="Comma 5 6 3 3 2 2" xfId="6519" xr:uid="{00000000-0005-0000-0000-0000E4170000}"/>
    <cellStyle name="Comma 5 6 3 3 3" xfId="6520" xr:uid="{00000000-0005-0000-0000-0000E5170000}"/>
    <cellStyle name="Comma 5 6 3 4" xfId="6521" xr:uid="{00000000-0005-0000-0000-0000E6170000}"/>
    <cellStyle name="Comma 5 6 3 4 2" xfId="6522" xr:uid="{00000000-0005-0000-0000-0000E7170000}"/>
    <cellStyle name="Comma 5 6 3 4 2 2" xfId="6523" xr:uid="{00000000-0005-0000-0000-0000E8170000}"/>
    <cellStyle name="Comma 5 6 3 4 3" xfId="6524" xr:uid="{00000000-0005-0000-0000-0000E9170000}"/>
    <cellStyle name="Comma 5 6 3 5" xfId="6525" xr:uid="{00000000-0005-0000-0000-0000EA170000}"/>
    <cellStyle name="Comma 5 6 3 5 2" xfId="6526" xr:uid="{00000000-0005-0000-0000-0000EB170000}"/>
    <cellStyle name="Comma 5 6 3 6" xfId="6527" xr:uid="{00000000-0005-0000-0000-0000EC170000}"/>
    <cellStyle name="Comma 5 6 3 6 2" xfId="6528" xr:uid="{00000000-0005-0000-0000-0000ED170000}"/>
    <cellStyle name="Comma 5 6 3 7" xfId="6529" xr:uid="{00000000-0005-0000-0000-0000EE170000}"/>
    <cellStyle name="Comma 5 6 4" xfId="6530" xr:uid="{00000000-0005-0000-0000-0000EF170000}"/>
    <cellStyle name="Comma 5 6 4 2" xfId="6531" xr:uid="{00000000-0005-0000-0000-0000F0170000}"/>
    <cellStyle name="Comma 5 6 4 2 2" xfId="6532" xr:uid="{00000000-0005-0000-0000-0000F1170000}"/>
    <cellStyle name="Comma 5 6 4 2 2 2" xfId="6533" xr:uid="{00000000-0005-0000-0000-0000F2170000}"/>
    <cellStyle name="Comma 5 6 4 2 2 2 2" xfId="6534" xr:uid="{00000000-0005-0000-0000-0000F3170000}"/>
    <cellStyle name="Comma 5 6 4 2 2 3" xfId="6535" xr:uid="{00000000-0005-0000-0000-0000F4170000}"/>
    <cellStyle name="Comma 5 6 4 2 3" xfId="6536" xr:uid="{00000000-0005-0000-0000-0000F5170000}"/>
    <cellStyle name="Comma 5 6 4 2 3 2" xfId="6537" xr:uid="{00000000-0005-0000-0000-0000F6170000}"/>
    <cellStyle name="Comma 5 6 4 2 3 2 2" xfId="6538" xr:uid="{00000000-0005-0000-0000-0000F7170000}"/>
    <cellStyle name="Comma 5 6 4 2 3 3" xfId="6539" xr:uid="{00000000-0005-0000-0000-0000F8170000}"/>
    <cellStyle name="Comma 5 6 4 2 4" xfId="6540" xr:uid="{00000000-0005-0000-0000-0000F9170000}"/>
    <cellStyle name="Comma 5 6 4 2 4 2" xfId="6541" xr:uid="{00000000-0005-0000-0000-0000FA170000}"/>
    <cellStyle name="Comma 5 6 4 2 5" xfId="6542" xr:uid="{00000000-0005-0000-0000-0000FB170000}"/>
    <cellStyle name="Comma 5 6 4 2 5 2" xfId="6543" xr:uid="{00000000-0005-0000-0000-0000FC170000}"/>
    <cellStyle name="Comma 5 6 4 2 6" xfId="6544" xr:uid="{00000000-0005-0000-0000-0000FD170000}"/>
    <cellStyle name="Comma 5 6 4 3" xfId="6545" xr:uid="{00000000-0005-0000-0000-0000FE170000}"/>
    <cellStyle name="Comma 5 6 4 3 2" xfId="6546" xr:uid="{00000000-0005-0000-0000-0000FF170000}"/>
    <cellStyle name="Comma 5 6 4 3 2 2" xfId="6547" xr:uid="{00000000-0005-0000-0000-000000180000}"/>
    <cellStyle name="Comma 5 6 4 3 3" xfId="6548" xr:uid="{00000000-0005-0000-0000-000001180000}"/>
    <cellStyle name="Comma 5 6 4 4" xfId="6549" xr:uid="{00000000-0005-0000-0000-000002180000}"/>
    <cellStyle name="Comma 5 6 4 4 2" xfId="6550" xr:uid="{00000000-0005-0000-0000-000003180000}"/>
    <cellStyle name="Comma 5 6 4 4 2 2" xfId="6551" xr:uid="{00000000-0005-0000-0000-000004180000}"/>
    <cellStyle name="Comma 5 6 4 4 3" xfId="6552" xr:uid="{00000000-0005-0000-0000-000005180000}"/>
    <cellStyle name="Comma 5 6 4 5" xfId="6553" xr:uid="{00000000-0005-0000-0000-000006180000}"/>
    <cellStyle name="Comma 5 6 4 5 2" xfId="6554" xr:uid="{00000000-0005-0000-0000-000007180000}"/>
    <cellStyle name="Comma 5 6 4 6" xfId="6555" xr:uid="{00000000-0005-0000-0000-000008180000}"/>
    <cellStyle name="Comma 5 6 4 6 2" xfId="6556" xr:uid="{00000000-0005-0000-0000-000009180000}"/>
    <cellStyle name="Comma 5 6 4 7" xfId="6557" xr:uid="{00000000-0005-0000-0000-00000A180000}"/>
    <cellStyle name="Comma 5 6 5" xfId="6558" xr:uid="{00000000-0005-0000-0000-00000B180000}"/>
    <cellStyle name="Comma 5 6 5 2" xfId="6559" xr:uid="{00000000-0005-0000-0000-00000C180000}"/>
    <cellStyle name="Comma 5 6 5 2 2" xfId="6560" xr:uid="{00000000-0005-0000-0000-00000D180000}"/>
    <cellStyle name="Comma 5 6 5 2 2 2" xfId="6561" xr:uid="{00000000-0005-0000-0000-00000E180000}"/>
    <cellStyle name="Comma 5 6 5 2 3" xfId="6562" xr:uid="{00000000-0005-0000-0000-00000F180000}"/>
    <cellStyle name="Comma 5 6 5 3" xfId="6563" xr:uid="{00000000-0005-0000-0000-000010180000}"/>
    <cellStyle name="Comma 5 6 5 3 2" xfId="6564" xr:uid="{00000000-0005-0000-0000-000011180000}"/>
    <cellStyle name="Comma 5 6 5 3 2 2" xfId="6565" xr:uid="{00000000-0005-0000-0000-000012180000}"/>
    <cellStyle name="Comma 5 6 5 3 3" xfId="6566" xr:uid="{00000000-0005-0000-0000-000013180000}"/>
    <cellStyle name="Comma 5 6 5 4" xfId="6567" xr:uid="{00000000-0005-0000-0000-000014180000}"/>
    <cellStyle name="Comma 5 6 5 4 2" xfId="6568" xr:uid="{00000000-0005-0000-0000-000015180000}"/>
    <cellStyle name="Comma 5 6 5 5" xfId="6569" xr:uid="{00000000-0005-0000-0000-000016180000}"/>
    <cellStyle name="Comma 5 6 5 5 2" xfId="6570" xr:uid="{00000000-0005-0000-0000-000017180000}"/>
    <cellStyle name="Comma 5 6 5 6" xfId="6571" xr:uid="{00000000-0005-0000-0000-000018180000}"/>
    <cellStyle name="Comma 5 6 6" xfId="6572" xr:uid="{00000000-0005-0000-0000-000019180000}"/>
    <cellStyle name="Comma 5 6 6 2" xfId="6573" xr:uid="{00000000-0005-0000-0000-00001A180000}"/>
    <cellStyle name="Comma 5 6 6 2 2" xfId="6574" xr:uid="{00000000-0005-0000-0000-00001B180000}"/>
    <cellStyle name="Comma 5 6 6 3" xfId="6575" xr:uid="{00000000-0005-0000-0000-00001C180000}"/>
    <cellStyle name="Comma 5 6 7" xfId="6576" xr:uid="{00000000-0005-0000-0000-00001D180000}"/>
    <cellStyle name="Comma 5 6 7 2" xfId="6577" xr:uid="{00000000-0005-0000-0000-00001E180000}"/>
    <cellStyle name="Comma 5 6 7 2 2" xfId="6578" xr:uid="{00000000-0005-0000-0000-00001F180000}"/>
    <cellStyle name="Comma 5 6 7 3" xfId="6579" xr:uid="{00000000-0005-0000-0000-000020180000}"/>
    <cellStyle name="Comma 5 6 8" xfId="6580" xr:uid="{00000000-0005-0000-0000-000021180000}"/>
    <cellStyle name="Comma 5 6 8 2" xfId="6581" xr:uid="{00000000-0005-0000-0000-000022180000}"/>
    <cellStyle name="Comma 5 6 9" xfId="6582" xr:uid="{00000000-0005-0000-0000-000023180000}"/>
    <cellStyle name="Comma 5 6 9 2" xfId="6583" xr:uid="{00000000-0005-0000-0000-000024180000}"/>
    <cellStyle name="Comma 5 7" xfId="6584" xr:uid="{00000000-0005-0000-0000-000025180000}"/>
    <cellStyle name="Comma 5 7 2" xfId="6585" xr:uid="{00000000-0005-0000-0000-000026180000}"/>
    <cellStyle name="Comma 5 7 2 2" xfId="6586" xr:uid="{00000000-0005-0000-0000-000027180000}"/>
    <cellStyle name="Comma 5 7 2 2 2" xfId="6587" xr:uid="{00000000-0005-0000-0000-000028180000}"/>
    <cellStyle name="Comma 5 7 2 2 2 2" xfId="6588" xr:uid="{00000000-0005-0000-0000-000029180000}"/>
    <cellStyle name="Comma 5 7 2 2 2 2 2" xfId="6589" xr:uid="{00000000-0005-0000-0000-00002A180000}"/>
    <cellStyle name="Comma 5 7 2 2 2 3" xfId="6590" xr:uid="{00000000-0005-0000-0000-00002B180000}"/>
    <cellStyle name="Comma 5 7 2 2 3" xfId="6591" xr:uid="{00000000-0005-0000-0000-00002C180000}"/>
    <cellStyle name="Comma 5 7 2 2 3 2" xfId="6592" xr:uid="{00000000-0005-0000-0000-00002D180000}"/>
    <cellStyle name="Comma 5 7 2 2 3 2 2" xfId="6593" xr:uid="{00000000-0005-0000-0000-00002E180000}"/>
    <cellStyle name="Comma 5 7 2 2 3 3" xfId="6594" xr:uid="{00000000-0005-0000-0000-00002F180000}"/>
    <cellStyle name="Comma 5 7 2 2 4" xfId="6595" xr:uid="{00000000-0005-0000-0000-000030180000}"/>
    <cellStyle name="Comma 5 7 2 2 4 2" xfId="6596" xr:uid="{00000000-0005-0000-0000-000031180000}"/>
    <cellStyle name="Comma 5 7 2 2 5" xfId="6597" xr:uid="{00000000-0005-0000-0000-000032180000}"/>
    <cellStyle name="Comma 5 7 2 2 5 2" xfId="6598" xr:uid="{00000000-0005-0000-0000-000033180000}"/>
    <cellStyle name="Comma 5 7 2 2 6" xfId="6599" xr:uid="{00000000-0005-0000-0000-000034180000}"/>
    <cellStyle name="Comma 5 7 2 3" xfId="6600" xr:uid="{00000000-0005-0000-0000-000035180000}"/>
    <cellStyle name="Comma 5 7 2 3 2" xfId="6601" xr:uid="{00000000-0005-0000-0000-000036180000}"/>
    <cellStyle name="Comma 5 7 2 3 2 2" xfId="6602" xr:uid="{00000000-0005-0000-0000-000037180000}"/>
    <cellStyle name="Comma 5 7 2 3 3" xfId="6603" xr:uid="{00000000-0005-0000-0000-000038180000}"/>
    <cellStyle name="Comma 5 7 2 4" xfId="6604" xr:uid="{00000000-0005-0000-0000-000039180000}"/>
    <cellStyle name="Comma 5 7 2 4 2" xfId="6605" xr:uid="{00000000-0005-0000-0000-00003A180000}"/>
    <cellStyle name="Comma 5 7 2 4 2 2" xfId="6606" xr:uid="{00000000-0005-0000-0000-00003B180000}"/>
    <cellStyle name="Comma 5 7 2 4 3" xfId="6607" xr:uid="{00000000-0005-0000-0000-00003C180000}"/>
    <cellStyle name="Comma 5 7 2 5" xfId="6608" xr:uid="{00000000-0005-0000-0000-00003D180000}"/>
    <cellStyle name="Comma 5 7 2 5 2" xfId="6609" xr:uid="{00000000-0005-0000-0000-00003E180000}"/>
    <cellStyle name="Comma 5 7 2 6" xfId="6610" xr:uid="{00000000-0005-0000-0000-00003F180000}"/>
    <cellStyle name="Comma 5 7 2 6 2" xfId="6611" xr:uid="{00000000-0005-0000-0000-000040180000}"/>
    <cellStyle name="Comma 5 7 2 7" xfId="6612" xr:uid="{00000000-0005-0000-0000-000041180000}"/>
    <cellStyle name="Comma 5 7 3" xfId="6613" xr:uid="{00000000-0005-0000-0000-000042180000}"/>
    <cellStyle name="Comma 5 7 3 2" xfId="6614" xr:uid="{00000000-0005-0000-0000-000043180000}"/>
    <cellStyle name="Comma 5 7 3 2 2" xfId="6615" xr:uid="{00000000-0005-0000-0000-000044180000}"/>
    <cellStyle name="Comma 5 7 3 2 2 2" xfId="6616" xr:uid="{00000000-0005-0000-0000-000045180000}"/>
    <cellStyle name="Comma 5 7 3 2 3" xfId="6617" xr:uid="{00000000-0005-0000-0000-000046180000}"/>
    <cellStyle name="Comma 5 7 3 3" xfId="6618" xr:uid="{00000000-0005-0000-0000-000047180000}"/>
    <cellStyle name="Comma 5 7 3 3 2" xfId="6619" xr:uid="{00000000-0005-0000-0000-000048180000}"/>
    <cellStyle name="Comma 5 7 3 3 2 2" xfId="6620" xr:uid="{00000000-0005-0000-0000-000049180000}"/>
    <cellStyle name="Comma 5 7 3 3 3" xfId="6621" xr:uid="{00000000-0005-0000-0000-00004A180000}"/>
    <cellStyle name="Comma 5 7 3 4" xfId="6622" xr:uid="{00000000-0005-0000-0000-00004B180000}"/>
    <cellStyle name="Comma 5 7 3 4 2" xfId="6623" xr:uid="{00000000-0005-0000-0000-00004C180000}"/>
    <cellStyle name="Comma 5 7 3 5" xfId="6624" xr:uid="{00000000-0005-0000-0000-00004D180000}"/>
    <cellStyle name="Comma 5 7 3 5 2" xfId="6625" xr:uid="{00000000-0005-0000-0000-00004E180000}"/>
    <cellStyle name="Comma 5 7 3 6" xfId="6626" xr:uid="{00000000-0005-0000-0000-00004F180000}"/>
    <cellStyle name="Comma 5 7 4" xfId="6627" xr:uid="{00000000-0005-0000-0000-000050180000}"/>
    <cellStyle name="Comma 5 7 4 2" xfId="6628" xr:uid="{00000000-0005-0000-0000-000051180000}"/>
    <cellStyle name="Comma 5 7 4 2 2" xfId="6629" xr:uid="{00000000-0005-0000-0000-000052180000}"/>
    <cellStyle name="Comma 5 7 4 3" xfId="6630" xr:uid="{00000000-0005-0000-0000-000053180000}"/>
    <cellStyle name="Comma 5 7 5" xfId="6631" xr:uid="{00000000-0005-0000-0000-000054180000}"/>
    <cellStyle name="Comma 5 7 5 2" xfId="6632" xr:uid="{00000000-0005-0000-0000-000055180000}"/>
    <cellStyle name="Comma 5 7 5 2 2" xfId="6633" xr:uid="{00000000-0005-0000-0000-000056180000}"/>
    <cellStyle name="Comma 5 7 5 3" xfId="6634" xr:uid="{00000000-0005-0000-0000-000057180000}"/>
    <cellStyle name="Comma 5 7 6" xfId="6635" xr:uid="{00000000-0005-0000-0000-000058180000}"/>
    <cellStyle name="Comma 5 7 6 2" xfId="6636" xr:uid="{00000000-0005-0000-0000-000059180000}"/>
    <cellStyle name="Comma 5 7 7" xfId="6637" xr:uid="{00000000-0005-0000-0000-00005A180000}"/>
    <cellStyle name="Comma 5 7 7 2" xfId="6638" xr:uid="{00000000-0005-0000-0000-00005B180000}"/>
    <cellStyle name="Comma 5 7 8" xfId="6639" xr:uid="{00000000-0005-0000-0000-00005C180000}"/>
    <cellStyle name="Comma 5 8" xfId="6640" xr:uid="{00000000-0005-0000-0000-00005D180000}"/>
    <cellStyle name="Comma 5 8 2" xfId="6641" xr:uid="{00000000-0005-0000-0000-00005E180000}"/>
    <cellStyle name="Comma 5 8 2 2" xfId="6642" xr:uid="{00000000-0005-0000-0000-00005F180000}"/>
    <cellStyle name="Comma 5 8 2 2 2" xfId="6643" xr:uid="{00000000-0005-0000-0000-000060180000}"/>
    <cellStyle name="Comma 5 8 2 2 2 2" xfId="6644" xr:uid="{00000000-0005-0000-0000-000061180000}"/>
    <cellStyle name="Comma 5 8 2 2 3" xfId="6645" xr:uid="{00000000-0005-0000-0000-000062180000}"/>
    <cellStyle name="Comma 5 8 2 3" xfId="6646" xr:uid="{00000000-0005-0000-0000-000063180000}"/>
    <cellStyle name="Comma 5 8 2 3 2" xfId="6647" xr:uid="{00000000-0005-0000-0000-000064180000}"/>
    <cellStyle name="Comma 5 8 2 3 2 2" xfId="6648" xr:uid="{00000000-0005-0000-0000-000065180000}"/>
    <cellStyle name="Comma 5 8 2 3 3" xfId="6649" xr:uid="{00000000-0005-0000-0000-000066180000}"/>
    <cellStyle name="Comma 5 8 2 4" xfId="6650" xr:uid="{00000000-0005-0000-0000-000067180000}"/>
    <cellStyle name="Comma 5 8 2 4 2" xfId="6651" xr:uid="{00000000-0005-0000-0000-000068180000}"/>
    <cellStyle name="Comma 5 8 2 5" xfId="6652" xr:uid="{00000000-0005-0000-0000-000069180000}"/>
    <cellStyle name="Comma 5 8 2 5 2" xfId="6653" xr:uid="{00000000-0005-0000-0000-00006A180000}"/>
    <cellStyle name="Comma 5 8 2 6" xfId="6654" xr:uid="{00000000-0005-0000-0000-00006B180000}"/>
    <cellStyle name="Comma 5 8 3" xfId="6655" xr:uid="{00000000-0005-0000-0000-00006C180000}"/>
    <cellStyle name="Comma 5 8 3 2" xfId="6656" xr:uid="{00000000-0005-0000-0000-00006D180000}"/>
    <cellStyle name="Comma 5 8 3 2 2" xfId="6657" xr:uid="{00000000-0005-0000-0000-00006E180000}"/>
    <cellStyle name="Comma 5 8 3 3" xfId="6658" xr:uid="{00000000-0005-0000-0000-00006F180000}"/>
    <cellStyle name="Comma 5 8 4" xfId="6659" xr:uid="{00000000-0005-0000-0000-000070180000}"/>
    <cellStyle name="Comma 5 8 4 2" xfId="6660" xr:uid="{00000000-0005-0000-0000-000071180000}"/>
    <cellStyle name="Comma 5 8 4 2 2" xfId="6661" xr:uid="{00000000-0005-0000-0000-000072180000}"/>
    <cellStyle name="Comma 5 8 4 3" xfId="6662" xr:uid="{00000000-0005-0000-0000-000073180000}"/>
    <cellStyle name="Comma 5 8 5" xfId="6663" xr:uid="{00000000-0005-0000-0000-000074180000}"/>
    <cellStyle name="Comma 5 8 5 2" xfId="6664" xr:uid="{00000000-0005-0000-0000-000075180000}"/>
    <cellStyle name="Comma 5 8 6" xfId="6665" xr:uid="{00000000-0005-0000-0000-000076180000}"/>
    <cellStyle name="Comma 5 8 6 2" xfId="6666" xr:uid="{00000000-0005-0000-0000-000077180000}"/>
    <cellStyle name="Comma 5 8 7" xfId="6667" xr:uid="{00000000-0005-0000-0000-000078180000}"/>
    <cellStyle name="Comma 5 9" xfId="6668" xr:uid="{00000000-0005-0000-0000-000079180000}"/>
    <cellStyle name="Comma 5 9 2" xfId="6669" xr:uid="{00000000-0005-0000-0000-00007A180000}"/>
    <cellStyle name="Comma 5 9 2 2" xfId="6670" xr:uid="{00000000-0005-0000-0000-00007B180000}"/>
    <cellStyle name="Comma 5 9 2 2 2" xfId="6671" xr:uid="{00000000-0005-0000-0000-00007C180000}"/>
    <cellStyle name="Comma 5 9 2 2 2 2" xfId="6672" xr:uid="{00000000-0005-0000-0000-00007D180000}"/>
    <cellStyle name="Comma 5 9 2 2 3" xfId="6673" xr:uid="{00000000-0005-0000-0000-00007E180000}"/>
    <cellStyle name="Comma 5 9 2 3" xfId="6674" xr:uid="{00000000-0005-0000-0000-00007F180000}"/>
    <cellStyle name="Comma 5 9 2 3 2" xfId="6675" xr:uid="{00000000-0005-0000-0000-000080180000}"/>
    <cellStyle name="Comma 5 9 2 3 2 2" xfId="6676" xr:uid="{00000000-0005-0000-0000-000081180000}"/>
    <cellStyle name="Comma 5 9 2 3 3" xfId="6677" xr:uid="{00000000-0005-0000-0000-000082180000}"/>
    <cellStyle name="Comma 5 9 2 4" xfId="6678" xr:uid="{00000000-0005-0000-0000-000083180000}"/>
    <cellStyle name="Comma 5 9 2 4 2" xfId="6679" xr:uid="{00000000-0005-0000-0000-000084180000}"/>
    <cellStyle name="Comma 5 9 2 5" xfId="6680" xr:uid="{00000000-0005-0000-0000-000085180000}"/>
    <cellStyle name="Comma 5 9 2 5 2" xfId="6681" xr:uid="{00000000-0005-0000-0000-000086180000}"/>
    <cellStyle name="Comma 5 9 2 6" xfId="6682" xr:uid="{00000000-0005-0000-0000-000087180000}"/>
    <cellStyle name="Comma 5 9 3" xfId="6683" xr:uid="{00000000-0005-0000-0000-000088180000}"/>
    <cellStyle name="Comma 5 9 3 2" xfId="6684" xr:uid="{00000000-0005-0000-0000-000089180000}"/>
    <cellStyle name="Comma 5 9 3 2 2" xfId="6685" xr:uid="{00000000-0005-0000-0000-00008A180000}"/>
    <cellStyle name="Comma 5 9 3 3" xfId="6686" xr:uid="{00000000-0005-0000-0000-00008B180000}"/>
    <cellStyle name="Comma 5 9 4" xfId="6687" xr:uid="{00000000-0005-0000-0000-00008C180000}"/>
    <cellStyle name="Comma 5 9 4 2" xfId="6688" xr:uid="{00000000-0005-0000-0000-00008D180000}"/>
    <cellStyle name="Comma 5 9 4 2 2" xfId="6689" xr:uid="{00000000-0005-0000-0000-00008E180000}"/>
    <cellStyle name="Comma 5 9 4 3" xfId="6690" xr:uid="{00000000-0005-0000-0000-00008F180000}"/>
    <cellStyle name="Comma 5 9 5" xfId="6691" xr:uid="{00000000-0005-0000-0000-000090180000}"/>
    <cellStyle name="Comma 5 9 5 2" xfId="6692" xr:uid="{00000000-0005-0000-0000-000091180000}"/>
    <cellStyle name="Comma 5 9 6" xfId="6693" xr:uid="{00000000-0005-0000-0000-000092180000}"/>
    <cellStyle name="Comma 5 9 6 2" xfId="6694" xr:uid="{00000000-0005-0000-0000-000093180000}"/>
    <cellStyle name="Comma 5 9 7" xfId="6695" xr:uid="{00000000-0005-0000-0000-000094180000}"/>
    <cellStyle name="Comma 50" xfId="582" xr:uid="{00000000-0005-0000-0000-000095180000}"/>
    <cellStyle name="Comma 51" xfId="583" xr:uid="{00000000-0005-0000-0000-000096180000}"/>
    <cellStyle name="Comma 52" xfId="584" xr:uid="{00000000-0005-0000-0000-000097180000}"/>
    <cellStyle name="Comma 53" xfId="585" xr:uid="{00000000-0005-0000-0000-000098180000}"/>
    <cellStyle name="Comma 54" xfId="586" xr:uid="{00000000-0005-0000-0000-000099180000}"/>
    <cellStyle name="Comma 55" xfId="587" xr:uid="{00000000-0005-0000-0000-00009A180000}"/>
    <cellStyle name="Comma 56" xfId="588" xr:uid="{00000000-0005-0000-0000-00009B180000}"/>
    <cellStyle name="Comma 57" xfId="589" xr:uid="{00000000-0005-0000-0000-00009C180000}"/>
    <cellStyle name="Comma 58" xfId="590" xr:uid="{00000000-0005-0000-0000-00009D180000}"/>
    <cellStyle name="Comma 59" xfId="591" xr:uid="{00000000-0005-0000-0000-00009E180000}"/>
    <cellStyle name="Comma 6" xfId="520" xr:uid="{00000000-0005-0000-0000-00009F180000}"/>
    <cellStyle name="Comma 6 10" xfId="6696" xr:uid="{00000000-0005-0000-0000-0000A0180000}"/>
    <cellStyle name="Comma 6 10 2" xfId="6697" xr:uid="{00000000-0005-0000-0000-0000A1180000}"/>
    <cellStyle name="Comma 6 10 2 2" xfId="6698" xr:uid="{00000000-0005-0000-0000-0000A2180000}"/>
    <cellStyle name="Comma 6 10 2 2 2" xfId="6699" xr:uid="{00000000-0005-0000-0000-0000A3180000}"/>
    <cellStyle name="Comma 6 10 2 3" xfId="6700" xr:uid="{00000000-0005-0000-0000-0000A4180000}"/>
    <cellStyle name="Comma 6 10 3" xfId="6701" xr:uid="{00000000-0005-0000-0000-0000A5180000}"/>
    <cellStyle name="Comma 6 10 3 2" xfId="6702" xr:uid="{00000000-0005-0000-0000-0000A6180000}"/>
    <cellStyle name="Comma 6 10 3 2 2" xfId="6703" xr:uid="{00000000-0005-0000-0000-0000A7180000}"/>
    <cellStyle name="Comma 6 10 3 3" xfId="6704" xr:uid="{00000000-0005-0000-0000-0000A8180000}"/>
    <cellStyle name="Comma 6 10 4" xfId="6705" xr:uid="{00000000-0005-0000-0000-0000A9180000}"/>
    <cellStyle name="Comma 6 10 4 2" xfId="6706" xr:uid="{00000000-0005-0000-0000-0000AA180000}"/>
    <cellStyle name="Comma 6 10 5" xfId="6707" xr:uid="{00000000-0005-0000-0000-0000AB180000}"/>
    <cellStyle name="Comma 6 10 5 2" xfId="6708" xr:uid="{00000000-0005-0000-0000-0000AC180000}"/>
    <cellStyle name="Comma 6 10 6" xfId="6709" xr:uid="{00000000-0005-0000-0000-0000AD180000}"/>
    <cellStyle name="Comma 6 11" xfId="6710" xr:uid="{00000000-0005-0000-0000-0000AE180000}"/>
    <cellStyle name="Comma 6 12" xfId="592" xr:uid="{00000000-0005-0000-0000-0000AF180000}"/>
    <cellStyle name="Comma 6 13" xfId="38360" xr:uid="{00000000-0005-0000-0000-0000B0180000}"/>
    <cellStyle name="Comma 6 2" xfId="593" xr:uid="{00000000-0005-0000-0000-0000B1180000}"/>
    <cellStyle name="Comma 6 2 10" xfId="6711" xr:uid="{00000000-0005-0000-0000-0000B2180000}"/>
    <cellStyle name="Comma 6 2 10 2" xfId="6712" xr:uid="{00000000-0005-0000-0000-0000B3180000}"/>
    <cellStyle name="Comma 6 2 10 2 2" xfId="6713" xr:uid="{00000000-0005-0000-0000-0000B4180000}"/>
    <cellStyle name="Comma 6 2 10 2 2 2" xfId="6714" xr:uid="{00000000-0005-0000-0000-0000B5180000}"/>
    <cellStyle name="Comma 6 2 10 2 3" xfId="6715" xr:uid="{00000000-0005-0000-0000-0000B6180000}"/>
    <cellStyle name="Comma 6 2 10 3" xfId="6716" xr:uid="{00000000-0005-0000-0000-0000B7180000}"/>
    <cellStyle name="Comma 6 2 10 3 2" xfId="6717" xr:uid="{00000000-0005-0000-0000-0000B8180000}"/>
    <cellStyle name="Comma 6 2 10 3 2 2" xfId="6718" xr:uid="{00000000-0005-0000-0000-0000B9180000}"/>
    <cellStyle name="Comma 6 2 10 3 3" xfId="6719" xr:uid="{00000000-0005-0000-0000-0000BA180000}"/>
    <cellStyle name="Comma 6 2 10 4" xfId="6720" xr:uid="{00000000-0005-0000-0000-0000BB180000}"/>
    <cellStyle name="Comma 6 2 10 4 2" xfId="6721" xr:uid="{00000000-0005-0000-0000-0000BC180000}"/>
    <cellStyle name="Comma 6 2 10 5" xfId="6722" xr:uid="{00000000-0005-0000-0000-0000BD180000}"/>
    <cellStyle name="Comma 6 2 10 5 2" xfId="6723" xr:uid="{00000000-0005-0000-0000-0000BE180000}"/>
    <cellStyle name="Comma 6 2 10 6" xfId="6724" xr:uid="{00000000-0005-0000-0000-0000BF180000}"/>
    <cellStyle name="Comma 6 2 11" xfId="6725" xr:uid="{00000000-0005-0000-0000-0000C0180000}"/>
    <cellStyle name="Comma 6 2 2" xfId="6726" xr:uid="{00000000-0005-0000-0000-0000C1180000}"/>
    <cellStyle name="Comma 6 2 2 2" xfId="6727" xr:uid="{00000000-0005-0000-0000-0000C2180000}"/>
    <cellStyle name="Comma 6 2 3" xfId="6728" xr:uid="{00000000-0005-0000-0000-0000C3180000}"/>
    <cellStyle name="Comma 6 2 3 10" xfId="6729" xr:uid="{00000000-0005-0000-0000-0000C4180000}"/>
    <cellStyle name="Comma 6 2 3 10 2" xfId="6730" xr:uid="{00000000-0005-0000-0000-0000C5180000}"/>
    <cellStyle name="Comma 6 2 3 11" xfId="6731" xr:uid="{00000000-0005-0000-0000-0000C6180000}"/>
    <cellStyle name="Comma 6 2 3 11 2" xfId="6732" xr:uid="{00000000-0005-0000-0000-0000C7180000}"/>
    <cellStyle name="Comma 6 2 3 12" xfId="6733" xr:uid="{00000000-0005-0000-0000-0000C8180000}"/>
    <cellStyle name="Comma 6 2 3 2" xfId="6734" xr:uid="{00000000-0005-0000-0000-0000C9180000}"/>
    <cellStyle name="Comma 6 2 3 2 10" xfId="6735" xr:uid="{00000000-0005-0000-0000-0000CA180000}"/>
    <cellStyle name="Comma 6 2 3 2 10 2" xfId="6736" xr:uid="{00000000-0005-0000-0000-0000CB180000}"/>
    <cellStyle name="Comma 6 2 3 2 11" xfId="6737" xr:uid="{00000000-0005-0000-0000-0000CC180000}"/>
    <cellStyle name="Comma 6 2 3 2 2" xfId="6738" xr:uid="{00000000-0005-0000-0000-0000CD180000}"/>
    <cellStyle name="Comma 6 2 3 2 2 10" xfId="6739" xr:uid="{00000000-0005-0000-0000-0000CE180000}"/>
    <cellStyle name="Comma 6 2 3 2 2 2" xfId="6740" xr:uid="{00000000-0005-0000-0000-0000CF180000}"/>
    <cellStyle name="Comma 6 2 3 2 2 2 2" xfId="6741" xr:uid="{00000000-0005-0000-0000-0000D0180000}"/>
    <cellStyle name="Comma 6 2 3 2 2 2 2 2" xfId="6742" xr:uid="{00000000-0005-0000-0000-0000D1180000}"/>
    <cellStyle name="Comma 6 2 3 2 2 2 2 2 2" xfId="6743" xr:uid="{00000000-0005-0000-0000-0000D2180000}"/>
    <cellStyle name="Comma 6 2 3 2 2 2 2 2 2 2" xfId="6744" xr:uid="{00000000-0005-0000-0000-0000D3180000}"/>
    <cellStyle name="Comma 6 2 3 2 2 2 2 2 2 2 2" xfId="6745" xr:uid="{00000000-0005-0000-0000-0000D4180000}"/>
    <cellStyle name="Comma 6 2 3 2 2 2 2 2 2 3" xfId="6746" xr:uid="{00000000-0005-0000-0000-0000D5180000}"/>
    <cellStyle name="Comma 6 2 3 2 2 2 2 2 3" xfId="6747" xr:uid="{00000000-0005-0000-0000-0000D6180000}"/>
    <cellStyle name="Comma 6 2 3 2 2 2 2 2 3 2" xfId="6748" xr:uid="{00000000-0005-0000-0000-0000D7180000}"/>
    <cellStyle name="Comma 6 2 3 2 2 2 2 2 3 2 2" xfId="6749" xr:uid="{00000000-0005-0000-0000-0000D8180000}"/>
    <cellStyle name="Comma 6 2 3 2 2 2 2 2 3 3" xfId="6750" xr:uid="{00000000-0005-0000-0000-0000D9180000}"/>
    <cellStyle name="Comma 6 2 3 2 2 2 2 2 4" xfId="6751" xr:uid="{00000000-0005-0000-0000-0000DA180000}"/>
    <cellStyle name="Comma 6 2 3 2 2 2 2 2 4 2" xfId="6752" xr:uid="{00000000-0005-0000-0000-0000DB180000}"/>
    <cellStyle name="Comma 6 2 3 2 2 2 2 2 5" xfId="6753" xr:uid="{00000000-0005-0000-0000-0000DC180000}"/>
    <cellStyle name="Comma 6 2 3 2 2 2 2 2 5 2" xfId="6754" xr:uid="{00000000-0005-0000-0000-0000DD180000}"/>
    <cellStyle name="Comma 6 2 3 2 2 2 2 2 6" xfId="6755" xr:uid="{00000000-0005-0000-0000-0000DE180000}"/>
    <cellStyle name="Comma 6 2 3 2 2 2 2 3" xfId="6756" xr:uid="{00000000-0005-0000-0000-0000DF180000}"/>
    <cellStyle name="Comma 6 2 3 2 2 2 2 3 2" xfId="6757" xr:uid="{00000000-0005-0000-0000-0000E0180000}"/>
    <cellStyle name="Comma 6 2 3 2 2 2 2 3 2 2" xfId="6758" xr:uid="{00000000-0005-0000-0000-0000E1180000}"/>
    <cellStyle name="Comma 6 2 3 2 2 2 2 3 3" xfId="6759" xr:uid="{00000000-0005-0000-0000-0000E2180000}"/>
    <cellStyle name="Comma 6 2 3 2 2 2 2 4" xfId="6760" xr:uid="{00000000-0005-0000-0000-0000E3180000}"/>
    <cellStyle name="Comma 6 2 3 2 2 2 2 4 2" xfId="6761" xr:uid="{00000000-0005-0000-0000-0000E4180000}"/>
    <cellStyle name="Comma 6 2 3 2 2 2 2 4 2 2" xfId="6762" xr:uid="{00000000-0005-0000-0000-0000E5180000}"/>
    <cellStyle name="Comma 6 2 3 2 2 2 2 4 3" xfId="6763" xr:uid="{00000000-0005-0000-0000-0000E6180000}"/>
    <cellStyle name="Comma 6 2 3 2 2 2 2 5" xfId="6764" xr:uid="{00000000-0005-0000-0000-0000E7180000}"/>
    <cellStyle name="Comma 6 2 3 2 2 2 2 5 2" xfId="6765" xr:uid="{00000000-0005-0000-0000-0000E8180000}"/>
    <cellStyle name="Comma 6 2 3 2 2 2 2 6" xfId="6766" xr:uid="{00000000-0005-0000-0000-0000E9180000}"/>
    <cellStyle name="Comma 6 2 3 2 2 2 2 6 2" xfId="6767" xr:uid="{00000000-0005-0000-0000-0000EA180000}"/>
    <cellStyle name="Comma 6 2 3 2 2 2 2 7" xfId="6768" xr:uid="{00000000-0005-0000-0000-0000EB180000}"/>
    <cellStyle name="Comma 6 2 3 2 2 2 3" xfId="6769" xr:uid="{00000000-0005-0000-0000-0000EC180000}"/>
    <cellStyle name="Comma 6 2 3 2 2 2 3 2" xfId="6770" xr:uid="{00000000-0005-0000-0000-0000ED180000}"/>
    <cellStyle name="Comma 6 2 3 2 2 2 3 2 2" xfId="6771" xr:uid="{00000000-0005-0000-0000-0000EE180000}"/>
    <cellStyle name="Comma 6 2 3 2 2 2 3 2 2 2" xfId="6772" xr:uid="{00000000-0005-0000-0000-0000EF180000}"/>
    <cellStyle name="Comma 6 2 3 2 2 2 3 2 3" xfId="6773" xr:uid="{00000000-0005-0000-0000-0000F0180000}"/>
    <cellStyle name="Comma 6 2 3 2 2 2 3 3" xfId="6774" xr:uid="{00000000-0005-0000-0000-0000F1180000}"/>
    <cellStyle name="Comma 6 2 3 2 2 2 3 3 2" xfId="6775" xr:uid="{00000000-0005-0000-0000-0000F2180000}"/>
    <cellStyle name="Comma 6 2 3 2 2 2 3 3 2 2" xfId="6776" xr:uid="{00000000-0005-0000-0000-0000F3180000}"/>
    <cellStyle name="Comma 6 2 3 2 2 2 3 3 3" xfId="6777" xr:uid="{00000000-0005-0000-0000-0000F4180000}"/>
    <cellStyle name="Comma 6 2 3 2 2 2 3 4" xfId="6778" xr:uid="{00000000-0005-0000-0000-0000F5180000}"/>
    <cellStyle name="Comma 6 2 3 2 2 2 3 4 2" xfId="6779" xr:uid="{00000000-0005-0000-0000-0000F6180000}"/>
    <cellStyle name="Comma 6 2 3 2 2 2 3 5" xfId="6780" xr:uid="{00000000-0005-0000-0000-0000F7180000}"/>
    <cellStyle name="Comma 6 2 3 2 2 2 3 5 2" xfId="6781" xr:uid="{00000000-0005-0000-0000-0000F8180000}"/>
    <cellStyle name="Comma 6 2 3 2 2 2 3 6" xfId="6782" xr:uid="{00000000-0005-0000-0000-0000F9180000}"/>
    <cellStyle name="Comma 6 2 3 2 2 2 4" xfId="6783" xr:uid="{00000000-0005-0000-0000-0000FA180000}"/>
    <cellStyle name="Comma 6 2 3 2 2 2 4 2" xfId="6784" xr:uid="{00000000-0005-0000-0000-0000FB180000}"/>
    <cellStyle name="Comma 6 2 3 2 2 2 4 2 2" xfId="6785" xr:uid="{00000000-0005-0000-0000-0000FC180000}"/>
    <cellStyle name="Comma 6 2 3 2 2 2 4 3" xfId="6786" xr:uid="{00000000-0005-0000-0000-0000FD180000}"/>
    <cellStyle name="Comma 6 2 3 2 2 2 5" xfId="6787" xr:uid="{00000000-0005-0000-0000-0000FE180000}"/>
    <cellStyle name="Comma 6 2 3 2 2 2 5 2" xfId="6788" xr:uid="{00000000-0005-0000-0000-0000FF180000}"/>
    <cellStyle name="Comma 6 2 3 2 2 2 5 2 2" xfId="6789" xr:uid="{00000000-0005-0000-0000-000000190000}"/>
    <cellStyle name="Comma 6 2 3 2 2 2 5 3" xfId="6790" xr:uid="{00000000-0005-0000-0000-000001190000}"/>
    <cellStyle name="Comma 6 2 3 2 2 2 6" xfId="6791" xr:uid="{00000000-0005-0000-0000-000002190000}"/>
    <cellStyle name="Comma 6 2 3 2 2 2 6 2" xfId="6792" xr:uid="{00000000-0005-0000-0000-000003190000}"/>
    <cellStyle name="Comma 6 2 3 2 2 2 7" xfId="6793" xr:uid="{00000000-0005-0000-0000-000004190000}"/>
    <cellStyle name="Comma 6 2 3 2 2 2 7 2" xfId="6794" xr:uid="{00000000-0005-0000-0000-000005190000}"/>
    <cellStyle name="Comma 6 2 3 2 2 2 8" xfId="6795" xr:uid="{00000000-0005-0000-0000-000006190000}"/>
    <cellStyle name="Comma 6 2 3 2 2 3" xfId="6796" xr:uid="{00000000-0005-0000-0000-000007190000}"/>
    <cellStyle name="Comma 6 2 3 2 2 3 2" xfId="6797" xr:uid="{00000000-0005-0000-0000-000008190000}"/>
    <cellStyle name="Comma 6 2 3 2 2 3 2 2" xfId="6798" xr:uid="{00000000-0005-0000-0000-000009190000}"/>
    <cellStyle name="Comma 6 2 3 2 2 3 2 2 2" xfId="6799" xr:uid="{00000000-0005-0000-0000-00000A190000}"/>
    <cellStyle name="Comma 6 2 3 2 2 3 2 2 2 2" xfId="6800" xr:uid="{00000000-0005-0000-0000-00000B190000}"/>
    <cellStyle name="Comma 6 2 3 2 2 3 2 2 3" xfId="6801" xr:uid="{00000000-0005-0000-0000-00000C190000}"/>
    <cellStyle name="Comma 6 2 3 2 2 3 2 3" xfId="6802" xr:uid="{00000000-0005-0000-0000-00000D190000}"/>
    <cellStyle name="Comma 6 2 3 2 2 3 2 3 2" xfId="6803" xr:uid="{00000000-0005-0000-0000-00000E190000}"/>
    <cellStyle name="Comma 6 2 3 2 2 3 2 3 2 2" xfId="6804" xr:uid="{00000000-0005-0000-0000-00000F190000}"/>
    <cellStyle name="Comma 6 2 3 2 2 3 2 3 3" xfId="6805" xr:uid="{00000000-0005-0000-0000-000010190000}"/>
    <cellStyle name="Comma 6 2 3 2 2 3 2 4" xfId="6806" xr:uid="{00000000-0005-0000-0000-000011190000}"/>
    <cellStyle name="Comma 6 2 3 2 2 3 2 4 2" xfId="6807" xr:uid="{00000000-0005-0000-0000-000012190000}"/>
    <cellStyle name="Comma 6 2 3 2 2 3 2 5" xfId="6808" xr:uid="{00000000-0005-0000-0000-000013190000}"/>
    <cellStyle name="Comma 6 2 3 2 2 3 2 5 2" xfId="6809" xr:uid="{00000000-0005-0000-0000-000014190000}"/>
    <cellStyle name="Comma 6 2 3 2 2 3 2 6" xfId="6810" xr:uid="{00000000-0005-0000-0000-000015190000}"/>
    <cellStyle name="Comma 6 2 3 2 2 3 3" xfId="6811" xr:uid="{00000000-0005-0000-0000-000016190000}"/>
    <cellStyle name="Comma 6 2 3 2 2 3 3 2" xfId="6812" xr:uid="{00000000-0005-0000-0000-000017190000}"/>
    <cellStyle name="Comma 6 2 3 2 2 3 3 2 2" xfId="6813" xr:uid="{00000000-0005-0000-0000-000018190000}"/>
    <cellStyle name="Comma 6 2 3 2 2 3 3 3" xfId="6814" xr:uid="{00000000-0005-0000-0000-000019190000}"/>
    <cellStyle name="Comma 6 2 3 2 2 3 4" xfId="6815" xr:uid="{00000000-0005-0000-0000-00001A190000}"/>
    <cellStyle name="Comma 6 2 3 2 2 3 4 2" xfId="6816" xr:uid="{00000000-0005-0000-0000-00001B190000}"/>
    <cellStyle name="Comma 6 2 3 2 2 3 4 2 2" xfId="6817" xr:uid="{00000000-0005-0000-0000-00001C190000}"/>
    <cellStyle name="Comma 6 2 3 2 2 3 4 3" xfId="6818" xr:uid="{00000000-0005-0000-0000-00001D190000}"/>
    <cellStyle name="Comma 6 2 3 2 2 3 5" xfId="6819" xr:uid="{00000000-0005-0000-0000-00001E190000}"/>
    <cellStyle name="Comma 6 2 3 2 2 3 5 2" xfId="6820" xr:uid="{00000000-0005-0000-0000-00001F190000}"/>
    <cellStyle name="Comma 6 2 3 2 2 3 6" xfId="6821" xr:uid="{00000000-0005-0000-0000-000020190000}"/>
    <cellStyle name="Comma 6 2 3 2 2 3 6 2" xfId="6822" xr:uid="{00000000-0005-0000-0000-000021190000}"/>
    <cellStyle name="Comma 6 2 3 2 2 3 7" xfId="6823" xr:uid="{00000000-0005-0000-0000-000022190000}"/>
    <cellStyle name="Comma 6 2 3 2 2 4" xfId="6824" xr:uid="{00000000-0005-0000-0000-000023190000}"/>
    <cellStyle name="Comma 6 2 3 2 2 4 2" xfId="6825" xr:uid="{00000000-0005-0000-0000-000024190000}"/>
    <cellStyle name="Comma 6 2 3 2 2 4 2 2" xfId="6826" xr:uid="{00000000-0005-0000-0000-000025190000}"/>
    <cellStyle name="Comma 6 2 3 2 2 4 2 2 2" xfId="6827" xr:uid="{00000000-0005-0000-0000-000026190000}"/>
    <cellStyle name="Comma 6 2 3 2 2 4 2 2 2 2" xfId="6828" xr:uid="{00000000-0005-0000-0000-000027190000}"/>
    <cellStyle name="Comma 6 2 3 2 2 4 2 2 3" xfId="6829" xr:uid="{00000000-0005-0000-0000-000028190000}"/>
    <cellStyle name="Comma 6 2 3 2 2 4 2 3" xfId="6830" xr:uid="{00000000-0005-0000-0000-000029190000}"/>
    <cellStyle name="Comma 6 2 3 2 2 4 2 3 2" xfId="6831" xr:uid="{00000000-0005-0000-0000-00002A190000}"/>
    <cellStyle name="Comma 6 2 3 2 2 4 2 3 2 2" xfId="6832" xr:uid="{00000000-0005-0000-0000-00002B190000}"/>
    <cellStyle name="Comma 6 2 3 2 2 4 2 3 3" xfId="6833" xr:uid="{00000000-0005-0000-0000-00002C190000}"/>
    <cellStyle name="Comma 6 2 3 2 2 4 2 4" xfId="6834" xr:uid="{00000000-0005-0000-0000-00002D190000}"/>
    <cellStyle name="Comma 6 2 3 2 2 4 2 4 2" xfId="6835" xr:uid="{00000000-0005-0000-0000-00002E190000}"/>
    <cellStyle name="Comma 6 2 3 2 2 4 2 5" xfId="6836" xr:uid="{00000000-0005-0000-0000-00002F190000}"/>
    <cellStyle name="Comma 6 2 3 2 2 4 2 5 2" xfId="6837" xr:uid="{00000000-0005-0000-0000-000030190000}"/>
    <cellStyle name="Comma 6 2 3 2 2 4 2 6" xfId="6838" xr:uid="{00000000-0005-0000-0000-000031190000}"/>
    <cellStyle name="Comma 6 2 3 2 2 4 3" xfId="6839" xr:uid="{00000000-0005-0000-0000-000032190000}"/>
    <cellStyle name="Comma 6 2 3 2 2 4 3 2" xfId="6840" xr:uid="{00000000-0005-0000-0000-000033190000}"/>
    <cellStyle name="Comma 6 2 3 2 2 4 3 2 2" xfId="6841" xr:uid="{00000000-0005-0000-0000-000034190000}"/>
    <cellStyle name="Comma 6 2 3 2 2 4 3 3" xfId="6842" xr:uid="{00000000-0005-0000-0000-000035190000}"/>
    <cellStyle name="Comma 6 2 3 2 2 4 4" xfId="6843" xr:uid="{00000000-0005-0000-0000-000036190000}"/>
    <cellStyle name="Comma 6 2 3 2 2 4 4 2" xfId="6844" xr:uid="{00000000-0005-0000-0000-000037190000}"/>
    <cellStyle name="Comma 6 2 3 2 2 4 4 2 2" xfId="6845" xr:uid="{00000000-0005-0000-0000-000038190000}"/>
    <cellStyle name="Comma 6 2 3 2 2 4 4 3" xfId="6846" xr:uid="{00000000-0005-0000-0000-000039190000}"/>
    <cellStyle name="Comma 6 2 3 2 2 4 5" xfId="6847" xr:uid="{00000000-0005-0000-0000-00003A190000}"/>
    <cellStyle name="Comma 6 2 3 2 2 4 5 2" xfId="6848" xr:uid="{00000000-0005-0000-0000-00003B190000}"/>
    <cellStyle name="Comma 6 2 3 2 2 4 6" xfId="6849" xr:uid="{00000000-0005-0000-0000-00003C190000}"/>
    <cellStyle name="Comma 6 2 3 2 2 4 6 2" xfId="6850" xr:uid="{00000000-0005-0000-0000-00003D190000}"/>
    <cellStyle name="Comma 6 2 3 2 2 4 7" xfId="6851" xr:uid="{00000000-0005-0000-0000-00003E190000}"/>
    <cellStyle name="Comma 6 2 3 2 2 5" xfId="6852" xr:uid="{00000000-0005-0000-0000-00003F190000}"/>
    <cellStyle name="Comma 6 2 3 2 2 5 2" xfId="6853" xr:uid="{00000000-0005-0000-0000-000040190000}"/>
    <cellStyle name="Comma 6 2 3 2 2 5 2 2" xfId="6854" xr:uid="{00000000-0005-0000-0000-000041190000}"/>
    <cellStyle name="Comma 6 2 3 2 2 5 2 2 2" xfId="6855" xr:uid="{00000000-0005-0000-0000-000042190000}"/>
    <cellStyle name="Comma 6 2 3 2 2 5 2 3" xfId="6856" xr:uid="{00000000-0005-0000-0000-000043190000}"/>
    <cellStyle name="Comma 6 2 3 2 2 5 3" xfId="6857" xr:uid="{00000000-0005-0000-0000-000044190000}"/>
    <cellStyle name="Comma 6 2 3 2 2 5 3 2" xfId="6858" xr:uid="{00000000-0005-0000-0000-000045190000}"/>
    <cellStyle name="Comma 6 2 3 2 2 5 3 2 2" xfId="6859" xr:uid="{00000000-0005-0000-0000-000046190000}"/>
    <cellStyle name="Comma 6 2 3 2 2 5 3 3" xfId="6860" xr:uid="{00000000-0005-0000-0000-000047190000}"/>
    <cellStyle name="Comma 6 2 3 2 2 5 4" xfId="6861" xr:uid="{00000000-0005-0000-0000-000048190000}"/>
    <cellStyle name="Comma 6 2 3 2 2 5 4 2" xfId="6862" xr:uid="{00000000-0005-0000-0000-000049190000}"/>
    <cellStyle name="Comma 6 2 3 2 2 5 5" xfId="6863" xr:uid="{00000000-0005-0000-0000-00004A190000}"/>
    <cellStyle name="Comma 6 2 3 2 2 5 5 2" xfId="6864" xr:uid="{00000000-0005-0000-0000-00004B190000}"/>
    <cellStyle name="Comma 6 2 3 2 2 5 6" xfId="6865" xr:uid="{00000000-0005-0000-0000-00004C190000}"/>
    <cellStyle name="Comma 6 2 3 2 2 6" xfId="6866" xr:uid="{00000000-0005-0000-0000-00004D190000}"/>
    <cellStyle name="Comma 6 2 3 2 2 6 2" xfId="6867" xr:uid="{00000000-0005-0000-0000-00004E190000}"/>
    <cellStyle name="Comma 6 2 3 2 2 6 2 2" xfId="6868" xr:uid="{00000000-0005-0000-0000-00004F190000}"/>
    <cellStyle name="Comma 6 2 3 2 2 6 3" xfId="6869" xr:uid="{00000000-0005-0000-0000-000050190000}"/>
    <cellStyle name="Comma 6 2 3 2 2 7" xfId="6870" xr:uid="{00000000-0005-0000-0000-000051190000}"/>
    <cellStyle name="Comma 6 2 3 2 2 7 2" xfId="6871" xr:uid="{00000000-0005-0000-0000-000052190000}"/>
    <cellStyle name="Comma 6 2 3 2 2 7 2 2" xfId="6872" xr:uid="{00000000-0005-0000-0000-000053190000}"/>
    <cellStyle name="Comma 6 2 3 2 2 7 3" xfId="6873" xr:uid="{00000000-0005-0000-0000-000054190000}"/>
    <cellStyle name="Comma 6 2 3 2 2 8" xfId="6874" xr:uid="{00000000-0005-0000-0000-000055190000}"/>
    <cellStyle name="Comma 6 2 3 2 2 8 2" xfId="6875" xr:uid="{00000000-0005-0000-0000-000056190000}"/>
    <cellStyle name="Comma 6 2 3 2 2 9" xfId="6876" xr:uid="{00000000-0005-0000-0000-000057190000}"/>
    <cellStyle name="Comma 6 2 3 2 2 9 2" xfId="6877" xr:uid="{00000000-0005-0000-0000-000058190000}"/>
    <cellStyle name="Comma 6 2 3 2 3" xfId="6878" xr:uid="{00000000-0005-0000-0000-000059190000}"/>
    <cellStyle name="Comma 6 2 3 2 3 2" xfId="6879" xr:uid="{00000000-0005-0000-0000-00005A190000}"/>
    <cellStyle name="Comma 6 2 3 2 3 2 2" xfId="6880" xr:uid="{00000000-0005-0000-0000-00005B190000}"/>
    <cellStyle name="Comma 6 2 3 2 3 2 2 2" xfId="6881" xr:uid="{00000000-0005-0000-0000-00005C190000}"/>
    <cellStyle name="Comma 6 2 3 2 3 2 2 2 2" xfId="6882" xr:uid="{00000000-0005-0000-0000-00005D190000}"/>
    <cellStyle name="Comma 6 2 3 2 3 2 2 2 2 2" xfId="6883" xr:uid="{00000000-0005-0000-0000-00005E190000}"/>
    <cellStyle name="Comma 6 2 3 2 3 2 2 2 3" xfId="6884" xr:uid="{00000000-0005-0000-0000-00005F190000}"/>
    <cellStyle name="Comma 6 2 3 2 3 2 2 3" xfId="6885" xr:uid="{00000000-0005-0000-0000-000060190000}"/>
    <cellStyle name="Comma 6 2 3 2 3 2 2 3 2" xfId="6886" xr:uid="{00000000-0005-0000-0000-000061190000}"/>
    <cellStyle name="Comma 6 2 3 2 3 2 2 3 2 2" xfId="6887" xr:uid="{00000000-0005-0000-0000-000062190000}"/>
    <cellStyle name="Comma 6 2 3 2 3 2 2 3 3" xfId="6888" xr:uid="{00000000-0005-0000-0000-000063190000}"/>
    <cellStyle name="Comma 6 2 3 2 3 2 2 4" xfId="6889" xr:uid="{00000000-0005-0000-0000-000064190000}"/>
    <cellStyle name="Comma 6 2 3 2 3 2 2 4 2" xfId="6890" xr:uid="{00000000-0005-0000-0000-000065190000}"/>
    <cellStyle name="Comma 6 2 3 2 3 2 2 5" xfId="6891" xr:uid="{00000000-0005-0000-0000-000066190000}"/>
    <cellStyle name="Comma 6 2 3 2 3 2 2 5 2" xfId="6892" xr:uid="{00000000-0005-0000-0000-000067190000}"/>
    <cellStyle name="Comma 6 2 3 2 3 2 2 6" xfId="6893" xr:uid="{00000000-0005-0000-0000-000068190000}"/>
    <cellStyle name="Comma 6 2 3 2 3 2 3" xfId="6894" xr:uid="{00000000-0005-0000-0000-000069190000}"/>
    <cellStyle name="Comma 6 2 3 2 3 2 3 2" xfId="6895" xr:uid="{00000000-0005-0000-0000-00006A190000}"/>
    <cellStyle name="Comma 6 2 3 2 3 2 3 2 2" xfId="6896" xr:uid="{00000000-0005-0000-0000-00006B190000}"/>
    <cellStyle name="Comma 6 2 3 2 3 2 3 3" xfId="6897" xr:uid="{00000000-0005-0000-0000-00006C190000}"/>
    <cellStyle name="Comma 6 2 3 2 3 2 4" xfId="6898" xr:uid="{00000000-0005-0000-0000-00006D190000}"/>
    <cellStyle name="Comma 6 2 3 2 3 2 4 2" xfId="6899" xr:uid="{00000000-0005-0000-0000-00006E190000}"/>
    <cellStyle name="Comma 6 2 3 2 3 2 4 2 2" xfId="6900" xr:uid="{00000000-0005-0000-0000-00006F190000}"/>
    <cellStyle name="Comma 6 2 3 2 3 2 4 3" xfId="6901" xr:uid="{00000000-0005-0000-0000-000070190000}"/>
    <cellStyle name="Comma 6 2 3 2 3 2 5" xfId="6902" xr:uid="{00000000-0005-0000-0000-000071190000}"/>
    <cellStyle name="Comma 6 2 3 2 3 2 5 2" xfId="6903" xr:uid="{00000000-0005-0000-0000-000072190000}"/>
    <cellStyle name="Comma 6 2 3 2 3 2 6" xfId="6904" xr:uid="{00000000-0005-0000-0000-000073190000}"/>
    <cellStyle name="Comma 6 2 3 2 3 2 6 2" xfId="6905" xr:uid="{00000000-0005-0000-0000-000074190000}"/>
    <cellStyle name="Comma 6 2 3 2 3 2 7" xfId="6906" xr:uid="{00000000-0005-0000-0000-000075190000}"/>
    <cellStyle name="Comma 6 2 3 2 3 3" xfId="6907" xr:uid="{00000000-0005-0000-0000-000076190000}"/>
    <cellStyle name="Comma 6 2 3 2 3 3 2" xfId="6908" xr:uid="{00000000-0005-0000-0000-000077190000}"/>
    <cellStyle name="Comma 6 2 3 2 3 3 2 2" xfId="6909" xr:uid="{00000000-0005-0000-0000-000078190000}"/>
    <cellStyle name="Comma 6 2 3 2 3 3 2 2 2" xfId="6910" xr:uid="{00000000-0005-0000-0000-000079190000}"/>
    <cellStyle name="Comma 6 2 3 2 3 3 2 3" xfId="6911" xr:uid="{00000000-0005-0000-0000-00007A190000}"/>
    <cellStyle name="Comma 6 2 3 2 3 3 3" xfId="6912" xr:uid="{00000000-0005-0000-0000-00007B190000}"/>
    <cellStyle name="Comma 6 2 3 2 3 3 3 2" xfId="6913" xr:uid="{00000000-0005-0000-0000-00007C190000}"/>
    <cellStyle name="Comma 6 2 3 2 3 3 3 2 2" xfId="6914" xr:uid="{00000000-0005-0000-0000-00007D190000}"/>
    <cellStyle name="Comma 6 2 3 2 3 3 3 3" xfId="6915" xr:uid="{00000000-0005-0000-0000-00007E190000}"/>
    <cellStyle name="Comma 6 2 3 2 3 3 4" xfId="6916" xr:uid="{00000000-0005-0000-0000-00007F190000}"/>
    <cellStyle name="Comma 6 2 3 2 3 3 4 2" xfId="6917" xr:uid="{00000000-0005-0000-0000-000080190000}"/>
    <cellStyle name="Comma 6 2 3 2 3 3 5" xfId="6918" xr:uid="{00000000-0005-0000-0000-000081190000}"/>
    <cellStyle name="Comma 6 2 3 2 3 3 5 2" xfId="6919" xr:uid="{00000000-0005-0000-0000-000082190000}"/>
    <cellStyle name="Comma 6 2 3 2 3 3 6" xfId="6920" xr:uid="{00000000-0005-0000-0000-000083190000}"/>
    <cellStyle name="Comma 6 2 3 2 3 4" xfId="6921" xr:uid="{00000000-0005-0000-0000-000084190000}"/>
    <cellStyle name="Comma 6 2 3 2 3 4 2" xfId="6922" xr:uid="{00000000-0005-0000-0000-000085190000}"/>
    <cellStyle name="Comma 6 2 3 2 3 4 2 2" xfId="6923" xr:uid="{00000000-0005-0000-0000-000086190000}"/>
    <cellStyle name="Comma 6 2 3 2 3 4 3" xfId="6924" xr:uid="{00000000-0005-0000-0000-000087190000}"/>
    <cellStyle name="Comma 6 2 3 2 3 5" xfId="6925" xr:uid="{00000000-0005-0000-0000-000088190000}"/>
    <cellStyle name="Comma 6 2 3 2 3 5 2" xfId="6926" xr:uid="{00000000-0005-0000-0000-000089190000}"/>
    <cellStyle name="Comma 6 2 3 2 3 5 2 2" xfId="6927" xr:uid="{00000000-0005-0000-0000-00008A190000}"/>
    <cellStyle name="Comma 6 2 3 2 3 5 3" xfId="6928" xr:uid="{00000000-0005-0000-0000-00008B190000}"/>
    <cellStyle name="Comma 6 2 3 2 3 6" xfId="6929" xr:uid="{00000000-0005-0000-0000-00008C190000}"/>
    <cellStyle name="Comma 6 2 3 2 3 6 2" xfId="6930" xr:uid="{00000000-0005-0000-0000-00008D190000}"/>
    <cellStyle name="Comma 6 2 3 2 3 7" xfId="6931" xr:uid="{00000000-0005-0000-0000-00008E190000}"/>
    <cellStyle name="Comma 6 2 3 2 3 7 2" xfId="6932" xr:uid="{00000000-0005-0000-0000-00008F190000}"/>
    <cellStyle name="Comma 6 2 3 2 3 8" xfId="6933" xr:uid="{00000000-0005-0000-0000-000090190000}"/>
    <cellStyle name="Comma 6 2 3 2 4" xfId="6934" xr:uid="{00000000-0005-0000-0000-000091190000}"/>
    <cellStyle name="Comma 6 2 3 2 4 2" xfId="6935" xr:uid="{00000000-0005-0000-0000-000092190000}"/>
    <cellStyle name="Comma 6 2 3 2 4 2 2" xfId="6936" xr:uid="{00000000-0005-0000-0000-000093190000}"/>
    <cellStyle name="Comma 6 2 3 2 4 2 2 2" xfId="6937" xr:uid="{00000000-0005-0000-0000-000094190000}"/>
    <cellStyle name="Comma 6 2 3 2 4 2 2 2 2" xfId="6938" xr:uid="{00000000-0005-0000-0000-000095190000}"/>
    <cellStyle name="Comma 6 2 3 2 4 2 2 3" xfId="6939" xr:uid="{00000000-0005-0000-0000-000096190000}"/>
    <cellStyle name="Comma 6 2 3 2 4 2 3" xfId="6940" xr:uid="{00000000-0005-0000-0000-000097190000}"/>
    <cellStyle name="Comma 6 2 3 2 4 2 3 2" xfId="6941" xr:uid="{00000000-0005-0000-0000-000098190000}"/>
    <cellStyle name="Comma 6 2 3 2 4 2 3 2 2" xfId="6942" xr:uid="{00000000-0005-0000-0000-000099190000}"/>
    <cellStyle name="Comma 6 2 3 2 4 2 3 3" xfId="6943" xr:uid="{00000000-0005-0000-0000-00009A190000}"/>
    <cellStyle name="Comma 6 2 3 2 4 2 4" xfId="6944" xr:uid="{00000000-0005-0000-0000-00009B190000}"/>
    <cellStyle name="Comma 6 2 3 2 4 2 4 2" xfId="6945" xr:uid="{00000000-0005-0000-0000-00009C190000}"/>
    <cellStyle name="Comma 6 2 3 2 4 2 5" xfId="6946" xr:uid="{00000000-0005-0000-0000-00009D190000}"/>
    <cellStyle name="Comma 6 2 3 2 4 2 5 2" xfId="6947" xr:uid="{00000000-0005-0000-0000-00009E190000}"/>
    <cellStyle name="Comma 6 2 3 2 4 2 6" xfId="6948" xr:uid="{00000000-0005-0000-0000-00009F190000}"/>
    <cellStyle name="Comma 6 2 3 2 4 3" xfId="6949" xr:uid="{00000000-0005-0000-0000-0000A0190000}"/>
    <cellStyle name="Comma 6 2 3 2 4 3 2" xfId="6950" xr:uid="{00000000-0005-0000-0000-0000A1190000}"/>
    <cellStyle name="Comma 6 2 3 2 4 3 2 2" xfId="6951" xr:uid="{00000000-0005-0000-0000-0000A2190000}"/>
    <cellStyle name="Comma 6 2 3 2 4 3 3" xfId="6952" xr:uid="{00000000-0005-0000-0000-0000A3190000}"/>
    <cellStyle name="Comma 6 2 3 2 4 4" xfId="6953" xr:uid="{00000000-0005-0000-0000-0000A4190000}"/>
    <cellStyle name="Comma 6 2 3 2 4 4 2" xfId="6954" xr:uid="{00000000-0005-0000-0000-0000A5190000}"/>
    <cellStyle name="Comma 6 2 3 2 4 4 2 2" xfId="6955" xr:uid="{00000000-0005-0000-0000-0000A6190000}"/>
    <cellStyle name="Comma 6 2 3 2 4 4 3" xfId="6956" xr:uid="{00000000-0005-0000-0000-0000A7190000}"/>
    <cellStyle name="Comma 6 2 3 2 4 5" xfId="6957" xr:uid="{00000000-0005-0000-0000-0000A8190000}"/>
    <cellStyle name="Comma 6 2 3 2 4 5 2" xfId="6958" xr:uid="{00000000-0005-0000-0000-0000A9190000}"/>
    <cellStyle name="Comma 6 2 3 2 4 6" xfId="6959" xr:uid="{00000000-0005-0000-0000-0000AA190000}"/>
    <cellStyle name="Comma 6 2 3 2 4 6 2" xfId="6960" xr:uid="{00000000-0005-0000-0000-0000AB190000}"/>
    <cellStyle name="Comma 6 2 3 2 4 7" xfId="6961" xr:uid="{00000000-0005-0000-0000-0000AC190000}"/>
    <cellStyle name="Comma 6 2 3 2 5" xfId="6962" xr:uid="{00000000-0005-0000-0000-0000AD190000}"/>
    <cellStyle name="Comma 6 2 3 2 5 2" xfId="6963" xr:uid="{00000000-0005-0000-0000-0000AE190000}"/>
    <cellStyle name="Comma 6 2 3 2 5 2 2" xfId="6964" xr:uid="{00000000-0005-0000-0000-0000AF190000}"/>
    <cellStyle name="Comma 6 2 3 2 5 2 2 2" xfId="6965" xr:uid="{00000000-0005-0000-0000-0000B0190000}"/>
    <cellStyle name="Comma 6 2 3 2 5 2 2 2 2" xfId="6966" xr:uid="{00000000-0005-0000-0000-0000B1190000}"/>
    <cellStyle name="Comma 6 2 3 2 5 2 2 3" xfId="6967" xr:uid="{00000000-0005-0000-0000-0000B2190000}"/>
    <cellStyle name="Comma 6 2 3 2 5 2 3" xfId="6968" xr:uid="{00000000-0005-0000-0000-0000B3190000}"/>
    <cellStyle name="Comma 6 2 3 2 5 2 3 2" xfId="6969" xr:uid="{00000000-0005-0000-0000-0000B4190000}"/>
    <cellStyle name="Comma 6 2 3 2 5 2 3 2 2" xfId="6970" xr:uid="{00000000-0005-0000-0000-0000B5190000}"/>
    <cellStyle name="Comma 6 2 3 2 5 2 3 3" xfId="6971" xr:uid="{00000000-0005-0000-0000-0000B6190000}"/>
    <cellStyle name="Comma 6 2 3 2 5 2 4" xfId="6972" xr:uid="{00000000-0005-0000-0000-0000B7190000}"/>
    <cellStyle name="Comma 6 2 3 2 5 2 4 2" xfId="6973" xr:uid="{00000000-0005-0000-0000-0000B8190000}"/>
    <cellStyle name="Comma 6 2 3 2 5 2 5" xfId="6974" xr:uid="{00000000-0005-0000-0000-0000B9190000}"/>
    <cellStyle name="Comma 6 2 3 2 5 2 5 2" xfId="6975" xr:uid="{00000000-0005-0000-0000-0000BA190000}"/>
    <cellStyle name="Comma 6 2 3 2 5 2 6" xfId="6976" xr:uid="{00000000-0005-0000-0000-0000BB190000}"/>
    <cellStyle name="Comma 6 2 3 2 5 3" xfId="6977" xr:uid="{00000000-0005-0000-0000-0000BC190000}"/>
    <cellStyle name="Comma 6 2 3 2 5 3 2" xfId="6978" xr:uid="{00000000-0005-0000-0000-0000BD190000}"/>
    <cellStyle name="Comma 6 2 3 2 5 3 2 2" xfId="6979" xr:uid="{00000000-0005-0000-0000-0000BE190000}"/>
    <cellStyle name="Comma 6 2 3 2 5 3 3" xfId="6980" xr:uid="{00000000-0005-0000-0000-0000BF190000}"/>
    <cellStyle name="Comma 6 2 3 2 5 4" xfId="6981" xr:uid="{00000000-0005-0000-0000-0000C0190000}"/>
    <cellStyle name="Comma 6 2 3 2 5 4 2" xfId="6982" xr:uid="{00000000-0005-0000-0000-0000C1190000}"/>
    <cellStyle name="Comma 6 2 3 2 5 4 2 2" xfId="6983" xr:uid="{00000000-0005-0000-0000-0000C2190000}"/>
    <cellStyle name="Comma 6 2 3 2 5 4 3" xfId="6984" xr:uid="{00000000-0005-0000-0000-0000C3190000}"/>
    <cellStyle name="Comma 6 2 3 2 5 5" xfId="6985" xr:uid="{00000000-0005-0000-0000-0000C4190000}"/>
    <cellStyle name="Comma 6 2 3 2 5 5 2" xfId="6986" xr:uid="{00000000-0005-0000-0000-0000C5190000}"/>
    <cellStyle name="Comma 6 2 3 2 5 6" xfId="6987" xr:uid="{00000000-0005-0000-0000-0000C6190000}"/>
    <cellStyle name="Comma 6 2 3 2 5 6 2" xfId="6988" xr:uid="{00000000-0005-0000-0000-0000C7190000}"/>
    <cellStyle name="Comma 6 2 3 2 5 7" xfId="6989" xr:uid="{00000000-0005-0000-0000-0000C8190000}"/>
    <cellStyle name="Comma 6 2 3 2 6" xfId="6990" xr:uid="{00000000-0005-0000-0000-0000C9190000}"/>
    <cellStyle name="Comma 6 2 3 2 6 2" xfId="6991" xr:uid="{00000000-0005-0000-0000-0000CA190000}"/>
    <cellStyle name="Comma 6 2 3 2 6 2 2" xfId="6992" xr:uid="{00000000-0005-0000-0000-0000CB190000}"/>
    <cellStyle name="Comma 6 2 3 2 6 2 2 2" xfId="6993" xr:uid="{00000000-0005-0000-0000-0000CC190000}"/>
    <cellStyle name="Comma 6 2 3 2 6 2 3" xfId="6994" xr:uid="{00000000-0005-0000-0000-0000CD190000}"/>
    <cellStyle name="Comma 6 2 3 2 6 3" xfId="6995" xr:uid="{00000000-0005-0000-0000-0000CE190000}"/>
    <cellStyle name="Comma 6 2 3 2 6 3 2" xfId="6996" xr:uid="{00000000-0005-0000-0000-0000CF190000}"/>
    <cellStyle name="Comma 6 2 3 2 6 3 2 2" xfId="6997" xr:uid="{00000000-0005-0000-0000-0000D0190000}"/>
    <cellStyle name="Comma 6 2 3 2 6 3 3" xfId="6998" xr:uid="{00000000-0005-0000-0000-0000D1190000}"/>
    <cellStyle name="Comma 6 2 3 2 6 4" xfId="6999" xr:uid="{00000000-0005-0000-0000-0000D2190000}"/>
    <cellStyle name="Comma 6 2 3 2 6 4 2" xfId="7000" xr:uid="{00000000-0005-0000-0000-0000D3190000}"/>
    <cellStyle name="Comma 6 2 3 2 6 5" xfId="7001" xr:uid="{00000000-0005-0000-0000-0000D4190000}"/>
    <cellStyle name="Comma 6 2 3 2 6 5 2" xfId="7002" xr:uid="{00000000-0005-0000-0000-0000D5190000}"/>
    <cellStyle name="Comma 6 2 3 2 6 6" xfId="7003" xr:uid="{00000000-0005-0000-0000-0000D6190000}"/>
    <cellStyle name="Comma 6 2 3 2 7" xfId="7004" xr:uid="{00000000-0005-0000-0000-0000D7190000}"/>
    <cellStyle name="Comma 6 2 3 2 7 2" xfId="7005" xr:uid="{00000000-0005-0000-0000-0000D8190000}"/>
    <cellStyle name="Comma 6 2 3 2 7 2 2" xfId="7006" xr:uid="{00000000-0005-0000-0000-0000D9190000}"/>
    <cellStyle name="Comma 6 2 3 2 7 3" xfId="7007" xr:uid="{00000000-0005-0000-0000-0000DA190000}"/>
    <cellStyle name="Comma 6 2 3 2 8" xfId="7008" xr:uid="{00000000-0005-0000-0000-0000DB190000}"/>
    <cellStyle name="Comma 6 2 3 2 8 2" xfId="7009" xr:uid="{00000000-0005-0000-0000-0000DC190000}"/>
    <cellStyle name="Comma 6 2 3 2 8 2 2" xfId="7010" xr:uid="{00000000-0005-0000-0000-0000DD190000}"/>
    <cellStyle name="Comma 6 2 3 2 8 3" xfId="7011" xr:uid="{00000000-0005-0000-0000-0000DE190000}"/>
    <cellStyle name="Comma 6 2 3 2 9" xfId="7012" xr:uid="{00000000-0005-0000-0000-0000DF190000}"/>
    <cellStyle name="Comma 6 2 3 2 9 2" xfId="7013" xr:uid="{00000000-0005-0000-0000-0000E0190000}"/>
    <cellStyle name="Comma 6 2 3 3" xfId="7014" xr:uid="{00000000-0005-0000-0000-0000E1190000}"/>
    <cellStyle name="Comma 6 2 3 3 10" xfId="7015" xr:uid="{00000000-0005-0000-0000-0000E2190000}"/>
    <cellStyle name="Comma 6 2 3 3 2" xfId="7016" xr:uid="{00000000-0005-0000-0000-0000E3190000}"/>
    <cellStyle name="Comma 6 2 3 3 2 2" xfId="7017" xr:uid="{00000000-0005-0000-0000-0000E4190000}"/>
    <cellStyle name="Comma 6 2 3 3 2 2 2" xfId="7018" xr:uid="{00000000-0005-0000-0000-0000E5190000}"/>
    <cellStyle name="Comma 6 2 3 3 2 2 2 2" xfId="7019" xr:uid="{00000000-0005-0000-0000-0000E6190000}"/>
    <cellStyle name="Comma 6 2 3 3 2 2 2 2 2" xfId="7020" xr:uid="{00000000-0005-0000-0000-0000E7190000}"/>
    <cellStyle name="Comma 6 2 3 3 2 2 2 2 2 2" xfId="7021" xr:uid="{00000000-0005-0000-0000-0000E8190000}"/>
    <cellStyle name="Comma 6 2 3 3 2 2 2 2 3" xfId="7022" xr:uid="{00000000-0005-0000-0000-0000E9190000}"/>
    <cellStyle name="Comma 6 2 3 3 2 2 2 3" xfId="7023" xr:uid="{00000000-0005-0000-0000-0000EA190000}"/>
    <cellStyle name="Comma 6 2 3 3 2 2 2 3 2" xfId="7024" xr:uid="{00000000-0005-0000-0000-0000EB190000}"/>
    <cellStyle name="Comma 6 2 3 3 2 2 2 3 2 2" xfId="7025" xr:uid="{00000000-0005-0000-0000-0000EC190000}"/>
    <cellStyle name="Comma 6 2 3 3 2 2 2 3 3" xfId="7026" xr:uid="{00000000-0005-0000-0000-0000ED190000}"/>
    <cellStyle name="Comma 6 2 3 3 2 2 2 4" xfId="7027" xr:uid="{00000000-0005-0000-0000-0000EE190000}"/>
    <cellStyle name="Comma 6 2 3 3 2 2 2 4 2" xfId="7028" xr:uid="{00000000-0005-0000-0000-0000EF190000}"/>
    <cellStyle name="Comma 6 2 3 3 2 2 2 5" xfId="7029" xr:uid="{00000000-0005-0000-0000-0000F0190000}"/>
    <cellStyle name="Comma 6 2 3 3 2 2 2 5 2" xfId="7030" xr:uid="{00000000-0005-0000-0000-0000F1190000}"/>
    <cellStyle name="Comma 6 2 3 3 2 2 2 6" xfId="7031" xr:uid="{00000000-0005-0000-0000-0000F2190000}"/>
    <cellStyle name="Comma 6 2 3 3 2 2 3" xfId="7032" xr:uid="{00000000-0005-0000-0000-0000F3190000}"/>
    <cellStyle name="Comma 6 2 3 3 2 2 3 2" xfId="7033" xr:uid="{00000000-0005-0000-0000-0000F4190000}"/>
    <cellStyle name="Comma 6 2 3 3 2 2 3 2 2" xfId="7034" xr:uid="{00000000-0005-0000-0000-0000F5190000}"/>
    <cellStyle name="Comma 6 2 3 3 2 2 3 3" xfId="7035" xr:uid="{00000000-0005-0000-0000-0000F6190000}"/>
    <cellStyle name="Comma 6 2 3 3 2 2 4" xfId="7036" xr:uid="{00000000-0005-0000-0000-0000F7190000}"/>
    <cellStyle name="Comma 6 2 3 3 2 2 4 2" xfId="7037" xr:uid="{00000000-0005-0000-0000-0000F8190000}"/>
    <cellStyle name="Comma 6 2 3 3 2 2 4 2 2" xfId="7038" xr:uid="{00000000-0005-0000-0000-0000F9190000}"/>
    <cellStyle name="Comma 6 2 3 3 2 2 4 3" xfId="7039" xr:uid="{00000000-0005-0000-0000-0000FA190000}"/>
    <cellStyle name="Comma 6 2 3 3 2 2 5" xfId="7040" xr:uid="{00000000-0005-0000-0000-0000FB190000}"/>
    <cellStyle name="Comma 6 2 3 3 2 2 5 2" xfId="7041" xr:uid="{00000000-0005-0000-0000-0000FC190000}"/>
    <cellStyle name="Comma 6 2 3 3 2 2 6" xfId="7042" xr:uid="{00000000-0005-0000-0000-0000FD190000}"/>
    <cellStyle name="Comma 6 2 3 3 2 2 6 2" xfId="7043" xr:uid="{00000000-0005-0000-0000-0000FE190000}"/>
    <cellStyle name="Comma 6 2 3 3 2 2 7" xfId="7044" xr:uid="{00000000-0005-0000-0000-0000FF190000}"/>
    <cellStyle name="Comma 6 2 3 3 2 3" xfId="7045" xr:uid="{00000000-0005-0000-0000-0000001A0000}"/>
    <cellStyle name="Comma 6 2 3 3 2 3 2" xfId="7046" xr:uid="{00000000-0005-0000-0000-0000011A0000}"/>
    <cellStyle name="Comma 6 2 3 3 2 3 2 2" xfId="7047" xr:uid="{00000000-0005-0000-0000-0000021A0000}"/>
    <cellStyle name="Comma 6 2 3 3 2 3 2 2 2" xfId="7048" xr:uid="{00000000-0005-0000-0000-0000031A0000}"/>
    <cellStyle name="Comma 6 2 3 3 2 3 2 3" xfId="7049" xr:uid="{00000000-0005-0000-0000-0000041A0000}"/>
    <cellStyle name="Comma 6 2 3 3 2 3 3" xfId="7050" xr:uid="{00000000-0005-0000-0000-0000051A0000}"/>
    <cellStyle name="Comma 6 2 3 3 2 3 3 2" xfId="7051" xr:uid="{00000000-0005-0000-0000-0000061A0000}"/>
    <cellStyle name="Comma 6 2 3 3 2 3 3 2 2" xfId="7052" xr:uid="{00000000-0005-0000-0000-0000071A0000}"/>
    <cellStyle name="Comma 6 2 3 3 2 3 3 3" xfId="7053" xr:uid="{00000000-0005-0000-0000-0000081A0000}"/>
    <cellStyle name="Comma 6 2 3 3 2 3 4" xfId="7054" xr:uid="{00000000-0005-0000-0000-0000091A0000}"/>
    <cellStyle name="Comma 6 2 3 3 2 3 4 2" xfId="7055" xr:uid="{00000000-0005-0000-0000-00000A1A0000}"/>
    <cellStyle name="Comma 6 2 3 3 2 3 5" xfId="7056" xr:uid="{00000000-0005-0000-0000-00000B1A0000}"/>
    <cellStyle name="Comma 6 2 3 3 2 3 5 2" xfId="7057" xr:uid="{00000000-0005-0000-0000-00000C1A0000}"/>
    <cellStyle name="Comma 6 2 3 3 2 3 6" xfId="7058" xr:uid="{00000000-0005-0000-0000-00000D1A0000}"/>
    <cellStyle name="Comma 6 2 3 3 2 4" xfId="7059" xr:uid="{00000000-0005-0000-0000-00000E1A0000}"/>
    <cellStyle name="Comma 6 2 3 3 2 4 2" xfId="7060" xr:uid="{00000000-0005-0000-0000-00000F1A0000}"/>
    <cellStyle name="Comma 6 2 3 3 2 4 2 2" xfId="7061" xr:uid="{00000000-0005-0000-0000-0000101A0000}"/>
    <cellStyle name="Comma 6 2 3 3 2 4 3" xfId="7062" xr:uid="{00000000-0005-0000-0000-0000111A0000}"/>
    <cellStyle name="Comma 6 2 3 3 2 5" xfId="7063" xr:uid="{00000000-0005-0000-0000-0000121A0000}"/>
    <cellStyle name="Comma 6 2 3 3 2 5 2" xfId="7064" xr:uid="{00000000-0005-0000-0000-0000131A0000}"/>
    <cellStyle name="Comma 6 2 3 3 2 5 2 2" xfId="7065" xr:uid="{00000000-0005-0000-0000-0000141A0000}"/>
    <cellStyle name="Comma 6 2 3 3 2 5 3" xfId="7066" xr:uid="{00000000-0005-0000-0000-0000151A0000}"/>
    <cellStyle name="Comma 6 2 3 3 2 6" xfId="7067" xr:uid="{00000000-0005-0000-0000-0000161A0000}"/>
    <cellStyle name="Comma 6 2 3 3 2 6 2" xfId="7068" xr:uid="{00000000-0005-0000-0000-0000171A0000}"/>
    <cellStyle name="Comma 6 2 3 3 2 7" xfId="7069" xr:uid="{00000000-0005-0000-0000-0000181A0000}"/>
    <cellStyle name="Comma 6 2 3 3 2 7 2" xfId="7070" xr:uid="{00000000-0005-0000-0000-0000191A0000}"/>
    <cellStyle name="Comma 6 2 3 3 2 8" xfId="7071" xr:uid="{00000000-0005-0000-0000-00001A1A0000}"/>
    <cellStyle name="Comma 6 2 3 3 3" xfId="7072" xr:uid="{00000000-0005-0000-0000-00001B1A0000}"/>
    <cellStyle name="Comma 6 2 3 3 3 2" xfId="7073" xr:uid="{00000000-0005-0000-0000-00001C1A0000}"/>
    <cellStyle name="Comma 6 2 3 3 3 2 2" xfId="7074" xr:uid="{00000000-0005-0000-0000-00001D1A0000}"/>
    <cellStyle name="Comma 6 2 3 3 3 2 2 2" xfId="7075" xr:uid="{00000000-0005-0000-0000-00001E1A0000}"/>
    <cellStyle name="Comma 6 2 3 3 3 2 2 2 2" xfId="7076" xr:uid="{00000000-0005-0000-0000-00001F1A0000}"/>
    <cellStyle name="Comma 6 2 3 3 3 2 2 3" xfId="7077" xr:uid="{00000000-0005-0000-0000-0000201A0000}"/>
    <cellStyle name="Comma 6 2 3 3 3 2 3" xfId="7078" xr:uid="{00000000-0005-0000-0000-0000211A0000}"/>
    <cellStyle name="Comma 6 2 3 3 3 2 3 2" xfId="7079" xr:uid="{00000000-0005-0000-0000-0000221A0000}"/>
    <cellStyle name="Comma 6 2 3 3 3 2 3 2 2" xfId="7080" xr:uid="{00000000-0005-0000-0000-0000231A0000}"/>
    <cellStyle name="Comma 6 2 3 3 3 2 3 3" xfId="7081" xr:uid="{00000000-0005-0000-0000-0000241A0000}"/>
    <cellStyle name="Comma 6 2 3 3 3 2 4" xfId="7082" xr:uid="{00000000-0005-0000-0000-0000251A0000}"/>
    <cellStyle name="Comma 6 2 3 3 3 2 4 2" xfId="7083" xr:uid="{00000000-0005-0000-0000-0000261A0000}"/>
    <cellStyle name="Comma 6 2 3 3 3 2 5" xfId="7084" xr:uid="{00000000-0005-0000-0000-0000271A0000}"/>
    <cellStyle name="Comma 6 2 3 3 3 2 5 2" xfId="7085" xr:uid="{00000000-0005-0000-0000-0000281A0000}"/>
    <cellStyle name="Comma 6 2 3 3 3 2 6" xfId="7086" xr:uid="{00000000-0005-0000-0000-0000291A0000}"/>
    <cellStyle name="Comma 6 2 3 3 3 3" xfId="7087" xr:uid="{00000000-0005-0000-0000-00002A1A0000}"/>
    <cellStyle name="Comma 6 2 3 3 3 3 2" xfId="7088" xr:uid="{00000000-0005-0000-0000-00002B1A0000}"/>
    <cellStyle name="Comma 6 2 3 3 3 3 2 2" xfId="7089" xr:uid="{00000000-0005-0000-0000-00002C1A0000}"/>
    <cellStyle name="Comma 6 2 3 3 3 3 3" xfId="7090" xr:uid="{00000000-0005-0000-0000-00002D1A0000}"/>
    <cellStyle name="Comma 6 2 3 3 3 4" xfId="7091" xr:uid="{00000000-0005-0000-0000-00002E1A0000}"/>
    <cellStyle name="Comma 6 2 3 3 3 4 2" xfId="7092" xr:uid="{00000000-0005-0000-0000-00002F1A0000}"/>
    <cellStyle name="Comma 6 2 3 3 3 4 2 2" xfId="7093" xr:uid="{00000000-0005-0000-0000-0000301A0000}"/>
    <cellStyle name="Comma 6 2 3 3 3 4 3" xfId="7094" xr:uid="{00000000-0005-0000-0000-0000311A0000}"/>
    <cellStyle name="Comma 6 2 3 3 3 5" xfId="7095" xr:uid="{00000000-0005-0000-0000-0000321A0000}"/>
    <cellStyle name="Comma 6 2 3 3 3 5 2" xfId="7096" xr:uid="{00000000-0005-0000-0000-0000331A0000}"/>
    <cellStyle name="Comma 6 2 3 3 3 6" xfId="7097" xr:uid="{00000000-0005-0000-0000-0000341A0000}"/>
    <cellStyle name="Comma 6 2 3 3 3 6 2" xfId="7098" xr:uid="{00000000-0005-0000-0000-0000351A0000}"/>
    <cellStyle name="Comma 6 2 3 3 3 7" xfId="7099" xr:uid="{00000000-0005-0000-0000-0000361A0000}"/>
    <cellStyle name="Comma 6 2 3 3 4" xfId="7100" xr:uid="{00000000-0005-0000-0000-0000371A0000}"/>
    <cellStyle name="Comma 6 2 3 3 4 2" xfId="7101" xr:uid="{00000000-0005-0000-0000-0000381A0000}"/>
    <cellStyle name="Comma 6 2 3 3 4 2 2" xfId="7102" xr:uid="{00000000-0005-0000-0000-0000391A0000}"/>
    <cellStyle name="Comma 6 2 3 3 4 2 2 2" xfId="7103" xr:uid="{00000000-0005-0000-0000-00003A1A0000}"/>
    <cellStyle name="Comma 6 2 3 3 4 2 2 2 2" xfId="7104" xr:uid="{00000000-0005-0000-0000-00003B1A0000}"/>
    <cellStyle name="Comma 6 2 3 3 4 2 2 3" xfId="7105" xr:uid="{00000000-0005-0000-0000-00003C1A0000}"/>
    <cellStyle name="Comma 6 2 3 3 4 2 3" xfId="7106" xr:uid="{00000000-0005-0000-0000-00003D1A0000}"/>
    <cellStyle name="Comma 6 2 3 3 4 2 3 2" xfId="7107" xr:uid="{00000000-0005-0000-0000-00003E1A0000}"/>
    <cellStyle name="Comma 6 2 3 3 4 2 3 2 2" xfId="7108" xr:uid="{00000000-0005-0000-0000-00003F1A0000}"/>
    <cellStyle name="Comma 6 2 3 3 4 2 3 3" xfId="7109" xr:uid="{00000000-0005-0000-0000-0000401A0000}"/>
    <cellStyle name="Comma 6 2 3 3 4 2 4" xfId="7110" xr:uid="{00000000-0005-0000-0000-0000411A0000}"/>
    <cellStyle name="Comma 6 2 3 3 4 2 4 2" xfId="7111" xr:uid="{00000000-0005-0000-0000-0000421A0000}"/>
    <cellStyle name="Comma 6 2 3 3 4 2 5" xfId="7112" xr:uid="{00000000-0005-0000-0000-0000431A0000}"/>
    <cellStyle name="Comma 6 2 3 3 4 2 5 2" xfId="7113" xr:uid="{00000000-0005-0000-0000-0000441A0000}"/>
    <cellStyle name="Comma 6 2 3 3 4 2 6" xfId="7114" xr:uid="{00000000-0005-0000-0000-0000451A0000}"/>
    <cellStyle name="Comma 6 2 3 3 4 3" xfId="7115" xr:uid="{00000000-0005-0000-0000-0000461A0000}"/>
    <cellStyle name="Comma 6 2 3 3 4 3 2" xfId="7116" xr:uid="{00000000-0005-0000-0000-0000471A0000}"/>
    <cellStyle name="Comma 6 2 3 3 4 3 2 2" xfId="7117" xr:uid="{00000000-0005-0000-0000-0000481A0000}"/>
    <cellStyle name="Comma 6 2 3 3 4 3 3" xfId="7118" xr:uid="{00000000-0005-0000-0000-0000491A0000}"/>
    <cellStyle name="Comma 6 2 3 3 4 4" xfId="7119" xr:uid="{00000000-0005-0000-0000-00004A1A0000}"/>
    <cellStyle name="Comma 6 2 3 3 4 4 2" xfId="7120" xr:uid="{00000000-0005-0000-0000-00004B1A0000}"/>
    <cellStyle name="Comma 6 2 3 3 4 4 2 2" xfId="7121" xr:uid="{00000000-0005-0000-0000-00004C1A0000}"/>
    <cellStyle name="Comma 6 2 3 3 4 4 3" xfId="7122" xr:uid="{00000000-0005-0000-0000-00004D1A0000}"/>
    <cellStyle name="Comma 6 2 3 3 4 5" xfId="7123" xr:uid="{00000000-0005-0000-0000-00004E1A0000}"/>
    <cellStyle name="Comma 6 2 3 3 4 5 2" xfId="7124" xr:uid="{00000000-0005-0000-0000-00004F1A0000}"/>
    <cellStyle name="Comma 6 2 3 3 4 6" xfId="7125" xr:uid="{00000000-0005-0000-0000-0000501A0000}"/>
    <cellStyle name="Comma 6 2 3 3 4 6 2" xfId="7126" xr:uid="{00000000-0005-0000-0000-0000511A0000}"/>
    <cellStyle name="Comma 6 2 3 3 4 7" xfId="7127" xr:uid="{00000000-0005-0000-0000-0000521A0000}"/>
    <cellStyle name="Comma 6 2 3 3 5" xfId="7128" xr:uid="{00000000-0005-0000-0000-0000531A0000}"/>
    <cellStyle name="Comma 6 2 3 3 5 2" xfId="7129" xr:uid="{00000000-0005-0000-0000-0000541A0000}"/>
    <cellStyle name="Comma 6 2 3 3 5 2 2" xfId="7130" xr:uid="{00000000-0005-0000-0000-0000551A0000}"/>
    <cellStyle name="Comma 6 2 3 3 5 2 2 2" xfId="7131" xr:uid="{00000000-0005-0000-0000-0000561A0000}"/>
    <cellStyle name="Comma 6 2 3 3 5 2 3" xfId="7132" xr:uid="{00000000-0005-0000-0000-0000571A0000}"/>
    <cellStyle name="Comma 6 2 3 3 5 3" xfId="7133" xr:uid="{00000000-0005-0000-0000-0000581A0000}"/>
    <cellStyle name="Comma 6 2 3 3 5 3 2" xfId="7134" xr:uid="{00000000-0005-0000-0000-0000591A0000}"/>
    <cellStyle name="Comma 6 2 3 3 5 3 2 2" xfId="7135" xr:uid="{00000000-0005-0000-0000-00005A1A0000}"/>
    <cellStyle name="Comma 6 2 3 3 5 3 3" xfId="7136" xr:uid="{00000000-0005-0000-0000-00005B1A0000}"/>
    <cellStyle name="Comma 6 2 3 3 5 4" xfId="7137" xr:uid="{00000000-0005-0000-0000-00005C1A0000}"/>
    <cellStyle name="Comma 6 2 3 3 5 4 2" xfId="7138" xr:uid="{00000000-0005-0000-0000-00005D1A0000}"/>
    <cellStyle name="Comma 6 2 3 3 5 5" xfId="7139" xr:uid="{00000000-0005-0000-0000-00005E1A0000}"/>
    <cellStyle name="Comma 6 2 3 3 5 5 2" xfId="7140" xr:uid="{00000000-0005-0000-0000-00005F1A0000}"/>
    <cellStyle name="Comma 6 2 3 3 5 6" xfId="7141" xr:uid="{00000000-0005-0000-0000-0000601A0000}"/>
    <cellStyle name="Comma 6 2 3 3 6" xfId="7142" xr:uid="{00000000-0005-0000-0000-0000611A0000}"/>
    <cellStyle name="Comma 6 2 3 3 6 2" xfId="7143" xr:uid="{00000000-0005-0000-0000-0000621A0000}"/>
    <cellStyle name="Comma 6 2 3 3 6 2 2" xfId="7144" xr:uid="{00000000-0005-0000-0000-0000631A0000}"/>
    <cellStyle name="Comma 6 2 3 3 6 3" xfId="7145" xr:uid="{00000000-0005-0000-0000-0000641A0000}"/>
    <cellStyle name="Comma 6 2 3 3 7" xfId="7146" xr:uid="{00000000-0005-0000-0000-0000651A0000}"/>
    <cellStyle name="Comma 6 2 3 3 7 2" xfId="7147" xr:uid="{00000000-0005-0000-0000-0000661A0000}"/>
    <cellStyle name="Comma 6 2 3 3 7 2 2" xfId="7148" xr:uid="{00000000-0005-0000-0000-0000671A0000}"/>
    <cellStyle name="Comma 6 2 3 3 7 3" xfId="7149" xr:uid="{00000000-0005-0000-0000-0000681A0000}"/>
    <cellStyle name="Comma 6 2 3 3 8" xfId="7150" xr:uid="{00000000-0005-0000-0000-0000691A0000}"/>
    <cellStyle name="Comma 6 2 3 3 8 2" xfId="7151" xr:uid="{00000000-0005-0000-0000-00006A1A0000}"/>
    <cellStyle name="Comma 6 2 3 3 9" xfId="7152" xr:uid="{00000000-0005-0000-0000-00006B1A0000}"/>
    <cellStyle name="Comma 6 2 3 3 9 2" xfId="7153" xr:uid="{00000000-0005-0000-0000-00006C1A0000}"/>
    <cellStyle name="Comma 6 2 3 4" xfId="7154" xr:uid="{00000000-0005-0000-0000-00006D1A0000}"/>
    <cellStyle name="Comma 6 2 3 4 2" xfId="7155" xr:uid="{00000000-0005-0000-0000-00006E1A0000}"/>
    <cellStyle name="Comma 6 2 3 4 2 2" xfId="7156" xr:uid="{00000000-0005-0000-0000-00006F1A0000}"/>
    <cellStyle name="Comma 6 2 3 4 2 2 2" xfId="7157" xr:uid="{00000000-0005-0000-0000-0000701A0000}"/>
    <cellStyle name="Comma 6 2 3 4 2 2 2 2" xfId="7158" xr:uid="{00000000-0005-0000-0000-0000711A0000}"/>
    <cellStyle name="Comma 6 2 3 4 2 2 2 2 2" xfId="7159" xr:uid="{00000000-0005-0000-0000-0000721A0000}"/>
    <cellStyle name="Comma 6 2 3 4 2 2 2 3" xfId="7160" xr:uid="{00000000-0005-0000-0000-0000731A0000}"/>
    <cellStyle name="Comma 6 2 3 4 2 2 3" xfId="7161" xr:uid="{00000000-0005-0000-0000-0000741A0000}"/>
    <cellStyle name="Comma 6 2 3 4 2 2 3 2" xfId="7162" xr:uid="{00000000-0005-0000-0000-0000751A0000}"/>
    <cellStyle name="Comma 6 2 3 4 2 2 3 2 2" xfId="7163" xr:uid="{00000000-0005-0000-0000-0000761A0000}"/>
    <cellStyle name="Comma 6 2 3 4 2 2 3 3" xfId="7164" xr:uid="{00000000-0005-0000-0000-0000771A0000}"/>
    <cellStyle name="Comma 6 2 3 4 2 2 4" xfId="7165" xr:uid="{00000000-0005-0000-0000-0000781A0000}"/>
    <cellStyle name="Comma 6 2 3 4 2 2 4 2" xfId="7166" xr:uid="{00000000-0005-0000-0000-0000791A0000}"/>
    <cellStyle name="Comma 6 2 3 4 2 2 5" xfId="7167" xr:uid="{00000000-0005-0000-0000-00007A1A0000}"/>
    <cellStyle name="Comma 6 2 3 4 2 2 5 2" xfId="7168" xr:uid="{00000000-0005-0000-0000-00007B1A0000}"/>
    <cellStyle name="Comma 6 2 3 4 2 2 6" xfId="7169" xr:uid="{00000000-0005-0000-0000-00007C1A0000}"/>
    <cellStyle name="Comma 6 2 3 4 2 3" xfId="7170" xr:uid="{00000000-0005-0000-0000-00007D1A0000}"/>
    <cellStyle name="Comma 6 2 3 4 2 3 2" xfId="7171" xr:uid="{00000000-0005-0000-0000-00007E1A0000}"/>
    <cellStyle name="Comma 6 2 3 4 2 3 2 2" xfId="7172" xr:uid="{00000000-0005-0000-0000-00007F1A0000}"/>
    <cellStyle name="Comma 6 2 3 4 2 3 3" xfId="7173" xr:uid="{00000000-0005-0000-0000-0000801A0000}"/>
    <cellStyle name="Comma 6 2 3 4 2 4" xfId="7174" xr:uid="{00000000-0005-0000-0000-0000811A0000}"/>
    <cellStyle name="Comma 6 2 3 4 2 4 2" xfId="7175" xr:uid="{00000000-0005-0000-0000-0000821A0000}"/>
    <cellStyle name="Comma 6 2 3 4 2 4 2 2" xfId="7176" xr:uid="{00000000-0005-0000-0000-0000831A0000}"/>
    <cellStyle name="Comma 6 2 3 4 2 4 3" xfId="7177" xr:uid="{00000000-0005-0000-0000-0000841A0000}"/>
    <cellStyle name="Comma 6 2 3 4 2 5" xfId="7178" xr:uid="{00000000-0005-0000-0000-0000851A0000}"/>
    <cellStyle name="Comma 6 2 3 4 2 5 2" xfId="7179" xr:uid="{00000000-0005-0000-0000-0000861A0000}"/>
    <cellStyle name="Comma 6 2 3 4 2 6" xfId="7180" xr:uid="{00000000-0005-0000-0000-0000871A0000}"/>
    <cellStyle name="Comma 6 2 3 4 2 6 2" xfId="7181" xr:uid="{00000000-0005-0000-0000-0000881A0000}"/>
    <cellStyle name="Comma 6 2 3 4 2 7" xfId="7182" xr:uid="{00000000-0005-0000-0000-0000891A0000}"/>
    <cellStyle name="Comma 6 2 3 4 3" xfId="7183" xr:uid="{00000000-0005-0000-0000-00008A1A0000}"/>
    <cellStyle name="Comma 6 2 3 4 3 2" xfId="7184" xr:uid="{00000000-0005-0000-0000-00008B1A0000}"/>
    <cellStyle name="Comma 6 2 3 4 3 2 2" xfId="7185" xr:uid="{00000000-0005-0000-0000-00008C1A0000}"/>
    <cellStyle name="Comma 6 2 3 4 3 2 2 2" xfId="7186" xr:uid="{00000000-0005-0000-0000-00008D1A0000}"/>
    <cellStyle name="Comma 6 2 3 4 3 2 3" xfId="7187" xr:uid="{00000000-0005-0000-0000-00008E1A0000}"/>
    <cellStyle name="Comma 6 2 3 4 3 3" xfId="7188" xr:uid="{00000000-0005-0000-0000-00008F1A0000}"/>
    <cellStyle name="Comma 6 2 3 4 3 3 2" xfId="7189" xr:uid="{00000000-0005-0000-0000-0000901A0000}"/>
    <cellStyle name="Comma 6 2 3 4 3 3 2 2" xfId="7190" xr:uid="{00000000-0005-0000-0000-0000911A0000}"/>
    <cellStyle name="Comma 6 2 3 4 3 3 3" xfId="7191" xr:uid="{00000000-0005-0000-0000-0000921A0000}"/>
    <cellStyle name="Comma 6 2 3 4 3 4" xfId="7192" xr:uid="{00000000-0005-0000-0000-0000931A0000}"/>
    <cellStyle name="Comma 6 2 3 4 3 4 2" xfId="7193" xr:uid="{00000000-0005-0000-0000-0000941A0000}"/>
    <cellStyle name="Comma 6 2 3 4 3 5" xfId="7194" xr:uid="{00000000-0005-0000-0000-0000951A0000}"/>
    <cellStyle name="Comma 6 2 3 4 3 5 2" xfId="7195" xr:uid="{00000000-0005-0000-0000-0000961A0000}"/>
    <cellStyle name="Comma 6 2 3 4 3 6" xfId="7196" xr:uid="{00000000-0005-0000-0000-0000971A0000}"/>
    <cellStyle name="Comma 6 2 3 4 4" xfId="7197" xr:uid="{00000000-0005-0000-0000-0000981A0000}"/>
    <cellStyle name="Comma 6 2 3 4 4 2" xfId="7198" xr:uid="{00000000-0005-0000-0000-0000991A0000}"/>
    <cellStyle name="Comma 6 2 3 4 4 2 2" xfId="7199" xr:uid="{00000000-0005-0000-0000-00009A1A0000}"/>
    <cellStyle name="Comma 6 2 3 4 4 3" xfId="7200" xr:uid="{00000000-0005-0000-0000-00009B1A0000}"/>
    <cellStyle name="Comma 6 2 3 4 5" xfId="7201" xr:uid="{00000000-0005-0000-0000-00009C1A0000}"/>
    <cellStyle name="Comma 6 2 3 4 5 2" xfId="7202" xr:uid="{00000000-0005-0000-0000-00009D1A0000}"/>
    <cellStyle name="Comma 6 2 3 4 5 2 2" xfId="7203" xr:uid="{00000000-0005-0000-0000-00009E1A0000}"/>
    <cellStyle name="Comma 6 2 3 4 5 3" xfId="7204" xr:uid="{00000000-0005-0000-0000-00009F1A0000}"/>
    <cellStyle name="Comma 6 2 3 4 6" xfId="7205" xr:uid="{00000000-0005-0000-0000-0000A01A0000}"/>
    <cellStyle name="Comma 6 2 3 4 6 2" xfId="7206" xr:uid="{00000000-0005-0000-0000-0000A11A0000}"/>
    <cellStyle name="Comma 6 2 3 4 7" xfId="7207" xr:uid="{00000000-0005-0000-0000-0000A21A0000}"/>
    <cellStyle name="Comma 6 2 3 4 7 2" xfId="7208" xr:uid="{00000000-0005-0000-0000-0000A31A0000}"/>
    <cellStyle name="Comma 6 2 3 4 8" xfId="7209" xr:uid="{00000000-0005-0000-0000-0000A41A0000}"/>
    <cellStyle name="Comma 6 2 3 5" xfId="7210" xr:uid="{00000000-0005-0000-0000-0000A51A0000}"/>
    <cellStyle name="Comma 6 2 3 5 2" xfId="7211" xr:uid="{00000000-0005-0000-0000-0000A61A0000}"/>
    <cellStyle name="Comma 6 2 3 5 2 2" xfId="7212" xr:uid="{00000000-0005-0000-0000-0000A71A0000}"/>
    <cellStyle name="Comma 6 2 3 5 2 2 2" xfId="7213" xr:uid="{00000000-0005-0000-0000-0000A81A0000}"/>
    <cellStyle name="Comma 6 2 3 5 2 2 2 2" xfId="7214" xr:uid="{00000000-0005-0000-0000-0000A91A0000}"/>
    <cellStyle name="Comma 6 2 3 5 2 2 3" xfId="7215" xr:uid="{00000000-0005-0000-0000-0000AA1A0000}"/>
    <cellStyle name="Comma 6 2 3 5 2 3" xfId="7216" xr:uid="{00000000-0005-0000-0000-0000AB1A0000}"/>
    <cellStyle name="Comma 6 2 3 5 2 3 2" xfId="7217" xr:uid="{00000000-0005-0000-0000-0000AC1A0000}"/>
    <cellStyle name="Comma 6 2 3 5 2 3 2 2" xfId="7218" xr:uid="{00000000-0005-0000-0000-0000AD1A0000}"/>
    <cellStyle name="Comma 6 2 3 5 2 3 3" xfId="7219" xr:uid="{00000000-0005-0000-0000-0000AE1A0000}"/>
    <cellStyle name="Comma 6 2 3 5 2 4" xfId="7220" xr:uid="{00000000-0005-0000-0000-0000AF1A0000}"/>
    <cellStyle name="Comma 6 2 3 5 2 4 2" xfId="7221" xr:uid="{00000000-0005-0000-0000-0000B01A0000}"/>
    <cellStyle name="Comma 6 2 3 5 2 5" xfId="7222" xr:uid="{00000000-0005-0000-0000-0000B11A0000}"/>
    <cellStyle name="Comma 6 2 3 5 2 5 2" xfId="7223" xr:uid="{00000000-0005-0000-0000-0000B21A0000}"/>
    <cellStyle name="Comma 6 2 3 5 2 6" xfId="7224" xr:uid="{00000000-0005-0000-0000-0000B31A0000}"/>
    <cellStyle name="Comma 6 2 3 5 3" xfId="7225" xr:uid="{00000000-0005-0000-0000-0000B41A0000}"/>
    <cellStyle name="Comma 6 2 3 5 3 2" xfId="7226" xr:uid="{00000000-0005-0000-0000-0000B51A0000}"/>
    <cellStyle name="Comma 6 2 3 5 3 2 2" xfId="7227" xr:uid="{00000000-0005-0000-0000-0000B61A0000}"/>
    <cellStyle name="Comma 6 2 3 5 3 3" xfId="7228" xr:uid="{00000000-0005-0000-0000-0000B71A0000}"/>
    <cellStyle name="Comma 6 2 3 5 4" xfId="7229" xr:uid="{00000000-0005-0000-0000-0000B81A0000}"/>
    <cellStyle name="Comma 6 2 3 5 4 2" xfId="7230" xr:uid="{00000000-0005-0000-0000-0000B91A0000}"/>
    <cellStyle name="Comma 6 2 3 5 4 2 2" xfId="7231" xr:uid="{00000000-0005-0000-0000-0000BA1A0000}"/>
    <cellStyle name="Comma 6 2 3 5 4 3" xfId="7232" xr:uid="{00000000-0005-0000-0000-0000BB1A0000}"/>
    <cellStyle name="Comma 6 2 3 5 5" xfId="7233" xr:uid="{00000000-0005-0000-0000-0000BC1A0000}"/>
    <cellStyle name="Comma 6 2 3 5 5 2" xfId="7234" xr:uid="{00000000-0005-0000-0000-0000BD1A0000}"/>
    <cellStyle name="Comma 6 2 3 5 6" xfId="7235" xr:uid="{00000000-0005-0000-0000-0000BE1A0000}"/>
    <cellStyle name="Comma 6 2 3 5 6 2" xfId="7236" xr:uid="{00000000-0005-0000-0000-0000BF1A0000}"/>
    <cellStyle name="Comma 6 2 3 5 7" xfId="7237" xr:uid="{00000000-0005-0000-0000-0000C01A0000}"/>
    <cellStyle name="Comma 6 2 3 6" xfId="7238" xr:uid="{00000000-0005-0000-0000-0000C11A0000}"/>
    <cellStyle name="Comma 6 2 3 6 2" xfId="7239" xr:uid="{00000000-0005-0000-0000-0000C21A0000}"/>
    <cellStyle name="Comma 6 2 3 6 2 2" xfId="7240" xr:uid="{00000000-0005-0000-0000-0000C31A0000}"/>
    <cellStyle name="Comma 6 2 3 6 2 2 2" xfId="7241" xr:uid="{00000000-0005-0000-0000-0000C41A0000}"/>
    <cellStyle name="Comma 6 2 3 6 2 2 2 2" xfId="7242" xr:uid="{00000000-0005-0000-0000-0000C51A0000}"/>
    <cellStyle name="Comma 6 2 3 6 2 2 3" xfId="7243" xr:uid="{00000000-0005-0000-0000-0000C61A0000}"/>
    <cellStyle name="Comma 6 2 3 6 2 3" xfId="7244" xr:uid="{00000000-0005-0000-0000-0000C71A0000}"/>
    <cellStyle name="Comma 6 2 3 6 2 3 2" xfId="7245" xr:uid="{00000000-0005-0000-0000-0000C81A0000}"/>
    <cellStyle name="Comma 6 2 3 6 2 3 2 2" xfId="7246" xr:uid="{00000000-0005-0000-0000-0000C91A0000}"/>
    <cellStyle name="Comma 6 2 3 6 2 3 3" xfId="7247" xr:uid="{00000000-0005-0000-0000-0000CA1A0000}"/>
    <cellStyle name="Comma 6 2 3 6 2 4" xfId="7248" xr:uid="{00000000-0005-0000-0000-0000CB1A0000}"/>
    <cellStyle name="Comma 6 2 3 6 2 4 2" xfId="7249" xr:uid="{00000000-0005-0000-0000-0000CC1A0000}"/>
    <cellStyle name="Comma 6 2 3 6 2 5" xfId="7250" xr:uid="{00000000-0005-0000-0000-0000CD1A0000}"/>
    <cellStyle name="Comma 6 2 3 6 2 5 2" xfId="7251" xr:uid="{00000000-0005-0000-0000-0000CE1A0000}"/>
    <cellStyle name="Comma 6 2 3 6 2 6" xfId="7252" xr:uid="{00000000-0005-0000-0000-0000CF1A0000}"/>
    <cellStyle name="Comma 6 2 3 6 3" xfId="7253" xr:uid="{00000000-0005-0000-0000-0000D01A0000}"/>
    <cellStyle name="Comma 6 2 3 6 3 2" xfId="7254" xr:uid="{00000000-0005-0000-0000-0000D11A0000}"/>
    <cellStyle name="Comma 6 2 3 6 3 2 2" xfId="7255" xr:uid="{00000000-0005-0000-0000-0000D21A0000}"/>
    <cellStyle name="Comma 6 2 3 6 3 3" xfId="7256" xr:uid="{00000000-0005-0000-0000-0000D31A0000}"/>
    <cellStyle name="Comma 6 2 3 6 4" xfId="7257" xr:uid="{00000000-0005-0000-0000-0000D41A0000}"/>
    <cellStyle name="Comma 6 2 3 6 4 2" xfId="7258" xr:uid="{00000000-0005-0000-0000-0000D51A0000}"/>
    <cellStyle name="Comma 6 2 3 6 4 2 2" xfId="7259" xr:uid="{00000000-0005-0000-0000-0000D61A0000}"/>
    <cellStyle name="Comma 6 2 3 6 4 3" xfId="7260" xr:uid="{00000000-0005-0000-0000-0000D71A0000}"/>
    <cellStyle name="Comma 6 2 3 6 5" xfId="7261" xr:uid="{00000000-0005-0000-0000-0000D81A0000}"/>
    <cellStyle name="Comma 6 2 3 6 5 2" xfId="7262" xr:uid="{00000000-0005-0000-0000-0000D91A0000}"/>
    <cellStyle name="Comma 6 2 3 6 6" xfId="7263" xr:uid="{00000000-0005-0000-0000-0000DA1A0000}"/>
    <cellStyle name="Comma 6 2 3 6 6 2" xfId="7264" xr:uid="{00000000-0005-0000-0000-0000DB1A0000}"/>
    <cellStyle name="Comma 6 2 3 6 7" xfId="7265" xr:uid="{00000000-0005-0000-0000-0000DC1A0000}"/>
    <cellStyle name="Comma 6 2 3 7" xfId="7266" xr:uid="{00000000-0005-0000-0000-0000DD1A0000}"/>
    <cellStyle name="Comma 6 2 3 7 2" xfId="7267" xr:uid="{00000000-0005-0000-0000-0000DE1A0000}"/>
    <cellStyle name="Comma 6 2 3 7 2 2" xfId="7268" xr:uid="{00000000-0005-0000-0000-0000DF1A0000}"/>
    <cellStyle name="Comma 6 2 3 7 2 2 2" xfId="7269" xr:uid="{00000000-0005-0000-0000-0000E01A0000}"/>
    <cellStyle name="Comma 6 2 3 7 2 3" xfId="7270" xr:uid="{00000000-0005-0000-0000-0000E11A0000}"/>
    <cellStyle name="Comma 6 2 3 7 3" xfId="7271" xr:uid="{00000000-0005-0000-0000-0000E21A0000}"/>
    <cellStyle name="Comma 6 2 3 7 3 2" xfId="7272" xr:uid="{00000000-0005-0000-0000-0000E31A0000}"/>
    <cellStyle name="Comma 6 2 3 7 3 2 2" xfId="7273" xr:uid="{00000000-0005-0000-0000-0000E41A0000}"/>
    <cellStyle name="Comma 6 2 3 7 3 3" xfId="7274" xr:uid="{00000000-0005-0000-0000-0000E51A0000}"/>
    <cellStyle name="Comma 6 2 3 7 4" xfId="7275" xr:uid="{00000000-0005-0000-0000-0000E61A0000}"/>
    <cellStyle name="Comma 6 2 3 7 4 2" xfId="7276" xr:uid="{00000000-0005-0000-0000-0000E71A0000}"/>
    <cellStyle name="Comma 6 2 3 7 5" xfId="7277" xr:uid="{00000000-0005-0000-0000-0000E81A0000}"/>
    <cellStyle name="Comma 6 2 3 7 5 2" xfId="7278" xr:uid="{00000000-0005-0000-0000-0000E91A0000}"/>
    <cellStyle name="Comma 6 2 3 7 6" xfId="7279" xr:uid="{00000000-0005-0000-0000-0000EA1A0000}"/>
    <cellStyle name="Comma 6 2 3 8" xfId="7280" xr:uid="{00000000-0005-0000-0000-0000EB1A0000}"/>
    <cellStyle name="Comma 6 2 3 8 2" xfId="7281" xr:uid="{00000000-0005-0000-0000-0000EC1A0000}"/>
    <cellStyle name="Comma 6 2 3 8 2 2" xfId="7282" xr:uid="{00000000-0005-0000-0000-0000ED1A0000}"/>
    <cellStyle name="Comma 6 2 3 8 3" xfId="7283" xr:uid="{00000000-0005-0000-0000-0000EE1A0000}"/>
    <cellStyle name="Comma 6 2 3 9" xfId="7284" xr:uid="{00000000-0005-0000-0000-0000EF1A0000}"/>
    <cellStyle name="Comma 6 2 3 9 2" xfId="7285" xr:uid="{00000000-0005-0000-0000-0000F01A0000}"/>
    <cellStyle name="Comma 6 2 3 9 2 2" xfId="7286" xr:uid="{00000000-0005-0000-0000-0000F11A0000}"/>
    <cellStyle name="Comma 6 2 3 9 3" xfId="7287" xr:uid="{00000000-0005-0000-0000-0000F21A0000}"/>
    <cellStyle name="Comma 6 2 4" xfId="7288" xr:uid="{00000000-0005-0000-0000-0000F31A0000}"/>
    <cellStyle name="Comma 6 2 4 10" xfId="7289" xr:uid="{00000000-0005-0000-0000-0000F41A0000}"/>
    <cellStyle name="Comma 6 2 4 10 2" xfId="7290" xr:uid="{00000000-0005-0000-0000-0000F51A0000}"/>
    <cellStyle name="Comma 6 2 4 11" xfId="7291" xr:uid="{00000000-0005-0000-0000-0000F61A0000}"/>
    <cellStyle name="Comma 6 2 4 2" xfId="7292" xr:uid="{00000000-0005-0000-0000-0000F71A0000}"/>
    <cellStyle name="Comma 6 2 4 2 10" xfId="7293" xr:uid="{00000000-0005-0000-0000-0000F81A0000}"/>
    <cellStyle name="Comma 6 2 4 2 2" xfId="7294" xr:uid="{00000000-0005-0000-0000-0000F91A0000}"/>
    <cellStyle name="Comma 6 2 4 2 2 2" xfId="7295" xr:uid="{00000000-0005-0000-0000-0000FA1A0000}"/>
    <cellStyle name="Comma 6 2 4 2 2 2 2" xfId="7296" xr:uid="{00000000-0005-0000-0000-0000FB1A0000}"/>
    <cellStyle name="Comma 6 2 4 2 2 2 2 2" xfId="7297" xr:uid="{00000000-0005-0000-0000-0000FC1A0000}"/>
    <cellStyle name="Comma 6 2 4 2 2 2 2 2 2" xfId="7298" xr:uid="{00000000-0005-0000-0000-0000FD1A0000}"/>
    <cellStyle name="Comma 6 2 4 2 2 2 2 2 2 2" xfId="7299" xr:uid="{00000000-0005-0000-0000-0000FE1A0000}"/>
    <cellStyle name="Comma 6 2 4 2 2 2 2 2 3" xfId="7300" xr:uid="{00000000-0005-0000-0000-0000FF1A0000}"/>
    <cellStyle name="Comma 6 2 4 2 2 2 2 3" xfId="7301" xr:uid="{00000000-0005-0000-0000-0000001B0000}"/>
    <cellStyle name="Comma 6 2 4 2 2 2 2 3 2" xfId="7302" xr:uid="{00000000-0005-0000-0000-0000011B0000}"/>
    <cellStyle name="Comma 6 2 4 2 2 2 2 3 2 2" xfId="7303" xr:uid="{00000000-0005-0000-0000-0000021B0000}"/>
    <cellStyle name="Comma 6 2 4 2 2 2 2 3 3" xfId="7304" xr:uid="{00000000-0005-0000-0000-0000031B0000}"/>
    <cellStyle name="Comma 6 2 4 2 2 2 2 4" xfId="7305" xr:uid="{00000000-0005-0000-0000-0000041B0000}"/>
    <cellStyle name="Comma 6 2 4 2 2 2 2 4 2" xfId="7306" xr:uid="{00000000-0005-0000-0000-0000051B0000}"/>
    <cellStyle name="Comma 6 2 4 2 2 2 2 5" xfId="7307" xr:uid="{00000000-0005-0000-0000-0000061B0000}"/>
    <cellStyle name="Comma 6 2 4 2 2 2 2 5 2" xfId="7308" xr:uid="{00000000-0005-0000-0000-0000071B0000}"/>
    <cellStyle name="Comma 6 2 4 2 2 2 2 6" xfId="7309" xr:uid="{00000000-0005-0000-0000-0000081B0000}"/>
    <cellStyle name="Comma 6 2 4 2 2 2 3" xfId="7310" xr:uid="{00000000-0005-0000-0000-0000091B0000}"/>
    <cellStyle name="Comma 6 2 4 2 2 2 3 2" xfId="7311" xr:uid="{00000000-0005-0000-0000-00000A1B0000}"/>
    <cellStyle name="Comma 6 2 4 2 2 2 3 2 2" xfId="7312" xr:uid="{00000000-0005-0000-0000-00000B1B0000}"/>
    <cellStyle name="Comma 6 2 4 2 2 2 3 3" xfId="7313" xr:uid="{00000000-0005-0000-0000-00000C1B0000}"/>
    <cellStyle name="Comma 6 2 4 2 2 2 4" xfId="7314" xr:uid="{00000000-0005-0000-0000-00000D1B0000}"/>
    <cellStyle name="Comma 6 2 4 2 2 2 4 2" xfId="7315" xr:uid="{00000000-0005-0000-0000-00000E1B0000}"/>
    <cellStyle name="Comma 6 2 4 2 2 2 4 2 2" xfId="7316" xr:uid="{00000000-0005-0000-0000-00000F1B0000}"/>
    <cellStyle name="Comma 6 2 4 2 2 2 4 3" xfId="7317" xr:uid="{00000000-0005-0000-0000-0000101B0000}"/>
    <cellStyle name="Comma 6 2 4 2 2 2 5" xfId="7318" xr:uid="{00000000-0005-0000-0000-0000111B0000}"/>
    <cellStyle name="Comma 6 2 4 2 2 2 5 2" xfId="7319" xr:uid="{00000000-0005-0000-0000-0000121B0000}"/>
    <cellStyle name="Comma 6 2 4 2 2 2 6" xfId="7320" xr:uid="{00000000-0005-0000-0000-0000131B0000}"/>
    <cellStyle name="Comma 6 2 4 2 2 2 6 2" xfId="7321" xr:uid="{00000000-0005-0000-0000-0000141B0000}"/>
    <cellStyle name="Comma 6 2 4 2 2 2 7" xfId="7322" xr:uid="{00000000-0005-0000-0000-0000151B0000}"/>
    <cellStyle name="Comma 6 2 4 2 2 3" xfId="7323" xr:uid="{00000000-0005-0000-0000-0000161B0000}"/>
    <cellStyle name="Comma 6 2 4 2 2 3 2" xfId="7324" xr:uid="{00000000-0005-0000-0000-0000171B0000}"/>
    <cellStyle name="Comma 6 2 4 2 2 3 2 2" xfId="7325" xr:uid="{00000000-0005-0000-0000-0000181B0000}"/>
    <cellStyle name="Comma 6 2 4 2 2 3 2 2 2" xfId="7326" xr:uid="{00000000-0005-0000-0000-0000191B0000}"/>
    <cellStyle name="Comma 6 2 4 2 2 3 2 3" xfId="7327" xr:uid="{00000000-0005-0000-0000-00001A1B0000}"/>
    <cellStyle name="Comma 6 2 4 2 2 3 3" xfId="7328" xr:uid="{00000000-0005-0000-0000-00001B1B0000}"/>
    <cellStyle name="Comma 6 2 4 2 2 3 3 2" xfId="7329" xr:uid="{00000000-0005-0000-0000-00001C1B0000}"/>
    <cellStyle name="Comma 6 2 4 2 2 3 3 2 2" xfId="7330" xr:uid="{00000000-0005-0000-0000-00001D1B0000}"/>
    <cellStyle name="Comma 6 2 4 2 2 3 3 3" xfId="7331" xr:uid="{00000000-0005-0000-0000-00001E1B0000}"/>
    <cellStyle name="Comma 6 2 4 2 2 3 4" xfId="7332" xr:uid="{00000000-0005-0000-0000-00001F1B0000}"/>
    <cellStyle name="Comma 6 2 4 2 2 3 4 2" xfId="7333" xr:uid="{00000000-0005-0000-0000-0000201B0000}"/>
    <cellStyle name="Comma 6 2 4 2 2 3 5" xfId="7334" xr:uid="{00000000-0005-0000-0000-0000211B0000}"/>
    <cellStyle name="Comma 6 2 4 2 2 3 5 2" xfId="7335" xr:uid="{00000000-0005-0000-0000-0000221B0000}"/>
    <cellStyle name="Comma 6 2 4 2 2 3 6" xfId="7336" xr:uid="{00000000-0005-0000-0000-0000231B0000}"/>
    <cellStyle name="Comma 6 2 4 2 2 4" xfId="7337" xr:uid="{00000000-0005-0000-0000-0000241B0000}"/>
    <cellStyle name="Comma 6 2 4 2 2 4 2" xfId="7338" xr:uid="{00000000-0005-0000-0000-0000251B0000}"/>
    <cellStyle name="Comma 6 2 4 2 2 4 2 2" xfId="7339" xr:uid="{00000000-0005-0000-0000-0000261B0000}"/>
    <cellStyle name="Comma 6 2 4 2 2 4 3" xfId="7340" xr:uid="{00000000-0005-0000-0000-0000271B0000}"/>
    <cellStyle name="Comma 6 2 4 2 2 5" xfId="7341" xr:uid="{00000000-0005-0000-0000-0000281B0000}"/>
    <cellStyle name="Comma 6 2 4 2 2 5 2" xfId="7342" xr:uid="{00000000-0005-0000-0000-0000291B0000}"/>
    <cellStyle name="Comma 6 2 4 2 2 5 2 2" xfId="7343" xr:uid="{00000000-0005-0000-0000-00002A1B0000}"/>
    <cellStyle name="Comma 6 2 4 2 2 5 3" xfId="7344" xr:uid="{00000000-0005-0000-0000-00002B1B0000}"/>
    <cellStyle name="Comma 6 2 4 2 2 6" xfId="7345" xr:uid="{00000000-0005-0000-0000-00002C1B0000}"/>
    <cellStyle name="Comma 6 2 4 2 2 6 2" xfId="7346" xr:uid="{00000000-0005-0000-0000-00002D1B0000}"/>
    <cellStyle name="Comma 6 2 4 2 2 7" xfId="7347" xr:uid="{00000000-0005-0000-0000-00002E1B0000}"/>
    <cellStyle name="Comma 6 2 4 2 2 7 2" xfId="7348" xr:uid="{00000000-0005-0000-0000-00002F1B0000}"/>
    <cellStyle name="Comma 6 2 4 2 2 8" xfId="7349" xr:uid="{00000000-0005-0000-0000-0000301B0000}"/>
    <cellStyle name="Comma 6 2 4 2 3" xfId="7350" xr:uid="{00000000-0005-0000-0000-0000311B0000}"/>
    <cellStyle name="Comma 6 2 4 2 3 2" xfId="7351" xr:uid="{00000000-0005-0000-0000-0000321B0000}"/>
    <cellStyle name="Comma 6 2 4 2 3 2 2" xfId="7352" xr:uid="{00000000-0005-0000-0000-0000331B0000}"/>
    <cellStyle name="Comma 6 2 4 2 3 2 2 2" xfId="7353" xr:uid="{00000000-0005-0000-0000-0000341B0000}"/>
    <cellStyle name="Comma 6 2 4 2 3 2 2 2 2" xfId="7354" xr:uid="{00000000-0005-0000-0000-0000351B0000}"/>
    <cellStyle name="Comma 6 2 4 2 3 2 2 3" xfId="7355" xr:uid="{00000000-0005-0000-0000-0000361B0000}"/>
    <cellStyle name="Comma 6 2 4 2 3 2 3" xfId="7356" xr:uid="{00000000-0005-0000-0000-0000371B0000}"/>
    <cellStyle name="Comma 6 2 4 2 3 2 3 2" xfId="7357" xr:uid="{00000000-0005-0000-0000-0000381B0000}"/>
    <cellStyle name="Comma 6 2 4 2 3 2 3 2 2" xfId="7358" xr:uid="{00000000-0005-0000-0000-0000391B0000}"/>
    <cellStyle name="Comma 6 2 4 2 3 2 3 3" xfId="7359" xr:uid="{00000000-0005-0000-0000-00003A1B0000}"/>
    <cellStyle name="Comma 6 2 4 2 3 2 4" xfId="7360" xr:uid="{00000000-0005-0000-0000-00003B1B0000}"/>
    <cellStyle name="Comma 6 2 4 2 3 2 4 2" xfId="7361" xr:uid="{00000000-0005-0000-0000-00003C1B0000}"/>
    <cellStyle name="Comma 6 2 4 2 3 2 5" xfId="7362" xr:uid="{00000000-0005-0000-0000-00003D1B0000}"/>
    <cellStyle name="Comma 6 2 4 2 3 2 5 2" xfId="7363" xr:uid="{00000000-0005-0000-0000-00003E1B0000}"/>
    <cellStyle name="Comma 6 2 4 2 3 2 6" xfId="7364" xr:uid="{00000000-0005-0000-0000-00003F1B0000}"/>
    <cellStyle name="Comma 6 2 4 2 3 3" xfId="7365" xr:uid="{00000000-0005-0000-0000-0000401B0000}"/>
    <cellStyle name="Comma 6 2 4 2 3 3 2" xfId="7366" xr:uid="{00000000-0005-0000-0000-0000411B0000}"/>
    <cellStyle name="Comma 6 2 4 2 3 3 2 2" xfId="7367" xr:uid="{00000000-0005-0000-0000-0000421B0000}"/>
    <cellStyle name="Comma 6 2 4 2 3 3 3" xfId="7368" xr:uid="{00000000-0005-0000-0000-0000431B0000}"/>
    <cellStyle name="Comma 6 2 4 2 3 4" xfId="7369" xr:uid="{00000000-0005-0000-0000-0000441B0000}"/>
    <cellStyle name="Comma 6 2 4 2 3 4 2" xfId="7370" xr:uid="{00000000-0005-0000-0000-0000451B0000}"/>
    <cellStyle name="Comma 6 2 4 2 3 4 2 2" xfId="7371" xr:uid="{00000000-0005-0000-0000-0000461B0000}"/>
    <cellStyle name="Comma 6 2 4 2 3 4 3" xfId="7372" xr:uid="{00000000-0005-0000-0000-0000471B0000}"/>
    <cellStyle name="Comma 6 2 4 2 3 5" xfId="7373" xr:uid="{00000000-0005-0000-0000-0000481B0000}"/>
    <cellStyle name="Comma 6 2 4 2 3 5 2" xfId="7374" xr:uid="{00000000-0005-0000-0000-0000491B0000}"/>
    <cellStyle name="Comma 6 2 4 2 3 6" xfId="7375" xr:uid="{00000000-0005-0000-0000-00004A1B0000}"/>
    <cellStyle name="Comma 6 2 4 2 3 6 2" xfId="7376" xr:uid="{00000000-0005-0000-0000-00004B1B0000}"/>
    <cellStyle name="Comma 6 2 4 2 3 7" xfId="7377" xr:uid="{00000000-0005-0000-0000-00004C1B0000}"/>
    <cellStyle name="Comma 6 2 4 2 4" xfId="7378" xr:uid="{00000000-0005-0000-0000-00004D1B0000}"/>
    <cellStyle name="Comma 6 2 4 2 4 2" xfId="7379" xr:uid="{00000000-0005-0000-0000-00004E1B0000}"/>
    <cellStyle name="Comma 6 2 4 2 4 2 2" xfId="7380" xr:uid="{00000000-0005-0000-0000-00004F1B0000}"/>
    <cellStyle name="Comma 6 2 4 2 4 2 2 2" xfId="7381" xr:uid="{00000000-0005-0000-0000-0000501B0000}"/>
    <cellStyle name="Comma 6 2 4 2 4 2 2 2 2" xfId="7382" xr:uid="{00000000-0005-0000-0000-0000511B0000}"/>
    <cellStyle name="Comma 6 2 4 2 4 2 2 3" xfId="7383" xr:uid="{00000000-0005-0000-0000-0000521B0000}"/>
    <cellStyle name="Comma 6 2 4 2 4 2 3" xfId="7384" xr:uid="{00000000-0005-0000-0000-0000531B0000}"/>
    <cellStyle name="Comma 6 2 4 2 4 2 3 2" xfId="7385" xr:uid="{00000000-0005-0000-0000-0000541B0000}"/>
    <cellStyle name="Comma 6 2 4 2 4 2 3 2 2" xfId="7386" xr:uid="{00000000-0005-0000-0000-0000551B0000}"/>
    <cellStyle name="Comma 6 2 4 2 4 2 3 3" xfId="7387" xr:uid="{00000000-0005-0000-0000-0000561B0000}"/>
    <cellStyle name="Comma 6 2 4 2 4 2 4" xfId="7388" xr:uid="{00000000-0005-0000-0000-0000571B0000}"/>
    <cellStyle name="Comma 6 2 4 2 4 2 4 2" xfId="7389" xr:uid="{00000000-0005-0000-0000-0000581B0000}"/>
    <cellStyle name="Comma 6 2 4 2 4 2 5" xfId="7390" xr:uid="{00000000-0005-0000-0000-0000591B0000}"/>
    <cellStyle name="Comma 6 2 4 2 4 2 5 2" xfId="7391" xr:uid="{00000000-0005-0000-0000-00005A1B0000}"/>
    <cellStyle name="Comma 6 2 4 2 4 2 6" xfId="7392" xr:uid="{00000000-0005-0000-0000-00005B1B0000}"/>
    <cellStyle name="Comma 6 2 4 2 4 3" xfId="7393" xr:uid="{00000000-0005-0000-0000-00005C1B0000}"/>
    <cellStyle name="Comma 6 2 4 2 4 3 2" xfId="7394" xr:uid="{00000000-0005-0000-0000-00005D1B0000}"/>
    <cellStyle name="Comma 6 2 4 2 4 3 2 2" xfId="7395" xr:uid="{00000000-0005-0000-0000-00005E1B0000}"/>
    <cellStyle name="Comma 6 2 4 2 4 3 3" xfId="7396" xr:uid="{00000000-0005-0000-0000-00005F1B0000}"/>
    <cellStyle name="Comma 6 2 4 2 4 4" xfId="7397" xr:uid="{00000000-0005-0000-0000-0000601B0000}"/>
    <cellStyle name="Comma 6 2 4 2 4 4 2" xfId="7398" xr:uid="{00000000-0005-0000-0000-0000611B0000}"/>
    <cellStyle name="Comma 6 2 4 2 4 4 2 2" xfId="7399" xr:uid="{00000000-0005-0000-0000-0000621B0000}"/>
    <cellStyle name="Comma 6 2 4 2 4 4 3" xfId="7400" xr:uid="{00000000-0005-0000-0000-0000631B0000}"/>
    <cellStyle name="Comma 6 2 4 2 4 5" xfId="7401" xr:uid="{00000000-0005-0000-0000-0000641B0000}"/>
    <cellStyle name="Comma 6 2 4 2 4 5 2" xfId="7402" xr:uid="{00000000-0005-0000-0000-0000651B0000}"/>
    <cellStyle name="Comma 6 2 4 2 4 6" xfId="7403" xr:uid="{00000000-0005-0000-0000-0000661B0000}"/>
    <cellStyle name="Comma 6 2 4 2 4 6 2" xfId="7404" xr:uid="{00000000-0005-0000-0000-0000671B0000}"/>
    <cellStyle name="Comma 6 2 4 2 4 7" xfId="7405" xr:uid="{00000000-0005-0000-0000-0000681B0000}"/>
    <cellStyle name="Comma 6 2 4 2 5" xfId="7406" xr:uid="{00000000-0005-0000-0000-0000691B0000}"/>
    <cellStyle name="Comma 6 2 4 2 5 2" xfId="7407" xr:uid="{00000000-0005-0000-0000-00006A1B0000}"/>
    <cellStyle name="Comma 6 2 4 2 5 2 2" xfId="7408" xr:uid="{00000000-0005-0000-0000-00006B1B0000}"/>
    <cellStyle name="Comma 6 2 4 2 5 2 2 2" xfId="7409" xr:uid="{00000000-0005-0000-0000-00006C1B0000}"/>
    <cellStyle name="Comma 6 2 4 2 5 2 3" xfId="7410" xr:uid="{00000000-0005-0000-0000-00006D1B0000}"/>
    <cellStyle name="Comma 6 2 4 2 5 3" xfId="7411" xr:uid="{00000000-0005-0000-0000-00006E1B0000}"/>
    <cellStyle name="Comma 6 2 4 2 5 3 2" xfId="7412" xr:uid="{00000000-0005-0000-0000-00006F1B0000}"/>
    <cellStyle name="Comma 6 2 4 2 5 3 2 2" xfId="7413" xr:uid="{00000000-0005-0000-0000-0000701B0000}"/>
    <cellStyle name="Comma 6 2 4 2 5 3 3" xfId="7414" xr:uid="{00000000-0005-0000-0000-0000711B0000}"/>
    <cellStyle name="Comma 6 2 4 2 5 4" xfId="7415" xr:uid="{00000000-0005-0000-0000-0000721B0000}"/>
    <cellStyle name="Comma 6 2 4 2 5 4 2" xfId="7416" xr:uid="{00000000-0005-0000-0000-0000731B0000}"/>
    <cellStyle name="Comma 6 2 4 2 5 5" xfId="7417" xr:uid="{00000000-0005-0000-0000-0000741B0000}"/>
    <cellStyle name="Comma 6 2 4 2 5 5 2" xfId="7418" xr:uid="{00000000-0005-0000-0000-0000751B0000}"/>
    <cellStyle name="Comma 6 2 4 2 5 6" xfId="7419" xr:uid="{00000000-0005-0000-0000-0000761B0000}"/>
    <cellStyle name="Comma 6 2 4 2 6" xfId="7420" xr:uid="{00000000-0005-0000-0000-0000771B0000}"/>
    <cellStyle name="Comma 6 2 4 2 6 2" xfId="7421" xr:uid="{00000000-0005-0000-0000-0000781B0000}"/>
    <cellStyle name="Comma 6 2 4 2 6 2 2" xfId="7422" xr:uid="{00000000-0005-0000-0000-0000791B0000}"/>
    <cellStyle name="Comma 6 2 4 2 6 3" xfId="7423" xr:uid="{00000000-0005-0000-0000-00007A1B0000}"/>
    <cellStyle name="Comma 6 2 4 2 7" xfId="7424" xr:uid="{00000000-0005-0000-0000-00007B1B0000}"/>
    <cellStyle name="Comma 6 2 4 2 7 2" xfId="7425" xr:uid="{00000000-0005-0000-0000-00007C1B0000}"/>
    <cellStyle name="Comma 6 2 4 2 7 2 2" xfId="7426" xr:uid="{00000000-0005-0000-0000-00007D1B0000}"/>
    <cellStyle name="Comma 6 2 4 2 7 3" xfId="7427" xr:uid="{00000000-0005-0000-0000-00007E1B0000}"/>
    <cellStyle name="Comma 6 2 4 2 8" xfId="7428" xr:uid="{00000000-0005-0000-0000-00007F1B0000}"/>
    <cellStyle name="Comma 6 2 4 2 8 2" xfId="7429" xr:uid="{00000000-0005-0000-0000-0000801B0000}"/>
    <cellStyle name="Comma 6 2 4 2 9" xfId="7430" xr:uid="{00000000-0005-0000-0000-0000811B0000}"/>
    <cellStyle name="Comma 6 2 4 2 9 2" xfId="7431" xr:uid="{00000000-0005-0000-0000-0000821B0000}"/>
    <cellStyle name="Comma 6 2 4 3" xfId="7432" xr:uid="{00000000-0005-0000-0000-0000831B0000}"/>
    <cellStyle name="Comma 6 2 4 3 2" xfId="7433" xr:uid="{00000000-0005-0000-0000-0000841B0000}"/>
    <cellStyle name="Comma 6 2 4 3 2 2" xfId="7434" xr:uid="{00000000-0005-0000-0000-0000851B0000}"/>
    <cellStyle name="Comma 6 2 4 3 2 2 2" xfId="7435" xr:uid="{00000000-0005-0000-0000-0000861B0000}"/>
    <cellStyle name="Comma 6 2 4 3 2 2 2 2" xfId="7436" xr:uid="{00000000-0005-0000-0000-0000871B0000}"/>
    <cellStyle name="Comma 6 2 4 3 2 2 2 2 2" xfId="7437" xr:uid="{00000000-0005-0000-0000-0000881B0000}"/>
    <cellStyle name="Comma 6 2 4 3 2 2 2 3" xfId="7438" xr:uid="{00000000-0005-0000-0000-0000891B0000}"/>
    <cellStyle name="Comma 6 2 4 3 2 2 3" xfId="7439" xr:uid="{00000000-0005-0000-0000-00008A1B0000}"/>
    <cellStyle name="Comma 6 2 4 3 2 2 3 2" xfId="7440" xr:uid="{00000000-0005-0000-0000-00008B1B0000}"/>
    <cellStyle name="Comma 6 2 4 3 2 2 3 2 2" xfId="7441" xr:uid="{00000000-0005-0000-0000-00008C1B0000}"/>
    <cellStyle name="Comma 6 2 4 3 2 2 3 3" xfId="7442" xr:uid="{00000000-0005-0000-0000-00008D1B0000}"/>
    <cellStyle name="Comma 6 2 4 3 2 2 4" xfId="7443" xr:uid="{00000000-0005-0000-0000-00008E1B0000}"/>
    <cellStyle name="Comma 6 2 4 3 2 2 4 2" xfId="7444" xr:uid="{00000000-0005-0000-0000-00008F1B0000}"/>
    <cellStyle name="Comma 6 2 4 3 2 2 5" xfId="7445" xr:uid="{00000000-0005-0000-0000-0000901B0000}"/>
    <cellStyle name="Comma 6 2 4 3 2 2 5 2" xfId="7446" xr:uid="{00000000-0005-0000-0000-0000911B0000}"/>
    <cellStyle name="Comma 6 2 4 3 2 2 6" xfId="7447" xr:uid="{00000000-0005-0000-0000-0000921B0000}"/>
    <cellStyle name="Comma 6 2 4 3 2 3" xfId="7448" xr:uid="{00000000-0005-0000-0000-0000931B0000}"/>
    <cellStyle name="Comma 6 2 4 3 2 3 2" xfId="7449" xr:uid="{00000000-0005-0000-0000-0000941B0000}"/>
    <cellStyle name="Comma 6 2 4 3 2 3 2 2" xfId="7450" xr:uid="{00000000-0005-0000-0000-0000951B0000}"/>
    <cellStyle name="Comma 6 2 4 3 2 3 3" xfId="7451" xr:uid="{00000000-0005-0000-0000-0000961B0000}"/>
    <cellStyle name="Comma 6 2 4 3 2 4" xfId="7452" xr:uid="{00000000-0005-0000-0000-0000971B0000}"/>
    <cellStyle name="Comma 6 2 4 3 2 4 2" xfId="7453" xr:uid="{00000000-0005-0000-0000-0000981B0000}"/>
    <cellStyle name="Comma 6 2 4 3 2 4 2 2" xfId="7454" xr:uid="{00000000-0005-0000-0000-0000991B0000}"/>
    <cellStyle name="Comma 6 2 4 3 2 4 3" xfId="7455" xr:uid="{00000000-0005-0000-0000-00009A1B0000}"/>
    <cellStyle name="Comma 6 2 4 3 2 5" xfId="7456" xr:uid="{00000000-0005-0000-0000-00009B1B0000}"/>
    <cellStyle name="Comma 6 2 4 3 2 5 2" xfId="7457" xr:uid="{00000000-0005-0000-0000-00009C1B0000}"/>
    <cellStyle name="Comma 6 2 4 3 2 6" xfId="7458" xr:uid="{00000000-0005-0000-0000-00009D1B0000}"/>
    <cellStyle name="Comma 6 2 4 3 2 6 2" xfId="7459" xr:uid="{00000000-0005-0000-0000-00009E1B0000}"/>
    <cellStyle name="Comma 6 2 4 3 2 7" xfId="7460" xr:uid="{00000000-0005-0000-0000-00009F1B0000}"/>
    <cellStyle name="Comma 6 2 4 3 3" xfId="7461" xr:uid="{00000000-0005-0000-0000-0000A01B0000}"/>
    <cellStyle name="Comma 6 2 4 3 3 2" xfId="7462" xr:uid="{00000000-0005-0000-0000-0000A11B0000}"/>
    <cellStyle name="Comma 6 2 4 3 3 2 2" xfId="7463" xr:uid="{00000000-0005-0000-0000-0000A21B0000}"/>
    <cellStyle name="Comma 6 2 4 3 3 2 2 2" xfId="7464" xr:uid="{00000000-0005-0000-0000-0000A31B0000}"/>
    <cellStyle name="Comma 6 2 4 3 3 2 3" xfId="7465" xr:uid="{00000000-0005-0000-0000-0000A41B0000}"/>
    <cellStyle name="Comma 6 2 4 3 3 3" xfId="7466" xr:uid="{00000000-0005-0000-0000-0000A51B0000}"/>
    <cellStyle name="Comma 6 2 4 3 3 3 2" xfId="7467" xr:uid="{00000000-0005-0000-0000-0000A61B0000}"/>
    <cellStyle name="Comma 6 2 4 3 3 3 2 2" xfId="7468" xr:uid="{00000000-0005-0000-0000-0000A71B0000}"/>
    <cellStyle name="Comma 6 2 4 3 3 3 3" xfId="7469" xr:uid="{00000000-0005-0000-0000-0000A81B0000}"/>
    <cellStyle name="Comma 6 2 4 3 3 4" xfId="7470" xr:uid="{00000000-0005-0000-0000-0000A91B0000}"/>
    <cellStyle name="Comma 6 2 4 3 3 4 2" xfId="7471" xr:uid="{00000000-0005-0000-0000-0000AA1B0000}"/>
    <cellStyle name="Comma 6 2 4 3 3 5" xfId="7472" xr:uid="{00000000-0005-0000-0000-0000AB1B0000}"/>
    <cellStyle name="Comma 6 2 4 3 3 5 2" xfId="7473" xr:uid="{00000000-0005-0000-0000-0000AC1B0000}"/>
    <cellStyle name="Comma 6 2 4 3 3 6" xfId="7474" xr:uid="{00000000-0005-0000-0000-0000AD1B0000}"/>
    <cellStyle name="Comma 6 2 4 3 4" xfId="7475" xr:uid="{00000000-0005-0000-0000-0000AE1B0000}"/>
    <cellStyle name="Comma 6 2 4 3 4 2" xfId="7476" xr:uid="{00000000-0005-0000-0000-0000AF1B0000}"/>
    <cellStyle name="Comma 6 2 4 3 4 2 2" xfId="7477" xr:uid="{00000000-0005-0000-0000-0000B01B0000}"/>
    <cellStyle name="Comma 6 2 4 3 4 3" xfId="7478" xr:uid="{00000000-0005-0000-0000-0000B11B0000}"/>
    <cellStyle name="Comma 6 2 4 3 5" xfId="7479" xr:uid="{00000000-0005-0000-0000-0000B21B0000}"/>
    <cellStyle name="Comma 6 2 4 3 5 2" xfId="7480" xr:uid="{00000000-0005-0000-0000-0000B31B0000}"/>
    <cellStyle name="Comma 6 2 4 3 5 2 2" xfId="7481" xr:uid="{00000000-0005-0000-0000-0000B41B0000}"/>
    <cellStyle name="Comma 6 2 4 3 5 3" xfId="7482" xr:uid="{00000000-0005-0000-0000-0000B51B0000}"/>
    <cellStyle name="Comma 6 2 4 3 6" xfId="7483" xr:uid="{00000000-0005-0000-0000-0000B61B0000}"/>
    <cellStyle name="Comma 6 2 4 3 6 2" xfId="7484" xr:uid="{00000000-0005-0000-0000-0000B71B0000}"/>
    <cellStyle name="Comma 6 2 4 3 7" xfId="7485" xr:uid="{00000000-0005-0000-0000-0000B81B0000}"/>
    <cellStyle name="Comma 6 2 4 3 7 2" xfId="7486" xr:uid="{00000000-0005-0000-0000-0000B91B0000}"/>
    <cellStyle name="Comma 6 2 4 3 8" xfId="7487" xr:uid="{00000000-0005-0000-0000-0000BA1B0000}"/>
    <cellStyle name="Comma 6 2 4 4" xfId="7488" xr:uid="{00000000-0005-0000-0000-0000BB1B0000}"/>
    <cellStyle name="Comma 6 2 4 4 2" xfId="7489" xr:uid="{00000000-0005-0000-0000-0000BC1B0000}"/>
    <cellStyle name="Comma 6 2 4 4 2 2" xfId="7490" xr:uid="{00000000-0005-0000-0000-0000BD1B0000}"/>
    <cellStyle name="Comma 6 2 4 4 2 2 2" xfId="7491" xr:uid="{00000000-0005-0000-0000-0000BE1B0000}"/>
    <cellStyle name="Comma 6 2 4 4 2 2 2 2" xfId="7492" xr:uid="{00000000-0005-0000-0000-0000BF1B0000}"/>
    <cellStyle name="Comma 6 2 4 4 2 2 3" xfId="7493" xr:uid="{00000000-0005-0000-0000-0000C01B0000}"/>
    <cellStyle name="Comma 6 2 4 4 2 3" xfId="7494" xr:uid="{00000000-0005-0000-0000-0000C11B0000}"/>
    <cellStyle name="Comma 6 2 4 4 2 3 2" xfId="7495" xr:uid="{00000000-0005-0000-0000-0000C21B0000}"/>
    <cellStyle name="Comma 6 2 4 4 2 3 2 2" xfId="7496" xr:uid="{00000000-0005-0000-0000-0000C31B0000}"/>
    <cellStyle name="Comma 6 2 4 4 2 3 3" xfId="7497" xr:uid="{00000000-0005-0000-0000-0000C41B0000}"/>
    <cellStyle name="Comma 6 2 4 4 2 4" xfId="7498" xr:uid="{00000000-0005-0000-0000-0000C51B0000}"/>
    <cellStyle name="Comma 6 2 4 4 2 4 2" xfId="7499" xr:uid="{00000000-0005-0000-0000-0000C61B0000}"/>
    <cellStyle name="Comma 6 2 4 4 2 5" xfId="7500" xr:uid="{00000000-0005-0000-0000-0000C71B0000}"/>
    <cellStyle name="Comma 6 2 4 4 2 5 2" xfId="7501" xr:uid="{00000000-0005-0000-0000-0000C81B0000}"/>
    <cellStyle name="Comma 6 2 4 4 2 6" xfId="7502" xr:uid="{00000000-0005-0000-0000-0000C91B0000}"/>
    <cellStyle name="Comma 6 2 4 4 3" xfId="7503" xr:uid="{00000000-0005-0000-0000-0000CA1B0000}"/>
    <cellStyle name="Comma 6 2 4 4 3 2" xfId="7504" xr:uid="{00000000-0005-0000-0000-0000CB1B0000}"/>
    <cellStyle name="Comma 6 2 4 4 3 2 2" xfId="7505" xr:uid="{00000000-0005-0000-0000-0000CC1B0000}"/>
    <cellStyle name="Comma 6 2 4 4 3 3" xfId="7506" xr:uid="{00000000-0005-0000-0000-0000CD1B0000}"/>
    <cellStyle name="Comma 6 2 4 4 4" xfId="7507" xr:uid="{00000000-0005-0000-0000-0000CE1B0000}"/>
    <cellStyle name="Comma 6 2 4 4 4 2" xfId="7508" xr:uid="{00000000-0005-0000-0000-0000CF1B0000}"/>
    <cellStyle name="Comma 6 2 4 4 4 2 2" xfId="7509" xr:uid="{00000000-0005-0000-0000-0000D01B0000}"/>
    <cellStyle name="Comma 6 2 4 4 4 3" xfId="7510" xr:uid="{00000000-0005-0000-0000-0000D11B0000}"/>
    <cellStyle name="Comma 6 2 4 4 5" xfId="7511" xr:uid="{00000000-0005-0000-0000-0000D21B0000}"/>
    <cellStyle name="Comma 6 2 4 4 5 2" xfId="7512" xr:uid="{00000000-0005-0000-0000-0000D31B0000}"/>
    <cellStyle name="Comma 6 2 4 4 6" xfId="7513" xr:uid="{00000000-0005-0000-0000-0000D41B0000}"/>
    <cellStyle name="Comma 6 2 4 4 6 2" xfId="7514" xr:uid="{00000000-0005-0000-0000-0000D51B0000}"/>
    <cellStyle name="Comma 6 2 4 4 7" xfId="7515" xr:uid="{00000000-0005-0000-0000-0000D61B0000}"/>
    <cellStyle name="Comma 6 2 4 5" xfId="7516" xr:uid="{00000000-0005-0000-0000-0000D71B0000}"/>
    <cellStyle name="Comma 6 2 4 5 2" xfId="7517" xr:uid="{00000000-0005-0000-0000-0000D81B0000}"/>
    <cellStyle name="Comma 6 2 4 5 2 2" xfId="7518" xr:uid="{00000000-0005-0000-0000-0000D91B0000}"/>
    <cellStyle name="Comma 6 2 4 5 2 2 2" xfId="7519" xr:uid="{00000000-0005-0000-0000-0000DA1B0000}"/>
    <cellStyle name="Comma 6 2 4 5 2 2 2 2" xfId="7520" xr:uid="{00000000-0005-0000-0000-0000DB1B0000}"/>
    <cellStyle name="Comma 6 2 4 5 2 2 3" xfId="7521" xr:uid="{00000000-0005-0000-0000-0000DC1B0000}"/>
    <cellStyle name="Comma 6 2 4 5 2 3" xfId="7522" xr:uid="{00000000-0005-0000-0000-0000DD1B0000}"/>
    <cellStyle name="Comma 6 2 4 5 2 3 2" xfId="7523" xr:uid="{00000000-0005-0000-0000-0000DE1B0000}"/>
    <cellStyle name="Comma 6 2 4 5 2 3 2 2" xfId="7524" xr:uid="{00000000-0005-0000-0000-0000DF1B0000}"/>
    <cellStyle name="Comma 6 2 4 5 2 3 3" xfId="7525" xr:uid="{00000000-0005-0000-0000-0000E01B0000}"/>
    <cellStyle name="Comma 6 2 4 5 2 4" xfId="7526" xr:uid="{00000000-0005-0000-0000-0000E11B0000}"/>
    <cellStyle name="Comma 6 2 4 5 2 4 2" xfId="7527" xr:uid="{00000000-0005-0000-0000-0000E21B0000}"/>
    <cellStyle name="Comma 6 2 4 5 2 5" xfId="7528" xr:uid="{00000000-0005-0000-0000-0000E31B0000}"/>
    <cellStyle name="Comma 6 2 4 5 2 5 2" xfId="7529" xr:uid="{00000000-0005-0000-0000-0000E41B0000}"/>
    <cellStyle name="Comma 6 2 4 5 2 6" xfId="7530" xr:uid="{00000000-0005-0000-0000-0000E51B0000}"/>
    <cellStyle name="Comma 6 2 4 5 3" xfId="7531" xr:uid="{00000000-0005-0000-0000-0000E61B0000}"/>
    <cellStyle name="Comma 6 2 4 5 3 2" xfId="7532" xr:uid="{00000000-0005-0000-0000-0000E71B0000}"/>
    <cellStyle name="Comma 6 2 4 5 3 2 2" xfId="7533" xr:uid="{00000000-0005-0000-0000-0000E81B0000}"/>
    <cellStyle name="Comma 6 2 4 5 3 3" xfId="7534" xr:uid="{00000000-0005-0000-0000-0000E91B0000}"/>
    <cellStyle name="Comma 6 2 4 5 4" xfId="7535" xr:uid="{00000000-0005-0000-0000-0000EA1B0000}"/>
    <cellStyle name="Comma 6 2 4 5 4 2" xfId="7536" xr:uid="{00000000-0005-0000-0000-0000EB1B0000}"/>
    <cellStyle name="Comma 6 2 4 5 4 2 2" xfId="7537" xr:uid="{00000000-0005-0000-0000-0000EC1B0000}"/>
    <cellStyle name="Comma 6 2 4 5 4 3" xfId="7538" xr:uid="{00000000-0005-0000-0000-0000ED1B0000}"/>
    <cellStyle name="Comma 6 2 4 5 5" xfId="7539" xr:uid="{00000000-0005-0000-0000-0000EE1B0000}"/>
    <cellStyle name="Comma 6 2 4 5 5 2" xfId="7540" xr:uid="{00000000-0005-0000-0000-0000EF1B0000}"/>
    <cellStyle name="Comma 6 2 4 5 6" xfId="7541" xr:uid="{00000000-0005-0000-0000-0000F01B0000}"/>
    <cellStyle name="Comma 6 2 4 5 6 2" xfId="7542" xr:uid="{00000000-0005-0000-0000-0000F11B0000}"/>
    <cellStyle name="Comma 6 2 4 5 7" xfId="7543" xr:uid="{00000000-0005-0000-0000-0000F21B0000}"/>
    <cellStyle name="Comma 6 2 4 6" xfId="7544" xr:uid="{00000000-0005-0000-0000-0000F31B0000}"/>
    <cellStyle name="Comma 6 2 4 6 2" xfId="7545" xr:uid="{00000000-0005-0000-0000-0000F41B0000}"/>
    <cellStyle name="Comma 6 2 4 6 2 2" xfId="7546" xr:uid="{00000000-0005-0000-0000-0000F51B0000}"/>
    <cellStyle name="Comma 6 2 4 6 2 2 2" xfId="7547" xr:uid="{00000000-0005-0000-0000-0000F61B0000}"/>
    <cellStyle name="Comma 6 2 4 6 2 3" xfId="7548" xr:uid="{00000000-0005-0000-0000-0000F71B0000}"/>
    <cellStyle name="Comma 6 2 4 6 3" xfId="7549" xr:uid="{00000000-0005-0000-0000-0000F81B0000}"/>
    <cellStyle name="Comma 6 2 4 6 3 2" xfId="7550" xr:uid="{00000000-0005-0000-0000-0000F91B0000}"/>
    <cellStyle name="Comma 6 2 4 6 3 2 2" xfId="7551" xr:uid="{00000000-0005-0000-0000-0000FA1B0000}"/>
    <cellStyle name="Comma 6 2 4 6 3 3" xfId="7552" xr:uid="{00000000-0005-0000-0000-0000FB1B0000}"/>
    <cellStyle name="Comma 6 2 4 6 4" xfId="7553" xr:uid="{00000000-0005-0000-0000-0000FC1B0000}"/>
    <cellStyle name="Comma 6 2 4 6 4 2" xfId="7554" xr:uid="{00000000-0005-0000-0000-0000FD1B0000}"/>
    <cellStyle name="Comma 6 2 4 6 5" xfId="7555" xr:uid="{00000000-0005-0000-0000-0000FE1B0000}"/>
    <cellStyle name="Comma 6 2 4 6 5 2" xfId="7556" xr:uid="{00000000-0005-0000-0000-0000FF1B0000}"/>
    <cellStyle name="Comma 6 2 4 6 6" xfId="7557" xr:uid="{00000000-0005-0000-0000-0000001C0000}"/>
    <cellStyle name="Comma 6 2 4 7" xfId="7558" xr:uid="{00000000-0005-0000-0000-0000011C0000}"/>
    <cellStyle name="Comma 6 2 4 7 2" xfId="7559" xr:uid="{00000000-0005-0000-0000-0000021C0000}"/>
    <cellStyle name="Comma 6 2 4 7 2 2" xfId="7560" xr:uid="{00000000-0005-0000-0000-0000031C0000}"/>
    <cellStyle name="Comma 6 2 4 7 3" xfId="7561" xr:uid="{00000000-0005-0000-0000-0000041C0000}"/>
    <cellStyle name="Comma 6 2 4 8" xfId="7562" xr:uid="{00000000-0005-0000-0000-0000051C0000}"/>
    <cellStyle name="Comma 6 2 4 8 2" xfId="7563" xr:uid="{00000000-0005-0000-0000-0000061C0000}"/>
    <cellStyle name="Comma 6 2 4 8 2 2" xfId="7564" xr:uid="{00000000-0005-0000-0000-0000071C0000}"/>
    <cellStyle name="Comma 6 2 4 8 3" xfId="7565" xr:uid="{00000000-0005-0000-0000-0000081C0000}"/>
    <cellStyle name="Comma 6 2 4 9" xfId="7566" xr:uid="{00000000-0005-0000-0000-0000091C0000}"/>
    <cellStyle name="Comma 6 2 4 9 2" xfId="7567" xr:uid="{00000000-0005-0000-0000-00000A1C0000}"/>
    <cellStyle name="Comma 6 2 5" xfId="7568" xr:uid="{00000000-0005-0000-0000-00000B1C0000}"/>
    <cellStyle name="Comma 6 2 5 10" xfId="7569" xr:uid="{00000000-0005-0000-0000-00000C1C0000}"/>
    <cellStyle name="Comma 6 2 5 2" xfId="7570" xr:uid="{00000000-0005-0000-0000-00000D1C0000}"/>
    <cellStyle name="Comma 6 2 5 2 2" xfId="7571" xr:uid="{00000000-0005-0000-0000-00000E1C0000}"/>
    <cellStyle name="Comma 6 2 5 2 2 2" xfId="7572" xr:uid="{00000000-0005-0000-0000-00000F1C0000}"/>
    <cellStyle name="Comma 6 2 5 2 2 2 2" xfId="7573" xr:uid="{00000000-0005-0000-0000-0000101C0000}"/>
    <cellStyle name="Comma 6 2 5 2 2 2 2 2" xfId="7574" xr:uid="{00000000-0005-0000-0000-0000111C0000}"/>
    <cellStyle name="Comma 6 2 5 2 2 2 2 2 2" xfId="7575" xr:uid="{00000000-0005-0000-0000-0000121C0000}"/>
    <cellStyle name="Comma 6 2 5 2 2 2 2 3" xfId="7576" xr:uid="{00000000-0005-0000-0000-0000131C0000}"/>
    <cellStyle name="Comma 6 2 5 2 2 2 3" xfId="7577" xr:uid="{00000000-0005-0000-0000-0000141C0000}"/>
    <cellStyle name="Comma 6 2 5 2 2 2 3 2" xfId="7578" xr:uid="{00000000-0005-0000-0000-0000151C0000}"/>
    <cellStyle name="Comma 6 2 5 2 2 2 3 2 2" xfId="7579" xr:uid="{00000000-0005-0000-0000-0000161C0000}"/>
    <cellStyle name="Comma 6 2 5 2 2 2 3 3" xfId="7580" xr:uid="{00000000-0005-0000-0000-0000171C0000}"/>
    <cellStyle name="Comma 6 2 5 2 2 2 4" xfId="7581" xr:uid="{00000000-0005-0000-0000-0000181C0000}"/>
    <cellStyle name="Comma 6 2 5 2 2 2 4 2" xfId="7582" xr:uid="{00000000-0005-0000-0000-0000191C0000}"/>
    <cellStyle name="Comma 6 2 5 2 2 2 5" xfId="7583" xr:uid="{00000000-0005-0000-0000-00001A1C0000}"/>
    <cellStyle name="Comma 6 2 5 2 2 2 5 2" xfId="7584" xr:uid="{00000000-0005-0000-0000-00001B1C0000}"/>
    <cellStyle name="Comma 6 2 5 2 2 2 6" xfId="7585" xr:uid="{00000000-0005-0000-0000-00001C1C0000}"/>
    <cellStyle name="Comma 6 2 5 2 2 3" xfId="7586" xr:uid="{00000000-0005-0000-0000-00001D1C0000}"/>
    <cellStyle name="Comma 6 2 5 2 2 3 2" xfId="7587" xr:uid="{00000000-0005-0000-0000-00001E1C0000}"/>
    <cellStyle name="Comma 6 2 5 2 2 3 2 2" xfId="7588" xr:uid="{00000000-0005-0000-0000-00001F1C0000}"/>
    <cellStyle name="Comma 6 2 5 2 2 3 3" xfId="7589" xr:uid="{00000000-0005-0000-0000-0000201C0000}"/>
    <cellStyle name="Comma 6 2 5 2 2 4" xfId="7590" xr:uid="{00000000-0005-0000-0000-0000211C0000}"/>
    <cellStyle name="Comma 6 2 5 2 2 4 2" xfId="7591" xr:uid="{00000000-0005-0000-0000-0000221C0000}"/>
    <cellStyle name="Comma 6 2 5 2 2 4 2 2" xfId="7592" xr:uid="{00000000-0005-0000-0000-0000231C0000}"/>
    <cellStyle name="Comma 6 2 5 2 2 4 3" xfId="7593" xr:uid="{00000000-0005-0000-0000-0000241C0000}"/>
    <cellStyle name="Comma 6 2 5 2 2 5" xfId="7594" xr:uid="{00000000-0005-0000-0000-0000251C0000}"/>
    <cellStyle name="Comma 6 2 5 2 2 5 2" xfId="7595" xr:uid="{00000000-0005-0000-0000-0000261C0000}"/>
    <cellStyle name="Comma 6 2 5 2 2 6" xfId="7596" xr:uid="{00000000-0005-0000-0000-0000271C0000}"/>
    <cellStyle name="Comma 6 2 5 2 2 6 2" xfId="7597" xr:uid="{00000000-0005-0000-0000-0000281C0000}"/>
    <cellStyle name="Comma 6 2 5 2 2 7" xfId="7598" xr:uid="{00000000-0005-0000-0000-0000291C0000}"/>
    <cellStyle name="Comma 6 2 5 2 3" xfId="7599" xr:uid="{00000000-0005-0000-0000-00002A1C0000}"/>
    <cellStyle name="Comma 6 2 5 2 3 2" xfId="7600" xr:uid="{00000000-0005-0000-0000-00002B1C0000}"/>
    <cellStyle name="Comma 6 2 5 2 3 2 2" xfId="7601" xr:uid="{00000000-0005-0000-0000-00002C1C0000}"/>
    <cellStyle name="Comma 6 2 5 2 3 2 2 2" xfId="7602" xr:uid="{00000000-0005-0000-0000-00002D1C0000}"/>
    <cellStyle name="Comma 6 2 5 2 3 2 3" xfId="7603" xr:uid="{00000000-0005-0000-0000-00002E1C0000}"/>
    <cellStyle name="Comma 6 2 5 2 3 3" xfId="7604" xr:uid="{00000000-0005-0000-0000-00002F1C0000}"/>
    <cellStyle name="Comma 6 2 5 2 3 3 2" xfId="7605" xr:uid="{00000000-0005-0000-0000-0000301C0000}"/>
    <cellStyle name="Comma 6 2 5 2 3 3 2 2" xfId="7606" xr:uid="{00000000-0005-0000-0000-0000311C0000}"/>
    <cellStyle name="Comma 6 2 5 2 3 3 3" xfId="7607" xr:uid="{00000000-0005-0000-0000-0000321C0000}"/>
    <cellStyle name="Comma 6 2 5 2 3 4" xfId="7608" xr:uid="{00000000-0005-0000-0000-0000331C0000}"/>
    <cellStyle name="Comma 6 2 5 2 3 4 2" xfId="7609" xr:uid="{00000000-0005-0000-0000-0000341C0000}"/>
    <cellStyle name="Comma 6 2 5 2 3 5" xfId="7610" xr:uid="{00000000-0005-0000-0000-0000351C0000}"/>
    <cellStyle name="Comma 6 2 5 2 3 5 2" xfId="7611" xr:uid="{00000000-0005-0000-0000-0000361C0000}"/>
    <cellStyle name="Comma 6 2 5 2 3 6" xfId="7612" xr:uid="{00000000-0005-0000-0000-0000371C0000}"/>
    <cellStyle name="Comma 6 2 5 2 4" xfId="7613" xr:uid="{00000000-0005-0000-0000-0000381C0000}"/>
    <cellStyle name="Comma 6 2 5 2 4 2" xfId="7614" xr:uid="{00000000-0005-0000-0000-0000391C0000}"/>
    <cellStyle name="Comma 6 2 5 2 4 2 2" xfId="7615" xr:uid="{00000000-0005-0000-0000-00003A1C0000}"/>
    <cellStyle name="Comma 6 2 5 2 4 3" xfId="7616" xr:uid="{00000000-0005-0000-0000-00003B1C0000}"/>
    <cellStyle name="Comma 6 2 5 2 5" xfId="7617" xr:uid="{00000000-0005-0000-0000-00003C1C0000}"/>
    <cellStyle name="Comma 6 2 5 2 5 2" xfId="7618" xr:uid="{00000000-0005-0000-0000-00003D1C0000}"/>
    <cellStyle name="Comma 6 2 5 2 5 2 2" xfId="7619" xr:uid="{00000000-0005-0000-0000-00003E1C0000}"/>
    <cellStyle name="Comma 6 2 5 2 5 3" xfId="7620" xr:uid="{00000000-0005-0000-0000-00003F1C0000}"/>
    <cellStyle name="Comma 6 2 5 2 6" xfId="7621" xr:uid="{00000000-0005-0000-0000-0000401C0000}"/>
    <cellStyle name="Comma 6 2 5 2 6 2" xfId="7622" xr:uid="{00000000-0005-0000-0000-0000411C0000}"/>
    <cellStyle name="Comma 6 2 5 2 7" xfId="7623" xr:uid="{00000000-0005-0000-0000-0000421C0000}"/>
    <cellStyle name="Comma 6 2 5 2 7 2" xfId="7624" xr:uid="{00000000-0005-0000-0000-0000431C0000}"/>
    <cellStyle name="Comma 6 2 5 2 8" xfId="7625" xr:uid="{00000000-0005-0000-0000-0000441C0000}"/>
    <cellStyle name="Comma 6 2 5 3" xfId="7626" xr:uid="{00000000-0005-0000-0000-0000451C0000}"/>
    <cellStyle name="Comma 6 2 5 3 2" xfId="7627" xr:uid="{00000000-0005-0000-0000-0000461C0000}"/>
    <cellStyle name="Comma 6 2 5 3 2 2" xfId="7628" xr:uid="{00000000-0005-0000-0000-0000471C0000}"/>
    <cellStyle name="Comma 6 2 5 3 2 2 2" xfId="7629" xr:uid="{00000000-0005-0000-0000-0000481C0000}"/>
    <cellStyle name="Comma 6 2 5 3 2 2 2 2" xfId="7630" xr:uid="{00000000-0005-0000-0000-0000491C0000}"/>
    <cellStyle name="Comma 6 2 5 3 2 2 3" xfId="7631" xr:uid="{00000000-0005-0000-0000-00004A1C0000}"/>
    <cellStyle name="Comma 6 2 5 3 2 3" xfId="7632" xr:uid="{00000000-0005-0000-0000-00004B1C0000}"/>
    <cellStyle name="Comma 6 2 5 3 2 3 2" xfId="7633" xr:uid="{00000000-0005-0000-0000-00004C1C0000}"/>
    <cellStyle name="Comma 6 2 5 3 2 3 2 2" xfId="7634" xr:uid="{00000000-0005-0000-0000-00004D1C0000}"/>
    <cellStyle name="Comma 6 2 5 3 2 3 3" xfId="7635" xr:uid="{00000000-0005-0000-0000-00004E1C0000}"/>
    <cellStyle name="Comma 6 2 5 3 2 4" xfId="7636" xr:uid="{00000000-0005-0000-0000-00004F1C0000}"/>
    <cellStyle name="Comma 6 2 5 3 2 4 2" xfId="7637" xr:uid="{00000000-0005-0000-0000-0000501C0000}"/>
    <cellStyle name="Comma 6 2 5 3 2 5" xfId="7638" xr:uid="{00000000-0005-0000-0000-0000511C0000}"/>
    <cellStyle name="Comma 6 2 5 3 2 5 2" xfId="7639" xr:uid="{00000000-0005-0000-0000-0000521C0000}"/>
    <cellStyle name="Comma 6 2 5 3 2 6" xfId="7640" xr:uid="{00000000-0005-0000-0000-0000531C0000}"/>
    <cellStyle name="Comma 6 2 5 3 3" xfId="7641" xr:uid="{00000000-0005-0000-0000-0000541C0000}"/>
    <cellStyle name="Comma 6 2 5 3 3 2" xfId="7642" xr:uid="{00000000-0005-0000-0000-0000551C0000}"/>
    <cellStyle name="Comma 6 2 5 3 3 2 2" xfId="7643" xr:uid="{00000000-0005-0000-0000-0000561C0000}"/>
    <cellStyle name="Comma 6 2 5 3 3 3" xfId="7644" xr:uid="{00000000-0005-0000-0000-0000571C0000}"/>
    <cellStyle name="Comma 6 2 5 3 4" xfId="7645" xr:uid="{00000000-0005-0000-0000-0000581C0000}"/>
    <cellStyle name="Comma 6 2 5 3 4 2" xfId="7646" xr:uid="{00000000-0005-0000-0000-0000591C0000}"/>
    <cellStyle name="Comma 6 2 5 3 4 2 2" xfId="7647" xr:uid="{00000000-0005-0000-0000-00005A1C0000}"/>
    <cellStyle name="Comma 6 2 5 3 4 3" xfId="7648" xr:uid="{00000000-0005-0000-0000-00005B1C0000}"/>
    <cellStyle name="Comma 6 2 5 3 5" xfId="7649" xr:uid="{00000000-0005-0000-0000-00005C1C0000}"/>
    <cellStyle name="Comma 6 2 5 3 5 2" xfId="7650" xr:uid="{00000000-0005-0000-0000-00005D1C0000}"/>
    <cellStyle name="Comma 6 2 5 3 6" xfId="7651" xr:uid="{00000000-0005-0000-0000-00005E1C0000}"/>
    <cellStyle name="Comma 6 2 5 3 6 2" xfId="7652" xr:uid="{00000000-0005-0000-0000-00005F1C0000}"/>
    <cellStyle name="Comma 6 2 5 3 7" xfId="7653" xr:uid="{00000000-0005-0000-0000-0000601C0000}"/>
    <cellStyle name="Comma 6 2 5 4" xfId="7654" xr:uid="{00000000-0005-0000-0000-0000611C0000}"/>
    <cellStyle name="Comma 6 2 5 4 2" xfId="7655" xr:uid="{00000000-0005-0000-0000-0000621C0000}"/>
    <cellStyle name="Comma 6 2 5 4 2 2" xfId="7656" xr:uid="{00000000-0005-0000-0000-0000631C0000}"/>
    <cellStyle name="Comma 6 2 5 4 2 2 2" xfId="7657" xr:uid="{00000000-0005-0000-0000-0000641C0000}"/>
    <cellStyle name="Comma 6 2 5 4 2 2 2 2" xfId="7658" xr:uid="{00000000-0005-0000-0000-0000651C0000}"/>
    <cellStyle name="Comma 6 2 5 4 2 2 3" xfId="7659" xr:uid="{00000000-0005-0000-0000-0000661C0000}"/>
    <cellStyle name="Comma 6 2 5 4 2 3" xfId="7660" xr:uid="{00000000-0005-0000-0000-0000671C0000}"/>
    <cellStyle name="Comma 6 2 5 4 2 3 2" xfId="7661" xr:uid="{00000000-0005-0000-0000-0000681C0000}"/>
    <cellStyle name="Comma 6 2 5 4 2 3 2 2" xfId="7662" xr:uid="{00000000-0005-0000-0000-0000691C0000}"/>
    <cellStyle name="Comma 6 2 5 4 2 3 3" xfId="7663" xr:uid="{00000000-0005-0000-0000-00006A1C0000}"/>
    <cellStyle name="Comma 6 2 5 4 2 4" xfId="7664" xr:uid="{00000000-0005-0000-0000-00006B1C0000}"/>
    <cellStyle name="Comma 6 2 5 4 2 4 2" xfId="7665" xr:uid="{00000000-0005-0000-0000-00006C1C0000}"/>
    <cellStyle name="Comma 6 2 5 4 2 5" xfId="7666" xr:uid="{00000000-0005-0000-0000-00006D1C0000}"/>
    <cellStyle name="Comma 6 2 5 4 2 5 2" xfId="7667" xr:uid="{00000000-0005-0000-0000-00006E1C0000}"/>
    <cellStyle name="Comma 6 2 5 4 2 6" xfId="7668" xr:uid="{00000000-0005-0000-0000-00006F1C0000}"/>
    <cellStyle name="Comma 6 2 5 4 3" xfId="7669" xr:uid="{00000000-0005-0000-0000-0000701C0000}"/>
    <cellStyle name="Comma 6 2 5 4 3 2" xfId="7670" xr:uid="{00000000-0005-0000-0000-0000711C0000}"/>
    <cellStyle name="Comma 6 2 5 4 3 2 2" xfId="7671" xr:uid="{00000000-0005-0000-0000-0000721C0000}"/>
    <cellStyle name="Comma 6 2 5 4 3 3" xfId="7672" xr:uid="{00000000-0005-0000-0000-0000731C0000}"/>
    <cellStyle name="Comma 6 2 5 4 4" xfId="7673" xr:uid="{00000000-0005-0000-0000-0000741C0000}"/>
    <cellStyle name="Comma 6 2 5 4 4 2" xfId="7674" xr:uid="{00000000-0005-0000-0000-0000751C0000}"/>
    <cellStyle name="Comma 6 2 5 4 4 2 2" xfId="7675" xr:uid="{00000000-0005-0000-0000-0000761C0000}"/>
    <cellStyle name="Comma 6 2 5 4 4 3" xfId="7676" xr:uid="{00000000-0005-0000-0000-0000771C0000}"/>
    <cellStyle name="Comma 6 2 5 4 5" xfId="7677" xr:uid="{00000000-0005-0000-0000-0000781C0000}"/>
    <cellStyle name="Comma 6 2 5 4 5 2" xfId="7678" xr:uid="{00000000-0005-0000-0000-0000791C0000}"/>
    <cellStyle name="Comma 6 2 5 4 6" xfId="7679" xr:uid="{00000000-0005-0000-0000-00007A1C0000}"/>
    <cellStyle name="Comma 6 2 5 4 6 2" xfId="7680" xr:uid="{00000000-0005-0000-0000-00007B1C0000}"/>
    <cellStyle name="Comma 6 2 5 4 7" xfId="7681" xr:uid="{00000000-0005-0000-0000-00007C1C0000}"/>
    <cellStyle name="Comma 6 2 5 5" xfId="7682" xr:uid="{00000000-0005-0000-0000-00007D1C0000}"/>
    <cellStyle name="Comma 6 2 5 5 2" xfId="7683" xr:uid="{00000000-0005-0000-0000-00007E1C0000}"/>
    <cellStyle name="Comma 6 2 5 5 2 2" xfId="7684" xr:uid="{00000000-0005-0000-0000-00007F1C0000}"/>
    <cellStyle name="Comma 6 2 5 5 2 2 2" xfId="7685" xr:uid="{00000000-0005-0000-0000-0000801C0000}"/>
    <cellStyle name="Comma 6 2 5 5 2 3" xfId="7686" xr:uid="{00000000-0005-0000-0000-0000811C0000}"/>
    <cellStyle name="Comma 6 2 5 5 3" xfId="7687" xr:uid="{00000000-0005-0000-0000-0000821C0000}"/>
    <cellStyle name="Comma 6 2 5 5 3 2" xfId="7688" xr:uid="{00000000-0005-0000-0000-0000831C0000}"/>
    <cellStyle name="Comma 6 2 5 5 3 2 2" xfId="7689" xr:uid="{00000000-0005-0000-0000-0000841C0000}"/>
    <cellStyle name="Comma 6 2 5 5 3 3" xfId="7690" xr:uid="{00000000-0005-0000-0000-0000851C0000}"/>
    <cellStyle name="Comma 6 2 5 5 4" xfId="7691" xr:uid="{00000000-0005-0000-0000-0000861C0000}"/>
    <cellStyle name="Comma 6 2 5 5 4 2" xfId="7692" xr:uid="{00000000-0005-0000-0000-0000871C0000}"/>
    <cellStyle name="Comma 6 2 5 5 5" xfId="7693" xr:uid="{00000000-0005-0000-0000-0000881C0000}"/>
    <cellStyle name="Comma 6 2 5 5 5 2" xfId="7694" xr:uid="{00000000-0005-0000-0000-0000891C0000}"/>
    <cellStyle name="Comma 6 2 5 5 6" xfId="7695" xr:uid="{00000000-0005-0000-0000-00008A1C0000}"/>
    <cellStyle name="Comma 6 2 5 6" xfId="7696" xr:uid="{00000000-0005-0000-0000-00008B1C0000}"/>
    <cellStyle name="Comma 6 2 5 6 2" xfId="7697" xr:uid="{00000000-0005-0000-0000-00008C1C0000}"/>
    <cellStyle name="Comma 6 2 5 6 2 2" xfId="7698" xr:uid="{00000000-0005-0000-0000-00008D1C0000}"/>
    <cellStyle name="Comma 6 2 5 6 3" xfId="7699" xr:uid="{00000000-0005-0000-0000-00008E1C0000}"/>
    <cellStyle name="Comma 6 2 5 7" xfId="7700" xr:uid="{00000000-0005-0000-0000-00008F1C0000}"/>
    <cellStyle name="Comma 6 2 5 7 2" xfId="7701" xr:uid="{00000000-0005-0000-0000-0000901C0000}"/>
    <cellStyle name="Comma 6 2 5 7 2 2" xfId="7702" xr:uid="{00000000-0005-0000-0000-0000911C0000}"/>
    <cellStyle name="Comma 6 2 5 7 3" xfId="7703" xr:uid="{00000000-0005-0000-0000-0000921C0000}"/>
    <cellStyle name="Comma 6 2 5 8" xfId="7704" xr:uid="{00000000-0005-0000-0000-0000931C0000}"/>
    <cellStyle name="Comma 6 2 5 8 2" xfId="7705" xr:uid="{00000000-0005-0000-0000-0000941C0000}"/>
    <cellStyle name="Comma 6 2 5 9" xfId="7706" xr:uid="{00000000-0005-0000-0000-0000951C0000}"/>
    <cellStyle name="Comma 6 2 5 9 2" xfId="7707" xr:uid="{00000000-0005-0000-0000-0000961C0000}"/>
    <cellStyle name="Comma 6 2 6" xfId="7708" xr:uid="{00000000-0005-0000-0000-0000971C0000}"/>
    <cellStyle name="Comma 6 2 6 10" xfId="7709" xr:uid="{00000000-0005-0000-0000-0000981C0000}"/>
    <cellStyle name="Comma 6 2 6 2" xfId="7710" xr:uid="{00000000-0005-0000-0000-0000991C0000}"/>
    <cellStyle name="Comma 6 2 6 2 2" xfId="7711" xr:uid="{00000000-0005-0000-0000-00009A1C0000}"/>
    <cellStyle name="Comma 6 2 6 2 2 2" xfId="7712" xr:uid="{00000000-0005-0000-0000-00009B1C0000}"/>
    <cellStyle name="Comma 6 2 6 2 2 2 2" xfId="7713" xr:uid="{00000000-0005-0000-0000-00009C1C0000}"/>
    <cellStyle name="Comma 6 2 6 2 2 2 2 2" xfId="7714" xr:uid="{00000000-0005-0000-0000-00009D1C0000}"/>
    <cellStyle name="Comma 6 2 6 2 2 2 2 2 2" xfId="7715" xr:uid="{00000000-0005-0000-0000-00009E1C0000}"/>
    <cellStyle name="Comma 6 2 6 2 2 2 2 3" xfId="7716" xr:uid="{00000000-0005-0000-0000-00009F1C0000}"/>
    <cellStyle name="Comma 6 2 6 2 2 2 3" xfId="7717" xr:uid="{00000000-0005-0000-0000-0000A01C0000}"/>
    <cellStyle name="Comma 6 2 6 2 2 2 3 2" xfId="7718" xr:uid="{00000000-0005-0000-0000-0000A11C0000}"/>
    <cellStyle name="Comma 6 2 6 2 2 2 3 2 2" xfId="7719" xr:uid="{00000000-0005-0000-0000-0000A21C0000}"/>
    <cellStyle name="Comma 6 2 6 2 2 2 3 3" xfId="7720" xr:uid="{00000000-0005-0000-0000-0000A31C0000}"/>
    <cellStyle name="Comma 6 2 6 2 2 2 4" xfId="7721" xr:uid="{00000000-0005-0000-0000-0000A41C0000}"/>
    <cellStyle name="Comma 6 2 6 2 2 2 4 2" xfId="7722" xr:uid="{00000000-0005-0000-0000-0000A51C0000}"/>
    <cellStyle name="Comma 6 2 6 2 2 2 5" xfId="7723" xr:uid="{00000000-0005-0000-0000-0000A61C0000}"/>
    <cellStyle name="Comma 6 2 6 2 2 2 5 2" xfId="7724" xr:uid="{00000000-0005-0000-0000-0000A71C0000}"/>
    <cellStyle name="Comma 6 2 6 2 2 2 6" xfId="7725" xr:uid="{00000000-0005-0000-0000-0000A81C0000}"/>
    <cellStyle name="Comma 6 2 6 2 2 3" xfId="7726" xr:uid="{00000000-0005-0000-0000-0000A91C0000}"/>
    <cellStyle name="Comma 6 2 6 2 2 3 2" xfId="7727" xr:uid="{00000000-0005-0000-0000-0000AA1C0000}"/>
    <cellStyle name="Comma 6 2 6 2 2 3 2 2" xfId="7728" xr:uid="{00000000-0005-0000-0000-0000AB1C0000}"/>
    <cellStyle name="Comma 6 2 6 2 2 3 3" xfId="7729" xr:uid="{00000000-0005-0000-0000-0000AC1C0000}"/>
    <cellStyle name="Comma 6 2 6 2 2 4" xfId="7730" xr:uid="{00000000-0005-0000-0000-0000AD1C0000}"/>
    <cellStyle name="Comma 6 2 6 2 2 4 2" xfId="7731" xr:uid="{00000000-0005-0000-0000-0000AE1C0000}"/>
    <cellStyle name="Comma 6 2 6 2 2 4 2 2" xfId="7732" xr:uid="{00000000-0005-0000-0000-0000AF1C0000}"/>
    <cellStyle name="Comma 6 2 6 2 2 4 3" xfId="7733" xr:uid="{00000000-0005-0000-0000-0000B01C0000}"/>
    <cellStyle name="Comma 6 2 6 2 2 5" xfId="7734" xr:uid="{00000000-0005-0000-0000-0000B11C0000}"/>
    <cellStyle name="Comma 6 2 6 2 2 5 2" xfId="7735" xr:uid="{00000000-0005-0000-0000-0000B21C0000}"/>
    <cellStyle name="Comma 6 2 6 2 2 6" xfId="7736" xr:uid="{00000000-0005-0000-0000-0000B31C0000}"/>
    <cellStyle name="Comma 6 2 6 2 2 6 2" xfId="7737" xr:uid="{00000000-0005-0000-0000-0000B41C0000}"/>
    <cellStyle name="Comma 6 2 6 2 2 7" xfId="7738" xr:uid="{00000000-0005-0000-0000-0000B51C0000}"/>
    <cellStyle name="Comma 6 2 6 2 3" xfId="7739" xr:uid="{00000000-0005-0000-0000-0000B61C0000}"/>
    <cellStyle name="Comma 6 2 6 2 3 2" xfId="7740" xr:uid="{00000000-0005-0000-0000-0000B71C0000}"/>
    <cellStyle name="Comma 6 2 6 2 3 2 2" xfId="7741" xr:uid="{00000000-0005-0000-0000-0000B81C0000}"/>
    <cellStyle name="Comma 6 2 6 2 3 2 2 2" xfId="7742" xr:uid="{00000000-0005-0000-0000-0000B91C0000}"/>
    <cellStyle name="Comma 6 2 6 2 3 2 3" xfId="7743" xr:uid="{00000000-0005-0000-0000-0000BA1C0000}"/>
    <cellStyle name="Comma 6 2 6 2 3 3" xfId="7744" xr:uid="{00000000-0005-0000-0000-0000BB1C0000}"/>
    <cellStyle name="Comma 6 2 6 2 3 3 2" xfId="7745" xr:uid="{00000000-0005-0000-0000-0000BC1C0000}"/>
    <cellStyle name="Comma 6 2 6 2 3 3 2 2" xfId="7746" xr:uid="{00000000-0005-0000-0000-0000BD1C0000}"/>
    <cellStyle name="Comma 6 2 6 2 3 3 3" xfId="7747" xr:uid="{00000000-0005-0000-0000-0000BE1C0000}"/>
    <cellStyle name="Comma 6 2 6 2 3 4" xfId="7748" xr:uid="{00000000-0005-0000-0000-0000BF1C0000}"/>
    <cellStyle name="Comma 6 2 6 2 3 4 2" xfId="7749" xr:uid="{00000000-0005-0000-0000-0000C01C0000}"/>
    <cellStyle name="Comma 6 2 6 2 3 5" xfId="7750" xr:uid="{00000000-0005-0000-0000-0000C11C0000}"/>
    <cellStyle name="Comma 6 2 6 2 3 5 2" xfId="7751" xr:uid="{00000000-0005-0000-0000-0000C21C0000}"/>
    <cellStyle name="Comma 6 2 6 2 3 6" xfId="7752" xr:uid="{00000000-0005-0000-0000-0000C31C0000}"/>
    <cellStyle name="Comma 6 2 6 2 4" xfId="7753" xr:uid="{00000000-0005-0000-0000-0000C41C0000}"/>
    <cellStyle name="Comma 6 2 6 2 4 2" xfId="7754" xr:uid="{00000000-0005-0000-0000-0000C51C0000}"/>
    <cellStyle name="Comma 6 2 6 2 4 2 2" xfId="7755" xr:uid="{00000000-0005-0000-0000-0000C61C0000}"/>
    <cellStyle name="Comma 6 2 6 2 4 3" xfId="7756" xr:uid="{00000000-0005-0000-0000-0000C71C0000}"/>
    <cellStyle name="Comma 6 2 6 2 5" xfId="7757" xr:uid="{00000000-0005-0000-0000-0000C81C0000}"/>
    <cellStyle name="Comma 6 2 6 2 5 2" xfId="7758" xr:uid="{00000000-0005-0000-0000-0000C91C0000}"/>
    <cellStyle name="Comma 6 2 6 2 5 2 2" xfId="7759" xr:uid="{00000000-0005-0000-0000-0000CA1C0000}"/>
    <cellStyle name="Comma 6 2 6 2 5 3" xfId="7760" xr:uid="{00000000-0005-0000-0000-0000CB1C0000}"/>
    <cellStyle name="Comma 6 2 6 2 6" xfId="7761" xr:uid="{00000000-0005-0000-0000-0000CC1C0000}"/>
    <cellStyle name="Comma 6 2 6 2 6 2" xfId="7762" xr:uid="{00000000-0005-0000-0000-0000CD1C0000}"/>
    <cellStyle name="Comma 6 2 6 2 7" xfId="7763" xr:uid="{00000000-0005-0000-0000-0000CE1C0000}"/>
    <cellStyle name="Comma 6 2 6 2 7 2" xfId="7764" xr:uid="{00000000-0005-0000-0000-0000CF1C0000}"/>
    <cellStyle name="Comma 6 2 6 2 8" xfId="7765" xr:uid="{00000000-0005-0000-0000-0000D01C0000}"/>
    <cellStyle name="Comma 6 2 6 3" xfId="7766" xr:uid="{00000000-0005-0000-0000-0000D11C0000}"/>
    <cellStyle name="Comma 6 2 6 3 2" xfId="7767" xr:uid="{00000000-0005-0000-0000-0000D21C0000}"/>
    <cellStyle name="Comma 6 2 6 3 2 2" xfId="7768" xr:uid="{00000000-0005-0000-0000-0000D31C0000}"/>
    <cellStyle name="Comma 6 2 6 3 2 2 2" xfId="7769" xr:uid="{00000000-0005-0000-0000-0000D41C0000}"/>
    <cellStyle name="Comma 6 2 6 3 2 2 2 2" xfId="7770" xr:uid="{00000000-0005-0000-0000-0000D51C0000}"/>
    <cellStyle name="Comma 6 2 6 3 2 2 3" xfId="7771" xr:uid="{00000000-0005-0000-0000-0000D61C0000}"/>
    <cellStyle name="Comma 6 2 6 3 2 3" xfId="7772" xr:uid="{00000000-0005-0000-0000-0000D71C0000}"/>
    <cellStyle name="Comma 6 2 6 3 2 3 2" xfId="7773" xr:uid="{00000000-0005-0000-0000-0000D81C0000}"/>
    <cellStyle name="Comma 6 2 6 3 2 3 2 2" xfId="7774" xr:uid="{00000000-0005-0000-0000-0000D91C0000}"/>
    <cellStyle name="Comma 6 2 6 3 2 3 3" xfId="7775" xr:uid="{00000000-0005-0000-0000-0000DA1C0000}"/>
    <cellStyle name="Comma 6 2 6 3 2 4" xfId="7776" xr:uid="{00000000-0005-0000-0000-0000DB1C0000}"/>
    <cellStyle name="Comma 6 2 6 3 2 4 2" xfId="7777" xr:uid="{00000000-0005-0000-0000-0000DC1C0000}"/>
    <cellStyle name="Comma 6 2 6 3 2 5" xfId="7778" xr:uid="{00000000-0005-0000-0000-0000DD1C0000}"/>
    <cellStyle name="Comma 6 2 6 3 2 5 2" xfId="7779" xr:uid="{00000000-0005-0000-0000-0000DE1C0000}"/>
    <cellStyle name="Comma 6 2 6 3 2 6" xfId="7780" xr:uid="{00000000-0005-0000-0000-0000DF1C0000}"/>
    <cellStyle name="Comma 6 2 6 3 3" xfId="7781" xr:uid="{00000000-0005-0000-0000-0000E01C0000}"/>
    <cellStyle name="Comma 6 2 6 3 3 2" xfId="7782" xr:uid="{00000000-0005-0000-0000-0000E11C0000}"/>
    <cellStyle name="Comma 6 2 6 3 3 2 2" xfId="7783" xr:uid="{00000000-0005-0000-0000-0000E21C0000}"/>
    <cellStyle name="Comma 6 2 6 3 3 3" xfId="7784" xr:uid="{00000000-0005-0000-0000-0000E31C0000}"/>
    <cellStyle name="Comma 6 2 6 3 4" xfId="7785" xr:uid="{00000000-0005-0000-0000-0000E41C0000}"/>
    <cellStyle name="Comma 6 2 6 3 4 2" xfId="7786" xr:uid="{00000000-0005-0000-0000-0000E51C0000}"/>
    <cellStyle name="Comma 6 2 6 3 4 2 2" xfId="7787" xr:uid="{00000000-0005-0000-0000-0000E61C0000}"/>
    <cellStyle name="Comma 6 2 6 3 4 3" xfId="7788" xr:uid="{00000000-0005-0000-0000-0000E71C0000}"/>
    <cellStyle name="Comma 6 2 6 3 5" xfId="7789" xr:uid="{00000000-0005-0000-0000-0000E81C0000}"/>
    <cellStyle name="Comma 6 2 6 3 5 2" xfId="7790" xr:uid="{00000000-0005-0000-0000-0000E91C0000}"/>
    <cellStyle name="Comma 6 2 6 3 6" xfId="7791" xr:uid="{00000000-0005-0000-0000-0000EA1C0000}"/>
    <cellStyle name="Comma 6 2 6 3 6 2" xfId="7792" xr:uid="{00000000-0005-0000-0000-0000EB1C0000}"/>
    <cellStyle name="Comma 6 2 6 3 7" xfId="7793" xr:uid="{00000000-0005-0000-0000-0000EC1C0000}"/>
    <cellStyle name="Comma 6 2 6 4" xfId="7794" xr:uid="{00000000-0005-0000-0000-0000ED1C0000}"/>
    <cellStyle name="Comma 6 2 6 4 2" xfId="7795" xr:uid="{00000000-0005-0000-0000-0000EE1C0000}"/>
    <cellStyle name="Comma 6 2 6 4 2 2" xfId="7796" xr:uid="{00000000-0005-0000-0000-0000EF1C0000}"/>
    <cellStyle name="Comma 6 2 6 4 2 2 2" xfId="7797" xr:uid="{00000000-0005-0000-0000-0000F01C0000}"/>
    <cellStyle name="Comma 6 2 6 4 2 2 2 2" xfId="7798" xr:uid="{00000000-0005-0000-0000-0000F11C0000}"/>
    <cellStyle name="Comma 6 2 6 4 2 2 3" xfId="7799" xr:uid="{00000000-0005-0000-0000-0000F21C0000}"/>
    <cellStyle name="Comma 6 2 6 4 2 3" xfId="7800" xr:uid="{00000000-0005-0000-0000-0000F31C0000}"/>
    <cellStyle name="Comma 6 2 6 4 2 3 2" xfId="7801" xr:uid="{00000000-0005-0000-0000-0000F41C0000}"/>
    <cellStyle name="Comma 6 2 6 4 2 3 2 2" xfId="7802" xr:uid="{00000000-0005-0000-0000-0000F51C0000}"/>
    <cellStyle name="Comma 6 2 6 4 2 3 3" xfId="7803" xr:uid="{00000000-0005-0000-0000-0000F61C0000}"/>
    <cellStyle name="Comma 6 2 6 4 2 4" xfId="7804" xr:uid="{00000000-0005-0000-0000-0000F71C0000}"/>
    <cellStyle name="Comma 6 2 6 4 2 4 2" xfId="7805" xr:uid="{00000000-0005-0000-0000-0000F81C0000}"/>
    <cellStyle name="Comma 6 2 6 4 2 5" xfId="7806" xr:uid="{00000000-0005-0000-0000-0000F91C0000}"/>
    <cellStyle name="Comma 6 2 6 4 2 5 2" xfId="7807" xr:uid="{00000000-0005-0000-0000-0000FA1C0000}"/>
    <cellStyle name="Comma 6 2 6 4 2 6" xfId="7808" xr:uid="{00000000-0005-0000-0000-0000FB1C0000}"/>
    <cellStyle name="Comma 6 2 6 4 3" xfId="7809" xr:uid="{00000000-0005-0000-0000-0000FC1C0000}"/>
    <cellStyle name="Comma 6 2 6 4 3 2" xfId="7810" xr:uid="{00000000-0005-0000-0000-0000FD1C0000}"/>
    <cellStyle name="Comma 6 2 6 4 3 2 2" xfId="7811" xr:uid="{00000000-0005-0000-0000-0000FE1C0000}"/>
    <cellStyle name="Comma 6 2 6 4 3 3" xfId="7812" xr:uid="{00000000-0005-0000-0000-0000FF1C0000}"/>
    <cellStyle name="Comma 6 2 6 4 4" xfId="7813" xr:uid="{00000000-0005-0000-0000-0000001D0000}"/>
    <cellStyle name="Comma 6 2 6 4 4 2" xfId="7814" xr:uid="{00000000-0005-0000-0000-0000011D0000}"/>
    <cellStyle name="Comma 6 2 6 4 4 2 2" xfId="7815" xr:uid="{00000000-0005-0000-0000-0000021D0000}"/>
    <cellStyle name="Comma 6 2 6 4 4 3" xfId="7816" xr:uid="{00000000-0005-0000-0000-0000031D0000}"/>
    <cellStyle name="Comma 6 2 6 4 5" xfId="7817" xr:uid="{00000000-0005-0000-0000-0000041D0000}"/>
    <cellStyle name="Comma 6 2 6 4 5 2" xfId="7818" xr:uid="{00000000-0005-0000-0000-0000051D0000}"/>
    <cellStyle name="Comma 6 2 6 4 6" xfId="7819" xr:uid="{00000000-0005-0000-0000-0000061D0000}"/>
    <cellStyle name="Comma 6 2 6 4 6 2" xfId="7820" xr:uid="{00000000-0005-0000-0000-0000071D0000}"/>
    <cellStyle name="Comma 6 2 6 4 7" xfId="7821" xr:uid="{00000000-0005-0000-0000-0000081D0000}"/>
    <cellStyle name="Comma 6 2 6 5" xfId="7822" xr:uid="{00000000-0005-0000-0000-0000091D0000}"/>
    <cellStyle name="Comma 6 2 6 5 2" xfId="7823" xr:uid="{00000000-0005-0000-0000-00000A1D0000}"/>
    <cellStyle name="Comma 6 2 6 5 2 2" xfId="7824" xr:uid="{00000000-0005-0000-0000-00000B1D0000}"/>
    <cellStyle name="Comma 6 2 6 5 2 2 2" xfId="7825" xr:uid="{00000000-0005-0000-0000-00000C1D0000}"/>
    <cellStyle name="Comma 6 2 6 5 2 3" xfId="7826" xr:uid="{00000000-0005-0000-0000-00000D1D0000}"/>
    <cellStyle name="Comma 6 2 6 5 3" xfId="7827" xr:uid="{00000000-0005-0000-0000-00000E1D0000}"/>
    <cellStyle name="Comma 6 2 6 5 3 2" xfId="7828" xr:uid="{00000000-0005-0000-0000-00000F1D0000}"/>
    <cellStyle name="Comma 6 2 6 5 3 2 2" xfId="7829" xr:uid="{00000000-0005-0000-0000-0000101D0000}"/>
    <cellStyle name="Comma 6 2 6 5 3 3" xfId="7830" xr:uid="{00000000-0005-0000-0000-0000111D0000}"/>
    <cellStyle name="Comma 6 2 6 5 4" xfId="7831" xr:uid="{00000000-0005-0000-0000-0000121D0000}"/>
    <cellStyle name="Comma 6 2 6 5 4 2" xfId="7832" xr:uid="{00000000-0005-0000-0000-0000131D0000}"/>
    <cellStyle name="Comma 6 2 6 5 5" xfId="7833" xr:uid="{00000000-0005-0000-0000-0000141D0000}"/>
    <cellStyle name="Comma 6 2 6 5 5 2" xfId="7834" xr:uid="{00000000-0005-0000-0000-0000151D0000}"/>
    <cellStyle name="Comma 6 2 6 5 6" xfId="7835" xr:uid="{00000000-0005-0000-0000-0000161D0000}"/>
    <cellStyle name="Comma 6 2 6 6" xfId="7836" xr:uid="{00000000-0005-0000-0000-0000171D0000}"/>
    <cellStyle name="Comma 6 2 6 6 2" xfId="7837" xr:uid="{00000000-0005-0000-0000-0000181D0000}"/>
    <cellStyle name="Comma 6 2 6 6 2 2" xfId="7838" xr:uid="{00000000-0005-0000-0000-0000191D0000}"/>
    <cellStyle name="Comma 6 2 6 6 3" xfId="7839" xr:uid="{00000000-0005-0000-0000-00001A1D0000}"/>
    <cellStyle name="Comma 6 2 6 7" xfId="7840" xr:uid="{00000000-0005-0000-0000-00001B1D0000}"/>
    <cellStyle name="Comma 6 2 6 7 2" xfId="7841" xr:uid="{00000000-0005-0000-0000-00001C1D0000}"/>
    <cellStyle name="Comma 6 2 6 7 2 2" xfId="7842" xr:uid="{00000000-0005-0000-0000-00001D1D0000}"/>
    <cellStyle name="Comma 6 2 6 7 3" xfId="7843" xr:uid="{00000000-0005-0000-0000-00001E1D0000}"/>
    <cellStyle name="Comma 6 2 6 8" xfId="7844" xr:uid="{00000000-0005-0000-0000-00001F1D0000}"/>
    <cellStyle name="Comma 6 2 6 8 2" xfId="7845" xr:uid="{00000000-0005-0000-0000-0000201D0000}"/>
    <cellStyle name="Comma 6 2 6 9" xfId="7846" xr:uid="{00000000-0005-0000-0000-0000211D0000}"/>
    <cellStyle name="Comma 6 2 6 9 2" xfId="7847" xr:uid="{00000000-0005-0000-0000-0000221D0000}"/>
    <cellStyle name="Comma 6 2 7" xfId="7848" xr:uid="{00000000-0005-0000-0000-0000231D0000}"/>
    <cellStyle name="Comma 6 2 7 2" xfId="7849" xr:uid="{00000000-0005-0000-0000-0000241D0000}"/>
    <cellStyle name="Comma 6 2 7 2 2" xfId="7850" xr:uid="{00000000-0005-0000-0000-0000251D0000}"/>
    <cellStyle name="Comma 6 2 7 2 2 2" xfId="7851" xr:uid="{00000000-0005-0000-0000-0000261D0000}"/>
    <cellStyle name="Comma 6 2 7 2 2 2 2" xfId="7852" xr:uid="{00000000-0005-0000-0000-0000271D0000}"/>
    <cellStyle name="Comma 6 2 7 2 2 2 2 2" xfId="7853" xr:uid="{00000000-0005-0000-0000-0000281D0000}"/>
    <cellStyle name="Comma 6 2 7 2 2 2 3" xfId="7854" xr:uid="{00000000-0005-0000-0000-0000291D0000}"/>
    <cellStyle name="Comma 6 2 7 2 2 3" xfId="7855" xr:uid="{00000000-0005-0000-0000-00002A1D0000}"/>
    <cellStyle name="Comma 6 2 7 2 2 3 2" xfId="7856" xr:uid="{00000000-0005-0000-0000-00002B1D0000}"/>
    <cellStyle name="Comma 6 2 7 2 2 3 2 2" xfId="7857" xr:uid="{00000000-0005-0000-0000-00002C1D0000}"/>
    <cellStyle name="Comma 6 2 7 2 2 3 3" xfId="7858" xr:uid="{00000000-0005-0000-0000-00002D1D0000}"/>
    <cellStyle name="Comma 6 2 7 2 2 4" xfId="7859" xr:uid="{00000000-0005-0000-0000-00002E1D0000}"/>
    <cellStyle name="Comma 6 2 7 2 2 4 2" xfId="7860" xr:uid="{00000000-0005-0000-0000-00002F1D0000}"/>
    <cellStyle name="Comma 6 2 7 2 2 5" xfId="7861" xr:uid="{00000000-0005-0000-0000-0000301D0000}"/>
    <cellStyle name="Comma 6 2 7 2 2 5 2" xfId="7862" xr:uid="{00000000-0005-0000-0000-0000311D0000}"/>
    <cellStyle name="Comma 6 2 7 2 2 6" xfId="7863" xr:uid="{00000000-0005-0000-0000-0000321D0000}"/>
    <cellStyle name="Comma 6 2 7 2 3" xfId="7864" xr:uid="{00000000-0005-0000-0000-0000331D0000}"/>
    <cellStyle name="Comma 6 2 7 2 3 2" xfId="7865" xr:uid="{00000000-0005-0000-0000-0000341D0000}"/>
    <cellStyle name="Comma 6 2 7 2 3 2 2" xfId="7866" xr:uid="{00000000-0005-0000-0000-0000351D0000}"/>
    <cellStyle name="Comma 6 2 7 2 3 3" xfId="7867" xr:uid="{00000000-0005-0000-0000-0000361D0000}"/>
    <cellStyle name="Comma 6 2 7 2 4" xfId="7868" xr:uid="{00000000-0005-0000-0000-0000371D0000}"/>
    <cellStyle name="Comma 6 2 7 2 4 2" xfId="7869" xr:uid="{00000000-0005-0000-0000-0000381D0000}"/>
    <cellStyle name="Comma 6 2 7 2 4 2 2" xfId="7870" xr:uid="{00000000-0005-0000-0000-0000391D0000}"/>
    <cellStyle name="Comma 6 2 7 2 4 3" xfId="7871" xr:uid="{00000000-0005-0000-0000-00003A1D0000}"/>
    <cellStyle name="Comma 6 2 7 2 5" xfId="7872" xr:uid="{00000000-0005-0000-0000-00003B1D0000}"/>
    <cellStyle name="Comma 6 2 7 2 5 2" xfId="7873" xr:uid="{00000000-0005-0000-0000-00003C1D0000}"/>
    <cellStyle name="Comma 6 2 7 2 6" xfId="7874" xr:uid="{00000000-0005-0000-0000-00003D1D0000}"/>
    <cellStyle name="Comma 6 2 7 2 6 2" xfId="7875" xr:uid="{00000000-0005-0000-0000-00003E1D0000}"/>
    <cellStyle name="Comma 6 2 7 2 7" xfId="7876" xr:uid="{00000000-0005-0000-0000-00003F1D0000}"/>
    <cellStyle name="Comma 6 2 7 3" xfId="7877" xr:uid="{00000000-0005-0000-0000-0000401D0000}"/>
    <cellStyle name="Comma 6 2 7 3 2" xfId="7878" xr:uid="{00000000-0005-0000-0000-0000411D0000}"/>
    <cellStyle name="Comma 6 2 7 3 2 2" xfId="7879" xr:uid="{00000000-0005-0000-0000-0000421D0000}"/>
    <cellStyle name="Comma 6 2 7 3 2 2 2" xfId="7880" xr:uid="{00000000-0005-0000-0000-0000431D0000}"/>
    <cellStyle name="Comma 6 2 7 3 2 3" xfId="7881" xr:uid="{00000000-0005-0000-0000-0000441D0000}"/>
    <cellStyle name="Comma 6 2 7 3 3" xfId="7882" xr:uid="{00000000-0005-0000-0000-0000451D0000}"/>
    <cellStyle name="Comma 6 2 7 3 3 2" xfId="7883" xr:uid="{00000000-0005-0000-0000-0000461D0000}"/>
    <cellStyle name="Comma 6 2 7 3 3 2 2" xfId="7884" xr:uid="{00000000-0005-0000-0000-0000471D0000}"/>
    <cellStyle name="Comma 6 2 7 3 3 3" xfId="7885" xr:uid="{00000000-0005-0000-0000-0000481D0000}"/>
    <cellStyle name="Comma 6 2 7 3 4" xfId="7886" xr:uid="{00000000-0005-0000-0000-0000491D0000}"/>
    <cellStyle name="Comma 6 2 7 3 4 2" xfId="7887" xr:uid="{00000000-0005-0000-0000-00004A1D0000}"/>
    <cellStyle name="Comma 6 2 7 3 5" xfId="7888" xr:uid="{00000000-0005-0000-0000-00004B1D0000}"/>
    <cellStyle name="Comma 6 2 7 3 5 2" xfId="7889" xr:uid="{00000000-0005-0000-0000-00004C1D0000}"/>
    <cellStyle name="Comma 6 2 7 3 6" xfId="7890" xr:uid="{00000000-0005-0000-0000-00004D1D0000}"/>
    <cellStyle name="Comma 6 2 7 4" xfId="7891" xr:uid="{00000000-0005-0000-0000-00004E1D0000}"/>
    <cellStyle name="Comma 6 2 7 4 2" xfId="7892" xr:uid="{00000000-0005-0000-0000-00004F1D0000}"/>
    <cellStyle name="Comma 6 2 7 4 2 2" xfId="7893" xr:uid="{00000000-0005-0000-0000-0000501D0000}"/>
    <cellStyle name="Comma 6 2 7 4 3" xfId="7894" xr:uid="{00000000-0005-0000-0000-0000511D0000}"/>
    <cellStyle name="Comma 6 2 7 5" xfId="7895" xr:uid="{00000000-0005-0000-0000-0000521D0000}"/>
    <cellStyle name="Comma 6 2 7 5 2" xfId="7896" xr:uid="{00000000-0005-0000-0000-0000531D0000}"/>
    <cellStyle name="Comma 6 2 7 5 2 2" xfId="7897" xr:uid="{00000000-0005-0000-0000-0000541D0000}"/>
    <cellStyle name="Comma 6 2 7 5 3" xfId="7898" xr:uid="{00000000-0005-0000-0000-0000551D0000}"/>
    <cellStyle name="Comma 6 2 7 6" xfId="7899" xr:uid="{00000000-0005-0000-0000-0000561D0000}"/>
    <cellStyle name="Comma 6 2 7 6 2" xfId="7900" xr:uid="{00000000-0005-0000-0000-0000571D0000}"/>
    <cellStyle name="Comma 6 2 7 7" xfId="7901" xr:uid="{00000000-0005-0000-0000-0000581D0000}"/>
    <cellStyle name="Comma 6 2 7 7 2" xfId="7902" xr:uid="{00000000-0005-0000-0000-0000591D0000}"/>
    <cellStyle name="Comma 6 2 7 8" xfId="7903" xr:uid="{00000000-0005-0000-0000-00005A1D0000}"/>
    <cellStyle name="Comma 6 2 8" xfId="7904" xr:uid="{00000000-0005-0000-0000-00005B1D0000}"/>
    <cellStyle name="Comma 6 2 8 2" xfId="7905" xr:uid="{00000000-0005-0000-0000-00005C1D0000}"/>
    <cellStyle name="Comma 6 2 8 2 2" xfId="7906" xr:uid="{00000000-0005-0000-0000-00005D1D0000}"/>
    <cellStyle name="Comma 6 2 8 2 2 2" xfId="7907" xr:uid="{00000000-0005-0000-0000-00005E1D0000}"/>
    <cellStyle name="Comma 6 2 8 2 2 2 2" xfId="7908" xr:uid="{00000000-0005-0000-0000-00005F1D0000}"/>
    <cellStyle name="Comma 6 2 8 2 2 3" xfId="7909" xr:uid="{00000000-0005-0000-0000-0000601D0000}"/>
    <cellStyle name="Comma 6 2 8 2 3" xfId="7910" xr:uid="{00000000-0005-0000-0000-0000611D0000}"/>
    <cellStyle name="Comma 6 2 8 2 3 2" xfId="7911" xr:uid="{00000000-0005-0000-0000-0000621D0000}"/>
    <cellStyle name="Comma 6 2 8 2 3 2 2" xfId="7912" xr:uid="{00000000-0005-0000-0000-0000631D0000}"/>
    <cellStyle name="Comma 6 2 8 2 3 3" xfId="7913" xr:uid="{00000000-0005-0000-0000-0000641D0000}"/>
    <cellStyle name="Comma 6 2 8 2 4" xfId="7914" xr:uid="{00000000-0005-0000-0000-0000651D0000}"/>
    <cellStyle name="Comma 6 2 8 2 4 2" xfId="7915" xr:uid="{00000000-0005-0000-0000-0000661D0000}"/>
    <cellStyle name="Comma 6 2 8 2 5" xfId="7916" xr:uid="{00000000-0005-0000-0000-0000671D0000}"/>
    <cellStyle name="Comma 6 2 8 2 5 2" xfId="7917" xr:uid="{00000000-0005-0000-0000-0000681D0000}"/>
    <cellStyle name="Comma 6 2 8 2 6" xfId="7918" xr:uid="{00000000-0005-0000-0000-0000691D0000}"/>
    <cellStyle name="Comma 6 2 8 3" xfId="7919" xr:uid="{00000000-0005-0000-0000-00006A1D0000}"/>
    <cellStyle name="Comma 6 2 8 3 2" xfId="7920" xr:uid="{00000000-0005-0000-0000-00006B1D0000}"/>
    <cellStyle name="Comma 6 2 8 3 2 2" xfId="7921" xr:uid="{00000000-0005-0000-0000-00006C1D0000}"/>
    <cellStyle name="Comma 6 2 8 3 3" xfId="7922" xr:uid="{00000000-0005-0000-0000-00006D1D0000}"/>
    <cellStyle name="Comma 6 2 8 4" xfId="7923" xr:uid="{00000000-0005-0000-0000-00006E1D0000}"/>
    <cellStyle name="Comma 6 2 8 4 2" xfId="7924" xr:uid="{00000000-0005-0000-0000-00006F1D0000}"/>
    <cellStyle name="Comma 6 2 8 4 2 2" xfId="7925" xr:uid="{00000000-0005-0000-0000-0000701D0000}"/>
    <cellStyle name="Comma 6 2 8 4 3" xfId="7926" xr:uid="{00000000-0005-0000-0000-0000711D0000}"/>
    <cellStyle name="Comma 6 2 8 5" xfId="7927" xr:uid="{00000000-0005-0000-0000-0000721D0000}"/>
    <cellStyle name="Comma 6 2 8 5 2" xfId="7928" xr:uid="{00000000-0005-0000-0000-0000731D0000}"/>
    <cellStyle name="Comma 6 2 8 6" xfId="7929" xr:uid="{00000000-0005-0000-0000-0000741D0000}"/>
    <cellStyle name="Comma 6 2 8 6 2" xfId="7930" xr:uid="{00000000-0005-0000-0000-0000751D0000}"/>
    <cellStyle name="Comma 6 2 8 7" xfId="7931" xr:uid="{00000000-0005-0000-0000-0000761D0000}"/>
    <cellStyle name="Comma 6 2 9" xfId="7932" xr:uid="{00000000-0005-0000-0000-0000771D0000}"/>
    <cellStyle name="Comma 6 2 9 2" xfId="7933" xr:uid="{00000000-0005-0000-0000-0000781D0000}"/>
    <cellStyle name="Comma 6 2 9 2 2" xfId="7934" xr:uid="{00000000-0005-0000-0000-0000791D0000}"/>
    <cellStyle name="Comma 6 2 9 2 2 2" xfId="7935" xr:uid="{00000000-0005-0000-0000-00007A1D0000}"/>
    <cellStyle name="Comma 6 2 9 2 2 2 2" xfId="7936" xr:uid="{00000000-0005-0000-0000-00007B1D0000}"/>
    <cellStyle name="Comma 6 2 9 2 2 3" xfId="7937" xr:uid="{00000000-0005-0000-0000-00007C1D0000}"/>
    <cellStyle name="Comma 6 2 9 2 3" xfId="7938" xr:uid="{00000000-0005-0000-0000-00007D1D0000}"/>
    <cellStyle name="Comma 6 2 9 2 3 2" xfId="7939" xr:uid="{00000000-0005-0000-0000-00007E1D0000}"/>
    <cellStyle name="Comma 6 2 9 2 3 2 2" xfId="7940" xr:uid="{00000000-0005-0000-0000-00007F1D0000}"/>
    <cellStyle name="Comma 6 2 9 2 3 3" xfId="7941" xr:uid="{00000000-0005-0000-0000-0000801D0000}"/>
    <cellStyle name="Comma 6 2 9 2 4" xfId="7942" xr:uid="{00000000-0005-0000-0000-0000811D0000}"/>
    <cellStyle name="Comma 6 2 9 2 4 2" xfId="7943" xr:uid="{00000000-0005-0000-0000-0000821D0000}"/>
    <cellStyle name="Comma 6 2 9 2 5" xfId="7944" xr:uid="{00000000-0005-0000-0000-0000831D0000}"/>
    <cellStyle name="Comma 6 2 9 2 5 2" xfId="7945" xr:uid="{00000000-0005-0000-0000-0000841D0000}"/>
    <cellStyle name="Comma 6 2 9 2 6" xfId="7946" xr:uid="{00000000-0005-0000-0000-0000851D0000}"/>
    <cellStyle name="Comma 6 2 9 3" xfId="7947" xr:uid="{00000000-0005-0000-0000-0000861D0000}"/>
    <cellStyle name="Comma 6 2 9 3 2" xfId="7948" xr:uid="{00000000-0005-0000-0000-0000871D0000}"/>
    <cellStyle name="Comma 6 2 9 3 2 2" xfId="7949" xr:uid="{00000000-0005-0000-0000-0000881D0000}"/>
    <cellStyle name="Comma 6 2 9 3 3" xfId="7950" xr:uid="{00000000-0005-0000-0000-0000891D0000}"/>
    <cellStyle name="Comma 6 2 9 4" xfId="7951" xr:uid="{00000000-0005-0000-0000-00008A1D0000}"/>
    <cellStyle name="Comma 6 2 9 4 2" xfId="7952" xr:uid="{00000000-0005-0000-0000-00008B1D0000}"/>
    <cellStyle name="Comma 6 2 9 4 2 2" xfId="7953" xr:uid="{00000000-0005-0000-0000-00008C1D0000}"/>
    <cellStyle name="Comma 6 2 9 4 3" xfId="7954" xr:uid="{00000000-0005-0000-0000-00008D1D0000}"/>
    <cellStyle name="Comma 6 2 9 5" xfId="7955" xr:uid="{00000000-0005-0000-0000-00008E1D0000}"/>
    <cellStyle name="Comma 6 2 9 5 2" xfId="7956" xr:uid="{00000000-0005-0000-0000-00008F1D0000}"/>
    <cellStyle name="Comma 6 2 9 6" xfId="7957" xr:uid="{00000000-0005-0000-0000-0000901D0000}"/>
    <cellStyle name="Comma 6 2 9 6 2" xfId="7958" xr:uid="{00000000-0005-0000-0000-0000911D0000}"/>
    <cellStyle name="Comma 6 2 9 7" xfId="7959" xr:uid="{00000000-0005-0000-0000-0000921D0000}"/>
    <cellStyle name="Comma 6 3" xfId="7960" xr:uid="{00000000-0005-0000-0000-0000931D0000}"/>
    <cellStyle name="Comma 6 4" xfId="7961" xr:uid="{00000000-0005-0000-0000-0000941D0000}"/>
    <cellStyle name="Comma 6 4 10" xfId="7962" xr:uid="{00000000-0005-0000-0000-0000951D0000}"/>
    <cellStyle name="Comma 6 4 10 2" xfId="7963" xr:uid="{00000000-0005-0000-0000-0000961D0000}"/>
    <cellStyle name="Comma 6 4 11" xfId="7964" xr:uid="{00000000-0005-0000-0000-0000971D0000}"/>
    <cellStyle name="Comma 6 4 11 2" xfId="7965" xr:uid="{00000000-0005-0000-0000-0000981D0000}"/>
    <cellStyle name="Comma 6 4 12" xfId="7966" xr:uid="{00000000-0005-0000-0000-0000991D0000}"/>
    <cellStyle name="Comma 6 4 2" xfId="7967" xr:uid="{00000000-0005-0000-0000-00009A1D0000}"/>
    <cellStyle name="Comma 6 4 2 10" xfId="7968" xr:uid="{00000000-0005-0000-0000-00009B1D0000}"/>
    <cellStyle name="Comma 6 4 2 10 2" xfId="7969" xr:uid="{00000000-0005-0000-0000-00009C1D0000}"/>
    <cellStyle name="Comma 6 4 2 11" xfId="7970" xr:uid="{00000000-0005-0000-0000-00009D1D0000}"/>
    <cellStyle name="Comma 6 4 2 2" xfId="7971" xr:uid="{00000000-0005-0000-0000-00009E1D0000}"/>
    <cellStyle name="Comma 6 4 2 2 10" xfId="7972" xr:uid="{00000000-0005-0000-0000-00009F1D0000}"/>
    <cellStyle name="Comma 6 4 2 2 2" xfId="7973" xr:uid="{00000000-0005-0000-0000-0000A01D0000}"/>
    <cellStyle name="Comma 6 4 2 2 2 2" xfId="7974" xr:uid="{00000000-0005-0000-0000-0000A11D0000}"/>
    <cellStyle name="Comma 6 4 2 2 2 2 2" xfId="7975" xr:uid="{00000000-0005-0000-0000-0000A21D0000}"/>
    <cellStyle name="Comma 6 4 2 2 2 2 2 2" xfId="7976" xr:uid="{00000000-0005-0000-0000-0000A31D0000}"/>
    <cellStyle name="Comma 6 4 2 2 2 2 2 2 2" xfId="7977" xr:uid="{00000000-0005-0000-0000-0000A41D0000}"/>
    <cellStyle name="Comma 6 4 2 2 2 2 2 2 2 2" xfId="7978" xr:uid="{00000000-0005-0000-0000-0000A51D0000}"/>
    <cellStyle name="Comma 6 4 2 2 2 2 2 2 3" xfId="7979" xr:uid="{00000000-0005-0000-0000-0000A61D0000}"/>
    <cellStyle name="Comma 6 4 2 2 2 2 2 3" xfId="7980" xr:uid="{00000000-0005-0000-0000-0000A71D0000}"/>
    <cellStyle name="Comma 6 4 2 2 2 2 2 3 2" xfId="7981" xr:uid="{00000000-0005-0000-0000-0000A81D0000}"/>
    <cellStyle name="Comma 6 4 2 2 2 2 2 3 2 2" xfId="7982" xr:uid="{00000000-0005-0000-0000-0000A91D0000}"/>
    <cellStyle name="Comma 6 4 2 2 2 2 2 3 3" xfId="7983" xr:uid="{00000000-0005-0000-0000-0000AA1D0000}"/>
    <cellStyle name="Comma 6 4 2 2 2 2 2 4" xfId="7984" xr:uid="{00000000-0005-0000-0000-0000AB1D0000}"/>
    <cellStyle name="Comma 6 4 2 2 2 2 2 4 2" xfId="7985" xr:uid="{00000000-0005-0000-0000-0000AC1D0000}"/>
    <cellStyle name="Comma 6 4 2 2 2 2 2 5" xfId="7986" xr:uid="{00000000-0005-0000-0000-0000AD1D0000}"/>
    <cellStyle name="Comma 6 4 2 2 2 2 2 5 2" xfId="7987" xr:uid="{00000000-0005-0000-0000-0000AE1D0000}"/>
    <cellStyle name="Comma 6 4 2 2 2 2 2 6" xfId="7988" xr:uid="{00000000-0005-0000-0000-0000AF1D0000}"/>
    <cellStyle name="Comma 6 4 2 2 2 2 3" xfId="7989" xr:uid="{00000000-0005-0000-0000-0000B01D0000}"/>
    <cellStyle name="Comma 6 4 2 2 2 2 3 2" xfId="7990" xr:uid="{00000000-0005-0000-0000-0000B11D0000}"/>
    <cellStyle name="Comma 6 4 2 2 2 2 3 2 2" xfId="7991" xr:uid="{00000000-0005-0000-0000-0000B21D0000}"/>
    <cellStyle name="Comma 6 4 2 2 2 2 3 3" xfId="7992" xr:uid="{00000000-0005-0000-0000-0000B31D0000}"/>
    <cellStyle name="Comma 6 4 2 2 2 2 4" xfId="7993" xr:uid="{00000000-0005-0000-0000-0000B41D0000}"/>
    <cellStyle name="Comma 6 4 2 2 2 2 4 2" xfId="7994" xr:uid="{00000000-0005-0000-0000-0000B51D0000}"/>
    <cellStyle name="Comma 6 4 2 2 2 2 4 2 2" xfId="7995" xr:uid="{00000000-0005-0000-0000-0000B61D0000}"/>
    <cellStyle name="Comma 6 4 2 2 2 2 4 3" xfId="7996" xr:uid="{00000000-0005-0000-0000-0000B71D0000}"/>
    <cellStyle name="Comma 6 4 2 2 2 2 5" xfId="7997" xr:uid="{00000000-0005-0000-0000-0000B81D0000}"/>
    <cellStyle name="Comma 6 4 2 2 2 2 5 2" xfId="7998" xr:uid="{00000000-0005-0000-0000-0000B91D0000}"/>
    <cellStyle name="Comma 6 4 2 2 2 2 6" xfId="7999" xr:uid="{00000000-0005-0000-0000-0000BA1D0000}"/>
    <cellStyle name="Comma 6 4 2 2 2 2 6 2" xfId="8000" xr:uid="{00000000-0005-0000-0000-0000BB1D0000}"/>
    <cellStyle name="Comma 6 4 2 2 2 2 7" xfId="8001" xr:uid="{00000000-0005-0000-0000-0000BC1D0000}"/>
    <cellStyle name="Comma 6 4 2 2 2 3" xfId="8002" xr:uid="{00000000-0005-0000-0000-0000BD1D0000}"/>
    <cellStyle name="Comma 6 4 2 2 2 3 2" xfId="8003" xr:uid="{00000000-0005-0000-0000-0000BE1D0000}"/>
    <cellStyle name="Comma 6 4 2 2 2 3 2 2" xfId="8004" xr:uid="{00000000-0005-0000-0000-0000BF1D0000}"/>
    <cellStyle name="Comma 6 4 2 2 2 3 2 2 2" xfId="8005" xr:uid="{00000000-0005-0000-0000-0000C01D0000}"/>
    <cellStyle name="Comma 6 4 2 2 2 3 2 3" xfId="8006" xr:uid="{00000000-0005-0000-0000-0000C11D0000}"/>
    <cellStyle name="Comma 6 4 2 2 2 3 3" xfId="8007" xr:uid="{00000000-0005-0000-0000-0000C21D0000}"/>
    <cellStyle name="Comma 6 4 2 2 2 3 3 2" xfId="8008" xr:uid="{00000000-0005-0000-0000-0000C31D0000}"/>
    <cellStyle name="Comma 6 4 2 2 2 3 3 2 2" xfId="8009" xr:uid="{00000000-0005-0000-0000-0000C41D0000}"/>
    <cellStyle name="Comma 6 4 2 2 2 3 3 3" xfId="8010" xr:uid="{00000000-0005-0000-0000-0000C51D0000}"/>
    <cellStyle name="Comma 6 4 2 2 2 3 4" xfId="8011" xr:uid="{00000000-0005-0000-0000-0000C61D0000}"/>
    <cellStyle name="Comma 6 4 2 2 2 3 4 2" xfId="8012" xr:uid="{00000000-0005-0000-0000-0000C71D0000}"/>
    <cellStyle name="Comma 6 4 2 2 2 3 5" xfId="8013" xr:uid="{00000000-0005-0000-0000-0000C81D0000}"/>
    <cellStyle name="Comma 6 4 2 2 2 3 5 2" xfId="8014" xr:uid="{00000000-0005-0000-0000-0000C91D0000}"/>
    <cellStyle name="Comma 6 4 2 2 2 3 6" xfId="8015" xr:uid="{00000000-0005-0000-0000-0000CA1D0000}"/>
    <cellStyle name="Comma 6 4 2 2 2 4" xfId="8016" xr:uid="{00000000-0005-0000-0000-0000CB1D0000}"/>
    <cellStyle name="Comma 6 4 2 2 2 4 2" xfId="8017" xr:uid="{00000000-0005-0000-0000-0000CC1D0000}"/>
    <cellStyle name="Comma 6 4 2 2 2 4 2 2" xfId="8018" xr:uid="{00000000-0005-0000-0000-0000CD1D0000}"/>
    <cellStyle name="Comma 6 4 2 2 2 4 3" xfId="8019" xr:uid="{00000000-0005-0000-0000-0000CE1D0000}"/>
    <cellStyle name="Comma 6 4 2 2 2 5" xfId="8020" xr:uid="{00000000-0005-0000-0000-0000CF1D0000}"/>
    <cellStyle name="Comma 6 4 2 2 2 5 2" xfId="8021" xr:uid="{00000000-0005-0000-0000-0000D01D0000}"/>
    <cellStyle name="Comma 6 4 2 2 2 5 2 2" xfId="8022" xr:uid="{00000000-0005-0000-0000-0000D11D0000}"/>
    <cellStyle name="Comma 6 4 2 2 2 5 3" xfId="8023" xr:uid="{00000000-0005-0000-0000-0000D21D0000}"/>
    <cellStyle name="Comma 6 4 2 2 2 6" xfId="8024" xr:uid="{00000000-0005-0000-0000-0000D31D0000}"/>
    <cellStyle name="Comma 6 4 2 2 2 6 2" xfId="8025" xr:uid="{00000000-0005-0000-0000-0000D41D0000}"/>
    <cellStyle name="Comma 6 4 2 2 2 7" xfId="8026" xr:uid="{00000000-0005-0000-0000-0000D51D0000}"/>
    <cellStyle name="Comma 6 4 2 2 2 7 2" xfId="8027" xr:uid="{00000000-0005-0000-0000-0000D61D0000}"/>
    <cellStyle name="Comma 6 4 2 2 2 8" xfId="8028" xr:uid="{00000000-0005-0000-0000-0000D71D0000}"/>
    <cellStyle name="Comma 6 4 2 2 3" xfId="8029" xr:uid="{00000000-0005-0000-0000-0000D81D0000}"/>
    <cellStyle name="Comma 6 4 2 2 3 2" xfId="8030" xr:uid="{00000000-0005-0000-0000-0000D91D0000}"/>
    <cellStyle name="Comma 6 4 2 2 3 2 2" xfId="8031" xr:uid="{00000000-0005-0000-0000-0000DA1D0000}"/>
    <cellStyle name="Comma 6 4 2 2 3 2 2 2" xfId="8032" xr:uid="{00000000-0005-0000-0000-0000DB1D0000}"/>
    <cellStyle name="Comma 6 4 2 2 3 2 2 2 2" xfId="8033" xr:uid="{00000000-0005-0000-0000-0000DC1D0000}"/>
    <cellStyle name="Comma 6 4 2 2 3 2 2 3" xfId="8034" xr:uid="{00000000-0005-0000-0000-0000DD1D0000}"/>
    <cellStyle name="Comma 6 4 2 2 3 2 3" xfId="8035" xr:uid="{00000000-0005-0000-0000-0000DE1D0000}"/>
    <cellStyle name="Comma 6 4 2 2 3 2 3 2" xfId="8036" xr:uid="{00000000-0005-0000-0000-0000DF1D0000}"/>
    <cellStyle name="Comma 6 4 2 2 3 2 3 2 2" xfId="8037" xr:uid="{00000000-0005-0000-0000-0000E01D0000}"/>
    <cellStyle name="Comma 6 4 2 2 3 2 3 3" xfId="8038" xr:uid="{00000000-0005-0000-0000-0000E11D0000}"/>
    <cellStyle name="Comma 6 4 2 2 3 2 4" xfId="8039" xr:uid="{00000000-0005-0000-0000-0000E21D0000}"/>
    <cellStyle name="Comma 6 4 2 2 3 2 4 2" xfId="8040" xr:uid="{00000000-0005-0000-0000-0000E31D0000}"/>
    <cellStyle name="Comma 6 4 2 2 3 2 5" xfId="8041" xr:uid="{00000000-0005-0000-0000-0000E41D0000}"/>
    <cellStyle name="Comma 6 4 2 2 3 2 5 2" xfId="8042" xr:uid="{00000000-0005-0000-0000-0000E51D0000}"/>
    <cellStyle name="Comma 6 4 2 2 3 2 6" xfId="8043" xr:uid="{00000000-0005-0000-0000-0000E61D0000}"/>
    <cellStyle name="Comma 6 4 2 2 3 3" xfId="8044" xr:uid="{00000000-0005-0000-0000-0000E71D0000}"/>
    <cellStyle name="Comma 6 4 2 2 3 3 2" xfId="8045" xr:uid="{00000000-0005-0000-0000-0000E81D0000}"/>
    <cellStyle name="Comma 6 4 2 2 3 3 2 2" xfId="8046" xr:uid="{00000000-0005-0000-0000-0000E91D0000}"/>
    <cellStyle name="Comma 6 4 2 2 3 3 3" xfId="8047" xr:uid="{00000000-0005-0000-0000-0000EA1D0000}"/>
    <cellStyle name="Comma 6 4 2 2 3 4" xfId="8048" xr:uid="{00000000-0005-0000-0000-0000EB1D0000}"/>
    <cellStyle name="Comma 6 4 2 2 3 4 2" xfId="8049" xr:uid="{00000000-0005-0000-0000-0000EC1D0000}"/>
    <cellStyle name="Comma 6 4 2 2 3 4 2 2" xfId="8050" xr:uid="{00000000-0005-0000-0000-0000ED1D0000}"/>
    <cellStyle name="Comma 6 4 2 2 3 4 3" xfId="8051" xr:uid="{00000000-0005-0000-0000-0000EE1D0000}"/>
    <cellStyle name="Comma 6 4 2 2 3 5" xfId="8052" xr:uid="{00000000-0005-0000-0000-0000EF1D0000}"/>
    <cellStyle name="Comma 6 4 2 2 3 5 2" xfId="8053" xr:uid="{00000000-0005-0000-0000-0000F01D0000}"/>
    <cellStyle name="Comma 6 4 2 2 3 6" xfId="8054" xr:uid="{00000000-0005-0000-0000-0000F11D0000}"/>
    <cellStyle name="Comma 6 4 2 2 3 6 2" xfId="8055" xr:uid="{00000000-0005-0000-0000-0000F21D0000}"/>
    <cellStyle name="Comma 6 4 2 2 3 7" xfId="8056" xr:uid="{00000000-0005-0000-0000-0000F31D0000}"/>
    <cellStyle name="Comma 6 4 2 2 4" xfId="8057" xr:uid="{00000000-0005-0000-0000-0000F41D0000}"/>
    <cellStyle name="Comma 6 4 2 2 4 2" xfId="8058" xr:uid="{00000000-0005-0000-0000-0000F51D0000}"/>
    <cellStyle name="Comma 6 4 2 2 4 2 2" xfId="8059" xr:uid="{00000000-0005-0000-0000-0000F61D0000}"/>
    <cellStyle name="Comma 6 4 2 2 4 2 2 2" xfId="8060" xr:uid="{00000000-0005-0000-0000-0000F71D0000}"/>
    <cellStyle name="Comma 6 4 2 2 4 2 2 2 2" xfId="8061" xr:uid="{00000000-0005-0000-0000-0000F81D0000}"/>
    <cellStyle name="Comma 6 4 2 2 4 2 2 3" xfId="8062" xr:uid="{00000000-0005-0000-0000-0000F91D0000}"/>
    <cellStyle name="Comma 6 4 2 2 4 2 3" xfId="8063" xr:uid="{00000000-0005-0000-0000-0000FA1D0000}"/>
    <cellStyle name="Comma 6 4 2 2 4 2 3 2" xfId="8064" xr:uid="{00000000-0005-0000-0000-0000FB1D0000}"/>
    <cellStyle name="Comma 6 4 2 2 4 2 3 2 2" xfId="8065" xr:uid="{00000000-0005-0000-0000-0000FC1D0000}"/>
    <cellStyle name="Comma 6 4 2 2 4 2 3 3" xfId="8066" xr:uid="{00000000-0005-0000-0000-0000FD1D0000}"/>
    <cellStyle name="Comma 6 4 2 2 4 2 4" xfId="8067" xr:uid="{00000000-0005-0000-0000-0000FE1D0000}"/>
    <cellStyle name="Comma 6 4 2 2 4 2 4 2" xfId="8068" xr:uid="{00000000-0005-0000-0000-0000FF1D0000}"/>
    <cellStyle name="Comma 6 4 2 2 4 2 5" xfId="8069" xr:uid="{00000000-0005-0000-0000-0000001E0000}"/>
    <cellStyle name="Comma 6 4 2 2 4 2 5 2" xfId="8070" xr:uid="{00000000-0005-0000-0000-0000011E0000}"/>
    <cellStyle name="Comma 6 4 2 2 4 2 6" xfId="8071" xr:uid="{00000000-0005-0000-0000-0000021E0000}"/>
    <cellStyle name="Comma 6 4 2 2 4 3" xfId="8072" xr:uid="{00000000-0005-0000-0000-0000031E0000}"/>
    <cellStyle name="Comma 6 4 2 2 4 3 2" xfId="8073" xr:uid="{00000000-0005-0000-0000-0000041E0000}"/>
    <cellStyle name="Comma 6 4 2 2 4 3 2 2" xfId="8074" xr:uid="{00000000-0005-0000-0000-0000051E0000}"/>
    <cellStyle name="Comma 6 4 2 2 4 3 3" xfId="8075" xr:uid="{00000000-0005-0000-0000-0000061E0000}"/>
    <cellStyle name="Comma 6 4 2 2 4 4" xfId="8076" xr:uid="{00000000-0005-0000-0000-0000071E0000}"/>
    <cellStyle name="Comma 6 4 2 2 4 4 2" xfId="8077" xr:uid="{00000000-0005-0000-0000-0000081E0000}"/>
    <cellStyle name="Comma 6 4 2 2 4 4 2 2" xfId="8078" xr:uid="{00000000-0005-0000-0000-0000091E0000}"/>
    <cellStyle name="Comma 6 4 2 2 4 4 3" xfId="8079" xr:uid="{00000000-0005-0000-0000-00000A1E0000}"/>
    <cellStyle name="Comma 6 4 2 2 4 5" xfId="8080" xr:uid="{00000000-0005-0000-0000-00000B1E0000}"/>
    <cellStyle name="Comma 6 4 2 2 4 5 2" xfId="8081" xr:uid="{00000000-0005-0000-0000-00000C1E0000}"/>
    <cellStyle name="Comma 6 4 2 2 4 6" xfId="8082" xr:uid="{00000000-0005-0000-0000-00000D1E0000}"/>
    <cellStyle name="Comma 6 4 2 2 4 6 2" xfId="8083" xr:uid="{00000000-0005-0000-0000-00000E1E0000}"/>
    <cellStyle name="Comma 6 4 2 2 4 7" xfId="8084" xr:uid="{00000000-0005-0000-0000-00000F1E0000}"/>
    <cellStyle name="Comma 6 4 2 2 5" xfId="8085" xr:uid="{00000000-0005-0000-0000-0000101E0000}"/>
    <cellStyle name="Comma 6 4 2 2 5 2" xfId="8086" xr:uid="{00000000-0005-0000-0000-0000111E0000}"/>
    <cellStyle name="Comma 6 4 2 2 5 2 2" xfId="8087" xr:uid="{00000000-0005-0000-0000-0000121E0000}"/>
    <cellStyle name="Comma 6 4 2 2 5 2 2 2" xfId="8088" xr:uid="{00000000-0005-0000-0000-0000131E0000}"/>
    <cellStyle name="Comma 6 4 2 2 5 2 3" xfId="8089" xr:uid="{00000000-0005-0000-0000-0000141E0000}"/>
    <cellStyle name="Comma 6 4 2 2 5 3" xfId="8090" xr:uid="{00000000-0005-0000-0000-0000151E0000}"/>
    <cellStyle name="Comma 6 4 2 2 5 3 2" xfId="8091" xr:uid="{00000000-0005-0000-0000-0000161E0000}"/>
    <cellStyle name="Comma 6 4 2 2 5 3 2 2" xfId="8092" xr:uid="{00000000-0005-0000-0000-0000171E0000}"/>
    <cellStyle name="Comma 6 4 2 2 5 3 3" xfId="8093" xr:uid="{00000000-0005-0000-0000-0000181E0000}"/>
    <cellStyle name="Comma 6 4 2 2 5 4" xfId="8094" xr:uid="{00000000-0005-0000-0000-0000191E0000}"/>
    <cellStyle name="Comma 6 4 2 2 5 4 2" xfId="8095" xr:uid="{00000000-0005-0000-0000-00001A1E0000}"/>
    <cellStyle name="Comma 6 4 2 2 5 5" xfId="8096" xr:uid="{00000000-0005-0000-0000-00001B1E0000}"/>
    <cellStyle name="Comma 6 4 2 2 5 5 2" xfId="8097" xr:uid="{00000000-0005-0000-0000-00001C1E0000}"/>
    <cellStyle name="Comma 6 4 2 2 5 6" xfId="8098" xr:uid="{00000000-0005-0000-0000-00001D1E0000}"/>
    <cellStyle name="Comma 6 4 2 2 6" xfId="8099" xr:uid="{00000000-0005-0000-0000-00001E1E0000}"/>
    <cellStyle name="Comma 6 4 2 2 6 2" xfId="8100" xr:uid="{00000000-0005-0000-0000-00001F1E0000}"/>
    <cellStyle name="Comma 6 4 2 2 6 2 2" xfId="8101" xr:uid="{00000000-0005-0000-0000-0000201E0000}"/>
    <cellStyle name="Comma 6 4 2 2 6 3" xfId="8102" xr:uid="{00000000-0005-0000-0000-0000211E0000}"/>
    <cellStyle name="Comma 6 4 2 2 7" xfId="8103" xr:uid="{00000000-0005-0000-0000-0000221E0000}"/>
    <cellStyle name="Comma 6 4 2 2 7 2" xfId="8104" xr:uid="{00000000-0005-0000-0000-0000231E0000}"/>
    <cellStyle name="Comma 6 4 2 2 7 2 2" xfId="8105" xr:uid="{00000000-0005-0000-0000-0000241E0000}"/>
    <cellStyle name="Comma 6 4 2 2 7 3" xfId="8106" xr:uid="{00000000-0005-0000-0000-0000251E0000}"/>
    <cellStyle name="Comma 6 4 2 2 8" xfId="8107" xr:uid="{00000000-0005-0000-0000-0000261E0000}"/>
    <cellStyle name="Comma 6 4 2 2 8 2" xfId="8108" xr:uid="{00000000-0005-0000-0000-0000271E0000}"/>
    <cellStyle name="Comma 6 4 2 2 9" xfId="8109" xr:uid="{00000000-0005-0000-0000-0000281E0000}"/>
    <cellStyle name="Comma 6 4 2 2 9 2" xfId="8110" xr:uid="{00000000-0005-0000-0000-0000291E0000}"/>
    <cellStyle name="Comma 6 4 2 3" xfId="8111" xr:uid="{00000000-0005-0000-0000-00002A1E0000}"/>
    <cellStyle name="Comma 6 4 2 3 2" xfId="8112" xr:uid="{00000000-0005-0000-0000-00002B1E0000}"/>
    <cellStyle name="Comma 6 4 2 3 2 2" xfId="8113" xr:uid="{00000000-0005-0000-0000-00002C1E0000}"/>
    <cellStyle name="Comma 6 4 2 3 2 2 2" xfId="8114" xr:uid="{00000000-0005-0000-0000-00002D1E0000}"/>
    <cellStyle name="Comma 6 4 2 3 2 2 2 2" xfId="8115" xr:uid="{00000000-0005-0000-0000-00002E1E0000}"/>
    <cellStyle name="Comma 6 4 2 3 2 2 2 2 2" xfId="8116" xr:uid="{00000000-0005-0000-0000-00002F1E0000}"/>
    <cellStyle name="Comma 6 4 2 3 2 2 2 3" xfId="8117" xr:uid="{00000000-0005-0000-0000-0000301E0000}"/>
    <cellStyle name="Comma 6 4 2 3 2 2 3" xfId="8118" xr:uid="{00000000-0005-0000-0000-0000311E0000}"/>
    <cellStyle name="Comma 6 4 2 3 2 2 3 2" xfId="8119" xr:uid="{00000000-0005-0000-0000-0000321E0000}"/>
    <cellStyle name="Comma 6 4 2 3 2 2 3 2 2" xfId="8120" xr:uid="{00000000-0005-0000-0000-0000331E0000}"/>
    <cellStyle name="Comma 6 4 2 3 2 2 3 3" xfId="8121" xr:uid="{00000000-0005-0000-0000-0000341E0000}"/>
    <cellStyle name="Comma 6 4 2 3 2 2 4" xfId="8122" xr:uid="{00000000-0005-0000-0000-0000351E0000}"/>
    <cellStyle name="Comma 6 4 2 3 2 2 4 2" xfId="8123" xr:uid="{00000000-0005-0000-0000-0000361E0000}"/>
    <cellStyle name="Comma 6 4 2 3 2 2 5" xfId="8124" xr:uid="{00000000-0005-0000-0000-0000371E0000}"/>
    <cellStyle name="Comma 6 4 2 3 2 2 5 2" xfId="8125" xr:uid="{00000000-0005-0000-0000-0000381E0000}"/>
    <cellStyle name="Comma 6 4 2 3 2 2 6" xfId="8126" xr:uid="{00000000-0005-0000-0000-0000391E0000}"/>
    <cellStyle name="Comma 6 4 2 3 2 3" xfId="8127" xr:uid="{00000000-0005-0000-0000-00003A1E0000}"/>
    <cellStyle name="Comma 6 4 2 3 2 3 2" xfId="8128" xr:uid="{00000000-0005-0000-0000-00003B1E0000}"/>
    <cellStyle name="Comma 6 4 2 3 2 3 2 2" xfId="8129" xr:uid="{00000000-0005-0000-0000-00003C1E0000}"/>
    <cellStyle name="Comma 6 4 2 3 2 3 3" xfId="8130" xr:uid="{00000000-0005-0000-0000-00003D1E0000}"/>
    <cellStyle name="Comma 6 4 2 3 2 4" xfId="8131" xr:uid="{00000000-0005-0000-0000-00003E1E0000}"/>
    <cellStyle name="Comma 6 4 2 3 2 4 2" xfId="8132" xr:uid="{00000000-0005-0000-0000-00003F1E0000}"/>
    <cellStyle name="Comma 6 4 2 3 2 4 2 2" xfId="8133" xr:uid="{00000000-0005-0000-0000-0000401E0000}"/>
    <cellStyle name="Comma 6 4 2 3 2 4 3" xfId="8134" xr:uid="{00000000-0005-0000-0000-0000411E0000}"/>
    <cellStyle name="Comma 6 4 2 3 2 5" xfId="8135" xr:uid="{00000000-0005-0000-0000-0000421E0000}"/>
    <cellStyle name="Comma 6 4 2 3 2 5 2" xfId="8136" xr:uid="{00000000-0005-0000-0000-0000431E0000}"/>
    <cellStyle name="Comma 6 4 2 3 2 6" xfId="8137" xr:uid="{00000000-0005-0000-0000-0000441E0000}"/>
    <cellStyle name="Comma 6 4 2 3 2 6 2" xfId="8138" xr:uid="{00000000-0005-0000-0000-0000451E0000}"/>
    <cellStyle name="Comma 6 4 2 3 2 7" xfId="8139" xr:uid="{00000000-0005-0000-0000-0000461E0000}"/>
    <cellStyle name="Comma 6 4 2 3 3" xfId="8140" xr:uid="{00000000-0005-0000-0000-0000471E0000}"/>
    <cellStyle name="Comma 6 4 2 3 3 2" xfId="8141" xr:uid="{00000000-0005-0000-0000-0000481E0000}"/>
    <cellStyle name="Comma 6 4 2 3 3 2 2" xfId="8142" xr:uid="{00000000-0005-0000-0000-0000491E0000}"/>
    <cellStyle name="Comma 6 4 2 3 3 2 2 2" xfId="8143" xr:uid="{00000000-0005-0000-0000-00004A1E0000}"/>
    <cellStyle name="Comma 6 4 2 3 3 2 3" xfId="8144" xr:uid="{00000000-0005-0000-0000-00004B1E0000}"/>
    <cellStyle name="Comma 6 4 2 3 3 3" xfId="8145" xr:uid="{00000000-0005-0000-0000-00004C1E0000}"/>
    <cellStyle name="Comma 6 4 2 3 3 3 2" xfId="8146" xr:uid="{00000000-0005-0000-0000-00004D1E0000}"/>
    <cellStyle name="Comma 6 4 2 3 3 3 2 2" xfId="8147" xr:uid="{00000000-0005-0000-0000-00004E1E0000}"/>
    <cellStyle name="Comma 6 4 2 3 3 3 3" xfId="8148" xr:uid="{00000000-0005-0000-0000-00004F1E0000}"/>
    <cellStyle name="Comma 6 4 2 3 3 4" xfId="8149" xr:uid="{00000000-0005-0000-0000-0000501E0000}"/>
    <cellStyle name="Comma 6 4 2 3 3 4 2" xfId="8150" xr:uid="{00000000-0005-0000-0000-0000511E0000}"/>
    <cellStyle name="Comma 6 4 2 3 3 5" xfId="8151" xr:uid="{00000000-0005-0000-0000-0000521E0000}"/>
    <cellStyle name="Comma 6 4 2 3 3 5 2" xfId="8152" xr:uid="{00000000-0005-0000-0000-0000531E0000}"/>
    <cellStyle name="Comma 6 4 2 3 3 6" xfId="8153" xr:uid="{00000000-0005-0000-0000-0000541E0000}"/>
    <cellStyle name="Comma 6 4 2 3 4" xfId="8154" xr:uid="{00000000-0005-0000-0000-0000551E0000}"/>
    <cellStyle name="Comma 6 4 2 3 4 2" xfId="8155" xr:uid="{00000000-0005-0000-0000-0000561E0000}"/>
    <cellStyle name="Comma 6 4 2 3 4 2 2" xfId="8156" xr:uid="{00000000-0005-0000-0000-0000571E0000}"/>
    <cellStyle name="Comma 6 4 2 3 4 3" xfId="8157" xr:uid="{00000000-0005-0000-0000-0000581E0000}"/>
    <cellStyle name="Comma 6 4 2 3 5" xfId="8158" xr:uid="{00000000-0005-0000-0000-0000591E0000}"/>
    <cellStyle name="Comma 6 4 2 3 5 2" xfId="8159" xr:uid="{00000000-0005-0000-0000-00005A1E0000}"/>
    <cellStyle name="Comma 6 4 2 3 5 2 2" xfId="8160" xr:uid="{00000000-0005-0000-0000-00005B1E0000}"/>
    <cellStyle name="Comma 6 4 2 3 5 3" xfId="8161" xr:uid="{00000000-0005-0000-0000-00005C1E0000}"/>
    <cellStyle name="Comma 6 4 2 3 6" xfId="8162" xr:uid="{00000000-0005-0000-0000-00005D1E0000}"/>
    <cellStyle name="Comma 6 4 2 3 6 2" xfId="8163" xr:uid="{00000000-0005-0000-0000-00005E1E0000}"/>
    <cellStyle name="Comma 6 4 2 3 7" xfId="8164" xr:uid="{00000000-0005-0000-0000-00005F1E0000}"/>
    <cellStyle name="Comma 6 4 2 3 7 2" xfId="8165" xr:uid="{00000000-0005-0000-0000-0000601E0000}"/>
    <cellStyle name="Comma 6 4 2 3 8" xfId="8166" xr:uid="{00000000-0005-0000-0000-0000611E0000}"/>
    <cellStyle name="Comma 6 4 2 4" xfId="8167" xr:uid="{00000000-0005-0000-0000-0000621E0000}"/>
    <cellStyle name="Comma 6 4 2 4 2" xfId="8168" xr:uid="{00000000-0005-0000-0000-0000631E0000}"/>
    <cellStyle name="Comma 6 4 2 4 2 2" xfId="8169" xr:uid="{00000000-0005-0000-0000-0000641E0000}"/>
    <cellStyle name="Comma 6 4 2 4 2 2 2" xfId="8170" xr:uid="{00000000-0005-0000-0000-0000651E0000}"/>
    <cellStyle name="Comma 6 4 2 4 2 2 2 2" xfId="8171" xr:uid="{00000000-0005-0000-0000-0000661E0000}"/>
    <cellStyle name="Comma 6 4 2 4 2 2 3" xfId="8172" xr:uid="{00000000-0005-0000-0000-0000671E0000}"/>
    <cellStyle name="Comma 6 4 2 4 2 3" xfId="8173" xr:uid="{00000000-0005-0000-0000-0000681E0000}"/>
    <cellStyle name="Comma 6 4 2 4 2 3 2" xfId="8174" xr:uid="{00000000-0005-0000-0000-0000691E0000}"/>
    <cellStyle name="Comma 6 4 2 4 2 3 2 2" xfId="8175" xr:uid="{00000000-0005-0000-0000-00006A1E0000}"/>
    <cellStyle name="Comma 6 4 2 4 2 3 3" xfId="8176" xr:uid="{00000000-0005-0000-0000-00006B1E0000}"/>
    <cellStyle name="Comma 6 4 2 4 2 4" xfId="8177" xr:uid="{00000000-0005-0000-0000-00006C1E0000}"/>
    <cellStyle name="Comma 6 4 2 4 2 4 2" xfId="8178" xr:uid="{00000000-0005-0000-0000-00006D1E0000}"/>
    <cellStyle name="Comma 6 4 2 4 2 5" xfId="8179" xr:uid="{00000000-0005-0000-0000-00006E1E0000}"/>
    <cellStyle name="Comma 6 4 2 4 2 5 2" xfId="8180" xr:uid="{00000000-0005-0000-0000-00006F1E0000}"/>
    <cellStyle name="Comma 6 4 2 4 2 6" xfId="8181" xr:uid="{00000000-0005-0000-0000-0000701E0000}"/>
    <cellStyle name="Comma 6 4 2 4 3" xfId="8182" xr:uid="{00000000-0005-0000-0000-0000711E0000}"/>
    <cellStyle name="Comma 6 4 2 4 3 2" xfId="8183" xr:uid="{00000000-0005-0000-0000-0000721E0000}"/>
    <cellStyle name="Comma 6 4 2 4 3 2 2" xfId="8184" xr:uid="{00000000-0005-0000-0000-0000731E0000}"/>
    <cellStyle name="Comma 6 4 2 4 3 3" xfId="8185" xr:uid="{00000000-0005-0000-0000-0000741E0000}"/>
    <cellStyle name="Comma 6 4 2 4 4" xfId="8186" xr:uid="{00000000-0005-0000-0000-0000751E0000}"/>
    <cellStyle name="Comma 6 4 2 4 4 2" xfId="8187" xr:uid="{00000000-0005-0000-0000-0000761E0000}"/>
    <cellStyle name="Comma 6 4 2 4 4 2 2" xfId="8188" xr:uid="{00000000-0005-0000-0000-0000771E0000}"/>
    <cellStyle name="Comma 6 4 2 4 4 3" xfId="8189" xr:uid="{00000000-0005-0000-0000-0000781E0000}"/>
    <cellStyle name="Comma 6 4 2 4 5" xfId="8190" xr:uid="{00000000-0005-0000-0000-0000791E0000}"/>
    <cellStyle name="Comma 6 4 2 4 5 2" xfId="8191" xr:uid="{00000000-0005-0000-0000-00007A1E0000}"/>
    <cellStyle name="Comma 6 4 2 4 6" xfId="8192" xr:uid="{00000000-0005-0000-0000-00007B1E0000}"/>
    <cellStyle name="Comma 6 4 2 4 6 2" xfId="8193" xr:uid="{00000000-0005-0000-0000-00007C1E0000}"/>
    <cellStyle name="Comma 6 4 2 4 7" xfId="8194" xr:uid="{00000000-0005-0000-0000-00007D1E0000}"/>
    <cellStyle name="Comma 6 4 2 5" xfId="8195" xr:uid="{00000000-0005-0000-0000-00007E1E0000}"/>
    <cellStyle name="Comma 6 4 2 5 2" xfId="8196" xr:uid="{00000000-0005-0000-0000-00007F1E0000}"/>
    <cellStyle name="Comma 6 4 2 5 2 2" xfId="8197" xr:uid="{00000000-0005-0000-0000-0000801E0000}"/>
    <cellStyle name="Comma 6 4 2 5 2 2 2" xfId="8198" xr:uid="{00000000-0005-0000-0000-0000811E0000}"/>
    <cellStyle name="Comma 6 4 2 5 2 2 2 2" xfId="8199" xr:uid="{00000000-0005-0000-0000-0000821E0000}"/>
    <cellStyle name="Comma 6 4 2 5 2 2 3" xfId="8200" xr:uid="{00000000-0005-0000-0000-0000831E0000}"/>
    <cellStyle name="Comma 6 4 2 5 2 3" xfId="8201" xr:uid="{00000000-0005-0000-0000-0000841E0000}"/>
    <cellStyle name="Comma 6 4 2 5 2 3 2" xfId="8202" xr:uid="{00000000-0005-0000-0000-0000851E0000}"/>
    <cellStyle name="Comma 6 4 2 5 2 3 2 2" xfId="8203" xr:uid="{00000000-0005-0000-0000-0000861E0000}"/>
    <cellStyle name="Comma 6 4 2 5 2 3 3" xfId="8204" xr:uid="{00000000-0005-0000-0000-0000871E0000}"/>
    <cellStyle name="Comma 6 4 2 5 2 4" xfId="8205" xr:uid="{00000000-0005-0000-0000-0000881E0000}"/>
    <cellStyle name="Comma 6 4 2 5 2 4 2" xfId="8206" xr:uid="{00000000-0005-0000-0000-0000891E0000}"/>
    <cellStyle name="Comma 6 4 2 5 2 5" xfId="8207" xr:uid="{00000000-0005-0000-0000-00008A1E0000}"/>
    <cellStyle name="Comma 6 4 2 5 2 5 2" xfId="8208" xr:uid="{00000000-0005-0000-0000-00008B1E0000}"/>
    <cellStyle name="Comma 6 4 2 5 2 6" xfId="8209" xr:uid="{00000000-0005-0000-0000-00008C1E0000}"/>
    <cellStyle name="Comma 6 4 2 5 3" xfId="8210" xr:uid="{00000000-0005-0000-0000-00008D1E0000}"/>
    <cellStyle name="Comma 6 4 2 5 3 2" xfId="8211" xr:uid="{00000000-0005-0000-0000-00008E1E0000}"/>
    <cellStyle name="Comma 6 4 2 5 3 2 2" xfId="8212" xr:uid="{00000000-0005-0000-0000-00008F1E0000}"/>
    <cellStyle name="Comma 6 4 2 5 3 3" xfId="8213" xr:uid="{00000000-0005-0000-0000-0000901E0000}"/>
    <cellStyle name="Comma 6 4 2 5 4" xfId="8214" xr:uid="{00000000-0005-0000-0000-0000911E0000}"/>
    <cellStyle name="Comma 6 4 2 5 4 2" xfId="8215" xr:uid="{00000000-0005-0000-0000-0000921E0000}"/>
    <cellStyle name="Comma 6 4 2 5 4 2 2" xfId="8216" xr:uid="{00000000-0005-0000-0000-0000931E0000}"/>
    <cellStyle name="Comma 6 4 2 5 4 3" xfId="8217" xr:uid="{00000000-0005-0000-0000-0000941E0000}"/>
    <cellStyle name="Comma 6 4 2 5 5" xfId="8218" xr:uid="{00000000-0005-0000-0000-0000951E0000}"/>
    <cellStyle name="Comma 6 4 2 5 5 2" xfId="8219" xr:uid="{00000000-0005-0000-0000-0000961E0000}"/>
    <cellStyle name="Comma 6 4 2 5 6" xfId="8220" xr:uid="{00000000-0005-0000-0000-0000971E0000}"/>
    <cellStyle name="Comma 6 4 2 5 6 2" xfId="8221" xr:uid="{00000000-0005-0000-0000-0000981E0000}"/>
    <cellStyle name="Comma 6 4 2 5 7" xfId="8222" xr:uid="{00000000-0005-0000-0000-0000991E0000}"/>
    <cellStyle name="Comma 6 4 2 6" xfId="8223" xr:uid="{00000000-0005-0000-0000-00009A1E0000}"/>
    <cellStyle name="Comma 6 4 2 6 2" xfId="8224" xr:uid="{00000000-0005-0000-0000-00009B1E0000}"/>
    <cellStyle name="Comma 6 4 2 6 2 2" xfId="8225" xr:uid="{00000000-0005-0000-0000-00009C1E0000}"/>
    <cellStyle name="Comma 6 4 2 6 2 2 2" xfId="8226" xr:uid="{00000000-0005-0000-0000-00009D1E0000}"/>
    <cellStyle name="Comma 6 4 2 6 2 3" xfId="8227" xr:uid="{00000000-0005-0000-0000-00009E1E0000}"/>
    <cellStyle name="Comma 6 4 2 6 3" xfId="8228" xr:uid="{00000000-0005-0000-0000-00009F1E0000}"/>
    <cellStyle name="Comma 6 4 2 6 3 2" xfId="8229" xr:uid="{00000000-0005-0000-0000-0000A01E0000}"/>
    <cellStyle name="Comma 6 4 2 6 3 2 2" xfId="8230" xr:uid="{00000000-0005-0000-0000-0000A11E0000}"/>
    <cellStyle name="Comma 6 4 2 6 3 3" xfId="8231" xr:uid="{00000000-0005-0000-0000-0000A21E0000}"/>
    <cellStyle name="Comma 6 4 2 6 4" xfId="8232" xr:uid="{00000000-0005-0000-0000-0000A31E0000}"/>
    <cellStyle name="Comma 6 4 2 6 4 2" xfId="8233" xr:uid="{00000000-0005-0000-0000-0000A41E0000}"/>
    <cellStyle name="Comma 6 4 2 6 5" xfId="8234" xr:uid="{00000000-0005-0000-0000-0000A51E0000}"/>
    <cellStyle name="Comma 6 4 2 6 5 2" xfId="8235" xr:uid="{00000000-0005-0000-0000-0000A61E0000}"/>
    <cellStyle name="Comma 6 4 2 6 6" xfId="8236" xr:uid="{00000000-0005-0000-0000-0000A71E0000}"/>
    <cellStyle name="Comma 6 4 2 7" xfId="8237" xr:uid="{00000000-0005-0000-0000-0000A81E0000}"/>
    <cellStyle name="Comma 6 4 2 7 2" xfId="8238" xr:uid="{00000000-0005-0000-0000-0000A91E0000}"/>
    <cellStyle name="Comma 6 4 2 7 2 2" xfId="8239" xr:uid="{00000000-0005-0000-0000-0000AA1E0000}"/>
    <cellStyle name="Comma 6 4 2 7 3" xfId="8240" xr:uid="{00000000-0005-0000-0000-0000AB1E0000}"/>
    <cellStyle name="Comma 6 4 2 8" xfId="8241" xr:uid="{00000000-0005-0000-0000-0000AC1E0000}"/>
    <cellStyle name="Comma 6 4 2 8 2" xfId="8242" xr:uid="{00000000-0005-0000-0000-0000AD1E0000}"/>
    <cellStyle name="Comma 6 4 2 8 2 2" xfId="8243" xr:uid="{00000000-0005-0000-0000-0000AE1E0000}"/>
    <cellStyle name="Comma 6 4 2 8 3" xfId="8244" xr:uid="{00000000-0005-0000-0000-0000AF1E0000}"/>
    <cellStyle name="Comma 6 4 2 9" xfId="8245" xr:uid="{00000000-0005-0000-0000-0000B01E0000}"/>
    <cellStyle name="Comma 6 4 2 9 2" xfId="8246" xr:uid="{00000000-0005-0000-0000-0000B11E0000}"/>
    <cellStyle name="Comma 6 4 3" xfId="8247" xr:uid="{00000000-0005-0000-0000-0000B21E0000}"/>
    <cellStyle name="Comma 6 4 3 10" xfId="8248" xr:uid="{00000000-0005-0000-0000-0000B31E0000}"/>
    <cellStyle name="Comma 6 4 3 2" xfId="8249" xr:uid="{00000000-0005-0000-0000-0000B41E0000}"/>
    <cellStyle name="Comma 6 4 3 2 2" xfId="8250" xr:uid="{00000000-0005-0000-0000-0000B51E0000}"/>
    <cellStyle name="Comma 6 4 3 2 2 2" xfId="8251" xr:uid="{00000000-0005-0000-0000-0000B61E0000}"/>
    <cellStyle name="Comma 6 4 3 2 2 2 2" xfId="8252" xr:uid="{00000000-0005-0000-0000-0000B71E0000}"/>
    <cellStyle name="Comma 6 4 3 2 2 2 2 2" xfId="8253" xr:uid="{00000000-0005-0000-0000-0000B81E0000}"/>
    <cellStyle name="Comma 6 4 3 2 2 2 2 2 2" xfId="8254" xr:uid="{00000000-0005-0000-0000-0000B91E0000}"/>
    <cellStyle name="Comma 6 4 3 2 2 2 2 3" xfId="8255" xr:uid="{00000000-0005-0000-0000-0000BA1E0000}"/>
    <cellStyle name="Comma 6 4 3 2 2 2 3" xfId="8256" xr:uid="{00000000-0005-0000-0000-0000BB1E0000}"/>
    <cellStyle name="Comma 6 4 3 2 2 2 3 2" xfId="8257" xr:uid="{00000000-0005-0000-0000-0000BC1E0000}"/>
    <cellStyle name="Comma 6 4 3 2 2 2 3 2 2" xfId="8258" xr:uid="{00000000-0005-0000-0000-0000BD1E0000}"/>
    <cellStyle name="Comma 6 4 3 2 2 2 3 3" xfId="8259" xr:uid="{00000000-0005-0000-0000-0000BE1E0000}"/>
    <cellStyle name="Comma 6 4 3 2 2 2 4" xfId="8260" xr:uid="{00000000-0005-0000-0000-0000BF1E0000}"/>
    <cellStyle name="Comma 6 4 3 2 2 2 4 2" xfId="8261" xr:uid="{00000000-0005-0000-0000-0000C01E0000}"/>
    <cellStyle name="Comma 6 4 3 2 2 2 5" xfId="8262" xr:uid="{00000000-0005-0000-0000-0000C11E0000}"/>
    <cellStyle name="Comma 6 4 3 2 2 2 5 2" xfId="8263" xr:uid="{00000000-0005-0000-0000-0000C21E0000}"/>
    <cellStyle name="Comma 6 4 3 2 2 2 6" xfId="8264" xr:uid="{00000000-0005-0000-0000-0000C31E0000}"/>
    <cellStyle name="Comma 6 4 3 2 2 3" xfId="8265" xr:uid="{00000000-0005-0000-0000-0000C41E0000}"/>
    <cellStyle name="Comma 6 4 3 2 2 3 2" xfId="8266" xr:uid="{00000000-0005-0000-0000-0000C51E0000}"/>
    <cellStyle name="Comma 6 4 3 2 2 3 2 2" xfId="8267" xr:uid="{00000000-0005-0000-0000-0000C61E0000}"/>
    <cellStyle name="Comma 6 4 3 2 2 3 3" xfId="8268" xr:uid="{00000000-0005-0000-0000-0000C71E0000}"/>
    <cellStyle name="Comma 6 4 3 2 2 4" xfId="8269" xr:uid="{00000000-0005-0000-0000-0000C81E0000}"/>
    <cellStyle name="Comma 6 4 3 2 2 4 2" xfId="8270" xr:uid="{00000000-0005-0000-0000-0000C91E0000}"/>
    <cellStyle name="Comma 6 4 3 2 2 4 2 2" xfId="8271" xr:uid="{00000000-0005-0000-0000-0000CA1E0000}"/>
    <cellStyle name="Comma 6 4 3 2 2 4 3" xfId="8272" xr:uid="{00000000-0005-0000-0000-0000CB1E0000}"/>
    <cellStyle name="Comma 6 4 3 2 2 5" xfId="8273" xr:uid="{00000000-0005-0000-0000-0000CC1E0000}"/>
    <cellStyle name="Comma 6 4 3 2 2 5 2" xfId="8274" xr:uid="{00000000-0005-0000-0000-0000CD1E0000}"/>
    <cellStyle name="Comma 6 4 3 2 2 6" xfId="8275" xr:uid="{00000000-0005-0000-0000-0000CE1E0000}"/>
    <cellStyle name="Comma 6 4 3 2 2 6 2" xfId="8276" xr:uid="{00000000-0005-0000-0000-0000CF1E0000}"/>
    <cellStyle name="Comma 6 4 3 2 2 7" xfId="8277" xr:uid="{00000000-0005-0000-0000-0000D01E0000}"/>
    <cellStyle name="Comma 6 4 3 2 3" xfId="8278" xr:uid="{00000000-0005-0000-0000-0000D11E0000}"/>
    <cellStyle name="Comma 6 4 3 2 3 2" xfId="8279" xr:uid="{00000000-0005-0000-0000-0000D21E0000}"/>
    <cellStyle name="Comma 6 4 3 2 3 2 2" xfId="8280" xr:uid="{00000000-0005-0000-0000-0000D31E0000}"/>
    <cellStyle name="Comma 6 4 3 2 3 2 2 2" xfId="8281" xr:uid="{00000000-0005-0000-0000-0000D41E0000}"/>
    <cellStyle name="Comma 6 4 3 2 3 2 3" xfId="8282" xr:uid="{00000000-0005-0000-0000-0000D51E0000}"/>
    <cellStyle name="Comma 6 4 3 2 3 3" xfId="8283" xr:uid="{00000000-0005-0000-0000-0000D61E0000}"/>
    <cellStyle name="Comma 6 4 3 2 3 3 2" xfId="8284" xr:uid="{00000000-0005-0000-0000-0000D71E0000}"/>
    <cellStyle name="Comma 6 4 3 2 3 3 2 2" xfId="8285" xr:uid="{00000000-0005-0000-0000-0000D81E0000}"/>
    <cellStyle name="Comma 6 4 3 2 3 3 3" xfId="8286" xr:uid="{00000000-0005-0000-0000-0000D91E0000}"/>
    <cellStyle name="Comma 6 4 3 2 3 4" xfId="8287" xr:uid="{00000000-0005-0000-0000-0000DA1E0000}"/>
    <cellStyle name="Comma 6 4 3 2 3 4 2" xfId="8288" xr:uid="{00000000-0005-0000-0000-0000DB1E0000}"/>
    <cellStyle name="Comma 6 4 3 2 3 5" xfId="8289" xr:uid="{00000000-0005-0000-0000-0000DC1E0000}"/>
    <cellStyle name="Comma 6 4 3 2 3 5 2" xfId="8290" xr:uid="{00000000-0005-0000-0000-0000DD1E0000}"/>
    <cellStyle name="Comma 6 4 3 2 3 6" xfId="8291" xr:uid="{00000000-0005-0000-0000-0000DE1E0000}"/>
    <cellStyle name="Comma 6 4 3 2 4" xfId="8292" xr:uid="{00000000-0005-0000-0000-0000DF1E0000}"/>
    <cellStyle name="Comma 6 4 3 2 4 2" xfId="8293" xr:uid="{00000000-0005-0000-0000-0000E01E0000}"/>
    <cellStyle name="Comma 6 4 3 2 4 2 2" xfId="8294" xr:uid="{00000000-0005-0000-0000-0000E11E0000}"/>
    <cellStyle name="Comma 6 4 3 2 4 3" xfId="8295" xr:uid="{00000000-0005-0000-0000-0000E21E0000}"/>
    <cellStyle name="Comma 6 4 3 2 5" xfId="8296" xr:uid="{00000000-0005-0000-0000-0000E31E0000}"/>
    <cellStyle name="Comma 6 4 3 2 5 2" xfId="8297" xr:uid="{00000000-0005-0000-0000-0000E41E0000}"/>
    <cellStyle name="Comma 6 4 3 2 5 2 2" xfId="8298" xr:uid="{00000000-0005-0000-0000-0000E51E0000}"/>
    <cellStyle name="Comma 6 4 3 2 5 3" xfId="8299" xr:uid="{00000000-0005-0000-0000-0000E61E0000}"/>
    <cellStyle name="Comma 6 4 3 2 6" xfId="8300" xr:uid="{00000000-0005-0000-0000-0000E71E0000}"/>
    <cellStyle name="Comma 6 4 3 2 6 2" xfId="8301" xr:uid="{00000000-0005-0000-0000-0000E81E0000}"/>
    <cellStyle name="Comma 6 4 3 2 7" xfId="8302" xr:uid="{00000000-0005-0000-0000-0000E91E0000}"/>
    <cellStyle name="Comma 6 4 3 2 7 2" xfId="8303" xr:uid="{00000000-0005-0000-0000-0000EA1E0000}"/>
    <cellStyle name="Comma 6 4 3 2 8" xfId="8304" xr:uid="{00000000-0005-0000-0000-0000EB1E0000}"/>
    <cellStyle name="Comma 6 4 3 3" xfId="8305" xr:uid="{00000000-0005-0000-0000-0000EC1E0000}"/>
    <cellStyle name="Comma 6 4 3 3 2" xfId="8306" xr:uid="{00000000-0005-0000-0000-0000ED1E0000}"/>
    <cellStyle name="Comma 6 4 3 3 2 2" xfId="8307" xr:uid="{00000000-0005-0000-0000-0000EE1E0000}"/>
    <cellStyle name="Comma 6 4 3 3 2 2 2" xfId="8308" xr:uid="{00000000-0005-0000-0000-0000EF1E0000}"/>
    <cellStyle name="Comma 6 4 3 3 2 2 2 2" xfId="8309" xr:uid="{00000000-0005-0000-0000-0000F01E0000}"/>
    <cellStyle name="Comma 6 4 3 3 2 2 3" xfId="8310" xr:uid="{00000000-0005-0000-0000-0000F11E0000}"/>
    <cellStyle name="Comma 6 4 3 3 2 3" xfId="8311" xr:uid="{00000000-0005-0000-0000-0000F21E0000}"/>
    <cellStyle name="Comma 6 4 3 3 2 3 2" xfId="8312" xr:uid="{00000000-0005-0000-0000-0000F31E0000}"/>
    <cellStyle name="Comma 6 4 3 3 2 3 2 2" xfId="8313" xr:uid="{00000000-0005-0000-0000-0000F41E0000}"/>
    <cellStyle name="Comma 6 4 3 3 2 3 3" xfId="8314" xr:uid="{00000000-0005-0000-0000-0000F51E0000}"/>
    <cellStyle name="Comma 6 4 3 3 2 4" xfId="8315" xr:uid="{00000000-0005-0000-0000-0000F61E0000}"/>
    <cellStyle name="Comma 6 4 3 3 2 4 2" xfId="8316" xr:uid="{00000000-0005-0000-0000-0000F71E0000}"/>
    <cellStyle name="Comma 6 4 3 3 2 5" xfId="8317" xr:uid="{00000000-0005-0000-0000-0000F81E0000}"/>
    <cellStyle name="Comma 6 4 3 3 2 5 2" xfId="8318" xr:uid="{00000000-0005-0000-0000-0000F91E0000}"/>
    <cellStyle name="Comma 6 4 3 3 2 6" xfId="8319" xr:uid="{00000000-0005-0000-0000-0000FA1E0000}"/>
    <cellStyle name="Comma 6 4 3 3 3" xfId="8320" xr:uid="{00000000-0005-0000-0000-0000FB1E0000}"/>
    <cellStyle name="Comma 6 4 3 3 3 2" xfId="8321" xr:uid="{00000000-0005-0000-0000-0000FC1E0000}"/>
    <cellStyle name="Comma 6 4 3 3 3 2 2" xfId="8322" xr:uid="{00000000-0005-0000-0000-0000FD1E0000}"/>
    <cellStyle name="Comma 6 4 3 3 3 3" xfId="8323" xr:uid="{00000000-0005-0000-0000-0000FE1E0000}"/>
    <cellStyle name="Comma 6 4 3 3 4" xfId="8324" xr:uid="{00000000-0005-0000-0000-0000FF1E0000}"/>
    <cellStyle name="Comma 6 4 3 3 4 2" xfId="8325" xr:uid="{00000000-0005-0000-0000-0000001F0000}"/>
    <cellStyle name="Comma 6 4 3 3 4 2 2" xfId="8326" xr:uid="{00000000-0005-0000-0000-0000011F0000}"/>
    <cellStyle name="Comma 6 4 3 3 4 3" xfId="8327" xr:uid="{00000000-0005-0000-0000-0000021F0000}"/>
    <cellStyle name="Comma 6 4 3 3 5" xfId="8328" xr:uid="{00000000-0005-0000-0000-0000031F0000}"/>
    <cellStyle name="Comma 6 4 3 3 5 2" xfId="8329" xr:uid="{00000000-0005-0000-0000-0000041F0000}"/>
    <cellStyle name="Comma 6 4 3 3 6" xfId="8330" xr:uid="{00000000-0005-0000-0000-0000051F0000}"/>
    <cellStyle name="Comma 6 4 3 3 6 2" xfId="8331" xr:uid="{00000000-0005-0000-0000-0000061F0000}"/>
    <cellStyle name="Comma 6 4 3 3 7" xfId="8332" xr:uid="{00000000-0005-0000-0000-0000071F0000}"/>
    <cellStyle name="Comma 6 4 3 4" xfId="8333" xr:uid="{00000000-0005-0000-0000-0000081F0000}"/>
    <cellStyle name="Comma 6 4 3 4 2" xfId="8334" xr:uid="{00000000-0005-0000-0000-0000091F0000}"/>
    <cellStyle name="Comma 6 4 3 4 2 2" xfId="8335" xr:uid="{00000000-0005-0000-0000-00000A1F0000}"/>
    <cellStyle name="Comma 6 4 3 4 2 2 2" xfId="8336" xr:uid="{00000000-0005-0000-0000-00000B1F0000}"/>
    <cellStyle name="Comma 6 4 3 4 2 2 2 2" xfId="8337" xr:uid="{00000000-0005-0000-0000-00000C1F0000}"/>
    <cellStyle name="Comma 6 4 3 4 2 2 3" xfId="8338" xr:uid="{00000000-0005-0000-0000-00000D1F0000}"/>
    <cellStyle name="Comma 6 4 3 4 2 3" xfId="8339" xr:uid="{00000000-0005-0000-0000-00000E1F0000}"/>
    <cellStyle name="Comma 6 4 3 4 2 3 2" xfId="8340" xr:uid="{00000000-0005-0000-0000-00000F1F0000}"/>
    <cellStyle name="Comma 6 4 3 4 2 3 2 2" xfId="8341" xr:uid="{00000000-0005-0000-0000-0000101F0000}"/>
    <cellStyle name="Comma 6 4 3 4 2 3 3" xfId="8342" xr:uid="{00000000-0005-0000-0000-0000111F0000}"/>
    <cellStyle name="Comma 6 4 3 4 2 4" xfId="8343" xr:uid="{00000000-0005-0000-0000-0000121F0000}"/>
    <cellStyle name="Comma 6 4 3 4 2 4 2" xfId="8344" xr:uid="{00000000-0005-0000-0000-0000131F0000}"/>
    <cellStyle name="Comma 6 4 3 4 2 5" xfId="8345" xr:uid="{00000000-0005-0000-0000-0000141F0000}"/>
    <cellStyle name="Comma 6 4 3 4 2 5 2" xfId="8346" xr:uid="{00000000-0005-0000-0000-0000151F0000}"/>
    <cellStyle name="Comma 6 4 3 4 2 6" xfId="8347" xr:uid="{00000000-0005-0000-0000-0000161F0000}"/>
    <cellStyle name="Comma 6 4 3 4 3" xfId="8348" xr:uid="{00000000-0005-0000-0000-0000171F0000}"/>
    <cellStyle name="Comma 6 4 3 4 3 2" xfId="8349" xr:uid="{00000000-0005-0000-0000-0000181F0000}"/>
    <cellStyle name="Comma 6 4 3 4 3 2 2" xfId="8350" xr:uid="{00000000-0005-0000-0000-0000191F0000}"/>
    <cellStyle name="Comma 6 4 3 4 3 3" xfId="8351" xr:uid="{00000000-0005-0000-0000-00001A1F0000}"/>
    <cellStyle name="Comma 6 4 3 4 4" xfId="8352" xr:uid="{00000000-0005-0000-0000-00001B1F0000}"/>
    <cellStyle name="Comma 6 4 3 4 4 2" xfId="8353" xr:uid="{00000000-0005-0000-0000-00001C1F0000}"/>
    <cellStyle name="Comma 6 4 3 4 4 2 2" xfId="8354" xr:uid="{00000000-0005-0000-0000-00001D1F0000}"/>
    <cellStyle name="Comma 6 4 3 4 4 3" xfId="8355" xr:uid="{00000000-0005-0000-0000-00001E1F0000}"/>
    <cellStyle name="Comma 6 4 3 4 5" xfId="8356" xr:uid="{00000000-0005-0000-0000-00001F1F0000}"/>
    <cellStyle name="Comma 6 4 3 4 5 2" xfId="8357" xr:uid="{00000000-0005-0000-0000-0000201F0000}"/>
    <cellStyle name="Comma 6 4 3 4 6" xfId="8358" xr:uid="{00000000-0005-0000-0000-0000211F0000}"/>
    <cellStyle name="Comma 6 4 3 4 6 2" xfId="8359" xr:uid="{00000000-0005-0000-0000-0000221F0000}"/>
    <cellStyle name="Comma 6 4 3 4 7" xfId="8360" xr:uid="{00000000-0005-0000-0000-0000231F0000}"/>
    <cellStyle name="Comma 6 4 3 5" xfId="8361" xr:uid="{00000000-0005-0000-0000-0000241F0000}"/>
    <cellStyle name="Comma 6 4 3 5 2" xfId="8362" xr:uid="{00000000-0005-0000-0000-0000251F0000}"/>
    <cellStyle name="Comma 6 4 3 5 2 2" xfId="8363" xr:uid="{00000000-0005-0000-0000-0000261F0000}"/>
    <cellStyle name="Comma 6 4 3 5 2 2 2" xfId="8364" xr:uid="{00000000-0005-0000-0000-0000271F0000}"/>
    <cellStyle name="Comma 6 4 3 5 2 3" xfId="8365" xr:uid="{00000000-0005-0000-0000-0000281F0000}"/>
    <cellStyle name="Comma 6 4 3 5 3" xfId="8366" xr:uid="{00000000-0005-0000-0000-0000291F0000}"/>
    <cellStyle name="Comma 6 4 3 5 3 2" xfId="8367" xr:uid="{00000000-0005-0000-0000-00002A1F0000}"/>
    <cellStyle name="Comma 6 4 3 5 3 2 2" xfId="8368" xr:uid="{00000000-0005-0000-0000-00002B1F0000}"/>
    <cellStyle name="Comma 6 4 3 5 3 3" xfId="8369" xr:uid="{00000000-0005-0000-0000-00002C1F0000}"/>
    <cellStyle name="Comma 6 4 3 5 4" xfId="8370" xr:uid="{00000000-0005-0000-0000-00002D1F0000}"/>
    <cellStyle name="Comma 6 4 3 5 4 2" xfId="8371" xr:uid="{00000000-0005-0000-0000-00002E1F0000}"/>
    <cellStyle name="Comma 6 4 3 5 5" xfId="8372" xr:uid="{00000000-0005-0000-0000-00002F1F0000}"/>
    <cellStyle name="Comma 6 4 3 5 5 2" xfId="8373" xr:uid="{00000000-0005-0000-0000-0000301F0000}"/>
    <cellStyle name="Comma 6 4 3 5 6" xfId="8374" xr:uid="{00000000-0005-0000-0000-0000311F0000}"/>
    <cellStyle name="Comma 6 4 3 6" xfId="8375" xr:uid="{00000000-0005-0000-0000-0000321F0000}"/>
    <cellStyle name="Comma 6 4 3 6 2" xfId="8376" xr:uid="{00000000-0005-0000-0000-0000331F0000}"/>
    <cellStyle name="Comma 6 4 3 6 2 2" xfId="8377" xr:uid="{00000000-0005-0000-0000-0000341F0000}"/>
    <cellStyle name="Comma 6 4 3 6 3" xfId="8378" xr:uid="{00000000-0005-0000-0000-0000351F0000}"/>
    <cellStyle name="Comma 6 4 3 7" xfId="8379" xr:uid="{00000000-0005-0000-0000-0000361F0000}"/>
    <cellStyle name="Comma 6 4 3 7 2" xfId="8380" xr:uid="{00000000-0005-0000-0000-0000371F0000}"/>
    <cellStyle name="Comma 6 4 3 7 2 2" xfId="8381" xr:uid="{00000000-0005-0000-0000-0000381F0000}"/>
    <cellStyle name="Comma 6 4 3 7 3" xfId="8382" xr:uid="{00000000-0005-0000-0000-0000391F0000}"/>
    <cellStyle name="Comma 6 4 3 8" xfId="8383" xr:uid="{00000000-0005-0000-0000-00003A1F0000}"/>
    <cellStyle name="Comma 6 4 3 8 2" xfId="8384" xr:uid="{00000000-0005-0000-0000-00003B1F0000}"/>
    <cellStyle name="Comma 6 4 3 9" xfId="8385" xr:uid="{00000000-0005-0000-0000-00003C1F0000}"/>
    <cellStyle name="Comma 6 4 3 9 2" xfId="8386" xr:uid="{00000000-0005-0000-0000-00003D1F0000}"/>
    <cellStyle name="Comma 6 4 4" xfId="8387" xr:uid="{00000000-0005-0000-0000-00003E1F0000}"/>
    <cellStyle name="Comma 6 4 4 2" xfId="8388" xr:uid="{00000000-0005-0000-0000-00003F1F0000}"/>
    <cellStyle name="Comma 6 4 4 2 2" xfId="8389" xr:uid="{00000000-0005-0000-0000-0000401F0000}"/>
    <cellStyle name="Comma 6 4 4 2 2 2" xfId="8390" xr:uid="{00000000-0005-0000-0000-0000411F0000}"/>
    <cellStyle name="Comma 6 4 4 2 2 2 2" xfId="8391" xr:uid="{00000000-0005-0000-0000-0000421F0000}"/>
    <cellStyle name="Comma 6 4 4 2 2 2 2 2" xfId="8392" xr:uid="{00000000-0005-0000-0000-0000431F0000}"/>
    <cellStyle name="Comma 6 4 4 2 2 2 3" xfId="8393" xr:uid="{00000000-0005-0000-0000-0000441F0000}"/>
    <cellStyle name="Comma 6 4 4 2 2 3" xfId="8394" xr:uid="{00000000-0005-0000-0000-0000451F0000}"/>
    <cellStyle name="Comma 6 4 4 2 2 3 2" xfId="8395" xr:uid="{00000000-0005-0000-0000-0000461F0000}"/>
    <cellStyle name="Comma 6 4 4 2 2 3 2 2" xfId="8396" xr:uid="{00000000-0005-0000-0000-0000471F0000}"/>
    <cellStyle name="Comma 6 4 4 2 2 3 3" xfId="8397" xr:uid="{00000000-0005-0000-0000-0000481F0000}"/>
    <cellStyle name="Comma 6 4 4 2 2 4" xfId="8398" xr:uid="{00000000-0005-0000-0000-0000491F0000}"/>
    <cellStyle name="Comma 6 4 4 2 2 4 2" xfId="8399" xr:uid="{00000000-0005-0000-0000-00004A1F0000}"/>
    <cellStyle name="Comma 6 4 4 2 2 5" xfId="8400" xr:uid="{00000000-0005-0000-0000-00004B1F0000}"/>
    <cellStyle name="Comma 6 4 4 2 2 5 2" xfId="8401" xr:uid="{00000000-0005-0000-0000-00004C1F0000}"/>
    <cellStyle name="Comma 6 4 4 2 2 6" xfId="8402" xr:uid="{00000000-0005-0000-0000-00004D1F0000}"/>
    <cellStyle name="Comma 6 4 4 2 3" xfId="8403" xr:uid="{00000000-0005-0000-0000-00004E1F0000}"/>
    <cellStyle name="Comma 6 4 4 2 3 2" xfId="8404" xr:uid="{00000000-0005-0000-0000-00004F1F0000}"/>
    <cellStyle name="Comma 6 4 4 2 3 2 2" xfId="8405" xr:uid="{00000000-0005-0000-0000-0000501F0000}"/>
    <cellStyle name="Comma 6 4 4 2 3 3" xfId="8406" xr:uid="{00000000-0005-0000-0000-0000511F0000}"/>
    <cellStyle name="Comma 6 4 4 2 4" xfId="8407" xr:uid="{00000000-0005-0000-0000-0000521F0000}"/>
    <cellStyle name="Comma 6 4 4 2 4 2" xfId="8408" xr:uid="{00000000-0005-0000-0000-0000531F0000}"/>
    <cellStyle name="Comma 6 4 4 2 4 2 2" xfId="8409" xr:uid="{00000000-0005-0000-0000-0000541F0000}"/>
    <cellStyle name="Comma 6 4 4 2 4 3" xfId="8410" xr:uid="{00000000-0005-0000-0000-0000551F0000}"/>
    <cellStyle name="Comma 6 4 4 2 5" xfId="8411" xr:uid="{00000000-0005-0000-0000-0000561F0000}"/>
    <cellStyle name="Comma 6 4 4 2 5 2" xfId="8412" xr:uid="{00000000-0005-0000-0000-0000571F0000}"/>
    <cellStyle name="Comma 6 4 4 2 6" xfId="8413" xr:uid="{00000000-0005-0000-0000-0000581F0000}"/>
    <cellStyle name="Comma 6 4 4 2 6 2" xfId="8414" xr:uid="{00000000-0005-0000-0000-0000591F0000}"/>
    <cellStyle name="Comma 6 4 4 2 7" xfId="8415" xr:uid="{00000000-0005-0000-0000-00005A1F0000}"/>
    <cellStyle name="Comma 6 4 4 3" xfId="8416" xr:uid="{00000000-0005-0000-0000-00005B1F0000}"/>
    <cellStyle name="Comma 6 4 4 3 2" xfId="8417" xr:uid="{00000000-0005-0000-0000-00005C1F0000}"/>
    <cellStyle name="Comma 6 4 4 3 2 2" xfId="8418" xr:uid="{00000000-0005-0000-0000-00005D1F0000}"/>
    <cellStyle name="Comma 6 4 4 3 2 2 2" xfId="8419" xr:uid="{00000000-0005-0000-0000-00005E1F0000}"/>
    <cellStyle name="Comma 6 4 4 3 2 3" xfId="8420" xr:uid="{00000000-0005-0000-0000-00005F1F0000}"/>
    <cellStyle name="Comma 6 4 4 3 3" xfId="8421" xr:uid="{00000000-0005-0000-0000-0000601F0000}"/>
    <cellStyle name="Comma 6 4 4 3 3 2" xfId="8422" xr:uid="{00000000-0005-0000-0000-0000611F0000}"/>
    <cellStyle name="Comma 6 4 4 3 3 2 2" xfId="8423" xr:uid="{00000000-0005-0000-0000-0000621F0000}"/>
    <cellStyle name="Comma 6 4 4 3 3 3" xfId="8424" xr:uid="{00000000-0005-0000-0000-0000631F0000}"/>
    <cellStyle name="Comma 6 4 4 3 4" xfId="8425" xr:uid="{00000000-0005-0000-0000-0000641F0000}"/>
    <cellStyle name="Comma 6 4 4 3 4 2" xfId="8426" xr:uid="{00000000-0005-0000-0000-0000651F0000}"/>
    <cellStyle name="Comma 6 4 4 3 5" xfId="8427" xr:uid="{00000000-0005-0000-0000-0000661F0000}"/>
    <cellStyle name="Comma 6 4 4 3 5 2" xfId="8428" xr:uid="{00000000-0005-0000-0000-0000671F0000}"/>
    <cellStyle name="Comma 6 4 4 3 6" xfId="8429" xr:uid="{00000000-0005-0000-0000-0000681F0000}"/>
    <cellStyle name="Comma 6 4 4 4" xfId="8430" xr:uid="{00000000-0005-0000-0000-0000691F0000}"/>
    <cellStyle name="Comma 6 4 4 4 2" xfId="8431" xr:uid="{00000000-0005-0000-0000-00006A1F0000}"/>
    <cellStyle name="Comma 6 4 4 4 2 2" xfId="8432" xr:uid="{00000000-0005-0000-0000-00006B1F0000}"/>
    <cellStyle name="Comma 6 4 4 4 3" xfId="8433" xr:uid="{00000000-0005-0000-0000-00006C1F0000}"/>
    <cellStyle name="Comma 6 4 4 5" xfId="8434" xr:uid="{00000000-0005-0000-0000-00006D1F0000}"/>
    <cellStyle name="Comma 6 4 4 5 2" xfId="8435" xr:uid="{00000000-0005-0000-0000-00006E1F0000}"/>
    <cellStyle name="Comma 6 4 4 5 2 2" xfId="8436" xr:uid="{00000000-0005-0000-0000-00006F1F0000}"/>
    <cellStyle name="Comma 6 4 4 5 3" xfId="8437" xr:uid="{00000000-0005-0000-0000-0000701F0000}"/>
    <cellStyle name="Comma 6 4 4 6" xfId="8438" xr:uid="{00000000-0005-0000-0000-0000711F0000}"/>
    <cellStyle name="Comma 6 4 4 6 2" xfId="8439" xr:uid="{00000000-0005-0000-0000-0000721F0000}"/>
    <cellStyle name="Comma 6 4 4 7" xfId="8440" xr:uid="{00000000-0005-0000-0000-0000731F0000}"/>
    <cellStyle name="Comma 6 4 4 7 2" xfId="8441" xr:uid="{00000000-0005-0000-0000-0000741F0000}"/>
    <cellStyle name="Comma 6 4 4 8" xfId="8442" xr:uid="{00000000-0005-0000-0000-0000751F0000}"/>
    <cellStyle name="Comma 6 4 5" xfId="8443" xr:uid="{00000000-0005-0000-0000-0000761F0000}"/>
    <cellStyle name="Comma 6 4 5 2" xfId="8444" xr:uid="{00000000-0005-0000-0000-0000771F0000}"/>
    <cellStyle name="Comma 6 4 5 2 2" xfId="8445" xr:uid="{00000000-0005-0000-0000-0000781F0000}"/>
    <cellStyle name="Comma 6 4 5 2 2 2" xfId="8446" xr:uid="{00000000-0005-0000-0000-0000791F0000}"/>
    <cellStyle name="Comma 6 4 5 2 2 2 2" xfId="8447" xr:uid="{00000000-0005-0000-0000-00007A1F0000}"/>
    <cellStyle name="Comma 6 4 5 2 2 3" xfId="8448" xr:uid="{00000000-0005-0000-0000-00007B1F0000}"/>
    <cellStyle name="Comma 6 4 5 2 3" xfId="8449" xr:uid="{00000000-0005-0000-0000-00007C1F0000}"/>
    <cellStyle name="Comma 6 4 5 2 3 2" xfId="8450" xr:uid="{00000000-0005-0000-0000-00007D1F0000}"/>
    <cellStyle name="Comma 6 4 5 2 3 2 2" xfId="8451" xr:uid="{00000000-0005-0000-0000-00007E1F0000}"/>
    <cellStyle name="Comma 6 4 5 2 3 3" xfId="8452" xr:uid="{00000000-0005-0000-0000-00007F1F0000}"/>
    <cellStyle name="Comma 6 4 5 2 4" xfId="8453" xr:uid="{00000000-0005-0000-0000-0000801F0000}"/>
    <cellStyle name="Comma 6 4 5 2 4 2" xfId="8454" xr:uid="{00000000-0005-0000-0000-0000811F0000}"/>
    <cellStyle name="Comma 6 4 5 2 5" xfId="8455" xr:uid="{00000000-0005-0000-0000-0000821F0000}"/>
    <cellStyle name="Comma 6 4 5 2 5 2" xfId="8456" xr:uid="{00000000-0005-0000-0000-0000831F0000}"/>
    <cellStyle name="Comma 6 4 5 2 6" xfId="8457" xr:uid="{00000000-0005-0000-0000-0000841F0000}"/>
    <cellStyle name="Comma 6 4 5 3" xfId="8458" xr:uid="{00000000-0005-0000-0000-0000851F0000}"/>
    <cellStyle name="Comma 6 4 5 3 2" xfId="8459" xr:uid="{00000000-0005-0000-0000-0000861F0000}"/>
    <cellStyle name="Comma 6 4 5 3 2 2" xfId="8460" xr:uid="{00000000-0005-0000-0000-0000871F0000}"/>
    <cellStyle name="Comma 6 4 5 3 3" xfId="8461" xr:uid="{00000000-0005-0000-0000-0000881F0000}"/>
    <cellStyle name="Comma 6 4 5 4" xfId="8462" xr:uid="{00000000-0005-0000-0000-0000891F0000}"/>
    <cellStyle name="Comma 6 4 5 4 2" xfId="8463" xr:uid="{00000000-0005-0000-0000-00008A1F0000}"/>
    <cellStyle name="Comma 6 4 5 4 2 2" xfId="8464" xr:uid="{00000000-0005-0000-0000-00008B1F0000}"/>
    <cellStyle name="Comma 6 4 5 4 3" xfId="8465" xr:uid="{00000000-0005-0000-0000-00008C1F0000}"/>
    <cellStyle name="Comma 6 4 5 5" xfId="8466" xr:uid="{00000000-0005-0000-0000-00008D1F0000}"/>
    <cellStyle name="Comma 6 4 5 5 2" xfId="8467" xr:uid="{00000000-0005-0000-0000-00008E1F0000}"/>
    <cellStyle name="Comma 6 4 5 6" xfId="8468" xr:uid="{00000000-0005-0000-0000-00008F1F0000}"/>
    <cellStyle name="Comma 6 4 5 6 2" xfId="8469" xr:uid="{00000000-0005-0000-0000-0000901F0000}"/>
    <cellStyle name="Comma 6 4 5 7" xfId="8470" xr:uid="{00000000-0005-0000-0000-0000911F0000}"/>
    <cellStyle name="Comma 6 4 6" xfId="8471" xr:uid="{00000000-0005-0000-0000-0000921F0000}"/>
    <cellStyle name="Comma 6 4 6 2" xfId="8472" xr:uid="{00000000-0005-0000-0000-0000931F0000}"/>
    <cellStyle name="Comma 6 4 6 2 2" xfId="8473" xr:uid="{00000000-0005-0000-0000-0000941F0000}"/>
    <cellStyle name="Comma 6 4 6 2 2 2" xfId="8474" xr:uid="{00000000-0005-0000-0000-0000951F0000}"/>
    <cellStyle name="Comma 6 4 6 2 2 2 2" xfId="8475" xr:uid="{00000000-0005-0000-0000-0000961F0000}"/>
    <cellStyle name="Comma 6 4 6 2 2 3" xfId="8476" xr:uid="{00000000-0005-0000-0000-0000971F0000}"/>
    <cellStyle name="Comma 6 4 6 2 3" xfId="8477" xr:uid="{00000000-0005-0000-0000-0000981F0000}"/>
    <cellStyle name="Comma 6 4 6 2 3 2" xfId="8478" xr:uid="{00000000-0005-0000-0000-0000991F0000}"/>
    <cellStyle name="Comma 6 4 6 2 3 2 2" xfId="8479" xr:uid="{00000000-0005-0000-0000-00009A1F0000}"/>
    <cellStyle name="Comma 6 4 6 2 3 3" xfId="8480" xr:uid="{00000000-0005-0000-0000-00009B1F0000}"/>
    <cellStyle name="Comma 6 4 6 2 4" xfId="8481" xr:uid="{00000000-0005-0000-0000-00009C1F0000}"/>
    <cellStyle name="Comma 6 4 6 2 4 2" xfId="8482" xr:uid="{00000000-0005-0000-0000-00009D1F0000}"/>
    <cellStyle name="Comma 6 4 6 2 5" xfId="8483" xr:uid="{00000000-0005-0000-0000-00009E1F0000}"/>
    <cellStyle name="Comma 6 4 6 2 5 2" xfId="8484" xr:uid="{00000000-0005-0000-0000-00009F1F0000}"/>
    <cellStyle name="Comma 6 4 6 2 6" xfId="8485" xr:uid="{00000000-0005-0000-0000-0000A01F0000}"/>
    <cellStyle name="Comma 6 4 6 3" xfId="8486" xr:uid="{00000000-0005-0000-0000-0000A11F0000}"/>
    <cellStyle name="Comma 6 4 6 3 2" xfId="8487" xr:uid="{00000000-0005-0000-0000-0000A21F0000}"/>
    <cellStyle name="Comma 6 4 6 3 2 2" xfId="8488" xr:uid="{00000000-0005-0000-0000-0000A31F0000}"/>
    <cellStyle name="Comma 6 4 6 3 3" xfId="8489" xr:uid="{00000000-0005-0000-0000-0000A41F0000}"/>
    <cellStyle name="Comma 6 4 6 4" xfId="8490" xr:uid="{00000000-0005-0000-0000-0000A51F0000}"/>
    <cellStyle name="Comma 6 4 6 4 2" xfId="8491" xr:uid="{00000000-0005-0000-0000-0000A61F0000}"/>
    <cellStyle name="Comma 6 4 6 4 2 2" xfId="8492" xr:uid="{00000000-0005-0000-0000-0000A71F0000}"/>
    <cellStyle name="Comma 6 4 6 4 3" xfId="8493" xr:uid="{00000000-0005-0000-0000-0000A81F0000}"/>
    <cellStyle name="Comma 6 4 6 5" xfId="8494" xr:uid="{00000000-0005-0000-0000-0000A91F0000}"/>
    <cellStyle name="Comma 6 4 6 5 2" xfId="8495" xr:uid="{00000000-0005-0000-0000-0000AA1F0000}"/>
    <cellStyle name="Comma 6 4 6 6" xfId="8496" xr:uid="{00000000-0005-0000-0000-0000AB1F0000}"/>
    <cellStyle name="Comma 6 4 6 6 2" xfId="8497" xr:uid="{00000000-0005-0000-0000-0000AC1F0000}"/>
    <cellStyle name="Comma 6 4 6 7" xfId="8498" xr:uid="{00000000-0005-0000-0000-0000AD1F0000}"/>
    <cellStyle name="Comma 6 4 7" xfId="8499" xr:uid="{00000000-0005-0000-0000-0000AE1F0000}"/>
    <cellStyle name="Comma 6 4 7 2" xfId="8500" xr:uid="{00000000-0005-0000-0000-0000AF1F0000}"/>
    <cellStyle name="Comma 6 4 7 2 2" xfId="8501" xr:uid="{00000000-0005-0000-0000-0000B01F0000}"/>
    <cellStyle name="Comma 6 4 7 2 2 2" xfId="8502" xr:uid="{00000000-0005-0000-0000-0000B11F0000}"/>
    <cellStyle name="Comma 6 4 7 2 3" xfId="8503" xr:uid="{00000000-0005-0000-0000-0000B21F0000}"/>
    <cellStyle name="Comma 6 4 7 3" xfId="8504" xr:uid="{00000000-0005-0000-0000-0000B31F0000}"/>
    <cellStyle name="Comma 6 4 7 3 2" xfId="8505" xr:uid="{00000000-0005-0000-0000-0000B41F0000}"/>
    <cellStyle name="Comma 6 4 7 3 2 2" xfId="8506" xr:uid="{00000000-0005-0000-0000-0000B51F0000}"/>
    <cellStyle name="Comma 6 4 7 3 3" xfId="8507" xr:uid="{00000000-0005-0000-0000-0000B61F0000}"/>
    <cellStyle name="Comma 6 4 7 4" xfId="8508" xr:uid="{00000000-0005-0000-0000-0000B71F0000}"/>
    <cellStyle name="Comma 6 4 7 4 2" xfId="8509" xr:uid="{00000000-0005-0000-0000-0000B81F0000}"/>
    <cellStyle name="Comma 6 4 7 5" xfId="8510" xr:uid="{00000000-0005-0000-0000-0000B91F0000}"/>
    <cellStyle name="Comma 6 4 7 5 2" xfId="8511" xr:uid="{00000000-0005-0000-0000-0000BA1F0000}"/>
    <cellStyle name="Comma 6 4 7 6" xfId="8512" xr:uid="{00000000-0005-0000-0000-0000BB1F0000}"/>
    <cellStyle name="Comma 6 4 8" xfId="8513" xr:uid="{00000000-0005-0000-0000-0000BC1F0000}"/>
    <cellStyle name="Comma 6 4 8 2" xfId="8514" xr:uid="{00000000-0005-0000-0000-0000BD1F0000}"/>
    <cellStyle name="Comma 6 4 8 2 2" xfId="8515" xr:uid="{00000000-0005-0000-0000-0000BE1F0000}"/>
    <cellStyle name="Comma 6 4 8 3" xfId="8516" xr:uid="{00000000-0005-0000-0000-0000BF1F0000}"/>
    <cellStyle name="Comma 6 4 9" xfId="8517" xr:uid="{00000000-0005-0000-0000-0000C01F0000}"/>
    <cellStyle name="Comma 6 4 9 2" xfId="8518" xr:uid="{00000000-0005-0000-0000-0000C11F0000}"/>
    <cellStyle name="Comma 6 4 9 2 2" xfId="8519" xr:uid="{00000000-0005-0000-0000-0000C21F0000}"/>
    <cellStyle name="Comma 6 4 9 3" xfId="8520" xr:uid="{00000000-0005-0000-0000-0000C31F0000}"/>
    <cellStyle name="Comma 6 5" xfId="8521" xr:uid="{00000000-0005-0000-0000-0000C41F0000}"/>
    <cellStyle name="Comma 6 5 10" xfId="8522" xr:uid="{00000000-0005-0000-0000-0000C51F0000}"/>
    <cellStyle name="Comma 6 5 10 2" xfId="8523" xr:uid="{00000000-0005-0000-0000-0000C61F0000}"/>
    <cellStyle name="Comma 6 5 11" xfId="8524" xr:uid="{00000000-0005-0000-0000-0000C71F0000}"/>
    <cellStyle name="Comma 6 5 2" xfId="8525" xr:uid="{00000000-0005-0000-0000-0000C81F0000}"/>
    <cellStyle name="Comma 6 5 2 10" xfId="8526" xr:uid="{00000000-0005-0000-0000-0000C91F0000}"/>
    <cellStyle name="Comma 6 5 2 2" xfId="8527" xr:uid="{00000000-0005-0000-0000-0000CA1F0000}"/>
    <cellStyle name="Comma 6 5 2 2 2" xfId="8528" xr:uid="{00000000-0005-0000-0000-0000CB1F0000}"/>
    <cellStyle name="Comma 6 5 2 2 2 2" xfId="8529" xr:uid="{00000000-0005-0000-0000-0000CC1F0000}"/>
    <cellStyle name="Comma 6 5 2 2 2 2 2" xfId="8530" xr:uid="{00000000-0005-0000-0000-0000CD1F0000}"/>
    <cellStyle name="Comma 6 5 2 2 2 2 2 2" xfId="8531" xr:uid="{00000000-0005-0000-0000-0000CE1F0000}"/>
    <cellStyle name="Comma 6 5 2 2 2 2 2 2 2" xfId="8532" xr:uid="{00000000-0005-0000-0000-0000CF1F0000}"/>
    <cellStyle name="Comma 6 5 2 2 2 2 2 3" xfId="8533" xr:uid="{00000000-0005-0000-0000-0000D01F0000}"/>
    <cellStyle name="Comma 6 5 2 2 2 2 3" xfId="8534" xr:uid="{00000000-0005-0000-0000-0000D11F0000}"/>
    <cellStyle name="Comma 6 5 2 2 2 2 3 2" xfId="8535" xr:uid="{00000000-0005-0000-0000-0000D21F0000}"/>
    <cellStyle name="Comma 6 5 2 2 2 2 3 2 2" xfId="8536" xr:uid="{00000000-0005-0000-0000-0000D31F0000}"/>
    <cellStyle name="Comma 6 5 2 2 2 2 3 3" xfId="8537" xr:uid="{00000000-0005-0000-0000-0000D41F0000}"/>
    <cellStyle name="Comma 6 5 2 2 2 2 4" xfId="8538" xr:uid="{00000000-0005-0000-0000-0000D51F0000}"/>
    <cellStyle name="Comma 6 5 2 2 2 2 4 2" xfId="8539" xr:uid="{00000000-0005-0000-0000-0000D61F0000}"/>
    <cellStyle name="Comma 6 5 2 2 2 2 5" xfId="8540" xr:uid="{00000000-0005-0000-0000-0000D71F0000}"/>
    <cellStyle name="Comma 6 5 2 2 2 2 5 2" xfId="8541" xr:uid="{00000000-0005-0000-0000-0000D81F0000}"/>
    <cellStyle name="Comma 6 5 2 2 2 2 6" xfId="8542" xr:uid="{00000000-0005-0000-0000-0000D91F0000}"/>
    <cellStyle name="Comma 6 5 2 2 2 3" xfId="8543" xr:uid="{00000000-0005-0000-0000-0000DA1F0000}"/>
    <cellStyle name="Comma 6 5 2 2 2 3 2" xfId="8544" xr:uid="{00000000-0005-0000-0000-0000DB1F0000}"/>
    <cellStyle name="Comma 6 5 2 2 2 3 2 2" xfId="8545" xr:uid="{00000000-0005-0000-0000-0000DC1F0000}"/>
    <cellStyle name="Comma 6 5 2 2 2 3 3" xfId="8546" xr:uid="{00000000-0005-0000-0000-0000DD1F0000}"/>
    <cellStyle name="Comma 6 5 2 2 2 4" xfId="8547" xr:uid="{00000000-0005-0000-0000-0000DE1F0000}"/>
    <cellStyle name="Comma 6 5 2 2 2 4 2" xfId="8548" xr:uid="{00000000-0005-0000-0000-0000DF1F0000}"/>
    <cellStyle name="Comma 6 5 2 2 2 4 2 2" xfId="8549" xr:uid="{00000000-0005-0000-0000-0000E01F0000}"/>
    <cellStyle name="Comma 6 5 2 2 2 4 3" xfId="8550" xr:uid="{00000000-0005-0000-0000-0000E11F0000}"/>
    <cellStyle name="Comma 6 5 2 2 2 5" xfId="8551" xr:uid="{00000000-0005-0000-0000-0000E21F0000}"/>
    <cellStyle name="Comma 6 5 2 2 2 5 2" xfId="8552" xr:uid="{00000000-0005-0000-0000-0000E31F0000}"/>
    <cellStyle name="Comma 6 5 2 2 2 6" xfId="8553" xr:uid="{00000000-0005-0000-0000-0000E41F0000}"/>
    <cellStyle name="Comma 6 5 2 2 2 6 2" xfId="8554" xr:uid="{00000000-0005-0000-0000-0000E51F0000}"/>
    <cellStyle name="Comma 6 5 2 2 2 7" xfId="8555" xr:uid="{00000000-0005-0000-0000-0000E61F0000}"/>
    <cellStyle name="Comma 6 5 2 2 3" xfId="8556" xr:uid="{00000000-0005-0000-0000-0000E71F0000}"/>
    <cellStyle name="Comma 6 5 2 2 3 2" xfId="8557" xr:uid="{00000000-0005-0000-0000-0000E81F0000}"/>
    <cellStyle name="Comma 6 5 2 2 3 2 2" xfId="8558" xr:uid="{00000000-0005-0000-0000-0000E91F0000}"/>
    <cellStyle name="Comma 6 5 2 2 3 2 2 2" xfId="8559" xr:uid="{00000000-0005-0000-0000-0000EA1F0000}"/>
    <cellStyle name="Comma 6 5 2 2 3 2 3" xfId="8560" xr:uid="{00000000-0005-0000-0000-0000EB1F0000}"/>
    <cellStyle name="Comma 6 5 2 2 3 3" xfId="8561" xr:uid="{00000000-0005-0000-0000-0000EC1F0000}"/>
    <cellStyle name="Comma 6 5 2 2 3 3 2" xfId="8562" xr:uid="{00000000-0005-0000-0000-0000ED1F0000}"/>
    <cellStyle name="Comma 6 5 2 2 3 3 2 2" xfId="8563" xr:uid="{00000000-0005-0000-0000-0000EE1F0000}"/>
    <cellStyle name="Comma 6 5 2 2 3 3 3" xfId="8564" xr:uid="{00000000-0005-0000-0000-0000EF1F0000}"/>
    <cellStyle name="Comma 6 5 2 2 3 4" xfId="8565" xr:uid="{00000000-0005-0000-0000-0000F01F0000}"/>
    <cellStyle name="Comma 6 5 2 2 3 4 2" xfId="8566" xr:uid="{00000000-0005-0000-0000-0000F11F0000}"/>
    <cellStyle name="Comma 6 5 2 2 3 5" xfId="8567" xr:uid="{00000000-0005-0000-0000-0000F21F0000}"/>
    <cellStyle name="Comma 6 5 2 2 3 5 2" xfId="8568" xr:uid="{00000000-0005-0000-0000-0000F31F0000}"/>
    <cellStyle name="Comma 6 5 2 2 3 6" xfId="8569" xr:uid="{00000000-0005-0000-0000-0000F41F0000}"/>
    <cellStyle name="Comma 6 5 2 2 4" xfId="8570" xr:uid="{00000000-0005-0000-0000-0000F51F0000}"/>
    <cellStyle name="Comma 6 5 2 2 4 2" xfId="8571" xr:uid="{00000000-0005-0000-0000-0000F61F0000}"/>
    <cellStyle name="Comma 6 5 2 2 4 2 2" xfId="8572" xr:uid="{00000000-0005-0000-0000-0000F71F0000}"/>
    <cellStyle name="Comma 6 5 2 2 4 3" xfId="8573" xr:uid="{00000000-0005-0000-0000-0000F81F0000}"/>
    <cellStyle name="Comma 6 5 2 2 5" xfId="8574" xr:uid="{00000000-0005-0000-0000-0000F91F0000}"/>
    <cellStyle name="Comma 6 5 2 2 5 2" xfId="8575" xr:uid="{00000000-0005-0000-0000-0000FA1F0000}"/>
    <cellStyle name="Comma 6 5 2 2 5 2 2" xfId="8576" xr:uid="{00000000-0005-0000-0000-0000FB1F0000}"/>
    <cellStyle name="Comma 6 5 2 2 5 3" xfId="8577" xr:uid="{00000000-0005-0000-0000-0000FC1F0000}"/>
    <cellStyle name="Comma 6 5 2 2 6" xfId="8578" xr:uid="{00000000-0005-0000-0000-0000FD1F0000}"/>
    <cellStyle name="Comma 6 5 2 2 6 2" xfId="8579" xr:uid="{00000000-0005-0000-0000-0000FE1F0000}"/>
    <cellStyle name="Comma 6 5 2 2 7" xfId="8580" xr:uid="{00000000-0005-0000-0000-0000FF1F0000}"/>
    <cellStyle name="Comma 6 5 2 2 7 2" xfId="8581" xr:uid="{00000000-0005-0000-0000-000000200000}"/>
    <cellStyle name="Comma 6 5 2 2 8" xfId="8582" xr:uid="{00000000-0005-0000-0000-000001200000}"/>
    <cellStyle name="Comma 6 5 2 3" xfId="8583" xr:uid="{00000000-0005-0000-0000-000002200000}"/>
    <cellStyle name="Comma 6 5 2 3 2" xfId="8584" xr:uid="{00000000-0005-0000-0000-000003200000}"/>
    <cellStyle name="Comma 6 5 2 3 2 2" xfId="8585" xr:uid="{00000000-0005-0000-0000-000004200000}"/>
    <cellStyle name="Comma 6 5 2 3 2 2 2" xfId="8586" xr:uid="{00000000-0005-0000-0000-000005200000}"/>
    <cellStyle name="Comma 6 5 2 3 2 2 2 2" xfId="8587" xr:uid="{00000000-0005-0000-0000-000006200000}"/>
    <cellStyle name="Comma 6 5 2 3 2 2 3" xfId="8588" xr:uid="{00000000-0005-0000-0000-000007200000}"/>
    <cellStyle name="Comma 6 5 2 3 2 3" xfId="8589" xr:uid="{00000000-0005-0000-0000-000008200000}"/>
    <cellStyle name="Comma 6 5 2 3 2 3 2" xfId="8590" xr:uid="{00000000-0005-0000-0000-000009200000}"/>
    <cellStyle name="Comma 6 5 2 3 2 3 2 2" xfId="8591" xr:uid="{00000000-0005-0000-0000-00000A200000}"/>
    <cellStyle name="Comma 6 5 2 3 2 3 3" xfId="8592" xr:uid="{00000000-0005-0000-0000-00000B200000}"/>
    <cellStyle name="Comma 6 5 2 3 2 4" xfId="8593" xr:uid="{00000000-0005-0000-0000-00000C200000}"/>
    <cellStyle name="Comma 6 5 2 3 2 4 2" xfId="8594" xr:uid="{00000000-0005-0000-0000-00000D200000}"/>
    <cellStyle name="Comma 6 5 2 3 2 5" xfId="8595" xr:uid="{00000000-0005-0000-0000-00000E200000}"/>
    <cellStyle name="Comma 6 5 2 3 2 5 2" xfId="8596" xr:uid="{00000000-0005-0000-0000-00000F200000}"/>
    <cellStyle name="Comma 6 5 2 3 2 6" xfId="8597" xr:uid="{00000000-0005-0000-0000-000010200000}"/>
    <cellStyle name="Comma 6 5 2 3 3" xfId="8598" xr:uid="{00000000-0005-0000-0000-000011200000}"/>
    <cellStyle name="Comma 6 5 2 3 3 2" xfId="8599" xr:uid="{00000000-0005-0000-0000-000012200000}"/>
    <cellStyle name="Comma 6 5 2 3 3 2 2" xfId="8600" xr:uid="{00000000-0005-0000-0000-000013200000}"/>
    <cellStyle name="Comma 6 5 2 3 3 3" xfId="8601" xr:uid="{00000000-0005-0000-0000-000014200000}"/>
    <cellStyle name="Comma 6 5 2 3 4" xfId="8602" xr:uid="{00000000-0005-0000-0000-000015200000}"/>
    <cellStyle name="Comma 6 5 2 3 4 2" xfId="8603" xr:uid="{00000000-0005-0000-0000-000016200000}"/>
    <cellStyle name="Comma 6 5 2 3 4 2 2" xfId="8604" xr:uid="{00000000-0005-0000-0000-000017200000}"/>
    <cellStyle name="Comma 6 5 2 3 4 3" xfId="8605" xr:uid="{00000000-0005-0000-0000-000018200000}"/>
    <cellStyle name="Comma 6 5 2 3 5" xfId="8606" xr:uid="{00000000-0005-0000-0000-000019200000}"/>
    <cellStyle name="Comma 6 5 2 3 5 2" xfId="8607" xr:uid="{00000000-0005-0000-0000-00001A200000}"/>
    <cellStyle name="Comma 6 5 2 3 6" xfId="8608" xr:uid="{00000000-0005-0000-0000-00001B200000}"/>
    <cellStyle name="Comma 6 5 2 3 6 2" xfId="8609" xr:uid="{00000000-0005-0000-0000-00001C200000}"/>
    <cellStyle name="Comma 6 5 2 3 7" xfId="8610" xr:uid="{00000000-0005-0000-0000-00001D200000}"/>
    <cellStyle name="Comma 6 5 2 4" xfId="8611" xr:uid="{00000000-0005-0000-0000-00001E200000}"/>
    <cellStyle name="Comma 6 5 2 4 2" xfId="8612" xr:uid="{00000000-0005-0000-0000-00001F200000}"/>
    <cellStyle name="Comma 6 5 2 4 2 2" xfId="8613" xr:uid="{00000000-0005-0000-0000-000020200000}"/>
    <cellStyle name="Comma 6 5 2 4 2 2 2" xfId="8614" xr:uid="{00000000-0005-0000-0000-000021200000}"/>
    <cellStyle name="Comma 6 5 2 4 2 2 2 2" xfId="8615" xr:uid="{00000000-0005-0000-0000-000022200000}"/>
    <cellStyle name="Comma 6 5 2 4 2 2 3" xfId="8616" xr:uid="{00000000-0005-0000-0000-000023200000}"/>
    <cellStyle name="Comma 6 5 2 4 2 3" xfId="8617" xr:uid="{00000000-0005-0000-0000-000024200000}"/>
    <cellStyle name="Comma 6 5 2 4 2 3 2" xfId="8618" xr:uid="{00000000-0005-0000-0000-000025200000}"/>
    <cellStyle name="Comma 6 5 2 4 2 3 2 2" xfId="8619" xr:uid="{00000000-0005-0000-0000-000026200000}"/>
    <cellStyle name="Comma 6 5 2 4 2 3 3" xfId="8620" xr:uid="{00000000-0005-0000-0000-000027200000}"/>
    <cellStyle name="Comma 6 5 2 4 2 4" xfId="8621" xr:uid="{00000000-0005-0000-0000-000028200000}"/>
    <cellStyle name="Comma 6 5 2 4 2 4 2" xfId="8622" xr:uid="{00000000-0005-0000-0000-000029200000}"/>
    <cellStyle name="Comma 6 5 2 4 2 5" xfId="8623" xr:uid="{00000000-0005-0000-0000-00002A200000}"/>
    <cellStyle name="Comma 6 5 2 4 2 5 2" xfId="8624" xr:uid="{00000000-0005-0000-0000-00002B200000}"/>
    <cellStyle name="Comma 6 5 2 4 2 6" xfId="8625" xr:uid="{00000000-0005-0000-0000-00002C200000}"/>
    <cellStyle name="Comma 6 5 2 4 3" xfId="8626" xr:uid="{00000000-0005-0000-0000-00002D200000}"/>
    <cellStyle name="Comma 6 5 2 4 3 2" xfId="8627" xr:uid="{00000000-0005-0000-0000-00002E200000}"/>
    <cellStyle name="Comma 6 5 2 4 3 2 2" xfId="8628" xr:uid="{00000000-0005-0000-0000-00002F200000}"/>
    <cellStyle name="Comma 6 5 2 4 3 3" xfId="8629" xr:uid="{00000000-0005-0000-0000-000030200000}"/>
    <cellStyle name="Comma 6 5 2 4 4" xfId="8630" xr:uid="{00000000-0005-0000-0000-000031200000}"/>
    <cellStyle name="Comma 6 5 2 4 4 2" xfId="8631" xr:uid="{00000000-0005-0000-0000-000032200000}"/>
    <cellStyle name="Comma 6 5 2 4 4 2 2" xfId="8632" xr:uid="{00000000-0005-0000-0000-000033200000}"/>
    <cellStyle name="Comma 6 5 2 4 4 3" xfId="8633" xr:uid="{00000000-0005-0000-0000-000034200000}"/>
    <cellStyle name="Comma 6 5 2 4 5" xfId="8634" xr:uid="{00000000-0005-0000-0000-000035200000}"/>
    <cellStyle name="Comma 6 5 2 4 5 2" xfId="8635" xr:uid="{00000000-0005-0000-0000-000036200000}"/>
    <cellStyle name="Comma 6 5 2 4 6" xfId="8636" xr:uid="{00000000-0005-0000-0000-000037200000}"/>
    <cellStyle name="Comma 6 5 2 4 6 2" xfId="8637" xr:uid="{00000000-0005-0000-0000-000038200000}"/>
    <cellStyle name="Comma 6 5 2 4 7" xfId="8638" xr:uid="{00000000-0005-0000-0000-000039200000}"/>
    <cellStyle name="Comma 6 5 2 5" xfId="8639" xr:uid="{00000000-0005-0000-0000-00003A200000}"/>
    <cellStyle name="Comma 6 5 2 5 2" xfId="8640" xr:uid="{00000000-0005-0000-0000-00003B200000}"/>
    <cellStyle name="Comma 6 5 2 5 2 2" xfId="8641" xr:uid="{00000000-0005-0000-0000-00003C200000}"/>
    <cellStyle name="Comma 6 5 2 5 2 2 2" xfId="8642" xr:uid="{00000000-0005-0000-0000-00003D200000}"/>
    <cellStyle name="Comma 6 5 2 5 2 3" xfId="8643" xr:uid="{00000000-0005-0000-0000-00003E200000}"/>
    <cellStyle name="Comma 6 5 2 5 3" xfId="8644" xr:uid="{00000000-0005-0000-0000-00003F200000}"/>
    <cellStyle name="Comma 6 5 2 5 3 2" xfId="8645" xr:uid="{00000000-0005-0000-0000-000040200000}"/>
    <cellStyle name="Comma 6 5 2 5 3 2 2" xfId="8646" xr:uid="{00000000-0005-0000-0000-000041200000}"/>
    <cellStyle name="Comma 6 5 2 5 3 3" xfId="8647" xr:uid="{00000000-0005-0000-0000-000042200000}"/>
    <cellStyle name="Comma 6 5 2 5 4" xfId="8648" xr:uid="{00000000-0005-0000-0000-000043200000}"/>
    <cellStyle name="Comma 6 5 2 5 4 2" xfId="8649" xr:uid="{00000000-0005-0000-0000-000044200000}"/>
    <cellStyle name="Comma 6 5 2 5 5" xfId="8650" xr:uid="{00000000-0005-0000-0000-000045200000}"/>
    <cellStyle name="Comma 6 5 2 5 5 2" xfId="8651" xr:uid="{00000000-0005-0000-0000-000046200000}"/>
    <cellStyle name="Comma 6 5 2 5 6" xfId="8652" xr:uid="{00000000-0005-0000-0000-000047200000}"/>
    <cellStyle name="Comma 6 5 2 6" xfId="8653" xr:uid="{00000000-0005-0000-0000-000048200000}"/>
    <cellStyle name="Comma 6 5 2 6 2" xfId="8654" xr:uid="{00000000-0005-0000-0000-000049200000}"/>
    <cellStyle name="Comma 6 5 2 6 2 2" xfId="8655" xr:uid="{00000000-0005-0000-0000-00004A200000}"/>
    <cellStyle name="Comma 6 5 2 6 3" xfId="8656" xr:uid="{00000000-0005-0000-0000-00004B200000}"/>
    <cellStyle name="Comma 6 5 2 7" xfId="8657" xr:uid="{00000000-0005-0000-0000-00004C200000}"/>
    <cellStyle name="Comma 6 5 2 7 2" xfId="8658" xr:uid="{00000000-0005-0000-0000-00004D200000}"/>
    <cellStyle name="Comma 6 5 2 7 2 2" xfId="8659" xr:uid="{00000000-0005-0000-0000-00004E200000}"/>
    <cellStyle name="Comma 6 5 2 7 3" xfId="8660" xr:uid="{00000000-0005-0000-0000-00004F200000}"/>
    <cellStyle name="Comma 6 5 2 8" xfId="8661" xr:uid="{00000000-0005-0000-0000-000050200000}"/>
    <cellStyle name="Comma 6 5 2 8 2" xfId="8662" xr:uid="{00000000-0005-0000-0000-000051200000}"/>
    <cellStyle name="Comma 6 5 2 9" xfId="8663" xr:uid="{00000000-0005-0000-0000-000052200000}"/>
    <cellStyle name="Comma 6 5 2 9 2" xfId="8664" xr:uid="{00000000-0005-0000-0000-000053200000}"/>
    <cellStyle name="Comma 6 5 3" xfId="8665" xr:uid="{00000000-0005-0000-0000-000054200000}"/>
    <cellStyle name="Comma 6 5 3 2" xfId="8666" xr:uid="{00000000-0005-0000-0000-000055200000}"/>
    <cellStyle name="Comma 6 5 3 2 2" xfId="8667" xr:uid="{00000000-0005-0000-0000-000056200000}"/>
    <cellStyle name="Comma 6 5 3 2 2 2" xfId="8668" xr:uid="{00000000-0005-0000-0000-000057200000}"/>
    <cellStyle name="Comma 6 5 3 2 2 2 2" xfId="8669" xr:uid="{00000000-0005-0000-0000-000058200000}"/>
    <cellStyle name="Comma 6 5 3 2 2 2 2 2" xfId="8670" xr:uid="{00000000-0005-0000-0000-000059200000}"/>
    <cellStyle name="Comma 6 5 3 2 2 2 3" xfId="8671" xr:uid="{00000000-0005-0000-0000-00005A200000}"/>
    <cellStyle name="Comma 6 5 3 2 2 3" xfId="8672" xr:uid="{00000000-0005-0000-0000-00005B200000}"/>
    <cellStyle name="Comma 6 5 3 2 2 3 2" xfId="8673" xr:uid="{00000000-0005-0000-0000-00005C200000}"/>
    <cellStyle name="Comma 6 5 3 2 2 3 2 2" xfId="8674" xr:uid="{00000000-0005-0000-0000-00005D200000}"/>
    <cellStyle name="Comma 6 5 3 2 2 3 3" xfId="8675" xr:uid="{00000000-0005-0000-0000-00005E200000}"/>
    <cellStyle name="Comma 6 5 3 2 2 4" xfId="8676" xr:uid="{00000000-0005-0000-0000-00005F200000}"/>
    <cellStyle name="Comma 6 5 3 2 2 4 2" xfId="8677" xr:uid="{00000000-0005-0000-0000-000060200000}"/>
    <cellStyle name="Comma 6 5 3 2 2 5" xfId="8678" xr:uid="{00000000-0005-0000-0000-000061200000}"/>
    <cellStyle name="Comma 6 5 3 2 2 5 2" xfId="8679" xr:uid="{00000000-0005-0000-0000-000062200000}"/>
    <cellStyle name="Comma 6 5 3 2 2 6" xfId="8680" xr:uid="{00000000-0005-0000-0000-000063200000}"/>
    <cellStyle name="Comma 6 5 3 2 3" xfId="8681" xr:uid="{00000000-0005-0000-0000-000064200000}"/>
    <cellStyle name="Comma 6 5 3 2 3 2" xfId="8682" xr:uid="{00000000-0005-0000-0000-000065200000}"/>
    <cellStyle name="Comma 6 5 3 2 3 2 2" xfId="8683" xr:uid="{00000000-0005-0000-0000-000066200000}"/>
    <cellStyle name="Comma 6 5 3 2 3 3" xfId="8684" xr:uid="{00000000-0005-0000-0000-000067200000}"/>
    <cellStyle name="Comma 6 5 3 2 4" xfId="8685" xr:uid="{00000000-0005-0000-0000-000068200000}"/>
    <cellStyle name="Comma 6 5 3 2 4 2" xfId="8686" xr:uid="{00000000-0005-0000-0000-000069200000}"/>
    <cellStyle name="Comma 6 5 3 2 4 2 2" xfId="8687" xr:uid="{00000000-0005-0000-0000-00006A200000}"/>
    <cellStyle name="Comma 6 5 3 2 4 3" xfId="8688" xr:uid="{00000000-0005-0000-0000-00006B200000}"/>
    <cellStyle name="Comma 6 5 3 2 5" xfId="8689" xr:uid="{00000000-0005-0000-0000-00006C200000}"/>
    <cellStyle name="Comma 6 5 3 2 5 2" xfId="8690" xr:uid="{00000000-0005-0000-0000-00006D200000}"/>
    <cellStyle name="Comma 6 5 3 2 6" xfId="8691" xr:uid="{00000000-0005-0000-0000-00006E200000}"/>
    <cellStyle name="Comma 6 5 3 2 6 2" xfId="8692" xr:uid="{00000000-0005-0000-0000-00006F200000}"/>
    <cellStyle name="Comma 6 5 3 2 7" xfId="8693" xr:uid="{00000000-0005-0000-0000-000070200000}"/>
    <cellStyle name="Comma 6 5 3 3" xfId="8694" xr:uid="{00000000-0005-0000-0000-000071200000}"/>
    <cellStyle name="Comma 6 5 3 3 2" xfId="8695" xr:uid="{00000000-0005-0000-0000-000072200000}"/>
    <cellStyle name="Comma 6 5 3 3 2 2" xfId="8696" xr:uid="{00000000-0005-0000-0000-000073200000}"/>
    <cellStyle name="Comma 6 5 3 3 2 2 2" xfId="8697" xr:uid="{00000000-0005-0000-0000-000074200000}"/>
    <cellStyle name="Comma 6 5 3 3 2 3" xfId="8698" xr:uid="{00000000-0005-0000-0000-000075200000}"/>
    <cellStyle name="Comma 6 5 3 3 3" xfId="8699" xr:uid="{00000000-0005-0000-0000-000076200000}"/>
    <cellStyle name="Comma 6 5 3 3 3 2" xfId="8700" xr:uid="{00000000-0005-0000-0000-000077200000}"/>
    <cellStyle name="Comma 6 5 3 3 3 2 2" xfId="8701" xr:uid="{00000000-0005-0000-0000-000078200000}"/>
    <cellStyle name="Comma 6 5 3 3 3 3" xfId="8702" xr:uid="{00000000-0005-0000-0000-000079200000}"/>
    <cellStyle name="Comma 6 5 3 3 4" xfId="8703" xr:uid="{00000000-0005-0000-0000-00007A200000}"/>
    <cellStyle name="Comma 6 5 3 3 4 2" xfId="8704" xr:uid="{00000000-0005-0000-0000-00007B200000}"/>
    <cellStyle name="Comma 6 5 3 3 5" xfId="8705" xr:uid="{00000000-0005-0000-0000-00007C200000}"/>
    <cellStyle name="Comma 6 5 3 3 5 2" xfId="8706" xr:uid="{00000000-0005-0000-0000-00007D200000}"/>
    <cellStyle name="Comma 6 5 3 3 6" xfId="8707" xr:uid="{00000000-0005-0000-0000-00007E200000}"/>
    <cellStyle name="Comma 6 5 3 4" xfId="8708" xr:uid="{00000000-0005-0000-0000-00007F200000}"/>
    <cellStyle name="Comma 6 5 3 4 2" xfId="8709" xr:uid="{00000000-0005-0000-0000-000080200000}"/>
    <cellStyle name="Comma 6 5 3 4 2 2" xfId="8710" xr:uid="{00000000-0005-0000-0000-000081200000}"/>
    <cellStyle name="Comma 6 5 3 4 3" xfId="8711" xr:uid="{00000000-0005-0000-0000-000082200000}"/>
    <cellStyle name="Comma 6 5 3 5" xfId="8712" xr:uid="{00000000-0005-0000-0000-000083200000}"/>
    <cellStyle name="Comma 6 5 3 5 2" xfId="8713" xr:uid="{00000000-0005-0000-0000-000084200000}"/>
    <cellStyle name="Comma 6 5 3 5 2 2" xfId="8714" xr:uid="{00000000-0005-0000-0000-000085200000}"/>
    <cellStyle name="Comma 6 5 3 5 3" xfId="8715" xr:uid="{00000000-0005-0000-0000-000086200000}"/>
    <cellStyle name="Comma 6 5 3 6" xfId="8716" xr:uid="{00000000-0005-0000-0000-000087200000}"/>
    <cellStyle name="Comma 6 5 3 6 2" xfId="8717" xr:uid="{00000000-0005-0000-0000-000088200000}"/>
    <cellStyle name="Comma 6 5 3 7" xfId="8718" xr:uid="{00000000-0005-0000-0000-000089200000}"/>
    <cellStyle name="Comma 6 5 3 7 2" xfId="8719" xr:uid="{00000000-0005-0000-0000-00008A200000}"/>
    <cellStyle name="Comma 6 5 3 8" xfId="8720" xr:uid="{00000000-0005-0000-0000-00008B200000}"/>
    <cellStyle name="Comma 6 5 4" xfId="8721" xr:uid="{00000000-0005-0000-0000-00008C200000}"/>
    <cellStyle name="Comma 6 5 4 2" xfId="8722" xr:uid="{00000000-0005-0000-0000-00008D200000}"/>
    <cellStyle name="Comma 6 5 4 2 2" xfId="8723" xr:uid="{00000000-0005-0000-0000-00008E200000}"/>
    <cellStyle name="Comma 6 5 4 2 2 2" xfId="8724" xr:uid="{00000000-0005-0000-0000-00008F200000}"/>
    <cellStyle name="Comma 6 5 4 2 2 2 2" xfId="8725" xr:uid="{00000000-0005-0000-0000-000090200000}"/>
    <cellStyle name="Comma 6 5 4 2 2 3" xfId="8726" xr:uid="{00000000-0005-0000-0000-000091200000}"/>
    <cellStyle name="Comma 6 5 4 2 3" xfId="8727" xr:uid="{00000000-0005-0000-0000-000092200000}"/>
    <cellStyle name="Comma 6 5 4 2 3 2" xfId="8728" xr:uid="{00000000-0005-0000-0000-000093200000}"/>
    <cellStyle name="Comma 6 5 4 2 3 2 2" xfId="8729" xr:uid="{00000000-0005-0000-0000-000094200000}"/>
    <cellStyle name="Comma 6 5 4 2 3 3" xfId="8730" xr:uid="{00000000-0005-0000-0000-000095200000}"/>
    <cellStyle name="Comma 6 5 4 2 4" xfId="8731" xr:uid="{00000000-0005-0000-0000-000096200000}"/>
    <cellStyle name="Comma 6 5 4 2 4 2" xfId="8732" xr:uid="{00000000-0005-0000-0000-000097200000}"/>
    <cellStyle name="Comma 6 5 4 2 5" xfId="8733" xr:uid="{00000000-0005-0000-0000-000098200000}"/>
    <cellStyle name="Comma 6 5 4 2 5 2" xfId="8734" xr:uid="{00000000-0005-0000-0000-000099200000}"/>
    <cellStyle name="Comma 6 5 4 2 6" xfId="8735" xr:uid="{00000000-0005-0000-0000-00009A200000}"/>
    <cellStyle name="Comma 6 5 4 3" xfId="8736" xr:uid="{00000000-0005-0000-0000-00009B200000}"/>
    <cellStyle name="Comma 6 5 4 3 2" xfId="8737" xr:uid="{00000000-0005-0000-0000-00009C200000}"/>
    <cellStyle name="Comma 6 5 4 3 2 2" xfId="8738" xr:uid="{00000000-0005-0000-0000-00009D200000}"/>
    <cellStyle name="Comma 6 5 4 3 3" xfId="8739" xr:uid="{00000000-0005-0000-0000-00009E200000}"/>
    <cellStyle name="Comma 6 5 4 4" xfId="8740" xr:uid="{00000000-0005-0000-0000-00009F200000}"/>
    <cellStyle name="Comma 6 5 4 4 2" xfId="8741" xr:uid="{00000000-0005-0000-0000-0000A0200000}"/>
    <cellStyle name="Comma 6 5 4 4 2 2" xfId="8742" xr:uid="{00000000-0005-0000-0000-0000A1200000}"/>
    <cellStyle name="Comma 6 5 4 4 3" xfId="8743" xr:uid="{00000000-0005-0000-0000-0000A2200000}"/>
    <cellStyle name="Comma 6 5 4 5" xfId="8744" xr:uid="{00000000-0005-0000-0000-0000A3200000}"/>
    <cellStyle name="Comma 6 5 4 5 2" xfId="8745" xr:uid="{00000000-0005-0000-0000-0000A4200000}"/>
    <cellStyle name="Comma 6 5 4 6" xfId="8746" xr:uid="{00000000-0005-0000-0000-0000A5200000}"/>
    <cellStyle name="Comma 6 5 4 6 2" xfId="8747" xr:uid="{00000000-0005-0000-0000-0000A6200000}"/>
    <cellStyle name="Comma 6 5 4 7" xfId="8748" xr:uid="{00000000-0005-0000-0000-0000A7200000}"/>
    <cellStyle name="Comma 6 5 5" xfId="8749" xr:uid="{00000000-0005-0000-0000-0000A8200000}"/>
    <cellStyle name="Comma 6 5 5 2" xfId="8750" xr:uid="{00000000-0005-0000-0000-0000A9200000}"/>
    <cellStyle name="Comma 6 5 5 2 2" xfId="8751" xr:uid="{00000000-0005-0000-0000-0000AA200000}"/>
    <cellStyle name="Comma 6 5 5 2 2 2" xfId="8752" xr:uid="{00000000-0005-0000-0000-0000AB200000}"/>
    <cellStyle name="Comma 6 5 5 2 2 2 2" xfId="8753" xr:uid="{00000000-0005-0000-0000-0000AC200000}"/>
    <cellStyle name="Comma 6 5 5 2 2 3" xfId="8754" xr:uid="{00000000-0005-0000-0000-0000AD200000}"/>
    <cellStyle name="Comma 6 5 5 2 3" xfId="8755" xr:uid="{00000000-0005-0000-0000-0000AE200000}"/>
    <cellStyle name="Comma 6 5 5 2 3 2" xfId="8756" xr:uid="{00000000-0005-0000-0000-0000AF200000}"/>
    <cellStyle name="Comma 6 5 5 2 3 2 2" xfId="8757" xr:uid="{00000000-0005-0000-0000-0000B0200000}"/>
    <cellStyle name="Comma 6 5 5 2 3 3" xfId="8758" xr:uid="{00000000-0005-0000-0000-0000B1200000}"/>
    <cellStyle name="Comma 6 5 5 2 4" xfId="8759" xr:uid="{00000000-0005-0000-0000-0000B2200000}"/>
    <cellStyle name="Comma 6 5 5 2 4 2" xfId="8760" xr:uid="{00000000-0005-0000-0000-0000B3200000}"/>
    <cellStyle name="Comma 6 5 5 2 5" xfId="8761" xr:uid="{00000000-0005-0000-0000-0000B4200000}"/>
    <cellStyle name="Comma 6 5 5 2 5 2" xfId="8762" xr:uid="{00000000-0005-0000-0000-0000B5200000}"/>
    <cellStyle name="Comma 6 5 5 2 6" xfId="8763" xr:uid="{00000000-0005-0000-0000-0000B6200000}"/>
    <cellStyle name="Comma 6 5 5 3" xfId="8764" xr:uid="{00000000-0005-0000-0000-0000B7200000}"/>
    <cellStyle name="Comma 6 5 5 3 2" xfId="8765" xr:uid="{00000000-0005-0000-0000-0000B8200000}"/>
    <cellStyle name="Comma 6 5 5 3 2 2" xfId="8766" xr:uid="{00000000-0005-0000-0000-0000B9200000}"/>
    <cellStyle name="Comma 6 5 5 3 3" xfId="8767" xr:uid="{00000000-0005-0000-0000-0000BA200000}"/>
    <cellStyle name="Comma 6 5 5 4" xfId="8768" xr:uid="{00000000-0005-0000-0000-0000BB200000}"/>
    <cellStyle name="Comma 6 5 5 4 2" xfId="8769" xr:uid="{00000000-0005-0000-0000-0000BC200000}"/>
    <cellStyle name="Comma 6 5 5 4 2 2" xfId="8770" xr:uid="{00000000-0005-0000-0000-0000BD200000}"/>
    <cellStyle name="Comma 6 5 5 4 3" xfId="8771" xr:uid="{00000000-0005-0000-0000-0000BE200000}"/>
    <cellStyle name="Comma 6 5 5 5" xfId="8772" xr:uid="{00000000-0005-0000-0000-0000BF200000}"/>
    <cellStyle name="Comma 6 5 5 5 2" xfId="8773" xr:uid="{00000000-0005-0000-0000-0000C0200000}"/>
    <cellStyle name="Comma 6 5 5 6" xfId="8774" xr:uid="{00000000-0005-0000-0000-0000C1200000}"/>
    <cellStyle name="Comma 6 5 5 6 2" xfId="8775" xr:uid="{00000000-0005-0000-0000-0000C2200000}"/>
    <cellStyle name="Comma 6 5 5 7" xfId="8776" xr:uid="{00000000-0005-0000-0000-0000C3200000}"/>
    <cellStyle name="Comma 6 5 6" xfId="8777" xr:uid="{00000000-0005-0000-0000-0000C4200000}"/>
    <cellStyle name="Comma 6 5 6 2" xfId="8778" xr:uid="{00000000-0005-0000-0000-0000C5200000}"/>
    <cellStyle name="Comma 6 5 6 2 2" xfId="8779" xr:uid="{00000000-0005-0000-0000-0000C6200000}"/>
    <cellStyle name="Comma 6 5 6 2 2 2" xfId="8780" xr:uid="{00000000-0005-0000-0000-0000C7200000}"/>
    <cellStyle name="Comma 6 5 6 2 3" xfId="8781" xr:uid="{00000000-0005-0000-0000-0000C8200000}"/>
    <cellStyle name="Comma 6 5 6 3" xfId="8782" xr:uid="{00000000-0005-0000-0000-0000C9200000}"/>
    <cellStyle name="Comma 6 5 6 3 2" xfId="8783" xr:uid="{00000000-0005-0000-0000-0000CA200000}"/>
    <cellStyle name="Comma 6 5 6 3 2 2" xfId="8784" xr:uid="{00000000-0005-0000-0000-0000CB200000}"/>
    <cellStyle name="Comma 6 5 6 3 3" xfId="8785" xr:uid="{00000000-0005-0000-0000-0000CC200000}"/>
    <cellStyle name="Comma 6 5 6 4" xfId="8786" xr:uid="{00000000-0005-0000-0000-0000CD200000}"/>
    <cellStyle name="Comma 6 5 6 4 2" xfId="8787" xr:uid="{00000000-0005-0000-0000-0000CE200000}"/>
    <cellStyle name="Comma 6 5 6 5" xfId="8788" xr:uid="{00000000-0005-0000-0000-0000CF200000}"/>
    <cellStyle name="Comma 6 5 6 5 2" xfId="8789" xr:uid="{00000000-0005-0000-0000-0000D0200000}"/>
    <cellStyle name="Comma 6 5 6 6" xfId="8790" xr:uid="{00000000-0005-0000-0000-0000D1200000}"/>
    <cellStyle name="Comma 6 5 7" xfId="8791" xr:uid="{00000000-0005-0000-0000-0000D2200000}"/>
    <cellStyle name="Comma 6 5 7 2" xfId="8792" xr:uid="{00000000-0005-0000-0000-0000D3200000}"/>
    <cellStyle name="Comma 6 5 7 2 2" xfId="8793" xr:uid="{00000000-0005-0000-0000-0000D4200000}"/>
    <cellStyle name="Comma 6 5 7 3" xfId="8794" xr:uid="{00000000-0005-0000-0000-0000D5200000}"/>
    <cellStyle name="Comma 6 5 8" xfId="8795" xr:uid="{00000000-0005-0000-0000-0000D6200000}"/>
    <cellStyle name="Comma 6 5 8 2" xfId="8796" xr:uid="{00000000-0005-0000-0000-0000D7200000}"/>
    <cellStyle name="Comma 6 5 8 2 2" xfId="8797" xr:uid="{00000000-0005-0000-0000-0000D8200000}"/>
    <cellStyle name="Comma 6 5 8 3" xfId="8798" xr:uid="{00000000-0005-0000-0000-0000D9200000}"/>
    <cellStyle name="Comma 6 5 9" xfId="8799" xr:uid="{00000000-0005-0000-0000-0000DA200000}"/>
    <cellStyle name="Comma 6 5 9 2" xfId="8800" xr:uid="{00000000-0005-0000-0000-0000DB200000}"/>
    <cellStyle name="Comma 6 6" xfId="8801" xr:uid="{00000000-0005-0000-0000-0000DC200000}"/>
    <cellStyle name="Comma 6 6 10" xfId="8802" xr:uid="{00000000-0005-0000-0000-0000DD200000}"/>
    <cellStyle name="Comma 6 6 2" xfId="8803" xr:uid="{00000000-0005-0000-0000-0000DE200000}"/>
    <cellStyle name="Comma 6 6 2 2" xfId="8804" xr:uid="{00000000-0005-0000-0000-0000DF200000}"/>
    <cellStyle name="Comma 6 6 2 2 2" xfId="8805" xr:uid="{00000000-0005-0000-0000-0000E0200000}"/>
    <cellStyle name="Comma 6 6 2 2 2 2" xfId="8806" xr:uid="{00000000-0005-0000-0000-0000E1200000}"/>
    <cellStyle name="Comma 6 6 2 2 2 2 2" xfId="8807" xr:uid="{00000000-0005-0000-0000-0000E2200000}"/>
    <cellStyle name="Comma 6 6 2 2 2 2 2 2" xfId="8808" xr:uid="{00000000-0005-0000-0000-0000E3200000}"/>
    <cellStyle name="Comma 6 6 2 2 2 2 3" xfId="8809" xr:uid="{00000000-0005-0000-0000-0000E4200000}"/>
    <cellStyle name="Comma 6 6 2 2 2 3" xfId="8810" xr:uid="{00000000-0005-0000-0000-0000E5200000}"/>
    <cellStyle name="Comma 6 6 2 2 2 3 2" xfId="8811" xr:uid="{00000000-0005-0000-0000-0000E6200000}"/>
    <cellStyle name="Comma 6 6 2 2 2 3 2 2" xfId="8812" xr:uid="{00000000-0005-0000-0000-0000E7200000}"/>
    <cellStyle name="Comma 6 6 2 2 2 3 3" xfId="8813" xr:uid="{00000000-0005-0000-0000-0000E8200000}"/>
    <cellStyle name="Comma 6 6 2 2 2 4" xfId="8814" xr:uid="{00000000-0005-0000-0000-0000E9200000}"/>
    <cellStyle name="Comma 6 6 2 2 2 4 2" xfId="8815" xr:uid="{00000000-0005-0000-0000-0000EA200000}"/>
    <cellStyle name="Comma 6 6 2 2 2 5" xfId="8816" xr:uid="{00000000-0005-0000-0000-0000EB200000}"/>
    <cellStyle name="Comma 6 6 2 2 2 5 2" xfId="8817" xr:uid="{00000000-0005-0000-0000-0000EC200000}"/>
    <cellStyle name="Comma 6 6 2 2 2 6" xfId="8818" xr:uid="{00000000-0005-0000-0000-0000ED200000}"/>
    <cellStyle name="Comma 6 6 2 2 3" xfId="8819" xr:uid="{00000000-0005-0000-0000-0000EE200000}"/>
    <cellStyle name="Comma 6 6 2 2 3 2" xfId="8820" xr:uid="{00000000-0005-0000-0000-0000EF200000}"/>
    <cellStyle name="Comma 6 6 2 2 3 2 2" xfId="8821" xr:uid="{00000000-0005-0000-0000-0000F0200000}"/>
    <cellStyle name="Comma 6 6 2 2 3 3" xfId="8822" xr:uid="{00000000-0005-0000-0000-0000F1200000}"/>
    <cellStyle name="Comma 6 6 2 2 4" xfId="8823" xr:uid="{00000000-0005-0000-0000-0000F2200000}"/>
    <cellStyle name="Comma 6 6 2 2 4 2" xfId="8824" xr:uid="{00000000-0005-0000-0000-0000F3200000}"/>
    <cellStyle name="Comma 6 6 2 2 4 2 2" xfId="8825" xr:uid="{00000000-0005-0000-0000-0000F4200000}"/>
    <cellStyle name="Comma 6 6 2 2 4 3" xfId="8826" xr:uid="{00000000-0005-0000-0000-0000F5200000}"/>
    <cellStyle name="Comma 6 6 2 2 5" xfId="8827" xr:uid="{00000000-0005-0000-0000-0000F6200000}"/>
    <cellStyle name="Comma 6 6 2 2 5 2" xfId="8828" xr:uid="{00000000-0005-0000-0000-0000F7200000}"/>
    <cellStyle name="Comma 6 6 2 2 6" xfId="8829" xr:uid="{00000000-0005-0000-0000-0000F8200000}"/>
    <cellStyle name="Comma 6 6 2 2 6 2" xfId="8830" xr:uid="{00000000-0005-0000-0000-0000F9200000}"/>
    <cellStyle name="Comma 6 6 2 2 7" xfId="8831" xr:uid="{00000000-0005-0000-0000-0000FA200000}"/>
    <cellStyle name="Comma 6 6 2 3" xfId="8832" xr:uid="{00000000-0005-0000-0000-0000FB200000}"/>
    <cellStyle name="Comma 6 6 2 3 2" xfId="8833" xr:uid="{00000000-0005-0000-0000-0000FC200000}"/>
    <cellStyle name="Comma 6 6 2 3 2 2" xfId="8834" xr:uid="{00000000-0005-0000-0000-0000FD200000}"/>
    <cellStyle name="Comma 6 6 2 3 2 2 2" xfId="8835" xr:uid="{00000000-0005-0000-0000-0000FE200000}"/>
    <cellStyle name="Comma 6 6 2 3 2 3" xfId="8836" xr:uid="{00000000-0005-0000-0000-0000FF200000}"/>
    <cellStyle name="Comma 6 6 2 3 3" xfId="8837" xr:uid="{00000000-0005-0000-0000-000000210000}"/>
    <cellStyle name="Comma 6 6 2 3 3 2" xfId="8838" xr:uid="{00000000-0005-0000-0000-000001210000}"/>
    <cellStyle name="Comma 6 6 2 3 3 2 2" xfId="8839" xr:uid="{00000000-0005-0000-0000-000002210000}"/>
    <cellStyle name="Comma 6 6 2 3 3 3" xfId="8840" xr:uid="{00000000-0005-0000-0000-000003210000}"/>
    <cellStyle name="Comma 6 6 2 3 4" xfId="8841" xr:uid="{00000000-0005-0000-0000-000004210000}"/>
    <cellStyle name="Comma 6 6 2 3 4 2" xfId="8842" xr:uid="{00000000-0005-0000-0000-000005210000}"/>
    <cellStyle name="Comma 6 6 2 3 5" xfId="8843" xr:uid="{00000000-0005-0000-0000-000006210000}"/>
    <cellStyle name="Comma 6 6 2 3 5 2" xfId="8844" xr:uid="{00000000-0005-0000-0000-000007210000}"/>
    <cellStyle name="Comma 6 6 2 3 6" xfId="8845" xr:uid="{00000000-0005-0000-0000-000008210000}"/>
    <cellStyle name="Comma 6 6 2 4" xfId="8846" xr:uid="{00000000-0005-0000-0000-000009210000}"/>
    <cellStyle name="Comma 6 6 2 4 2" xfId="8847" xr:uid="{00000000-0005-0000-0000-00000A210000}"/>
    <cellStyle name="Comma 6 6 2 4 2 2" xfId="8848" xr:uid="{00000000-0005-0000-0000-00000B210000}"/>
    <cellStyle name="Comma 6 6 2 4 3" xfId="8849" xr:uid="{00000000-0005-0000-0000-00000C210000}"/>
    <cellStyle name="Comma 6 6 2 5" xfId="8850" xr:uid="{00000000-0005-0000-0000-00000D210000}"/>
    <cellStyle name="Comma 6 6 2 5 2" xfId="8851" xr:uid="{00000000-0005-0000-0000-00000E210000}"/>
    <cellStyle name="Comma 6 6 2 5 2 2" xfId="8852" xr:uid="{00000000-0005-0000-0000-00000F210000}"/>
    <cellStyle name="Comma 6 6 2 5 3" xfId="8853" xr:uid="{00000000-0005-0000-0000-000010210000}"/>
    <cellStyle name="Comma 6 6 2 6" xfId="8854" xr:uid="{00000000-0005-0000-0000-000011210000}"/>
    <cellStyle name="Comma 6 6 2 6 2" xfId="8855" xr:uid="{00000000-0005-0000-0000-000012210000}"/>
    <cellStyle name="Comma 6 6 2 7" xfId="8856" xr:uid="{00000000-0005-0000-0000-000013210000}"/>
    <cellStyle name="Comma 6 6 2 7 2" xfId="8857" xr:uid="{00000000-0005-0000-0000-000014210000}"/>
    <cellStyle name="Comma 6 6 2 8" xfId="8858" xr:uid="{00000000-0005-0000-0000-000015210000}"/>
    <cellStyle name="Comma 6 6 3" xfId="8859" xr:uid="{00000000-0005-0000-0000-000016210000}"/>
    <cellStyle name="Comma 6 6 3 2" xfId="8860" xr:uid="{00000000-0005-0000-0000-000017210000}"/>
    <cellStyle name="Comma 6 6 3 2 2" xfId="8861" xr:uid="{00000000-0005-0000-0000-000018210000}"/>
    <cellStyle name="Comma 6 6 3 2 2 2" xfId="8862" xr:uid="{00000000-0005-0000-0000-000019210000}"/>
    <cellStyle name="Comma 6 6 3 2 2 2 2" xfId="8863" xr:uid="{00000000-0005-0000-0000-00001A210000}"/>
    <cellStyle name="Comma 6 6 3 2 2 3" xfId="8864" xr:uid="{00000000-0005-0000-0000-00001B210000}"/>
    <cellStyle name="Comma 6 6 3 2 3" xfId="8865" xr:uid="{00000000-0005-0000-0000-00001C210000}"/>
    <cellStyle name="Comma 6 6 3 2 3 2" xfId="8866" xr:uid="{00000000-0005-0000-0000-00001D210000}"/>
    <cellStyle name="Comma 6 6 3 2 3 2 2" xfId="8867" xr:uid="{00000000-0005-0000-0000-00001E210000}"/>
    <cellStyle name="Comma 6 6 3 2 3 3" xfId="8868" xr:uid="{00000000-0005-0000-0000-00001F210000}"/>
    <cellStyle name="Comma 6 6 3 2 4" xfId="8869" xr:uid="{00000000-0005-0000-0000-000020210000}"/>
    <cellStyle name="Comma 6 6 3 2 4 2" xfId="8870" xr:uid="{00000000-0005-0000-0000-000021210000}"/>
    <cellStyle name="Comma 6 6 3 2 5" xfId="8871" xr:uid="{00000000-0005-0000-0000-000022210000}"/>
    <cellStyle name="Comma 6 6 3 2 5 2" xfId="8872" xr:uid="{00000000-0005-0000-0000-000023210000}"/>
    <cellStyle name="Comma 6 6 3 2 6" xfId="8873" xr:uid="{00000000-0005-0000-0000-000024210000}"/>
    <cellStyle name="Comma 6 6 3 3" xfId="8874" xr:uid="{00000000-0005-0000-0000-000025210000}"/>
    <cellStyle name="Comma 6 6 3 3 2" xfId="8875" xr:uid="{00000000-0005-0000-0000-000026210000}"/>
    <cellStyle name="Comma 6 6 3 3 2 2" xfId="8876" xr:uid="{00000000-0005-0000-0000-000027210000}"/>
    <cellStyle name="Comma 6 6 3 3 3" xfId="8877" xr:uid="{00000000-0005-0000-0000-000028210000}"/>
    <cellStyle name="Comma 6 6 3 4" xfId="8878" xr:uid="{00000000-0005-0000-0000-000029210000}"/>
    <cellStyle name="Comma 6 6 3 4 2" xfId="8879" xr:uid="{00000000-0005-0000-0000-00002A210000}"/>
    <cellStyle name="Comma 6 6 3 4 2 2" xfId="8880" xr:uid="{00000000-0005-0000-0000-00002B210000}"/>
    <cellStyle name="Comma 6 6 3 4 3" xfId="8881" xr:uid="{00000000-0005-0000-0000-00002C210000}"/>
    <cellStyle name="Comma 6 6 3 5" xfId="8882" xr:uid="{00000000-0005-0000-0000-00002D210000}"/>
    <cellStyle name="Comma 6 6 3 5 2" xfId="8883" xr:uid="{00000000-0005-0000-0000-00002E210000}"/>
    <cellStyle name="Comma 6 6 3 6" xfId="8884" xr:uid="{00000000-0005-0000-0000-00002F210000}"/>
    <cellStyle name="Comma 6 6 3 6 2" xfId="8885" xr:uid="{00000000-0005-0000-0000-000030210000}"/>
    <cellStyle name="Comma 6 6 3 7" xfId="8886" xr:uid="{00000000-0005-0000-0000-000031210000}"/>
    <cellStyle name="Comma 6 6 4" xfId="8887" xr:uid="{00000000-0005-0000-0000-000032210000}"/>
    <cellStyle name="Comma 6 6 4 2" xfId="8888" xr:uid="{00000000-0005-0000-0000-000033210000}"/>
    <cellStyle name="Comma 6 6 4 2 2" xfId="8889" xr:uid="{00000000-0005-0000-0000-000034210000}"/>
    <cellStyle name="Comma 6 6 4 2 2 2" xfId="8890" xr:uid="{00000000-0005-0000-0000-000035210000}"/>
    <cellStyle name="Comma 6 6 4 2 2 2 2" xfId="8891" xr:uid="{00000000-0005-0000-0000-000036210000}"/>
    <cellStyle name="Comma 6 6 4 2 2 3" xfId="8892" xr:uid="{00000000-0005-0000-0000-000037210000}"/>
    <cellStyle name="Comma 6 6 4 2 3" xfId="8893" xr:uid="{00000000-0005-0000-0000-000038210000}"/>
    <cellStyle name="Comma 6 6 4 2 3 2" xfId="8894" xr:uid="{00000000-0005-0000-0000-000039210000}"/>
    <cellStyle name="Comma 6 6 4 2 3 2 2" xfId="8895" xr:uid="{00000000-0005-0000-0000-00003A210000}"/>
    <cellStyle name="Comma 6 6 4 2 3 3" xfId="8896" xr:uid="{00000000-0005-0000-0000-00003B210000}"/>
    <cellStyle name="Comma 6 6 4 2 4" xfId="8897" xr:uid="{00000000-0005-0000-0000-00003C210000}"/>
    <cellStyle name="Comma 6 6 4 2 4 2" xfId="8898" xr:uid="{00000000-0005-0000-0000-00003D210000}"/>
    <cellStyle name="Comma 6 6 4 2 5" xfId="8899" xr:uid="{00000000-0005-0000-0000-00003E210000}"/>
    <cellStyle name="Comma 6 6 4 2 5 2" xfId="8900" xr:uid="{00000000-0005-0000-0000-00003F210000}"/>
    <cellStyle name="Comma 6 6 4 2 6" xfId="8901" xr:uid="{00000000-0005-0000-0000-000040210000}"/>
    <cellStyle name="Comma 6 6 4 3" xfId="8902" xr:uid="{00000000-0005-0000-0000-000041210000}"/>
    <cellStyle name="Comma 6 6 4 3 2" xfId="8903" xr:uid="{00000000-0005-0000-0000-000042210000}"/>
    <cellStyle name="Comma 6 6 4 3 2 2" xfId="8904" xr:uid="{00000000-0005-0000-0000-000043210000}"/>
    <cellStyle name="Comma 6 6 4 3 3" xfId="8905" xr:uid="{00000000-0005-0000-0000-000044210000}"/>
    <cellStyle name="Comma 6 6 4 4" xfId="8906" xr:uid="{00000000-0005-0000-0000-000045210000}"/>
    <cellStyle name="Comma 6 6 4 4 2" xfId="8907" xr:uid="{00000000-0005-0000-0000-000046210000}"/>
    <cellStyle name="Comma 6 6 4 4 2 2" xfId="8908" xr:uid="{00000000-0005-0000-0000-000047210000}"/>
    <cellStyle name="Comma 6 6 4 4 3" xfId="8909" xr:uid="{00000000-0005-0000-0000-000048210000}"/>
    <cellStyle name="Comma 6 6 4 5" xfId="8910" xr:uid="{00000000-0005-0000-0000-000049210000}"/>
    <cellStyle name="Comma 6 6 4 5 2" xfId="8911" xr:uid="{00000000-0005-0000-0000-00004A210000}"/>
    <cellStyle name="Comma 6 6 4 6" xfId="8912" xr:uid="{00000000-0005-0000-0000-00004B210000}"/>
    <cellStyle name="Comma 6 6 4 6 2" xfId="8913" xr:uid="{00000000-0005-0000-0000-00004C210000}"/>
    <cellStyle name="Comma 6 6 4 7" xfId="8914" xr:uid="{00000000-0005-0000-0000-00004D210000}"/>
    <cellStyle name="Comma 6 6 5" xfId="8915" xr:uid="{00000000-0005-0000-0000-00004E210000}"/>
    <cellStyle name="Comma 6 6 5 2" xfId="8916" xr:uid="{00000000-0005-0000-0000-00004F210000}"/>
    <cellStyle name="Comma 6 6 5 2 2" xfId="8917" xr:uid="{00000000-0005-0000-0000-000050210000}"/>
    <cellStyle name="Comma 6 6 5 2 2 2" xfId="8918" xr:uid="{00000000-0005-0000-0000-000051210000}"/>
    <cellStyle name="Comma 6 6 5 2 3" xfId="8919" xr:uid="{00000000-0005-0000-0000-000052210000}"/>
    <cellStyle name="Comma 6 6 5 3" xfId="8920" xr:uid="{00000000-0005-0000-0000-000053210000}"/>
    <cellStyle name="Comma 6 6 5 3 2" xfId="8921" xr:uid="{00000000-0005-0000-0000-000054210000}"/>
    <cellStyle name="Comma 6 6 5 3 2 2" xfId="8922" xr:uid="{00000000-0005-0000-0000-000055210000}"/>
    <cellStyle name="Comma 6 6 5 3 3" xfId="8923" xr:uid="{00000000-0005-0000-0000-000056210000}"/>
    <cellStyle name="Comma 6 6 5 4" xfId="8924" xr:uid="{00000000-0005-0000-0000-000057210000}"/>
    <cellStyle name="Comma 6 6 5 4 2" xfId="8925" xr:uid="{00000000-0005-0000-0000-000058210000}"/>
    <cellStyle name="Comma 6 6 5 5" xfId="8926" xr:uid="{00000000-0005-0000-0000-000059210000}"/>
    <cellStyle name="Comma 6 6 5 5 2" xfId="8927" xr:uid="{00000000-0005-0000-0000-00005A210000}"/>
    <cellStyle name="Comma 6 6 5 6" xfId="8928" xr:uid="{00000000-0005-0000-0000-00005B210000}"/>
    <cellStyle name="Comma 6 6 6" xfId="8929" xr:uid="{00000000-0005-0000-0000-00005C210000}"/>
    <cellStyle name="Comma 6 6 6 2" xfId="8930" xr:uid="{00000000-0005-0000-0000-00005D210000}"/>
    <cellStyle name="Comma 6 6 6 2 2" xfId="8931" xr:uid="{00000000-0005-0000-0000-00005E210000}"/>
    <cellStyle name="Comma 6 6 6 3" xfId="8932" xr:uid="{00000000-0005-0000-0000-00005F210000}"/>
    <cellStyle name="Comma 6 6 7" xfId="8933" xr:uid="{00000000-0005-0000-0000-000060210000}"/>
    <cellStyle name="Comma 6 6 7 2" xfId="8934" xr:uid="{00000000-0005-0000-0000-000061210000}"/>
    <cellStyle name="Comma 6 6 7 2 2" xfId="8935" xr:uid="{00000000-0005-0000-0000-000062210000}"/>
    <cellStyle name="Comma 6 6 7 3" xfId="8936" xr:uid="{00000000-0005-0000-0000-000063210000}"/>
    <cellStyle name="Comma 6 6 8" xfId="8937" xr:uid="{00000000-0005-0000-0000-000064210000}"/>
    <cellStyle name="Comma 6 6 8 2" xfId="8938" xr:uid="{00000000-0005-0000-0000-000065210000}"/>
    <cellStyle name="Comma 6 6 9" xfId="8939" xr:uid="{00000000-0005-0000-0000-000066210000}"/>
    <cellStyle name="Comma 6 6 9 2" xfId="8940" xr:uid="{00000000-0005-0000-0000-000067210000}"/>
    <cellStyle name="Comma 6 7" xfId="8941" xr:uid="{00000000-0005-0000-0000-000068210000}"/>
    <cellStyle name="Comma 6 7 2" xfId="8942" xr:uid="{00000000-0005-0000-0000-000069210000}"/>
    <cellStyle name="Comma 6 7 2 2" xfId="8943" xr:uid="{00000000-0005-0000-0000-00006A210000}"/>
    <cellStyle name="Comma 6 7 2 2 2" xfId="8944" xr:uid="{00000000-0005-0000-0000-00006B210000}"/>
    <cellStyle name="Comma 6 7 2 2 2 2" xfId="8945" xr:uid="{00000000-0005-0000-0000-00006C210000}"/>
    <cellStyle name="Comma 6 7 2 2 2 2 2" xfId="8946" xr:uid="{00000000-0005-0000-0000-00006D210000}"/>
    <cellStyle name="Comma 6 7 2 2 2 3" xfId="8947" xr:uid="{00000000-0005-0000-0000-00006E210000}"/>
    <cellStyle name="Comma 6 7 2 2 3" xfId="8948" xr:uid="{00000000-0005-0000-0000-00006F210000}"/>
    <cellStyle name="Comma 6 7 2 2 3 2" xfId="8949" xr:uid="{00000000-0005-0000-0000-000070210000}"/>
    <cellStyle name="Comma 6 7 2 2 3 2 2" xfId="8950" xr:uid="{00000000-0005-0000-0000-000071210000}"/>
    <cellStyle name="Comma 6 7 2 2 3 3" xfId="8951" xr:uid="{00000000-0005-0000-0000-000072210000}"/>
    <cellStyle name="Comma 6 7 2 2 4" xfId="8952" xr:uid="{00000000-0005-0000-0000-000073210000}"/>
    <cellStyle name="Comma 6 7 2 2 4 2" xfId="8953" xr:uid="{00000000-0005-0000-0000-000074210000}"/>
    <cellStyle name="Comma 6 7 2 2 5" xfId="8954" xr:uid="{00000000-0005-0000-0000-000075210000}"/>
    <cellStyle name="Comma 6 7 2 2 5 2" xfId="8955" xr:uid="{00000000-0005-0000-0000-000076210000}"/>
    <cellStyle name="Comma 6 7 2 2 6" xfId="8956" xr:uid="{00000000-0005-0000-0000-000077210000}"/>
    <cellStyle name="Comma 6 7 2 3" xfId="8957" xr:uid="{00000000-0005-0000-0000-000078210000}"/>
    <cellStyle name="Comma 6 7 2 3 2" xfId="8958" xr:uid="{00000000-0005-0000-0000-000079210000}"/>
    <cellStyle name="Comma 6 7 2 3 2 2" xfId="8959" xr:uid="{00000000-0005-0000-0000-00007A210000}"/>
    <cellStyle name="Comma 6 7 2 3 3" xfId="8960" xr:uid="{00000000-0005-0000-0000-00007B210000}"/>
    <cellStyle name="Comma 6 7 2 4" xfId="8961" xr:uid="{00000000-0005-0000-0000-00007C210000}"/>
    <cellStyle name="Comma 6 7 2 4 2" xfId="8962" xr:uid="{00000000-0005-0000-0000-00007D210000}"/>
    <cellStyle name="Comma 6 7 2 4 2 2" xfId="8963" xr:uid="{00000000-0005-0000-0000-00007E210000}"/>
    <cellStyle name="Comma 6 7 2 4 3" xfId="8964" xr:uid="{00000000-0005-0000-0000-00007F210000}"/>
    <cellStyle name="Comma 6 7 2 5" xfId="8965" xr:uid="{00000000-0005-0000-0000-000080210000}"/>
    <cellStyle name="Comma 6 7 2 5 2" xfId="8966" xr:uid="{00000000-0005-0000-0000-000081210000}"/>
    <cellStyle name="Comma 6 7 2 6" xfId="8967" xr:uid="{00000000-0005-0000-0000-000082210000}"/>
    <cellStyle name="Comma 6 7 2 6 2" xfId="8968" xr:uid="{00000000-0005-0000-0000-000083210000}"/>
    <cellStyle name="Comma 6 7 2 7" xfId="8969" xr:uid="{00000000-0005-0000-0000-000084210000}"/>
    <cellStyle name="Comma 6 7 3" xfId="8970" xr:uid="{00000000-0005-0000-0000-000085210000}"/>
    <cellStyle name="Comma 6 7 3 2" xfId="8971" xr:uid="{00000000-0005-0000-0000-000086210000}"/>
    <cellStyle name="Comma 6 7 3 2 2" xfId="8972" xr:uid="{00000000-0005-0000-0000-000087210000}"/>
    <cellStyle name="Comma 6 7 3 2 2 2" xfId="8973" xr:uid="{00000000-0005-0000-0000-000088210000}"/>
    <cellStyle name="Comma 6 7 3 2 3" xfId="8974" xr:uid="{00000000-0005-0000-0000-000089210000}"/>
    <cellStyle name="Comma 6 7 3 3" xfId="8975" xr:uid="{00000000-0005-0000-0000-00008A210000}"/>
    <cellStyle name="Comma 6 7 3 3 2" xfId="8976" xr:uid="{00000000-0005-0000-0000-00008B210000}"/>
    <cellStyle name="Comma 6 7 3 3 2 2" xfId="8977" xr:uid="{00000000-0005-0000-0000-00008C210000}"/>
    <cellStyle name="Comma 6 7 3 3 3" xfId="8978" xr:uid="{00000000-0005-0000-0000-00008D210000}"/>
    <cellStyle name="Comma 6 7 3 4" xfId="8979" xr:uid="{00000000-0005-0000-0000-00008E210000}"/>
    <cellStyle name="Comma 6 7 3 4 2" xfId="8980" xr:uid="{00000000-0005-0000-0000-00008F210000}"/>
    <cellStyle name="Comma 6 7 3 5" xfId="8981" xr:uid="{00000000-0005-0000-0000-000090210000}"/>
    <cellStyle name="Comma 6 7 3 5 2" xfId="8982" xr:uid="{00000000-0005-0000-0000-000091210000}"/>
    <cellStyle name="Comma 6 7 3 6" xfId="8983" xr:uid="{00000000-0005-0000-0000-000092210000}"/>
    <cellStyle name="Comma 6 7 4" xfId="8984" xr:uid="{00000000-0005-0000-0000-000093210000}"/>
    <cellStyle name="Comma 6 7 4 2" xfId="8985" xr:uid="{00000000-0005-0000-0000-000094210000}"/>
    <cellStyle name="Comma 6 7 4 2 2" xfId="8986" xr:uid="{00000000-0005-0000-0000-000095210000}"/>
    <cellStyle name="Comma 6 7 4 3" xfId="8987" xr:uid="{00000000-0005-0000-0000-000096210000}"/>
    <cellStyle name="Comma 6 7 5" xfId="8988" xr:uid="{00000000-0005-0000-0000-000097210000}"/>
    <cellStyle name="Comma 6 7 5 2" xfId="8989" xr:uid="{00000000-0005-0000-0000-000098210000}"/>
    <cellStyle name="Comma 6 7 5 2 2" xfId="8990" xr:uid="{00000000-0005-0000-0000-000099210000}"/>
    <cellStyle name="Comma 6 7 5 3" xfId="8991" xr:uid="{00000000-0005-0000-0000-00009A210000}"/>
    <cellStyle name="Comma 6 7 6" xfId="8992" xr:uid="{00000000-0005-0000-0000-00009B210000}"/>
    <cellStyle name="Comma 6 7 6 2" xfId="8993" xr:uid="{00000000-0005-0000-0000-00009C210000}"/>
    <cellStyle name="Comma 6 7 7" xfId="8994" xr:uid="{00000000-0005-0000-0000-00009D210000}"/>
    <cellStyle name="Comma 6 7 7 2" xfId="8995" xr:uid="{00000000-0005-0000-0000-00009E210000}"/>
    <cellStyle name="Comma 6 7 8" xfId="8996" xr:uid="{00000000-0005-0000-0000-00009F210000}"/>
    <cellStyle name="Comma 6 8" xfId="8997" xr:uid="{00000000-0005-0000-0000-0000A0210000}"/>
    <cellStyle name="Comma 6 8 2" xfId="8998" xr:uid="{00000000-0005-0000-0000-0000A1210000}"/>
    <cellStyle name="Comma 6 8 2 2" xfId="8999" xr:uid="{00000000-0005-0000-0000-0000A2210000}"/>
    <cellStyle name="Comma 6 8 2 2 2" xfId="9000" xr:uid="{00000000-0005-0000-0000-0000A3210000}"/>
    <cellStyle name="Comma 6 8 2 2 2 2" xfId="9001" xr:uid="{00000000-0005-0000-0000-0000A4210000}"/>
    <cellStyle name="Comma 6 8 2 2 3" xfId="9002" xr:uid="{00000000-0005-0000-0000-0000A5210000}"/>
    <cellStyle name="Comma 6 8 2 3" xfId="9003" xr:uid="{00000000-0005-0000-0000-0000A6210000}"/>
    <cellStyle name="Comma 6 8 2 3 2" xfId="9004" xr:uid="{00000000-0005-0000-0000-0000A7210000}"/>
    <cellStyle name="Comma 6 8 2 3 2 2" xfId="9005" xr:uid="{00000000-0005-0000-0000-0000A8210000}"/>
    <cellStyle name="Comma 6 8 2 3 3" xfId="9006" xr:uid="{00000000-0005-0000-0000-0000A9210000}"/>
    <cellStyle name="Comma 6 8 2 4" xfId="9007" xr:uid="{00000000-0005-0000-0000-0000AA210000}"/>
    <cellStyle name="Comma 6 8 2 4 2" xfId="9008" xr:uid="{00000000-0005-0000-0000-0000AB210000}"/>
    <cellStyle name="Comma 6 8 2 5" xfId="9009" xr:uid="{00000000-0005-0000-0000-0000AC210000}"/>
    <cellStyle name="Comma 6 8 2 5 2" xfId="9010" xr:uid="{00000000-0005-0000-0000-0000AD210000}"/>
    <cellStyle name="Comma 6 8 2 6" xfId="9011" xr:uid="{00000000-0005-0000-0000-0000AE210000}"/>
    <cellStyle name="Comma 6 8 3" xfId="9012" xr:uid="{00000000-0005-0000-0000-0000AF210000}"/>
    <cellStyle name="Comma 6 8 3 2" xfId="9013" xr:uid="{00000000-0005-0000-0000-0000B0210000}"/>
    <cellStyle name="Comma 6 8 3 2 2" xfId="9014" xr:uid="{00000000-0005-0000-0000-0000B1210000}"/>
    <cellStyle name="Comma 6 8 3 3" xfId="9015" xr:uid="{00000000-0005-0000-0000-0000B2210000}"/>
    <cellStyle name="Comma 6 8 4" xfId="9016" xr:uid="{00000000-0005-0000-0000-0000B3210000}"/>
    <cellStyle name="Comma 6 8 4 2" xfId="9017" xr:uid="{00000000-0005-0000-0000-0000B4210000}"/>
    <cellStyle name="Comma 6 8 4 2 2" xfId="9018" xr:uid="{00000000-0005-0000-0000-0000B5210000}"/>
    <cellStyle name="Comma 6 8 4 3" xfId="9019" xr:uid="{00000000-0005-0000-0000-0000B6210000}"/>
    <cellStyle name="Comma 6 8 5" xfId="9020" xr:uid="{00000000-0005-0000-0000-0000B7210000}"/>
    <cellStyle name="Comma 6 8 5 2" xfId="9021" xr:uid="{00000000-0005-0000-0000-0000B8210000}"/>
    <cellStyle name="Comma 6 8 6" xfId="9022" xr:uid="{00000000-0005-0000-0000-0000B9210000}"/>
    <cellStyle name="Comma 6 8 6 2" xfId="9023" xr:uid="{00000000-0005-0000-0000-0000BA210000}"/>
    <cellStyle name="Comma 6 8 7" xfId="9024" xr:uid="{00000000-0005-0000-0000-0000BB210000}"/>
    <cellStyle name="Comma 6 9" xfId="9025" xr:uid="{00000000-0005-0000-0000-0000BC210000}"/>
    <cellStyle name="Comma 6 9 2" xfId="9026" xr:uid="{00000000-0005-0000-0000-0000BD210000}"/>
    <cellStyle name="Comma 6 9 2 2" xfId="9027" xr:uid="{00000000-0005-0000-0000-0000BE210000}"/>
    <cellStyle name="Comma 6 9 2 2 2" xfId="9028" xr:uid="{00000000-0005-0000-0000-0000BF210000}"/>
    <cellStyle name="Comma 6 9 2 2 2 2" xfId="9029" xr:uid="{00000000-0005-0000-0000-0000C0210000}"/>
    <cellStyle name="Comma 6 9 2 2 3" xfId="9030" xr:uid="{00000000-0005-0000-0000-0000C1210000}"/>
    <cellStyle name="Comma 6 9 2 3" xfId="9031" xr:uid="{00000000-0005-0000-0000-0000C2210000}"/>
    <cellStyle name="Comma 6 9 2 3 2" xfId="9032" xr:uid="{00000000-0005-0000-0000-0000C3210000}"/>
    <cellStyle name="Comma 6 9 2 3 2 2" xfId="9033" xr:uid="{00000000-0005-0000-0000-0000C4210000}"/>
    <cellStyle name="Comma 6 9 2 3 3" xfId="9034" xr:uid="{00000000-0005-0000-0000-0000C5210000}"/>
    <cellStyle name="Comma 6 9 2 4" xfId="9035" xr:uid="{00000000-0005-0000-0000-0000C6210000}"/>
    <cellStyle name="Comma 6 9 2 4 2" xfId="9036" xr:uid="{00000000-0005-0000-0000-0000C7210000}"/>
    <cellStyle name="Comma 6 9 2 5" xfId="9037" xr:uid="{00000000-0005-0000-0000-0000C8210000}"/>
    <cellStyle name="Comma 6 9 2 5 2" xfId="9038" xr:uid="{00000000-0005-0000-0000-0000C9210000}"/>
    <cellStyle name="Comma 6 9 2 6" xfId="9039" xr:uid="{00000000-0005-0000-0000-0000CA210000}"/>
    <cellStyle name="Comma 6 9 3" xfId="9040" xr:uid="{00000000-0005-0000-0000-0000CB210000}"/>
    <cellStyle name="Comma 6 9 3 2" xfId="9041" xr:uid="{00000000-0005-0000-0000-0000CC210000}"/>
    <cellStyle name="Comma 6 9 3 2 2" xfId="9042" xr:uid="{00000000-0005-0000-0000-0000CD210000}"/>
    <cellStyle name="Comma 6 9 3 3" xfId="9043" xr:uid="{00000000-0005-0000-0000-0000CE210000}"/>
    <cellStyle name="Comma 6 9 4" xfId="9044" xr:uid="{00000000-0005-0000-0000-0000CF210000}"/>
    <cellStyle name="Comma 6 9 4 2" xfId="9045" xr:uid="{00000000-0005-0000-0000-0000D0210000}"/>
    <cellStyle name="Comma 6 9 4 2 2" xfId="9046" xr:uid="{00000000-0005-0000-0000-0000D1210000}"/>
    <cellStyle name="Comma 6 9 4 3" xfId="9047" xr:uid="{00000000-0005-0000-0000-0000D2210000}"/>
    <cellStyle name="Comma 6 9 5" xfId="9048" xr:uid="{00000000-0005-0000-0000-0000D3210000}"/>
    <cellStyle name="Comma 6 9 5 2" xfId="9049" xr:uid="{00000000-0005-0000-0000-0000D4210000}"/>
    <cellStyle name="Comma 6 9 6" xfId="9050" xr:uid="{00000000-0005-0000-0000-0000D5210000}"/>
    <cellStyle name="Comma 6 9 6 2" xfId="9051" xr:uid="{00000000-0005-0000-0000-0000D6210000}"/>
    <cellStyle name="Comma 6 9 7" xfId="9052" xr:uid="{00000000-0005-0000-0000-0000D7210000}"/>
    <cellStyle name="Comma 60" xfId="594" xr:uid="{00000000-0005-0000-0000-0000D8210000}"/>
    <cellStyle name="Comma 61" xfId="595" xr:uid="{00000000-0005-0000-0000-0000D9210000}"/>
    <cellStyle name="Comma 62" xfId="596" xr:uid="{00000000-0005-0000-0000-0000DA210000}"/>
    <cellStyle name="Comma 63" xfId="597" xr:uid="{00000000-0005-0000-0000-0000DB210000}"/>
    <cellStyle name="Comma 64" xfId="598" xr:uid="{00000000-0005-0000-0000-0000DC210000}"/>
    <cellStyle name="Comma 65" xfId="599" xr:uid="{00000000-0005-0000-0000-0000DD210000}"/>
    <cellStyle name="Comma 66" xfId="600" xr:uid="{00000000-0005-0000-0000-0000DE210000}"/>
    <cellStyle name="Comma 67" xfId="601" xr:uid="{00000000-0005-0000-0000-0000DF210000}"/>
    <cellStyle name="Comma 68" xfId="602" xr:uid="{00000000-0005-0000-0000-0000E0210000}"/>
    <cellStyle name="Comma 69" xfId="603" xr:uid="{00000000-0005-0000-0000-0000E1210000}"/>
    <cellStyle name="Comma 7" xfId="604" xr:uid="{00000000-0005-0000-0000-0000E2210000}"/>
    <cellStyle name="Comma 7 2" xfId="9053" xr:uid="{00000000-0005-0000-0000-0000E3210000}"/>
    <cellStyle name="Comma 7 3" xfId="9054" xr:uid="{00000000-0005-0000-0000-0000E4210000}"/>
    <cellStyle name="Comma 7 3 2" xfId="9055" xr:uid="{00000000-0005-0000-0000-0000E5210000}"/>
    <cellStyle name="Comma 7 4" xfId="9056" xr:uid="{00000000-0005-0000-0000-0000E6210000}"/>
    <cellStyle name="Comma 70" xfId="605" xr:uid="{00000000-0005-0000-0000-0000E7210000}"/>
    <cellStyle name="Comma 71" xfId="606" xr:uid="{00000000-0005-0000-0000-0000E8210000}"/>
    <cellStyle name="Comma 72" xfId="607" xr:uid="{00000000-0005-0000-0000-0000E9210000}"/>
    <cellStyle name="Comma 73" xfId="608" xr:uid="{00000000-0005-0000-0000-0000EA210000}"/>
    <cellStyle name="Comma 74" xfId="609" xr:uid="{00000000-0005-0000-0000-0000EB210000}"/>
    <cellStyle name="Comma 75" xfId="610" xr:uid="{00000000-0005-0000-0000-0000EC210000}"/>
    <cellStyle name="Comma 76" xfId="611" xr:uid="{00000000-0005-0000-0000-0000ED210000}"/>
    <cellStyle name="Comma 77" xfId="612" xr:uid="{00000000-0005-0000-0000-0000EE210000}"/>
    <cellStyle name="Comma 78" xfId="613" xr:uid="{00000000-0005-0000-0000-0000EF210000}"/>
    <cellStyle name="Comma 79" xfId="614" xr:uid="{00000000-0005-0000-0000-0000F0210000}"/>
    <cellStyle name="Comma 8" xfId="615" xr:uid="{00000000-0005-0000-0000-0000F1210000}"/>
    <cellStyle name="Comma 8 10" xfId="9057" xr:uid="{00000000-0005-0000-0000-0000F2210000}"/>
    <cellStyle name="Comma 8 2" xfId="9058" xr:uid="{00000000-0005-0000-0000-0000F3210000}"/>
    <cellStyle name="Comma 8 3" xfId="9059" xr:uid="{00000000-0005-0000-0000-0000F4210000}"/>
    <cellStyle name="Comma 8 3 10" xfId="9060" xr:uid="{00000000-0005-0000-0000-0000F5210000}"/>
    <cellStyle name="Comma 8 3 10 2" xfId="9061" xr:uid="{00000000-0005-0000-0000-0000F6210000}"/>
    <cellStyle name="Comma 8 3 11" xfId="9062" xr:uid="{00000000-0005-0000-0000-0000F7210000}"/>
    <cellStyle name="Comma 8 3 11 2" xfId="9063" xr:uid="{00000000-0005-0000-0000-0000F8210000}"/>
    <cellStyle name="Comma 8 3 12" xfId="9064" xr:uid="{00000000-0005-0000-0000-0000F9210000}"/>
    <cellStyle name="Comma 8 3 2" xfId="9065" xr:uid="{00000000-0005-0000-0000-0000FA210000}"/>
    <cellStyle name="Comma 8 3 2 10" xfId="9066" xr:uid="{00000000-0005-0000-0000-0000FB210000}"/>
    <cellStyle name="Comma 8 3 2 10 2" xfId="9067" xr:uid="{00000000-0005-0000-0000-0000FC210000}"/>
    <cellStyle name="Comma 8 3 2 11" xfId="9068" xr:uid="{00000000-0005-0000-0000-0000FD210000}"/>
    <cellStyle name="Comma 8 3 2 2" xfId="9069" xr:uid="{00000000-0005-0000-0000-0000FE210000}"/>
    <cellStyle name="Comma 8 3 2 2 10" xfId="9070" xr:uid="{00000000-0005-0000-0000-0000FF210000}"/>
    <cellStyle name="Comma 8 3 2 2 2" xfId="9071" xr:uid="{00000000-0005-0000-0000-000000220000}"/>
    <cellStyle name="Comma 8 3 2 2 2 2" xfId="9072" xr:uid="{00000000-0005-0000-0000-000001220000}"/>
    <cellStyle name="Comma 8 3 2 2 2 2 2" xfId="9073" xr:uid="{00000000-0005-0000-0000-000002220000}"/>
    <cellStyle name="Comma 8 3 2 2 2 2 2 2" xfId="9074" xr:uid="{00000000-0005-0000-0000-000003220000}"/>
    <cellStyle name="Comma 8 3 2 2 2 2 2 2 2" xfId="9075" xr:uid="{00000000-0005-0000-0000-000004220000}"/>
    <cellStyle name="Comma 8 3 2 2 2 2 2 2 2 2" xfId="9076" xr:uid="{00000000-0005-0000-0000-000005220000}"/>
    <cellStyle name="Comma 8 3 2 2 2 2 2 2 3" xfId="9077" xr:uid="{00000000-0005-0000-0000-000006220000}"/>
    <cellStyle name="Comma 8 3 2 2 2 2 2 3" xfId="9078" xr:uid="{00000000-0005-0000-0000-000007220000}"/>
    <cellStyle name="Comma 8 3 2 2 2 2 2 3 2" xfId="9079" xr:uid="{00000000-0005-0000-0000-000008220000}"/>
    <cellStyle name="Comma 8 3 2 2 2 2 2 3 2 2" xfId="9080" xr:uid="{00000000-0005-0000-0000-000009220000}"/>
    <cellStyle name="Comma 8 3 2 2 2 2 2 3 3" xfId="9081" xr:uid="{00000000-0005-0000-0000-00000A220000}"/>
    <cellStyle name="Comma 8 3 2 2 2 2 2 4" xfId="9082" xr:uid="{00000000-0005-0000-0000-00000B220000}"/>
    <cellStyle name="Comma 8 3 2 2 2 2 2 4 2" xfId="9083" xr:uid="{00000000-0005-0000-0000-00000C220000}"/>
    <cellStyle name="Comma 8 3 2 2 2 2 2 5" xfId="9084" xr:uid="{00000000-0005-0000-0000-00000D220000}"/>
    <cellStyle name="Comma 8 3 2 2 2 2 2 5 2" xfId="9085" xr:uid="{00000000-0005-0000-0000-00000E220000}"/>
    <cellStyle name="Comma 8 3 2 2 2 2 2 6" xfId="9086" xr:uid="{00000000-0005-0000-0000-00000F220000}"/>
    <cellStyle name="Comma 8 3 2 2 2 2 3" xfId="9087" xr:uid="{00000000-0005-0000-0000-000010220000}"/>
    <cellStyle name="Comma 8 3 2 2 2 2 3 2" xfId="9088" xr:uid="{00000000-0005-0000-0000-000011220000}"/>
    <cellStyle name="Comma 8 3 2 2 2 2 3 2 2" xfId="9089" xr:uid="{00000000-0005-0000-0000-000012220000}"/>
    <cellStyle name="Comma 8 3 2 2 2 2 3 3" xfId="9090" xr:uid="{00000000-0005-0000-0000-000013220000}"/>
    <cellStyle name="Comma 8 3 2 2 2 2 4" xfId="9091" xr:uid="{00000000-0005-0000-0000-000014220000}"/>
    <cellStyle name="Comma 8 3 2 2 2 2 4 2" xfId="9092" xr:uid="{00000000-0005-0000-0000-000015220000}"/>
    <cellStyle name="Comma 8 3 2 2 2 2 4 2 2" xfId="9093" xr:uid="{00000000-0005-0000-0000-000016220000}"/>
    <cellStyle name="Comma 8 3 2 2 2 2 4 3" xfId="9094" xr:uid="{00000000-0005-0000-0000-000017220000}"/>
    <cellStyle name="Comma 8 3 2 2 2 2 5" xfId="9095" xr:uid="{00000000-0005-0000-0000-000018220000}"/>
    <cellStyle name="Comma 8 3 2 2 2 2 5 2" xfId="9096" xr:uid="{00000000-0005-0000-0000-000019220000}"/>
    <cellStyle name="Comma 8 3 2 2 2 2 6" xfId="9097" xr:uid="{00000000-0005-0000-0000-00001A220000}"/>
    <cellStyle name="Comma 8 3 2 2 2 2 6 2" xfId="9098" xr:uid="{00000000-0005-0000-0000-00001B220000}"/>
    <cellStyle name="Comma 8 3 2 2 2 2 7" xfId="9099" xr:uid="{00000000-0005-0000-0000-00001C220000}"/>
    <cellStyle name="Comma 8 3 2 2 2 3" xfId="9100" xr:uid="{00000000-0005-0000-0000-00001D220000}"/>
    <cellStyle name="Comma 8 3 2 2 2 3 2" xfId="9101" xr:uid="{00000000-0005-0000-0000-00001E220000}"/>
    <cellStyle name="Comma 8 3 2 2 2 3 2 2" xfId="9102" xr:uid="{00000000-0005-0000-0000-00001F220000}"/>
    <cellStyle name="Comma 8 3 2 2 2 3 2 2 2" xfId="9103" xr:uid="{00000000-0005-0000-0000-000020220000}"/>
    <cellStyle name="Comma 8 3 2 2 2 3 2 3" xfId="9104" xr:uid="{00000000-0005-0000-0000-000021220000}"/>
    <cellStyle name="Comma 8 3 2 2 2 3 3" xfId="9105" xr:uid="{00000000-0005-0000-0000-000022220000}"/>
    <cellStyle name="Comma 8 3 2 2 2 3 3 2" xfId="9106" xr:uid="{00000000-0005-0000-0000-000023220000}"/>
    <cellStyle name="Comma 8 3 2 2 2 3 3 2 2" xfId="9107" xr:uid="{00000000-0005-0000-0000-000024220000}"/>
    <cellStyle name="Comma 8 3 2 2 2 3 3 3" xfId="9108" xr:uid="{00000000-0005-0000-0000-000025220000}"/>
    <cellStyle name="Comma 8 3 2 2 2 3 4" xfId="9109" xr:uid="{00000000-0005-0000-0000-000026220000}"/>
    <cellStyle name="Comma 8 3 2 2 2 3 4 2" xfId="9110" xr:uid="{00000000-0005-0000-0000-000027220000}"/>
    <cellStyle name="Comma 8 3 2 2 2 3 5" xfId="9111" xr:uid="{00000000-0005-0000-0000-000028220000}"/>
    <cellStyle name="Comma 8 3 2 2 2 3 5 2" xfId="9112" xr:uid="{00000000-0005-0000-0000-000029220000}"/>
    <cellStyle name="Comma 8 3 2 2 2 3 6" xfId="9113" xr:uid="{00000000-0005-0000-0000-00002A220000}"/>
    <cellStyle name="Comma 8 3 2 2 2 4" xfId="9114" xr:uid="{00000000-0005-0000-0000-00002B220000}"/>
    <cellStyle name="Comma 8 3 2 2 2 4 2" xfId="9115" xr:uid="{00000000-0005-0000-0000-00002C220000}"/>
    <cellStyle name="Comma 8 3 2 2 2 4 2 2" xfId="9116" xr:uid="{00000000-0005-0000-0000-00002D220000}"/>
    <cellStyle name="Comma 8 3 2 2 2 4 3" xfId="9117" xr:uid="{00000000-0005-0000-0000-00002E220000}"/>
    <cellStyle name="Comma 8 3 2 2 2 5" xfId="9118" xr:uid="{00000000-0005-0000-0000-00002F220000}"/>
    <cellStyle name="Comma 8 3 2 2 2 5 2" xfId="9119" xr:uid="{00000000-0005-0000-0000-000030220000}"/>
    <cellStyle name="Comma 8 3 2 2 2 5 2 2" xfId="9120" xr:uid="{00000000-0005-0000-0000-000031220000}"/>
    <cellStyle name="Comma 8 3 2 2 2 5 3" xfId="9121" xr:uid="{00000000-0005-0000-0000-000032220000}"/>
    <cellStyle name="Comma 8 3 2 2 2 6" xfId="9122" xr:uid="{00000000-0005-0000-0000-000033220000}"/>
    <cellStyle name="Comma 8 3 2 2 2 6 2" xfId="9123" xr:uid="{00000000-0005-0000-0000-000034220000}"/>
    <cellStyle name="Comma 8 3 2 2 2 7" xfId="9124" xr:uid="{00000000-0005-0000-0000-000035220000}"/>
    <cellStyle name="Comma 8 3 2 2 2 7 2" xfId="9125" xr:uid="{00000000-0005-0000-0000-000036220000}"/>
    <cellStyle name="Comma 8 3 2 2 2 8" xfId="9126" xr:uid="{00000000-0005-0000-0000-000037220000}"/>
    <cellStyle name="Comma 8 3 2 2 3" xfId="9127" xr:uid="{00000000-0005-0000-0000-000038220000}"/>
    <cellStyle name="Comma 8 3 2 2 3 2" xfId="9128" xr:uid="{00000000-0005-0000-0000-000039220000}"/>
    <cellStyle name="Comma 8 3 2 2 3 2 2" xfId="9129" xr:uid="{00000000-0005-0000-0000-00003A220000}"/>
    <cellStyle name="Comma 8 3 2 2 3 2 2 2" xfId="9130" xr:uid="{00000000-0005-0000-0000-00003B220000}"/>
    <cellStyle name="Comma 8 3 2 2 3 2 2 2 2" xfId="9131" xr:uid="{00000000-0005-0000-0000-00003C220000}"/>
    <cellStyle name="Comma 8 3 2 2 3 2 2 3" xfId="9132" xr:uid="{00000000-0005-0000-0000-00003D220000}"/>
    <cellStyle name="Comma 8 3 2 2 3 2 3" xfId="9133" xr:uid="{00000000-0005-0000-0000-00003E220000}"/>
    <cellStyle name="Comma 8 3 2 2 3 2 3 2" xfId="9134" xr:uid="{00000000-0005-0000-0000-00003F220000}"/>
    <cellStyle name="Comma 8 3 2 2 3 2 3 2 2" xfId="9135" xr:uid="{00000000-0005-0000-0000-000040220000}"/>
    <cellStyle name="Comma 8 3 2 2 3 2 3 3" xfId="9136" xr:uid="{00000000-0005-0000-0000-000041220000}"/>
    <cellStyle name="Comma 8 3 2 2 3 2 4" xfId="9137" xr:uid="{00000000-0005-0000-0000-000042220000}"/>
    <cellStyle name="Comma 8 3 2 2 3 2 4 2" xfId="9138" xr:uid="{00000000-0005-0000-0000-000043220000}"/>
    <cellStyle name="Comma 8 3 2 2 3 2 5" xfId="9139" xr:uid="{00000000-0005-0000-0000-000044220000}"/>
    <cellStyle name="Comma 8 3 2 2 3 2 5 2" xfId="9140" xr:uid="{00000000-0005-0000-0000-000045220000}"/>
    <cellStyle name="Comma 8 3 2 2 3 2 6" xfId="9141" xr:uid="{00000000-0005-0000-0000-000046220000}"/>
    <cellStyle name="Comma 8 3 2 2 3 3" xfId="9142" xr:uid="{00000000-0005-0000-0000-000047220000}"/>
    <cellStyle name="Comma 8 3 2 2 3 3 2" xfId="9143" xr:uid="{00000000-0005-0000-0000-000048220000}"/>
    <cellStyle name="Comma 8 3 2 2 3 3 2 2" xfId="9144" xr:uid="{00000000-0005-0000-0000-000049220000}"/>
    <cellStyle name="Comma 8 3 2 2 3 3 3" xfId="9145" xr:uid="{00000000-0005-0000-0000-00004A220000}"/>
    <cellStyle name="Comma 8 3 2 2 3 4" xfId="9146" xr:uid="{00000000-0005-0000-0000-00004B220000}"/>
    <cellStyle name="Comma 8 3 2 2 3 4 2" xfId="9147" xr:uid="{00000000-0005-0000-0000-00004C220000}"/>
    <cellStyle name="Comma 8 3 2 2 3 4 2 2" xfId="9148" xr:uid="{00000000-0005-0000-0000-00004D220000}"/>
    <cellStyle name="Comma 8 3 2 2 3 4 3" xfId="9149" xr:uid="{00000000-0005-0000-0000-00004E220000}"/>
    <cellStyle name="Comma 8 3 2 2 3 5" xfId="9150" xr:uid="{00000000-0005-0000-0000-00004F220000}"/>
    <cellStyle name="Comma 8 3 2 2 3 5 2" xfId="9151" xr:uid="{00000000-0005-0000-0000-000050220000}"/>
    <cellStyle name="Comma 8 3 2 2 3 6" xfId="9152" xr:uid="{00000000-0005-0000-0000-000051220000}"/>
    <cellStyle name="Comma 8 3 2 2 3 6 2" xfId="9153" xr:uid="{00000000-0005-0000-0000-000052220000}"/>
    <cellStyle name="Comma 8 3 2 2 3 7" xfId="9154" xr:uid="{00000000-0005-0000-0000-000053220000}"/>
    <cellStyle name="Comma 8 3 2 2 4" xfId="9155" xr:uid="{00000000-0005-0000-0000-000054220000}"/>
    <cellStyle name="Comma 8 3 2 2 4 2" xfId="9156" xr:uid="{00000000-0005-0000-0000-000055220000}"/>
    <cellStyle name="Comma 8 3 2 2 4 2 2" xfId="9157" xr:uid="{00000000-0005-0000-0000-000056220000}"/>
    <cellStyle name="Comma 8 3 2 2 4 2 2 2" xfId="9158" xr:uid="{00000000-0005-0000-0000-000057220000}"/>
    <cellStyle name="Comma 8 3 2 2 4 2 2 2 2" xfId="9159" xr:uid="{00000000-0005-0000-0000-000058220000}"/>
    <cellStyle name="Comma 8 3 2 2 4 2 2 3" xfId="9160" xr:uid="{00000000-0005-0000-0000-000059220000}"/>
    <cellStyle name="Comma 8 3 2 2 4 2 3" xfId="9161" xr:uid="{00000000-0005-0000-0000-00005A220000}"/>
    <cellStyle name="Comma 8 3 2 2 4 2 3 2" xfId="9162" xr:uid="{00000000-0005-0000-0000-00005B220000}"/>
    <cellStyle name="Comma 8 3 2 2 4 2 3 2 2" xfId="9163" xr:uid="{00000000-0005-0000-0000-00005C220000}"/>
    <cellStyle name="Comma 8 3 2 2 4 2 3 3" xfId="9164" xr:uid="{00000000-0005-0000-0000-00005D220000}"/>
    <cellStyle name="Comma 8 3 2 2 4 2 4" xfId="9165" xr:uid="{00000000-0005-0000-0000-00005E220000}"/>
    <cellStyle name="Comma 8 3 2 2 4 2 4 2" xfId="9166" xr:uid="{00000000-0005-0000-0000-00005F220000}"/>
    <cellStyle name="Comma 8 3 2 2 4 2 5" xfId="9167" xr:uid="{00000000-0005-0000-0000-000060220000}"/>
    <cellStyle name="Comma 8 3 2 2 4 2 5 2" xfId="9168" xr:uid="{00000000-0005-0000-0000-000061220000}"/>
    <cellStyle name="Comma 8 3 2 2 4 2 6" xfId="9169" xr:uid="{00000000-0005-0000-0000-000062220000}"/>
    <cellStyle name="Comma 8 3 2 2 4 3" xfId="9170" xr:uid="{00000000-0005-0000-0000-000063220000}"/>
    <cellStyle name="Comma 8 3 2 2 4 3 2" xfId="9171" xr:uid="{00000000-0005-0000-0000-000064220000}"/>
    <cellStyle name="Comma 8 3 2 2 4 3 2 2" xfId="9172" xr:uid="{00000000-0005-0000-0000-000065220000}"/>
    <cellStyle name="Comma 8 3 2 2 4 3 3" xfId="9173" xr:uid="{00000000-0005-0000-0000-000066220000}"/>
    <cellStyle name="Comma 8 3 2 2 4 4" xfId="9174" xr:uid="{00000000-0005-0000-0000-000067220000}"/>
    <cellStyle name="Comma 8 3 2 2 4 4 2" xfId="9175" xr:uid="{00000000-0005-0000-0000-000068220000}"/>
    <cellStyle name="Comma 8 3 2 2 4 4 2 2" xfId="9176" xr:uid="{00000000-0005-0000-0000-000069220000}"/>
    <cellStyle name="Comma 8 3 2 2 4 4 3" xfId="9177" xr:uid="{00000000-0005-0000-0000-00006A220000}"/>
    <cellStyle name="Comma 8 3 2 2 4 5" xfId="9178" xr:uid="{00000000-0005-0000-0000-00006B220000}"/>
    <cellStyle name="Comma 8 3 2 2 4 5 2" xfId="9179" xr:uid="{00000000-0005-0000-0000-00006C220000}"/>
    <cellStyle name="Comma 8 3 2 2 4 6" xfId="9180" xr:uid="{00000000-0005-0000-0000-00006D220000}"/>
    <cellStyle name="Comma 8 3 2 2 4 6 2" xfId="9181" xr:uid="{00000000-0005-0000-0000-00006E220000}"/>
    <cellStyle name="Comma 8 3 2 2 4 7" xfId="9182" xr:uid="{00000000-0005-0000-0000-00006F220000}"/>
    <cellStyle name="Comma 8 3 2 2 5" xfId="9183" xr:uid="{00000000-0005-0000-0000-000070220000}"/>
    <cellStyle name="Comma 8 3 2 2 5 2" xfId="9184" xr:uid="{00000000-0005-0000-0000-000071220000}"/>
    <cellStyle name="Comma 8 3 2 2 5 2 2" xfId="9185" xr:uid="{00000000-0005-0000-0000-000072220000}"/>
    <cellStyle name="Comma 8 3 2 2 5 2 2 2" xfId="9186" xr:uid="{00000000-0005-0000-0000-000073220000}"/>
    <cellStyle name="Comma 8 3 2 2 5 2 3" xfId="9187" xr:uid="{00000000-0005-0000-0000-000074220000}"/>
    <cellStyle name="Comma 8 3 2 2 5 3" xfId="9188" xr:uid="{00000000-0005-0000-0000-000075220000}"/>
    <cellStyle name="Comma 8 3 2 2 5 3 2" xfId="9189" xr:uid="{00000000-0005-0000-0000-000076220000}"/>
    <cellStyle name="Comma 8 3 2 2 5 3 2 2" xfId="9190" xr:uid="{00000000-0005-0000-0000-000077220000}"/>
    <cellStyle name="Comma 8 3 2 2 5 3 3" xfId="9191" xr:uid="{00000000-0005-0000-0000-000078220000}"/>
    <cellStyle name="Comma 8 3 2 2 5 4" xfId="9192" xr:uid="{00000000-0005-0000-0000-000079220000}"/>
    <cellStyle name="Comma 8 3 2 2 5 4 2" xfId="9193" xr:uid="{00000000-0005-0000-0000-00007A220000}"/>
    <cellStyle name="Comma 8 3 2 2 5 5" xfId="9194" xr:uid="{00000000-0005-0000-0000-00007B220000}"/>
    <cellStyle name="Comma 8 3 2 2 5 5 2" xfId="9195" xr:uid="{00000000-0005-0000-0000-00007C220000}"/>
    <cellStyle name="Comma 8 3 2 2 5 6" xfId="9196" xr:uid="{00000000-0005-0000-0000-00007D220000}"/>
    <cellStyle name="Comma 8 3 2 2 6" xfId="9197" xr:uid="{00000000-0005-0000-0000-00007E220000}"/>
    <cellStyle name="Comma 8 3 2 2 6 2" xfId="9198" xr:uid="{00000000-0005-0000-0000-00007F220000}"/>
    <cellStyle name="Comma 8 3 2 2 6 2 2" xfId="9199" xr:uid="{00000000-0005-0000-0000-000080220000}"/>
    <cellStyle name="Comma 8 3 2 2 6 3" xfId="9200" xr:uid="{00000000-0005-0000-0000-000081220000}"/>
    <cellStyle name="Comma 8 3 2 2 7" xfId="9201" xr:uid="{00000000-0005-0000-0000-000082220000}"/>
    <cellStyle name="Comma 8 3 2 2 7 2" xfId="9202" xr:uid="{00000000-0005-0000-0000-000083220000}"/>
    <cellStyle name="Comma 8 3 2 2 7 2 2" xfId="9203" xr:uid="{00000000-0005-0000-0000-000084220000}"/>
    <cellStyle name="Comma 8 3 2 2 7 3" xfId="9204" xr:uid="{00000000-0005-0000-0000-000085220000}"/>
    <cellStyle name="Comma 8 3 2 2 8" xfId="9205" xr:uid="{00000000-0005-0000-0000-000086220000}"/>
    <cellStyle name="Comma 8 3 2 2 8 2" xfId="9206" xr:uid="{00000000-0005-0000-0000-000087220000}"/>
    <cellStyle name="Comma 8 3 2 2 9" xfId="9207" xr:uid="{00000000-0005-0000-0000-000088220000}"/>
    <cellStyle name="Comma 8 3 2 2 9 2" xfId="9208" xr:uid="{00000000-0005-0000-0000-000089220000}"/>
    <cellStyle name="Comma 8 3 2 3" xfId="9209" xr:uid="{00000000-0005-0000-0000-00008A220000}"/>
    <cellStyle name="Comma 8 3 2 3 2" xfId="9210" xr:uid="{00000000-0005-0000-0000-00008B220000}"/>
    <cellStyle name="Comma 8 3 2 3 2 2" xfId="9211" xr:uid="{00000000-0005-0000-0000-00008C220000}"/>
    <cellStyle name="Comma 8 3 2 3 2 2 2" xfId="9212" xr:uid="{00000000-0005-0000-0000-00008D220000}"/>
    <cellStyle name="Comma 8 3 2 3 2 2 2 2" xfId="9213" xr:uid="{00000000-0005-0000-0000-00008E220000}"/>
    <cellStyle name="Comma 8 3 2 3 2 2 2 2 2" xfId="9214" xr:uid="{00000000-0005-0000-0000-00008F220000}"/>
    <cellStyle name="Comma 8 3 2 3 2 2 2 3" xfId="9215" xr:uid="{00000000-0005-0000-0000-000090220000}"/>
    <cellStyle name="Comma 8 3 2 3 2 2 3" xfId="9216" xr:uid="{00000000-0005-0000-0000-000091220000}"/>
    <cellStyle name="Comma 8 3 2 3 2 2 3 2" xfId="9217" xr:uid="{00000000-0005-0000-0000-000092220000}"/>
    <cellStyle name="Comma 8 3 2 3 2 2 3 2 2" xfId="9218" xr:uid="{00000000-0005-0000-0000-000093220000}"/>
    <cellStyle name="Comma 8 3 2 3 2 2 3 3" xfId="9219" xr:uid="{00000000-0005-0000-0000-000094220000}"/>
    <cellStyle name="Comma 8 3 2 3 2 2 4" xfId="9220" xr:uid="{00000000-0005-0000-0000-000095220000}"/>
    <cellStyle name="Comma 8 3 2 3 2 2 4 2" xfId="9221" xr:uid="{00000000-0005-0000-0000-000096220000}"/>
    <cellStyle name="Comma 8 3 2 3 2 2 5" xfId="9222" xr:uid="{00000000-0005-0000-0000-000097220000}"/>
    <cellStyle name="Comma 8 3 2 3 2 2 5 2" xfId="9223" xr:uid="{00000000-0005-0000-0000-000098220000}"/>
    <cellStyle name="Comma 8 3 2 3 2 2 6" xfId="9224" xr:uid="{00000000-0005-0000-0000-000099220000}"/>
    <cellStyle name="Comma 8 3 2 3 2 3" xfId="9225" xr:uid="{00000000-0005-0000-0000-00009A220000}"/>
    <cellStyle name="Comma 8 3 2 3 2 3 2" xfId="9226" xr:uid="{00000000-0005-0000-0000-00009B220000}"/>
    <cellStyle name="Comma 8 3 2 3 2 3 2 2" xfId="9227" xr:uid="{00000000-0005-0000-0000-00009C220000}"/>
    <cellStyle name="Comma 8 3 2 3 2 3 3" xfId="9228" xr:uid="{00000000-0005-0000-0000-00009D220000}"/>
    <cellStyle name="Comma 8 3 2 3 2 4" xfId="9229" xr:uid="{00000000-0005-0000-0000-00009E220000}"/>
    <cellStyle name="Comma 8 3 2 3 2 4 2" xfId="9230" xr:uid="{00000000-0005-0000-0000-00009F220000}"/>
    <cellStyle name="Comma 8 3 2 3 2 4 2 2" xfId="9231" xr:uid="{00000000-0005-0000-0000-0000A0220000}"/>
    <cellStyle name="Comma 8 3 2 3 2 4 3" xfId="9232" xr:uid="{00000000-0005-0000-0000-0000A1220000}"/>
    <cellStyle name="Comma 8 3 2 3 2 5" xfId="9233" xr:uid="{00000000-0005-0000-0000-0000A2220000}"/>
    <cellStyle name="Comma 8 3 2 3 2 5 2" xfId="9234" xr:uid="{00000000-0005-0000-0000-0000A3220000}"/>
    <cellStyle name="Comma 8 3 2 3 2 6" xfId="9235" xr:uid="{00000000-0005-0000-0000-0000A4220000}"/>
    <cellStyle name="Comma 8 3 2 3 2 6 2" xfId="9236" xr:uid="{00000000-0005-0000-0000-0000A5220000}"/>
    <cellStyle name="Comma 8 3 2 3 2 7" xfId="9237" xr:uid="{00000000-0005-0000-0000-0000A6220000}"/>
    <cellStyle name="Comma 8 3 2 3 3" xfId="9238" xr:uid="{00000000-0005-0000-0000-0000A7220000}"/>
    <cellStyle name="Comma 8 3 2 3 3 2" xfId="9239" xr:uid="{00000000-0005-0000-0000-0000A8220000}"/>
    <cellStyle name="Comma 8 3 2 3 3 2 2" xfId="9240" xr:uid="{00000000-0005-0000-0000-0000A9220000}"/>
    <cellStyle name="Comma 8 3 2 3 3 2 2 2" xfId="9241" xr:uid="{00000000-0005-0000-0000-0000AA220000}"/>
    <cellStyle name="Comma 8 3 2 3 3 2 3" xfId="9242" xr:uid="{00000000-0005-0000-0000-0000AB220000}"/>
    <cellStyle name="Comma 8 3 2 3 3 3" xfId="9243" xr:uid="{00000000-0005-0000-0000-0000AC220000}"/>
    <cellStyle name="Comma 8 3 2 3 3 3 2" xfId="9244" xr:uid="{00000000-0005-0000-0000-0000AD220000}"/>
    <cellStyle name="Comma 8 3 2 3 3 3 2 2" xfId="9245" xr:uid="{00000000-0005-0000-0000-0000AE220000}"/>
    <cellStyle name="Comma 8 3 2 3 3 3 3" xfId="9246" xr:uid="{00000000-0005-0000-0000-0000AF220000}"/>
    <cellStyle name="Comma 8 3 2 3 3 4" xfId="9247" xr:uid="{00000000-0005-0000-0000-0000B0220000}"/>
    <cellStyle name="Comma 8 3 2 3 3 4 2" xfId="9248" xr:uid="{00000000-0005-0000-0000-0000B1220000}"/>
    <cellStyle name="Comma 8 3 2 3 3 5" xfId="9249" xr:uid="{00000000-0005-0000-0000-0000B2220000}"/>
    <cellStyle name="Comma 8 3 2 3 3 5 2" xfId="9250" xr:uid="{00000000-0005-0000-0000-0000B3220000}"/>
    <cellStyle name="Comma 8 3 2 3 3 6" xfId="9251" xr:uid="{00000000-0005-0000-0000-0000B4220000}"/>
    <cellStyle name="Comma 8 3 2 3 4" xfId="9252" xr:uid="{00000000-0005-0000-0000-0000B5220000}"/>
    <cellStyle name="Comma 8 3 2 3 4 2" xfId="9253" xr:uid="{00000000-0005-0000-0000-0000B6220000}"/>
    <cellStyle name="Comma 8 3 2 3 4 2 2" xfId="9254" xr:uid="{00000000-0005-0000-0000-0000B7220000}"/>
    <cellStyle name="Comma 8 3 2 3 4 3" xfId="9255" xr:uid="{00000000-0005-0000-0000-0000B8220000}"/>
    <cellStyle name="Comma 8 3 2 3 5" xfId="9256" xr:uid="{00000000-0005-0000-0000-0000B9220000}"/>
    <cellStyle name="Comma 8 3 2 3 5 2" xfId="9257" xr:uid="{00000000-0005-0000-0000-0000BA220000}"/>
    <cellStyle name="Comma 8 3 2 3 5 2 2" xfId="9258" xr:uid="{00000000-0005-0000-0000-0000BB220000}"/>
    <cellStyle name="Comma 8 3 2 3 5 3" xfId="9259" xr:uid="{00000000-0005-0000-0000-0000BC220000}"/>
    <cellStyle name="Comma 8 3 2 3 6" xfId="9260" xr:uid="{00000000-0005-0000-0000-0000BD220000}"/>
    <cellStyle name="Comma 8 3 2 3 6 2" xfId="9261" xr:uid="{00000000-0005-0000-0000-0000BE220000}"/>
    <cellStyle name="Comma 8 3 2 3 7" xfId="9262" xr:uid="{00000000-0005-0000-0000-0000BF220000}"/>
    <cellStyle name="Comma 8 3 2 3 7 2" xfId="9263" xr:uid="{00000000-0005-0000-0000-0000C0220000}"/>
    <cellStyle name="Comma 8 3 2 3 8" xfId="9264" xr:uid="{00000000-0005-0000-0000-0000C1220000}"/>
    <cellStyle name="Comma 8 3 2 4" xfId="9265" xr:uid="{00000000-0005-0000-0000-0000C2220000}"/>
    <cellStyle name="Comma 8 3 2 4 2" xfId="9266" xr:uid="{00000000-0005-0000-0000-0000C3220000}"/>
    <cellStyle name="Comma 8 3 2 4 2 2" xfId="9267" xr:uid="{00000000-0005-0000-0000-0000C4220000}"/>
    <cellStyle name="Comma 8 3 2 4 2 2 2" xfId="9268" xr:uid="{00000000-0005-0000-0000-0000C5220000}"/>
    <cellStyle name="Comma 8 3 2 4 2 2 2 2" xfId="9269" xr:uid="{00000000-0005-0000-0000-0000C6220000}"/>
    <cellStyle name="Comma 8 3 2 4 2 2 3" xfId="9270" xr:uid="{00000000-0005-0000-0000-0000C7220000}"/>
    <cellStyle name="Comma 8 3 2 4 2 3" xfId="9271" xr:uid="{00000000-0005-0000-0000-0000C8220000}"/>
    <cellStyle name="Comma 8 3 2 4 2 3 2" xfId="9272" xr:uid="{00000000-0005-0000-0000-0000C9220000}"/>
    <cellStyle name="Comma 8 3 2 4 2 3 2 2" xfId="9273" xr:uid="{00000000-0005-0000-0000-0000CA220000}"/>
    <cellStyle name="Comma 8 3 2 4 2 3 3" xfId="9274" xr:uid="{00000000-0005-0000-0000-0000CB220000}"/>
    <cellStyle name="Comma 8 3 2 4 2 4" xfId="9275" xr:uid="{00000000-0005-0000-0000-0000CC220000}"/>
    <cellStyle name="Comma 8 3 2 4 2 4 2" xfId="9276" xr:uid="{00000000-0005-0000-0000-0000CD220000}"/>
    <cellStyle name="Comma 8 3 2 4 2 5" xfId="9277" xr:uid="{00000000-0005-0000-0000-0000CE220000}"/>
    <cellStyle name="Comma 8 3 2 4 2 5 2" xfId="9278" xr:uid="{00000000-0005-0000-0000-0000CF220000}"/>
    <cellStyle name="Comma 8 3 2 4 2 6" xfId="9279" xr:uid="{00000000-0005-0000-0000-0000D0220000}"/>
    <cellStyle name="Comma 8 3 2 4 3" xfId="9280" xr:uid="{00000000-0005-0000-0000-0000D1220000}"/>
    <cellStyle name="Comma 8 3 2 4 3 2" xfId="9281" xr:uid="{00000000-0005-0000-0000-0000D2220000}"/>
    <cellStyle name="Comma 8 3 2 4 3 2 2" xfId="9282" xr:uid="{00000000-0005-0000-0000-0000D3220000}"/>
    <cellStyle name="Comma 8 3 2 4 3 3" xfId="9283" xr:uid="{00000000-0005-0000-0000-0000D4220000}"/>
    <cellStyle name="Comma 8 3 2 4 4" xfId="9284" xr:uid="{00000000-0005-0000-0000-0000D5220000}"/>
    <cellStyle name="Comma 8 3 2 4 4 2" xfId="9285" xr:uid="{00000000-0005-0000-0000-0000D6220000}"/>
    <cellStyle name="Comma 8 3 2 4 4 2 2" xfId="9286" xr:uid="{00000000-0005-0000-0000-0000D7220000}"/>
    <cellStyle name="Comma 8 3 2 4 4 3" xfId="9287" xr:uid="{00000000-0005-0000-0000-0000D8220000}"/>
    <cellStyle name="Comma 8 3 2 4 5" xfId="9288" xr:uid="{00000000-0005-0000-0000-0000D9220000}"/>
    <cellStyle name="Comma 8 3 2 4 5 2" xfId="9289" xr:uid="{00000000-0005-0000-0000-0000DA220000}"/>
    <cellStyle name="Comma 8 3 2 4 6" xfId="9290" xr:uid="{00000000-0005-0000-0000-0000DB220000}"/>
    <cellStyle name="Comma 8 3 2 4 6 2" xfId="9291" xr:uid="{00000000-0005-0000-0000-0000DC220000}"/>
    <cellStyle name="Comma 8 3 2 4 7" xfId="9292" xr:uid="{00000000-0005-0000-0000-0000DD220000}"/>
    <cellStyle name="Comma 8 3 2 5" xfId="9293" xr:uid="{00000000-0005-0000-0000-0000DE220000}"/>
    <cellStyle name="Comma 8 3 2 5 2" xfId="9294" xr:uid="{00000000-0005-0000-0000-0000DF220000}"/>
    <cellStyle name="Comma 8 3 2 5 2 2" xfId="9295" xr:uid="{00000000-0005-0000-0000-0000E0220000}"/>
    <cellStyle name="Comma 8 3 2 5 2 2 2" xfId="9296" xr:uid="{00000000-0005-0000-0000-0000E1220000}"/>
    <cellStyle name="Comma 8 3 2 5 2 2 2 2" xfId="9297" xr:uid="{00000000-0005-0000-0000-0000E2220000}"/>
    <cellStyle name="Comma 8 3 2 5 2 2 3" xfId="9298" xr:uid="{00000000-0005-0000-0000-0000E3220000}"/>
    <cellStyle name="Comma 8 3 2 5 2 3" xfId="9299" xr:uid="{00000000-0005-0000-0000-0000E4220000}"/>
    <cellStyle name="Comma 8 3 2 5 2 3 2" xfId="9300" xr:uid="{00000000-0005-0000-0000-0000E5220000}"/>
    <cellStyle name="Comma 8 3 2 5 2 3 2 2" xfId="9301" xr:uid="{00000000-0005-0000-0000-0000E6220000}"/>
    <cellStyle name="Comma 8 3 2 5 2 3 3" xfId="9302" xr:uid="{00000000-0005-0000-0000-0000E7220000}"/>
    <cellStyle name="Comma 8 3 2 5 2 4" xfId="9303" xr:uid="{00000000-0005-0000-0000-0000E8220000}"/>
    <cellStyle name="Comma 8 3 2 5 2 4 2" xfId="9304" xr:uid="{00000000-0005-0000-0000-0000E9220000}"/>
    <cellStyle name="Comma 8 3 2 5 2 5" xfId="9305" xr:uid="{00000000-0005-0000-0000-0000EA220000}"/>
    <cellStyle name="Comma 8 3 2 5 2 5 2" xfId="9306" xr:uid="{00000000-0005-0000-0000-0000EB220000}"/>
    <cellStyle name="Comma 8 3 2 5 2 6" xfId="9307" xr:uid="{00000000-0005-0000-0000-0000EC220000}"/>
    <cellStyle name="Comma 8 3 2 5 3" xfId="9308" xr:uid="{00000000-0005-0000-0000-0000ED220000}"/>
    <cellStyle name="Comma 8 3 2 5 3 2" xfId="9309" xr:uid="{00000000-0005-0000-0000-0000EE220000}"/>
    <cellStyle name="Comma 8 3 2 5 3 2 2" xfId="9310" xr:uid="{00000000-0005-0000-0000-0000EF220000}"/>
    <cellStyle name="Comma 8 3 2 5 3 3" xfId="9311" xr:uid="{00000000-0005-0000-0000-0000F0220000}"/>
    <cellStyle name="Comma 8 3 2 5 4" xfId="9312" xr:uid="{00000000-0005-0000-0000-0000F1220000}"/>
    <cellStyle name="Comma 8 3 2 5 4 2" xfId="9313" xr:uid="{00000000-0005-0000-0000-0000F2220000}"/>
    <cellStyle name="Comma 8 3 2 5 4 2 2" xfId="9314" xr:uid="{00000000-0005-0000-0000-0000F3220000}"/>
    <cellStyle name="Comma 8 3 2 5 4 3" xfId="9315" xr:uid="{00000000-0005-0000-0000-0000F4220000}"/>
    <cellStyle name="Comma 8 3 2 5 5" xfId="9316" xr:uid="{00000000-0005-0000-0000-0000F5220000}"/>
    <cellStyle name="Comma 8 3 2 5 5 2" xfId="9317" xr:uid="{00000000-0005-0000-0000-0000F6220000}"/>
    <cellStyle name="Comma 8 3 2 5 6" xfId="9318" xr:uid="{00000000-0005-0000-0000-0000F7220000}"/>
    <cellStyle name="Comma 8 3 2 5 6 2" xfId="9319" xr:uid="{00000000-0005-0000-0000-0000F8220000}"/>
    <cellStyle name="Comma 8 3 2 5 7" xfId="9320" xr:uid="{00000000-0005-0000-0000-0000F9220000}"/>
    <cellStyle name="Comma 8 3 2 6" xfId="9321" xr:uid="{00000000-0005-0000-0000-0000FA220000}"/>
    <cellStyle name="Comma 8 3 2 6 2" xfId="9322" xr:uid="{00000000-0005-0000-0000-0000FB220000}"/>
    <cellStyle name="Comma 8 3 2 6 2 2" xfId="9323" xr:uid="{00000000-0005-0000-0000-0000FC220000}"/>
    <cellStyle name="Comma 8 3 2 6 2 2 2" xfId="9324" xr:uid="{00000000-0005-0000-0000-0000FD220000}"/>
    <cellStyle name="Comma 8 3 2 6 2 3" xfId="9325" xr:uid="{00000000-0005-0000-0000-0000FE220000}"/>
    <cellStyle name="Comma 8 3 2 6 3" xfId="9326" xr:uid="{00000000-0005-0000-0000-0000FF220000}"/>
    <cellStyle name="Comma 8 3 2 6 3 2" xfId="9327" xr:uid="{00000000-0005-0000-0000-000000230000}"/>
    <cellStyle name="Comma 8 3 2 6 3 2 2" xfId="9328" xr:uid="{00000000-0005-0000-0000-000001230000}"/>
    <cellStyle name="Comma 8 3 2 6 3 3" xfId="9329" xr:uid="{00000000-0005-0000-0000-000002230000}"/>
    <cellStyle name="Comma 8 3 2 6 4" xfId="9330" xr:uid="{00000000-0005-0000-0000-000003230000}"/>
    <cellStyle name="Comma 8 3 2 6 4 2" xfId="9331" xr:uid="{00000000-0005-0000-0000-000004230000}"/>
    <cellStyle name="Comma 8 3 2 6 5" xfId="9332" xr:uid="{00000000-0005-0000-0000-000005230000}"/>
    <cellStyle name="Comma 8 3 2 6 5 2" xfId="9333" xr:uid="{00000000-0005-0000-0000-000006230000}"/>
    <cellStyle name="Comma 8 3 2 6 6" xfId="9334" xr:uid="{00000000-0005-0000-0000-000007230000}"/>
    <cellStyle name="Comma 8 3 2 7" xfId="9335" xr:uid="{00000000-0005-0000-0000-000008230000}"/>
    <cellStyle name="Comma 8 3 2 7 2" xfId="9336" xr:uid="{00000000-0005-0000-0000-000009230000}"/>
    <cellStyle name="Comma 8 3 2 7 2 2" xfId="9337" xr:uid="{00000000-0005-0000-0000-00000A230000}"/>
    <cellStyle name="Comma 8 3 2 7 3" xfId="9338" xr:uid="{00000000-0005-0000-0000-00000B230000}"/>
    <cellStyle name="Comma 8 3 2 8" xfId="9339" xr:uid="{00000000-0005-0000-0000-00000C230000}"/>
    <cellStyle name="Comma 8 3 2 8 2" xfId="9340" xr:uid="{00000000-0005-0000-0000-00000D230000}"/>
    <cellStyle name="Comma 8 3 2 8 2 2" xfId="9341" xr:uid="{00000000-0005-0000-0000-00000E230000}"/>
    <cellStyle name="Comma 8 3 2 8 3" xfId="9342" xr:uid="{00000000-0005-0000-0000-00000F230000}"/>
    <cellStyle name="Comma 8 3 2 9" xfId="9343" xr:uid="{00000000-0005-0000-0000-000010230000}"/>
    <cellStyle name="Comma 8 3 2 9 2" xfId="9344" xr:uid="{00000000-0005-0000-0000-000011230000}"/>
    <cellStyle name="Comma 8 3 3" xfId="9345" xr:uid="{00000000-0005-0000-0000-000012230000}"/>
    <cellStyle name="Comma 8 3 3 10" xfId="9346" xr:uid="{00000000-0005-0000-0000-000013230000}"/>
    <cellStyle name="Comma 8 3 3 2" xfId="9347" xr:uid="{00000000-0005-0000-0000-000014230000}"/>
    <cellStyle name="Comma 8 3 3 2 2" xfId="9348" xr:uid="{00000000-0005-0000-0000-000015230000}"/>
    <cellStyle name="Comma 8 3 3 2 2 2" xfId="9349" xr:uid="{00000000-0005-0000-0000-000016230000}"/>
    <cellStyle name="Comma 8 3 3 2 2 2 2" xfId="9350" xr:uid="{00000000-0005-0000-0000-000017230000}"/>
    <cellStyle name="Comma 8 3 3 2 2 2 2 2" xfId="9351" xr:uid="{00000000-0005-0000-0000-000018230000}"/>
    <cellStyle name="Comma 8 3 3 2 2 2 2 2 2" xfId="9352" xr:uid="{00000000-0005-0000-0000-000019230000}"/>
    <cellStyle name="Comma 8 3 3 2 2 2 2 3" xfId="9353" xr:uid="{00000000-0005-0000-0000-00001A230000}"/>
    <cellStyle name="Comma 8 3 3 2 2 2 3" xfId="9354" xr:uid="{00000000-0005-0000-0000-00001B230000}"/>
    <cellStyle name="Comma 8 3 3 2 2 2 3 2" xfId="9355" xr:uid="{00000000-0005-0000-0000-00001C230000}"/>
    <cellStyle name="Comma 8 3 3 2 2 2 3 2 2" xfId="9356" xr:uid="{00000000-0005-0000-0000-00001D230000}"/>
    <cellStyle name="Comma 8 3 3 2 2 2 3 3" xfId="9357" xr:uid="{00000000-0005-0000-0000-00001E230000}"/>
    <cellStyle name="Comma 8 3 3 2 2 2 4" xfId="9358" xr:uid="{00000000-0005-0000-0000-00001F230000}"/>
    <cellStyle name="Comma 8 3 3 2 2 2 4 2" xfId="9359" xr:uid="{00000000-0005-0000-0000-000020230000}"/>
    <cellStyle name="Comma 8 3 3 2 2 2 5" xfId="9360" xr:uid="{00000000-0005-0000-0000-000021230000}"/>
    <cellStyle name="Comma 8 3 3 2 2 2 5 2" xfId="9361" xr:uid="{00000000-0005-0000-0000-000022230000}"/>
    <cellStyle name="Comma 8 3 3 2 2 2 6" xfId="9362" xr:uid="{00000000-0005-0000-0000-000023230000}"/>
    <cellStyle name="Comma 8 3 3 2 2 3" xfId="9363" xr:uid="{00000000-0005-0000-0000-000024230000}"/>
    <cellStyle name="Comma 8 3 3 2 2 3 2" xfId="9364" xr:uid="{00000000-0005-0000-0000-000025230000}"/>
    <cellStyle name="Comma 8 3 3 2 2 3 2 2" xfId="9365" xr:uid="{00000000-0005-0000-0000-000026230000}"/>
    <cellStyle name="Comma 8 3 3 2 2 3 3" xfId="9366" xr:uid="{00000000-0005-0000-0000-000027230000}"/>
    <cellStyle name="Comma 8 3 3 2 2 4" xfId="9367" xr:uid="{00000000-0005-0000-0000-000028230000}"/>
    <cellStyle name="Comma 8 3 3 2 2 4 2" xfId="9368" xr:uid="{00000000-0005-0000-0000-000029230000}"/>
    <cellStyle name="Comma 8 3 3 2 2 4 2 2" xfId="9369" xr:uid="{00000000-0005-0000-0000-00002A230000}"/>
    <cellStyle name="Comma 8 3 3 2 2 4 3" xfId="9370" xr:uid="{00000000-0005-0000-0000-00002B230000}"/>
    <cellStyle name="Comma 8 3 3 2 2 5" xfId="9371" xr:uid="{00000000-0005-0000-0000-00002C230000}"/>
    <cellStyle name="Comma 8 3 3 2 2 5 2" xfId="9372" xr:uid="{00000000-0005-0000-0000-00002D230000}"/>
    <cellStyle name="Comma 8 3 3 2 2 6" xfId="9373" xr:uid="{00000000-0005-0000-0000-00002E230000}"/>
    <cellStyle name="Comma 8 3 3 2 2 6 2" xfId="9374" xr:uid="{00000000-0005-0000-0000-00002F230000}"/>
    <cellStyle name="Comma 8 3 3 2 2 7" xfId="9375" xr:uid="{00000000-0005-0000-0000-000030230000}"/>
    <cellStyle name="Comma 8 3 3 2 3" xfId="9376" xr:uid="{00000000-0005-0000-0000-000031230000}"/>
    <cellStyle name="Comma 8 3 3 2 3 2" xfId="9377" xr:uid="{00000000-0005-0000-0000-000032230000}"/>
    <cellStyle name="Comma 8 3 3 2 3 2 2" xfId="9378" xr:uid="{00000000-0005-0000-0000-000033230000}"/>
    <cellStyle name="Comma 8 3 3 2 3 2 2 2" xfId="9379" xr:uid="{00000000-0005-0000-0000-000034230000}"/>
    <cellStyle name="Comma 8 3 3 2 3 2 3" xfId="9380" xr:uid="{00000000-0005-0000-0000-000035230000}"/>
    <cellStyle name="Comma 8 3 3 2 3 3" xfId="9381" xr:uid="{00000000-0005-0000-0000-000036230000}"/>
    <cellStyle name="Comma 8 3 3 2 3 3 2" xfId="9382" xr:uid="{00000000-0005-0000-0000-000037230000}"/>
    <cellStyle name="Comma 8 3 3 2 3 3 2 2" xfId="9383" xr:uid="{00000000-0005-0000-0000-000038230000}"/>
    <cellStyle name="Comma 8 3 3 2 3 3 3" xfId="9384" xr:uid="{00000000-0005-0000-0000-000039230000}"/>
    <cellStyle name="Comma 8 3 3 2 3 4" xfId="9385" xr:uid="{00000000-0005-0000-0000-00003A230000}"/>
    <cellStyle name="Comma 8 3 3 2 3 4 2" xfId="9386" xr:uid="{00000000-0005-0000-0000-00003B230000}"/>
    <cellStyle name="Comma 8 3 3 2 3 5" xfId="9387" xr:uid="{00000000-0005-0000-0000-00003C230000}"/>
    <cellStyle name="Comma 8 3 3 2 3 5 2" xfId="9388" xr:uid="{00000000-0005-0000-0000-00003D230000}"/>
    <cellStyle name="Comma 8 3 3 2 3 6" xfId="9389" xr:uid="{00000000-0005-0000-0000-00003E230000}"/>
    <cellStyle name="Comma 8 3 3 2 4" xfId="9390" xr:uid="{00000000-0005-0000-0000-00003F230000}"/>
    <cellStyle name="Comma 8 3 3 2 4 2" xfId="9391" xr:uid="{00000000-0005-0000-0000-000040230000}"/>
    <cellStyle name="Comma 8 3 3 2 4 2 2" xfId="9392" xr:uid="{00000000-0005-0000-0000-000041230000}"/>
    <cellStyle name="Comma 8 3 3 2 4 3" xfId="9393" xr:uid="{00000000-0005-0000-0000-000042230000}"/>
    <cellStyle name="Comma 8 3 3 2 5" xfId="9394" xr:uid="{00000000-0005-0000-0000-000043230000}"/>
    <cellStyle name="Comma 8 3 3 2 5 2" xfId="9395" xr:uid="{00000000-0005-0000-0000-000044230000}"/>
    <cellStyle name="Comma 8 3 3 2 5 2 2" xfId="9396" xr:uid="{00000000-0005-0000-0000-000045230000}"/>
    <cellStyle name="Comma 8 3 3 2 5 3" xfId="9397" xr:uid="{00000000-0005-0000-0000-000046230000}"/>
    <cellStyle name="Comma 8 3 3 2 6" xfId="9398" xr:uid="{00000000-0005-0000-0000-000047230000}"/>
    <cellStyle name="Comma 8 3 3 2 6 2" xfId="9399" xr:uid="{00000000-0005-0000-0000-000048230000}"/>
    <cellStyle name="Comma 8 3 3 2 7" xfId="9400" xr:uid="{00000000-0005-0000-0000-000049230000}"/>
    <cellStyle name="Comma 8 3 3 2 7 2" xfId="9401" xr:uid="{00000000-0005-0000-0000-00004A230000}"/>
    <cellStyle name="Comma 8 3 3 2 8" xfId="9402" xr:uid="{00000000-0005-0000-0000-00004B230000}"/>
    <cellStyle name="Comma 8 3 3 3" xfId="9403" xr:uid="{00000000-0005-0000-0000-00004C230000}"/>
    <cellStyle name="Comma 8 3 3 3 2" xfId="9404" xr:uid="{00000000-0005-0000-0000-00004D230000}"/>
    <cellStyle name="Comma 8 3 3 3 2 2" xfId="9405" xr:uid="{00000000-0005-0000-0000-00004E230000}"/>
    <cellStyle name="Comma 8 3 3 3 2 2 2" xfId="9406" xr:uid="{00000000-0005-0000-0000-00004F230000}"/>
    <cellStyle name="Comma 8 3 3 3 2 2 2 2" xfId="9407" xr:uid="{00000000-0005-0000-0000-000050230000}"/>
    <cellStyle name="Comma 8 3 3 3 2 2 3" xfId="9408" xr:uid="{00000000-0005-0000-0000-000051230000}"/>
    <cellStyle name="Comma 8 3 3 3 2 3" xfId="9409" xr:uid="{00000000-0005-0000-0000-000052230000}"/>
    <cellStyle name="Comma 8 3 3 3 2 3 2" xfId="9410" xr:uid="{00000000-0005-0000-0000-000053230000}"/>
    <cellStyle name="Comma 8 3 3 3 2 3 2 2" xfId="9411" xr:uid="{00000000-0005-0000-0000-000054230000}"/>
    <cellStyle name="Comma 8 3 3 3 2 3 3" xfId="9412" xr:uid="{00000000-0005-0000-0000-000055230000}"/>
    <cellStyle name="Comma 8 3 3 3 2 4" xfId="9413" xr:uid="{00000000-0005-0000-0000-000056230000}"/>
    <cellStyle name="Comma 8 3 3 3 2 4 2" xfId="9414" xr:uid="{00000000-0005-0000-0000-000057230000}"/>
    <cellStyle name="Comma 8 3 3 3 2 5" xfId="9415" xr:uid="{00000000-0005-0000-0000-000058230000}"/>
    <cellStyle name="Comma 8 3 3 3 2 5 2" xfId="9416" xr:uid="{00000000-0005-0000-0000-000059230000}"/>
    <cellStyle name="Comma 8 3 3 3 2 6" xfId="9417" xr:uid="{00000000-0005-0000-0000-00005A230000}"/>
    <cellStyle name="Comma 8 3 3 3 3" xfId="9418" xr:uid="{00000000-0005-0000-0000-00005B230000}"/>
    <cellStyle name="Comma 8 3 3 3 3 2" xfId="9419" xr:uid="{00000000-0005-0000-0000-00005C230000}"/>
    <cellStyle name="Comma 8 3 3 3 3 2 2" xfId="9420" xr:uid="{00000000-0005-0000-0000-00005D230000}"/>
    <cellStyle name="Comma 8 3 3 3 3 3" xfId="9421" xr:uid="{00000000-0005-0000-0000-00005E230000}"/>
    <cellStyle name="Comma 8 3 3 3 4" xfId="9422" xr:uid="{00000000-0005-0000-0000-00005F230000}"/>
    <cellStyle name="Comma 8 3 3 3 4 2" xfId="9423" xr:uid="{00000000-0005-0000-0000-000060230000}"/>
    <cellStyle name="Comma 8 3 3 3 4 2 2" xfId="9424" xr:uid="{00000000-0005-0000-0000-000061230000}"/>
    <cellStyle name="Comma 8 3 3 3 4 3" xfId="9425" xr:uid="{00000000-0005-0000-0000-000062230000}"/>
    <cellStyle name="Comma 8 3 3 3 5" xfId="9426" xr:uid="{00000000-0005-0000-0000-000063230000}"/>
    <cellStyle name="Comma 8 3 3 3 5 2" xfId="9427" xr:uid="{00000000-0005-0000-0000-000064230000}"/>
    <cellStyle name="Comma 8 3 3 3 6" xfId="9428" xr:uid="{00000000-0005-0000-0000-000065230000}"/>
    <cellStyle name="Comma 8 3 3 3 6 2" xfId="9429" xr:uid="{00000000-0005-0000-0000-000066230000}"/>
    <cellStyle name="Comma 8 3 3 3 7" xfId="9430" xr:uid="{00000000-0005-0000-0000-000067230000}"/>
    <cellStyle name="Comma 8 3 3 4" xfId="9431" xr:uid="{00000000-0005-0000-0000-000068230000}"/>
    <cellStyle name="Comma 8 3 3 4 2" xfId="9432" xr:uid="{00000000-0005-0000-0000-000069230000}"/>
    <cellStyle name="Comma 8 3 3 4 2 2" xfId="9433" xr:uid="{00000000-0005-0000-0000-00006A230000}"/>
    <cellStyle name="Comma 8 3 3 4 2 2 2" xfId="9434" xr:uid="{00000000-0005-0000-0000-00006B230000}"/>
    <cellStyle name="Comma 8 3 3 4 2 2 2 2" xfId="9435" xr:uid="{00000000-0005-0000-0000-00006C230000}"/>
    <cellStyle name="Comma 8 3 3 4 2 2 3" xfId="9436" xr:uid="{00000000-0005-0000-0000-00006D230000}"/>
    <cellStyle name="Comma 8 3 3 4 2 3" xfId="9437" xr:uid="{00000000-0005-0000-0000-00006E230000}"/>
    <cellStyle name="Comma 8 3 3 4 2 3 2" xfId="9438" xr:uid="{00000000-0005-0000-0000-00006F230000}"/>
    <cellStyle name="Comma 8 3 3 4 2 3 2 2" xfId="9439" xr:uid="{00000000-0005-0000-0000-000070230000}"/>
    <cellStyle name="Comma 8 3 3 4 2 3 3" xfId="9440" xr:uid="{00000000-0005-0000-0000-000071230000}"/>
    <cellStyle name="Comma 8 3 3 4 2 4" xfId="9441" xr:uid="{00000000-0005-0000-0000-000072230000}"/>
    <cellStyle name="Comma 8 3 3 4 2 4 2" xfId="9442" xr:uid="{00000000-0005-0000-0000-000073230000}"/>
    <cellStyle name="Comma 8 3 3 4 2 5" xfId="9443" xr:uid="{00000000-0005-0000-0000-000074230000}"/>
    <cellStyle name="Comma 8 3 3 4 2 5 2" xfId="9444" xr:uid="{00000000-0005-0000-0000-000075230000}"/>
    <cellStyle name="Comma 8 3 3 4 2 6" xfId="9445" xr:uid="{00000000-0005-0000-0000-000076230000}"/>
    <cellStyle name="Comma 8 3 3 4 3" xfId="9446" xr:uid="{00000000-0005-0000-0000-000077230000}"/>
    <cellStyle name="Comma 8 3 3 4 3 2" xfId="9447" xr:uid="{00000000-0005-0000-0000-000078230000}"/>
    <cellStyle name="Comma 8 3 3 4 3 2 2" xfId="9448" xr:uid="{00000000-0005-0000-0000-000079230000}"/>
    <cellStyle name="Comma 8 3 3 4 3 3" xfId="9449" xr:uid="{00000000-0005-0000-0000-00007A230000}"/>
    <cellStyle name="Comma 8 3 3 4 4" xfId="9450" xr:uid="{00000000-0005-0000-0000-00007B230000}"/>
    <cellStyle name="Comma 8 3 3 4 4 2" xfId="9451" xr:uid="{00000000-0005-0000-0000-00007C230000}"/>
    <cellStyle name="Comma 8 3 3 4 4 2 2" xfId="9452" xr:uid="{00000000-0005-0000-0000-00007D230000}"/>
    <cellStyle name="Comma 8 3 3 4 4 3" xfId="9453" xr:uid="{00000000-0005-0000-0000-00007E230000}"/>
    <cellStyle name="Comma 8 3 3 4 5" xfId="9454" xr:uid="{00000000-0005-0000-0000-00007F230000}"/>
    <cellStyle name="Comma 8 3 3 4 5 2" xfId="9455" xr:uid="{00000000-0005-0000-0000-000080230000}"/>
    <cellStyle name="Comma 8 3 3 4 6" xfId="9456" xr:uid="{00000000-0005-0000-0000-000081230000}"/>
    <cellStyle name="Comma 8 3 3 4 6 2" xfId="9457" xr:uid="{00000000-0005-0000-0000-000082230000}"/>
    <cellStyle name="Comma 8 3 3 4 7" xfId="9458" xr:uid="{00000000-0005-0000-0000-000083230000}"/>
    <cellStyle name="Comma 8 3 3 5" xfId="9459" xr:uid="{00000000-0005-0000-0000-000084230000}"/>
    <cellStyle name="Comma 8 3 3 5 2" xfId="9460" xr:uid="{00000000-0005-0000-0000-000085230000}"/>
    <cellStyle name="Comma 8 3 3 5 2 2" xfId="9461" xr:uid="{00000000-0005-0000-0000-000086230000}"/>
    <cellStyle name="Comma 8 3 3 5 2 2 2" xfId="9462" xr:uid="{00000000-0005-0000-0000-000087230000}"/>
    <cellStyle name="Comma 8 3 3 5 2 3" xfId="9463" xr:uid="{00000000-0005-0000-0000-000088230000}"/>
    <cellStyle name="Comma 8 3 3 5 3" xfId="9464" xr:uid="{00000000-0005-0000-0000-000089230000}"/>
    <cellStyle name="Comma 8 3 3 5 3 2" xfId="9465" xr:uid="{00000000-0005-0000-0000-00008A230000}"/>
    <cellStyle name="Comma 8 3 3 5 3 2 2" xfId="9466" xr:uid="{00000000-0005-0000-0000-00008B230000}"/>
    <cellStyle name="Comma 8 3 3 5 3 3" xfId="9467" xr:uid="{00000000-0005-0000-0000-00008C230000}"/>
    <cellStyle name="Comma 8 3 3 5 4" xfId="9468" xr:uid="{00000000-0005-0000-0000-00008D230000}"/>
    <cellStyle name="Comma 8 3 3 5 4 2" xfId="9469" xr:uid="{00000000-0005-0000-0000-00008E230000}"/>
    <cellStyle name="Comma 8 3 3 5 5" xfId="9470" xr:uid="{00000000-0005-0000-0000-00008F230000}"/>
    <cellStyle name="Comma 8 3 3 5 5 2" xfId="9471" xr:uid="{00000000-0005-0000-0000-000090230000}"/>
    <cellStyle name="Comma 8 3 3 5 6" xfId="9472" xr:uid="{00000000-0005-0000-0000-000091230000}"/>
    <cellStyle name="Comma 8 3 3 6" xfId="9473" xr:uid="{00000000-0005-0000-0000-000092230000}"/>
    <cellStyle name="Comma 8 3 3 6 2" xfId="9474" xr:uid="{00000000-0005-0000-0000-000093230000}"/>
    <cellStyle name="Comma 8 3 3 6 2 2" xfId="9475" xr:uid="{00000000-0005-0000-0000-000094230000}"/>
    <cellStyle name="Comma 8 3 3 6 3" xfId="9476" xr:uid="{00000000-0005-0000-0000-000095230000}"/>
    <cellStyle name="Comma 8 3 3 7" xfId="9477" xr:uid="{00000000-0005-0000-0000-000096230000}"/>
    <cellStyle name="Comma 8 3 3 7 2" xfId="9478" xr:uid="{00000000-0005-0000-0000-000097230000}"/>
    <cellStyle name="Comma 8 3 3 7 2 2" xfId="9479" xr:uid="{00000000-0005-0000-0000-000098230000}"/>
    <cellStyle name="Comma 8 3 3 7 3" xfId="9480" xr:uid="{00000000-0005-0000-0000-000099230000}"/>
    <cellStyle name="Comma 8 3 3 8" xfId="9481" xr:uid="{00000000-0005-0000-0000-00009A230000}"/>
    <cellStyle name="Comma 8 3 3 8 2" xfId="9482" xr:uid="{00000000-0005-0000-0000-00009B230000}"/>
    <cellStyle name="Comma 8 3 3 9" xfId="9483" xr:uid="{00000000-0005-0000-0000-00009C230000}"/>
    <cellStyle name="Comma 8 3 3 9 2" xfId="9484" xr:uid="{00000000-0005-0000-0000-00009D230000}"/>
    <cellStyle name="Comma 8 3 4" xfId="9485" xr:uid="{00000000-0005-0000-0000-00009E230000}"/>
    <cellStyle name="Comma 8 3 4 2" xfId="9486" xr:uid="{00000000-0005-0000-0000-00009F230000}"/>
    <cellStyle name="Comma 8 3 4 2 2" xfId="9487" xr:uid="{00000000-0005-0000-0000-0000A0230000}"/>
    <cellStyle name="Comma 8 3 4 2 2 2" xfId="9488" xr:uid="{00000000-0005-0000-0000-0000A1230000}"/>
    <cellStyle name="Comma 8 3 4 2 2 2 2" xfId="9489" xr:uid="{00000000-0005-0000-0000-0000A2230000}"/>
    <cellStyle name="Comma 8 3 4 2 2 2 2 2" xfId="9490" xr:uid="{00000000-0005-0000-0000-0000A3230000}"/>
    <cellStyle name="Comma 8 3 4 2 2 2 3" xfId="9491" xr:uid="{00000000-0005-0000-0000-0000A4230000}"/>
    <cellStyle name="Comma 8 3 4 2 2 3" xfId="9492" xr:uid="{00000000-0005-0000-0000-0000A5230000}"/>
    <cellStyle name="Comma 8 3 4 2 2 3 2" xfId="9493" xr:uid="{00000000-0005-0000-0000-0000A6230000}"/>
    <cellStyle name="Comma 8 3 4 2 2 3 2 2" xfId="9494" xr:uid="{00000000-0005-0000-0000-0000A7230000}"/>
    <cellStyle name="Comma 8 3 4 2 2 3 3" xfId="9495" xr:uid="{00000000-0005-0000-0000-0000A8230000}"/>
    <cellStyle name="Comma 8 3 4 2 2 4" xfId="9496" xr:uid="{00000000-0005-0000-0000-0000A9230000}"/>
    <cellStyle name="Comma 8 3 4 2 2 4 2" xfId="9497" xr:uid="{00000000-0005-0000-0000-0000AA230000}"/>
    <cellStyle name="Comma 8 3 4 2 2 5" xfId="9498" xr:uid="{00000000-0005-0000-0000-0000AB230000}"/>
    <cellStyle name="Comma 8 3 4 2 2 5 2" xfId="9499" xr:uid="{00000000-0005-0000-0000-0000AC230000}"/>
    <cellStyle name="Comma 8 3 4 2 2 6" xfId="9500" xr:uid="{00000000-0005-0000-0000-0000AD230000}"/>
    <cellStyle name="Comma 8 3 4 2 3" xfId="9501" xr:uid="{00000000-0005-0000-0000-0000AE230000}"/>
    <cellStyle name="Comma 8 3 4 2 3 2" xfId="9502" xr:uid="{00000000-0005-0000-0000-0000AF230000}"/>
    <cellStyle name="Comma 8 3 4 2 3 2 2" xfId="9503" xr:uid="{00000000-0005-0000-0000-0000B0230000}"/>
    <cellStyle name="Comma 8 3 4 2 3 3" xfId="9504" xr:uid="{00000000-0005-0000-0000-0000B1230000}"/>
    <cellStyle name="Comma 8 3 4 2 4" xfId="9505" xr:uid="{00000000-0005-0000-0000-0000B2230000}"/>
    <cellStyle name="Comma 8 3 4 2 4 2" xfId="9506" xr:uid="{00000000-0005-0000-0000-0000B3230000}"/>
    <cellStyle name="Comma 8 3 4 2 4 2 2" xfId="9507" xr:uid="{00000000-0005-0000-0000-0000B4230000}"/>
    <cellStyle name="Comma 8 3 4 2 4 3" xfId="9508" xr:uid="{00000000-0005-0000-0000-0000B5230000}"/>
    <cellStyle name="Comma 8 3 4 2 5" xfId="9509" xr:uid="{00000000-0005-0000-0000-0000B6230000}"/>
    <cellStyle name="Comma 8 3 4 2 5 2" xfId="9510" xr:uid="{00000000-0005-0000-0000-0000B7230000}"/>
    <cellStyle name="Comma 8 3 4 2 6" xfId="9511" xr:uid="{00000000-0005-0000-0000-0000B8230000}"/>
    <cellStyle name="Comma 8 3 4 2 6 2" xfId="9512" xr:uid="{00000000-0005-0000-0000-0000B9230000}"/>
    <cellStyle name="Comma 8 3 4 2 7" xfId="9513" xr:uid="{00000000-0005-0000-0000-0000BA230000}"/>
    <cellStyle name="Comma 8 3 4 3" xfId="9514" xr:uid="{00000000-0005-0000-0000-0000BB230000}"/>
    <cellStyle name="Comma 8 3 4 3 2" xfId="9515" xr:uid="{00000000-0005-0000-0000-0000BC230000}"/>
    <cellStyle name="Comma 8 3 4 3 2 2" xfId="9516" xr:uid="{00000000-0005-0000-0000-0000BD230000}"/>
    <cellStyle name="Comma 8 3 4 3 2 2 2" xfId="9517" xr:uid="{00000000-0005-0000-0000-0000BE230000}"/>
    <cellStyle name="Comma 8 3 4 3 2 3" xfId="9518" xr:uid="{00000000-0005-0000-0000-0000BF230000}"/>
    <cellStyle name="Comma 8 3 4 3 3" xfId="9519" xr:uid="{00000000-0005-0000-0000-0000C0230000}"/>
    <cellStyle name="Comma 8 3 4 3 3 2" xfId="9520" xr:uid="{00000000-0005-0000-0000-0000C1230000}"/>
    <cellStyle name="Comma 8 3 4 3 3 2 2" xfId="9521" xr:uid="{00000000-0005-0000-0000-0000C2230000}"/>
    <cellStyle name="Comma 8 3 4 3 3 3" xfId="9522" xr:uid="{00000000-0005-0000-0000-0000C3230000}"/>
    <cellStyle name="Comma 8 3 4 3 4" xfId="9523" xr:uid="{00000000-0005-0000-0000-0000C4230000}"/>
    <cellStyle name="Comma 8 3 4 3 4 2" xfId="9524" xr:uid="{00000000-0005-0000-0000-0000C5230000}"/>
    <cellStyle name="Comma 8 3 4 3 5" xfId="9525" xr:uid="{00000000-0005-0000-0000-0000C6230000}"/>
    <cellStyle name="Comma 8 3 4 3 5 2" xfId="9526" xr:uid="{00000000-0005-0000-0000-0000C7230000}"/>
    <cellStyle name="Comma 8 3 4 3 6" xfId="9527" xr:uid="{00000000-0005-0000-0000-0000C8230000}"/>
    <cellStyle name="Comma 8 3 4 4" xfId="9528" xr:uid="{00000000-0005-0000-0000-0000C9230000}"/>
    <cellStyle name="Comma 8 3 4 4 2" xfId="9529" xr:uid="{00000000-0005-0000-0000-0000CA230000}"/>
    <cellStyle name="Comma 8 3 4 4 2 2" xfId="9530" xr:uid="{00000000-0005-0000-0000-0000CB230000}"/>
    <cellStyle name="Comma 8 3 4 4 3" xfId="9531" xr:uid="{00000000-0005-0000-0000-0000CC230000}"/>
    <cellStyle name="Comma 8 3 4 5" xfId="9532" xr:uid="{00000000-0005-0000-0000-0000CD230000}"/>
    <cellStyle name="Comma 8 3 4 5 2" xfId="9533" xr:uid="{00000000-0005-0000-0000-0000CE230000}"/>
    <cellStyle name="Comma 8 3 4 5 2 2" xfId="9534" xr:uid="{00000000-0005-0000-0000-0000CF230000}"/>
    <cellStyle name="Comma 8 3 4 5 3" xfId="9535" xr:uid="{00000000-0005-0000-0000-0000D0230000}"/>
    <cellStyle name="Comma 8 3 4 6" xfId="9536" xr:uid="{00000000-0005-0000-0000-0000D1230000}"/>
    <cellStyle name="Comma 8 3 4 6 2" xfId="9537" xr:uid="{00000000-0005-0000-0000-0000D2230000}"/>
    <cellStyle name="Comma 8 3 4 7" xfId="9538" xr:uid="{00000000-0005-0000-0000-0000D3230000}"/>
    <cellStyle name="Comma 8 3 4 7 2" xfId="9539" xr:uid="{00000000-0005-0000-0000-0000D4230000}"/>
    <cellStyle name="Comma 8 3 4 8" xfId="9540" xr:uid="{00000000-0005-0000-0000-0000D5230000}"/>
    <cellStyle name="Comma 8 3 5" xfId="9541" xr:uid="{00000000-0005-0000-0000-0000D6230000}"/>
    <cellStyle name="Comma 8 3 5 2" xfId="9542" xr:uid="{00000000-0005-0000-0000-0000D7230000}"/>
    <cellStyle name="Comma 8 3 5 2 2" xfId="9543" xr:uid="{00000000-0005-0000-0000-0000D8230000}"/>
    <cellStyle name="Comma 8 3 5 2 2 2" xfId="9544" xr:uid="{00000000-0005-0000-0000-0000D9230000}"/>
    <cellStyle name="Comma 8 3 5 2 2 2 2" xfId="9545" xr:uid="{00000000-0005-0000-0000-0000DA230000}"/>
    <cellStyle name="Comma 8 3 5 2 2 3" xfId="9546" xr:uid="{00000000-0005-0000-0000-0000DB230000}"/>
    <cellStyle name="Comma 8 3 5 2 3" xfId="9547" xr:uid="{00000000-0005-0000-0000-0000DC230000}"/>
    <cellStyle name="Comma 8 3 5 2 3 2" xfId="9548" xr:uid="{00000000-0005-0000-0000-0000DD230000}"/>
    <cellStyle name="Comma 8 3 5 2 3 2 2" xfId="9549" xr:uid="{00000000-0005-0000-0000-0000DE230000}"/>
    <cellStyle name="Comma 8 3 5 2 3 3" xfId="9550" xr:uid="{00000000-0005-0000-0000-0000DF230000}"/>
    <cellStyle name="Comma 8 3 5 2 4" xfId="9551" xr:uid="{00000000-0005-0000-0000-0000E0230000}"/>
    <cellStyle name="Comma 8 3 5 2 4 2" xfId="9552" xr:uid="{00000000-0005-0000-0000-0000E1230000}"/>
    <cellStyle name="Comma 8 3 5 2 5" xfId="9553" xr:uid="{00000000-0005-0000-0000-0000E2230000}"/>
    <cellStyle name="Comma 8 3 5 2 5 2" xfId="9554" xr:uid="{00000000-0005-0000-0000-0000E3230000}"/>
    <cellStyle name="Comma 8 3 5 2 6" xfId="9555" xr:uid="{00000000-0005-0000-0000-0000E4230000}"/>
    <cellStyle name="Comma 8 3 5 3" xfId="9556" xr:uid="{00000000-0005-0000-0000-0000E5230000}"/>
    <cellStyle name="Comma 8 3 5 3 2" xfId="9557" xr:uid="{00000000-0005-0000-0000-0000E6230000}"/>
    <cellStyle name="Comma 8 3 5 3 2 2" xfId="9558" xr:uid="{00000000-0005-0000-0000-0000E7230000}"/>
    <cellStyle name="Comma 8 3 5 3 3" xfId="9559" xr:uid="{00000000-0005-0000-0000-0000E8230000}"/>
    <cellStyle name="Comma 8 3 5 4" xfId="9560" xr:uid="{00000000-0005-0000-0000-0000E9230000}"/>
    <cellStyle name="Comma 8 3 5 4 2" xfId="9561" xr:uid="{00000000-0005-0000-0000-0000EA230000}"/>
    <cellStyle name="Comma 8 3 5 4 2 2" xfId="9562" xr:uid="{00000000-0005-0000-0000-0000EB230000}"/>
    <cellStyle name="Comma 8 3 5 4 3" xfId="9563" xr:uid="{00000000-0005-0000-0000-0000EC230000}"/>
    <cellStyle name="Comma 8 3 5 5" xfId="9564" xr:uid="{00000000-0005-0000-0000-0000ED230000}"/>
    <cellStyle name="Comma 8 3 5 5 2" xfId="9565" xr:uid="{00000000-0005-0000-0000-0000EE230000}"/>
    <cellStyle name="Comma 8 3 5 6" xfId="9566" xr:uid="{00000000-0005-0000-0000-0000EF230000}"/>
    <cellStyle name="Comma 8 3 5 6 2" xfId="9567" xr:uid="{00000000-0005-0000-0000-0000F0230000}"/>
    <cellStyle name="Comma 8 3 5 7" xfId="9568" xr:uid="{00000000-0005-0000-0000-0000F1230000}"/>
    <cellStyle name="Comma 8 3 6" xfId="9569" xr:uid="{00000000-0005-0000-0000-0000F2230000}"/>
    <cellStyle name="Comma 8 3 6 2" xfId="9570" xr:uid="{00000000-0005-0000-0000-0000F3230000}"/>
    <cellStyle name="Comma 8 3 6 2 2" xfId="9571" xr:uid="{00000000-0005-0000-0000-0000F4230000}"/>
    <cellStyle name="Comma 8 3 6 2 2 2" xfId="9572" xr:uid="{00000000-0005-0000-0000-0000F5230000}"/>
    <cellStyle name="Comma 8 3 6 2 2 2 2" xfId="9573" xr:uid="{00000000-0005-0000-0000-0000F6230000}"/>
    <cellStyle name="Comma 8 3 6 2 2 3" xfId="9574" xr:uid="{00000000-0005-0000-0000-0000F7230000}"/>
    <cellStyle name="Comma 8 3 6 2 3" xfId="9575" xr:uid="{00000000-0005-0000-0000-0000F8230000}"/>
    <cellStyle name="Comma 8 3 6 2 3 2" xfId="9576" xr:uid="{00000000-0005-0000-0000-0000F9230000}"/>
    <cellStyle name="Comma 8 3 6 2 3 2 2" xfId="9577" xr:uid="{00000000-0005-0000-0000-0000FA230000}"/>
    <cellStyle name="Comma 8 3 6 2 3 3" xfId="9578" xr:uid="{00000000-0005-0000-0000-0000FB230000}"/>
    <cellStyle name="Comma 8 3 6 2 4" xfId="9579" xr:uid="{00000000-0005-0000-0000-0000FC230000}"/>
    <cellStyle name="Comma 8 3 6 2 4 2" xfId="9580" xr:uid="{00000000-0005-0000-0000-0000FD230000}"/>
    <cellStyle name="Comma 8 3 6 2 5" xfId="9581" xr:uid="{00000000-0005-0000-0000-0000FE230000}"/>
    <cellStyle name="Comma 8 3 6 2 5 2" xfId="9582" xr:uid="{00000000-0005-0000-0000-0000FF230000}"/>
    <cellStyle name="Comma 8 3 6 2 6" xfId="9583" xr:uid="{00000000-0005-0000-0000-000000240000}"/>
    <cellStyle name="Comma 8 3 6 3" xfId="9584" xr:uid="{00000000-0005-0000-0000-000001240000}"/>
    <cellStyle name="Comma 8 3 6 3 2" xfId="9585" xr:uid="{00000000-0005-0000-0000-000002240000}"/>
    <cellStyle name="Comma 8 3 6 3 2 2" xfId="9586" xr:uid="{00000000-0005-0000-0000-000003240000}"/>
    <cellStyle name="Comma 8 3 6 3 3" xfId="9587" xr:uid="{00000000-0005-0000-0000-000004240000}"/>
    <cellStyle name="Comma 8 3 6 4" xfId="9588" xr:uid="{00000000-0005-0000-0000-000005240000}"/>
    <cellStyle name="Comma 8 3 6 4 2" xfId="9589" xr:uid="{00000000-0005-0000-0000-000006240000}"/>
    <cellStyle name="Comma 8 3 6 4 2 2" xfId="9590" xr:uid="{00000000-0005-0000-0000-000007240000}"/>
    <cellStyle name="Comma 8 3 6 4 3" xfId="9591" xr:uid="{00000000-0005-0000-0000-000008240000}"/>
    <cellStyle name="Comma 8 3 6 5" xfId="9592" xr:uid="{00000000-0005-0000-0000-000009240000}"/>
    <cellStyle name="Comma 8 3 6 5 2" xfId="9593" xr:uid="{00000000-0005-0000-0000-00000A240000}"/>
    <cellStyle name="Comma 8 3 6 6" xfId="9594" xr:uid="{00000000-0005-0000-0000-00000B240000}"/>
    <cellStyle name="Comma 8 3 6 6 2" xfId="9595" xr:uid="{00000000-0005-0000-0000-00000C240000}"/>
    <cellStyle name="Comma 8 3 6 7" xfId="9596" xr:uid="{00000000-0005-0000-0000-00000D240000}"/>
    <cellStyle name="Comma 8 3 7" xfId="9597" xr:uid="{00000000-0005-0000-0000-00000E240000}"/>
    <cellStyle name="Comma 8 3 7 2" xfId="9598" xr:uid="{00000000-0005-0000-0000-00000F240000}"/>
    <cellStyle name="Comma 8 3 7 2 2" xfId="9599" xr:uid="{00000000-0005-0000-0000-000010240000}"/>
    <cellStyle name="Comma 8 3 7 2 2 2" xfId="9600" xr:uid="{00000000-0005-0000-0000-000011240000}"/>
    <cellStyle name="Comma 8 3 7 2 3" xfId="9601" xr:uid="{00000000-0005-0000-0000-000012240000}"/>
    <cellStyle name="Comma 8 3 7 3" xfId="9602" xr:uid="{00000000-0005-0000-0000-000013240000}"/>
    <cellStyle name="Comma 8 3 7 3 2" xfId="9603" xr:uid="{00000000-0005-0000-0000-000014240000}"/>
    <cellStyle name="Comma 8 3 7 3 2 2" xfId="9604" xr:uid="{00000000-0005-0000-0000-000015240000}"/>
    <cellStyle name="Comma 8 3 7 3 3" xfId="9605" xr:uid="{00000000-0005-0000-0000-000016240000}"/>
    <cellStyle name="Comma 8 3 7 4" xfId="9606" xr:uid="{00000000-0005-0000-0000-000017240000}"/>
    <cellStyle name="Comma 8 3 7 4 2" xfId="9607" xr:uid="{00000000-0005-0000-0000-000018240000}"/>
    <cellStyle name="Comma 8 3 7 5" xfId="9608" xr:uid="{00000000-0005-0000-0000-000019240000}"/>
    <cellStyle name="Comma 8 3 7 5 2" xfId="9609" xr:uid="{00000000-0005-0000-0000-00001A240000}"/>
    <cellStyle name="Comma 8 3 7 6" xfId="9610" xr:uid="{00000000-0005-0000-0000-00001B240000}"/>
    <cellStyle name="Comma 8 3 8" xfId="9611" xr:uid="{00000000-0005-0000-0000-00001C240000}"/>
    <cellStyle name="Comma 8 3 8 2" xfId="9612" xr:uid="{00000000-0005-0000-0000-00001D240000}"/>
    <cellStyle name="Comma 8 3 8 2 2" xfId="9613" xr:uid="{00000000-0005-0000-0000-00001E240000}"/>
    <cellStyle name="Comma 8 3 8 3" xfId="9614" xr:uid="{00000000-0005-0000-0000-00001F240000}"/>
    <cellStyle name="Comma 8 3 9" xfId="9615" xr:uid="{00000000-0005-0000-0000-000020240000}"/>
    <cellStyle name="Comma 8 3 9 2" xfId="9616" xr:uid="{00000000-0005-0000-0000-000021240000}"/>
    <cellStyle name="Comma 8 3 9 2 2" xfId="9617" xr:uid="{00000000-0005-0000-0000-000022240000}"/>
    <cellStyle name="Comma 8 3 9 3" xfId="9618" xr:uid="{00000000-0005-0000-0000-000023240000}"/>
    <cellStyle name="Comma 8 4" xfId="9619" xr:uid="{00000000-0005-0000-0000-000024240000}"/>
    <cellStyle name="Comma 8 4 10" xfId="9620" xr:uid="{00000000-0005-0000-0000-000025240000}"/>
    <cellStyle name="Comma 8 4 10 2" xfId="9621" xr:uid="{00000000-0005-0000-0000-000026240000}"/>
    <cellStyle name="Comma 8 4 11" xfId="9622" xr:uid="{00000000-0005-0000-0000-000027240000}"/>
    <cellStyle name="Comma 8 4 2" xfId="9623" xr:uid="{00000000-0005-0000-0000-000028240000}"/>
    <cellStyle name="Comma 8 4 2 10" xfId="9624" xr:uid="{00000000-0005-0000-0000-000029240000}"/>
    <cellStyle name="Comma 8 4 2 2" xfId="9625" xr:uid="{00000000-0005-0000-0000-00002A240000}"/>
    <cellStyle name="Comma 8 4 2 2 2" xfId="9626" xr:uid="{00000000-0005-0000-0000-00002B240000}"/>
    <cellStyle name="Comma 8 4 2 2 2 2" xfId="9627" xr:uid="{00000000-0005-0000-0000-00002C240000}"/>
    <cellStyle name="Comma 8 4 2 2 2 2 2" xfId="9628" xr:uid="{00000000-0005-0000-0000-00002D240000}"/>
    <cellStyle name="Comma 8 4 2 2 2 2 2 2" xfId="9629" xr:uid="{00000000-0005-0000-0000-00002E240000}"/>
    <cellStyle name="Comma 8 4 2 2 2 2 2 2 2" xfId="9630" xr:uid="{00000000-0005-0000-0000-00002F240000}"/>
    <cellStyle name="Comma 8 4 2 2 2 2 2 3" xfId="9631" xr:uid="{00000000-0005-0000-0000-000030240000}"/>
    <cellStyle name="Comma 8 4 2 2 2 2 3" xfId="9632" xr:uid="{00000000-0005-0000-0000-000031240000}"/>
    <cellStyle name="Comma 8 4 2 2 2 2 3 2" xfId="9633" xr:uid="{00000000-0005-0000-0000-000032240000}"/>
    <cellStyle name="Comma 8 4 2 2 2 2 3 2 2" xfId="9634" xr:uid="{00000000-0005-0000-0000-000033240000}"/>
    <cellStyle name="Comma 8 4 2 2 2 2 3 3" xfId="9635" xr:uid="{00000000-0005-0000-0000-000034240000}"/>
    <cellStyle name="Comma 8 4 2 2 2 2 4" xfId="9636" xr:uid="{00000000-0005-0000-0000-000035240000}"/>
    <cellStyle name="Comma 8 4 2 2 2 2 4 2" xfId="9637" xr:uid="{00000000-0005-0000-0000-000036240000}"/>
    <cellStyle name="Comma 8 4 2 2 2 2 5" xfId="9638" xr:uid="{00000000-0005-0000-0000-000037240000}"/>
    <cellStyle name="Comma 8 4 2 2 2 2 5 2" xfId="9639" xr:uid="{00000000-0005-0000-0000-000038240000}"/>
    <cellStyle name="Comma 8 4 2 2 2 2 6" xfId="9640" xr:uid="{00000000-0005-0000-0000-000039240000}"/>
    <cellStyle name="Comma 8 4 2 2 2 3" xfId="9641" xr:uid="{00000000-0005-0000-0000-00003A240000}"/>
    <cellStyle name="Comma 8 4 2 2 2 3 2" xfId="9642" xr:uid="{00000000-0005-0000-0000-00003B240000}"/>
    <cellStyle name="Comma 8 4 2 2 2 3 2 2" xfId="9643" xr:uid="{00000000-0005-0000-0000-00003C240000}"/>
    <cellStyle name="Comma 8 4 2 2 2 3 3" xfId="9644" xr:uid="{00000000-0005-0000-0000-00003D240000}"/>
    <cellStyle name="Comma 8 4 2 2 2 4" xfId="9645" xr:uid="{00000000-0005-0000-0000-00003E240000}"/>
    <cellStyle name="Comma 8 4 2 2 2 4 2" xfId="9646" xr:uid="{00000000-0005-0000-0000-00003F240000}"/>
    <cellStyle name="Comma 8 4 2 2 2 4 2 2" xfId="9647" xr:uid="{00000000-0005-0000-0000-000040240000}"/>
    <cellStyle name="Comma 8 4 2 2 2 4 3" xfId="9648" xr:uid="{00000000-0005-0000-0000-000041240000}"/>
    <cellStyle name="Comma 8 4 2 2 2 5" xfId="9649" xr:uid="{00000000-0005-0000-0000-000042240000}"/>
    <cellStyle name="Comma 8 4 2 2 2 5 2" xfId="9650" xr:uid="{00000000-0005-0000-0000-000043240000}"/>
    <cellStyle name="Comma 8 4 2 2 2 6" xfId="9651" xr:uid="{00000000-0005-0000-0000-000044240000}"/>
    <cellStyle name="Comma 8 4 2 2 2 6 2" xfId="9652" xr:uid="{00000000-0005-0000-0000-000045240000}"/>
    <cellStyle name="Comma 8 4 2 2 2 7" xfId="9653" xr:uid="{00000000-0005-0000-0000-000046240000}"/>
    <cellStyle name="Comma 8 4 2 2 3" xfId="9654" xr:uid="{00000000-0005-0000-0000-000047240000}"/>
    <cellStyle name="Comma 8 4 2 2 3 2" xfId="9655" xr:uid="{00000000-0005-0000-0000-000048240000}"/>
    <cellStyle name="Comma 8 4 2 2 3 2 2" xfId="9656" xr:uid="{00000000-0005-0000-0000-000049240000}"/>
    <cellStyle name="Comma 8 4 2 2 3 2 2 2" xfId="9657" xr:uid="{00000000-0005-0000-0000-00004A240000}"/>
    <cellStyle name="Comma 8 4 2 2 3 2 3" xfId="9658" xr:uid="{00000000-0005-0000-0000-00004B240000}"/>
    <cellStyle name="Comma 8 4 2 2 3 3" xfId="9659" xr:uid="{00000000-0005-0000-0000-00004C240000}"/>
    <cellStyle name="Comma 8 4 2 2 3 3 2" xfId="9660" xr:uid="{00000000-0005-0000-0000-00004D240000}"/>
    <cellStyle name="Comma 8 4 2 2 3 3 2 2" xfId="9661" xr:uid="{00000000-0005-0000-0000-00004E240000}"/>
    <cellStyle name="Comma 8 4 2 2 3 3 3" xfId="9662" xr:uid="{00000000-0005-0000-0000-00004F240000}"/>
    <cellStyle name="Comma 8 4 2 2 3 4" xfId="9663" xr:uid="{00000000-0005-0000-0000-000050240000}"/>
    <cellStyle name="Comma 8 4 2 2 3 4 2" xfId="9664" xr:uid="{00000000-0005-0000-0000-000051240000}"/>
    <cellStyle name="Comma 8 4 2 2 3 5" xfId="9665" xr:uid="{00000000-0005-0000-0000-000052240000}"/>
    <cellStyle name="Comma 8 4 2 2 3 5 2" xfId="9666" xr:uid="{00000000-0005-0000-0000-000053240000}"/>
    <cellStyle name="Comma 8 4 2 2 3 6" xfId="9667" xr:uid="{00000000-0005-0000-0000-000054240000}"/>
    <cellStyle name="Comma 8 4 2 2 4" xfId="9668" xr:uid="{00000000-0005-0000-0000-000055240000}"/>
    <cellStyle name="Comma 8 4 2 2 4 2" xfId="9669" xr:uid="{00000000-0005-0000-0000-000056240000}"/>
    <cellStyle name="Comma 8 4 2 2 4 2 2" xfId="9670" xr:uid="{00000000-0005-0000-0000-000057240000}"/>
    <cellStyle name="Comma 8 4 2 2 4 3" xfId="9671" xr:uid="{00000000-0005-0000-0000-000058240000}"/>
    <cellStyle name="Comma 8 4 2 2 5" xfId="9672" xr:uid="{00000000-0005-0000-0000-000059240000}"/>
    <cellStyle name="Comma 8 4 2 2 5 2" xfId="9673" xr:uid="{00000000-0005-0000-0000-00005A240000}"/>
    <cellStyle name="Comma 8 4 2 2 5 2 2" xfId="9674" xr:uid="{00000000-0005-0000-0000-00005B240000}"/>
    <cellStyle name="Comma 8 4 2 2 5 3" xfId="9675" xr:uid="{00000000-0005-0000-0000-00005C240000}"/>
    <cellStyle name="Comma 8 4 2 2 6" xfId="9676" xr:uid="{00000000-0005-0000-0000-00005D240000}"/>
    <cellStyle name="Comma 8 4 2 2 6 2" xfId="9677" xr:uid="{00000000-0005-0000-0000-00005E240000}"/>
    <cellStyle name="Comma 8 4 2 2 7" xfId="9678" xr:uid="{00000000-0005-0000-0000-00005F240000}"/>
    <cellStyle name="Comma 8 4 2 2 7 2" xfId="9679" xr:uid="{00000000-0005-0000-0000-000060240000}"/>
    <cellStyle name="Comma 8 4 2 2 8" xfId="9680" xr:uid="{00000000-0005-0000-0000-000061240000}"/>
    <cellStyle name="Comma 8 4 2 3" xfId="9681" xr:uid="{00000000-0005-0000-0000-000062240000}"/>
    <cellStyle name="Comma 8 4 2 3 2" xfId="9682" xr:uid="{00000000-0005-0000-0000-000063240000}"/>
    <cellStyle name="Comma 8 4 2 3 2 2" xfId="9683" xr:uid="{00000000-0005-0000-0000-000064240000}"/>
    <cellStyle name="Comma 8 4 2 3 2 2 2" xfId="9684" xr:uid="{00000000-0005-0000-0000-000065240000}"/>
    <cellStyle name="Comma 8 4 2 3 2 2 2 2" xfId="9685" xr:uid="{00000000-0005-0000-0000-000066240000}"/>
    <cellStyle name="Comma 8 4 2 3 2 2 3" xfId="9686" xr:uid="{00000000-0005-0000-0000-000067240000}"/>
    <cellStyle name="Comma 8 4 2 3 2 3" xfId="9687" xr:uid="{00000000-0005-0000-0000-000068240000}"/>
    <cellStyle name="Comma 8 4 2 3 2 3 2" xfId="9688" xr:uid="{00000000-0005-0000-0000-000069240000}"/>
    <cellStyle name="Comma 8 4 2 3 2 3 2 2" xfId="9689" xr:uid="{00000000-0005-0000-0000-00006A240000}"/>
    <cellStyle name="Comma 8 4 2 3 2 3 3" xfId="9690" xr:uid="{00000000-0005-0000-0000-00006B240000}"/>
    <cellStyle name="Comma 8 4 2 3 2 4" xfId="9691" xr:uid="{00000000-0005-0000-0000-00006C240000}"/>
    <cellStyle name="Comma 8 4 2 3 2 4 2" xfId="9692" xr:uid="{00000000-0005-0000-0000-00006D240000}"/>
    <cellStyle name="Comma 8 4 2 3 2 5" xfId="9693" xr:uid="{00000000-0005-0000-0000-00006E240000}"/>
    <cellStyle name="Comma 8 4 2 3 2 5 2" xfId="9694" xr:uid="{00000000-0005-0000-0000-00006F240000}"/>
    <cellStyle name="Comma 8 4 2 3 2 6" xfId="9695" xr:uid="{00000000-0005-0000-0000-000070240000}"/>
    <cellStyle name="Comma 8 4 2 3 3" xfId="9696" xr:uid="{00000000-0005-0000-0000-000071240000}"/>
    <cellStyle name="Comma 8 4 2 3 3 2" xfId="9697" xr:uid="{00000000-0005-0000-0000-000072240000}"/>
    <cellStyle name="Comma 8 4 2 3 3 2 2" xfId="9698" xr:uid="{00000000-0005-0000-0000-000073240000}"/>
    <cellStyle name="Comma 8 4 2 3 3 3" xfId="9699" xr:uid="{00000000-0005-0000-0000-000074240000}"/>
    <cellStyle name="Comma 8 4 2 3 4" xfId="9700" xr:uid="{00000000-0005-0000-0000-000075240000}"/>
    <cellStyle name="Comma 8 4 2 3 4 2" xfId="9701" xr:uid="{00000000-0005-0000-0000-000076240000}"/>
    <cellStyle name="Comma 8 4 2 3 4 2 2" xfId="9702" xr:uid="{00000000-0005-0000-0000-000077240000}"/>
    <cellStyle name="Comma 8 4 2 3 4 3" xfId="9703" xr:uid="{00000000-0005-0000-0000-000078240000}"/>
    <cellStyle name="Comma 8 4 2 3 5" xfId="9704" xr:uid="{00000000-0005-0000-0000-000079240000}"/>
    <cellStyle name="Comma 8 4 2 3 5 2" xfId="9705" xr:uid="{00000000-0005-0000-0000-00007A240000}"/>
    <cellStyle name="Comma 8 4 2 3 6" xfId="9706" xr:uid="{00000000-0005-0000-0000-00007B240000}"/>
    <cellStyle name="Comma 8 4 2 3 6 2" xfId="9707" xr:uid="{00000000-0005-0000-0000-00007C240000}"/>
    <cellStyle name="Comma 8 4 2 3 7" xfId="9708" xr:uid="{00000000-0005-0000-0000-00007D240000}"/>
    <cellStyle name="Comma 8 4 2 4" xfId="9709" xr:uid="{00000000-0005-0000-0000-00007E240000}"/>
    <cellStyle name="Comma 8 4 2 4 2" xfId="9710" xr:uid="{00000000-0005-0000-0000-00007F240000}"/>
    <cellStyle name="Comma 8 4 2 4 2 2" xfId="9711" xr:uid="{00000000-0005-0000-0000-000080240000}"/>
    <cellStyle name="Comma 8 4 2 4 2 2 2" xfId="9712" xr:uid="{00000000-0005-0000-0000-000081240000}"/>
    <cellStyle name="Comma 8 4 2 4 2 2 2 2" xfId="9713" xr:uid="{00000000-0005-0000-0000-000082240000}"/>
    <cellStyle name="Comma 8 4 2 4 2 2 3" xfId="9714" xr:uid="{00000000-0005-0000-0000-000083240000}"/>
    <cellStyle name="Comma 8 4 2 4 2 3" xfId="9715" xr:uid="{00000000-0005-0000-0000-000084240000}"/>
    <cellStyle name="Comma 8 4 2 4 2 3 2" xfId="9716" xr:uid="{00000000-0005-0000-0000-000085240000}"/>
    <cellStyle name="Comma 8 4 2 4 2 3 2 2" xfId="9717" xr:uid="{00000000-0005-0000-0000-000086240000}"/>
    <cellStyle name="Comma 8 4 2 4 2 3 3" xfId="9718" xr:uid="{00000000-0005-0000-0000-000087240000}"/>
    <cellStyle name="Comma 8 4 2 4 2 4" xfId="9719" xr:uid="{00000000-0005-0000-0000-000088240000}"/>
    <cellStyle name="Comma 8 4 2 4 2 4 2" xfId="9720" xr:uid="{00000000-0005-0000-0000-000089240000}"/>
    <cellStyle name="Comma 8 4 2 4 2 5" xfId="9721" xr:uid="{00000000-0005-0000-0000-00008A240000}"/>
    <cellStyle name="Comma 8 4 2 4 2 5 2" xfId="9722" xr:uid="{00000000-0005-0000-0000-00008B240000}"/>
    <cellStyle name="Comma 8 4 2 4 2 6" xfId="9723" xr:uid="{00000000-0005-0000-0000-00008C240000}"/>
    <cellStyle name="Comma 8 4 2 4 3" xfId="9724" xr:uid="{00000000-0005-0000-0000-00008D240000}"/>
    <cellStyle name="Comma 8 4 2 4 3 2" xfId="9725" xr:uid="{00000000-0005-0000-0000-00008E240000}"/>
    <cellStyle name="Comma 8 4 2 4 3 2 2" xfId="9726" xr:uid="{00000000-0005-0000-0000-00008F240000}"/>
    <cellStyle name="Comma 8 4 2 4 3 3" xfId="9727" xr:uid="{00000000-0005-0000-0000-000090240000}"/>
    <cellStyle name="Comma 8 4 2 4 4" xfId="9728" xr:uid="{00000000-0005-0000-0000-000091240000}"/>
    <cellStyle name="Comma 8 4 2 4 4 2" xfId="9729" xr:uid="{00000000-0005-0000-0000-000092240000}"/>
    <cellStyle name="Comma 8 4 2 4 4 2 2" xfId="9730" xr:uid="{00000000-0005-0000-0000-000093240000}"/>
    <cellStyle name="Comma 8 4 2 4 4 3" xfId="9731" xr:uid="{00000000-0005-0000-0000-000094240000}"/>
    <cellStyle name="Comma 8 4 2 4 5" xfId="9732" xr:uid="{00000000-0005-0000-0000-000095240000}"/>
    <cellStyle name="Comma 8 4 2 4 5 2" xfId="9733" xr:uid="{00000000-0005-0000-0000-000096240000}"/>
    <cellStyle name="Comma 8 4 2 4 6" xfId="9734" xr:uid="{00000000-0005-0000-0000-000097240000}"/>
    <cellStyle name="Comma 8 4 2 4 6 2" xfId="9735" xr:uid="{00000000-0005-0000-0000-000098240000}"/>
    <cellStyle name="Comma 8 4 2 4 7" xfId="9736" xr:uid="{00000000-0005-0000-0000-000099240000}"/>
    <cellStyle name="Comma 8 4 2 5" xfId="9737" xr:uid="{00000000-0005-0000-0000-00009A240000}"/>
    <cellStyle name="Comma 8 4 2 5 2" xfId="9738" xr:uid="{00000000-0005-0000-0000-00009B240000}"/>
    <cellStyle name="Comma 8 4 2 5 2 2" xfId="9739" xr:uid="{00000000-0005-0000-0000-00009C240000}"/>
    <cellStyle name="Comma 8 4 2 5 2 2 2" xfId="9740" xr:uid="{00000000-0005-0000-0000-00009D240000}"/>
    <cellStyle name="Comma 8 4 2 5 2 3" xfId="9741" xr:uid="{00000000-0005-0000-0000-00009E240000}"/>
    <cellStyle name="Comma 8 4 2 5 3" xfId="9742" xr:uid="{00000000-0005-0000-0000-00009F240000}"/>
    <cellStyle name="Comma 8 4 2 5 3 2" xfId="9743" xr:uid="{00000000-0005-0000-0000-0000A0240000}"/>
    <cellStyle name="Comma 8 4 2 5 3 2 2" xfId="9744" xr:uid="{00000000-0005-0000-0000-0000A1240000}"/>
    <cellStyle name="Comma 8 4 2 5 3 3" xfId="9745" xr:uid="{00000000-0005-0000-0000-0000A2240000}"/>
    <cellStyle name="Comma 8 4 2 5 4" xfId="9746" xr:uid="{00000000-0005-0000-0000-0000A3240000}"/>
    <cellStyle name="Comma 8 4 2 5 4 2" xfId="9747" xr:uid="{00000000-0005-0000-0000-0000A4240000}"/>
    <cellStyle name="Comma 8 4 2 5 5" xfId="9748" xr:uid="{00000000-0005-0000-0000-0000A5240000}"/>
    <cellStyle name="Comma 8 4 2 5 5 2" xfId="9749" xr:uid="{00000000-0005-0000-0000-0000A6240000}"/>
    <cellStyle name="Comma 8 4 2 5 6" xfId="9750" xr:uid="{00000000-0005-0000-0000-0000A7240000}"/>
    <cellStyle name="Comma 8 4 2 6" xfId="9751" xr:uid="{00000000-0005-0000-0000-0000A8240000}"/>
    <cellStyle name="Comma 8 4 2 6 2" xfId="9752" xr:uid="{00000000-0005-0000-0000-0000A9240000}"/>
    <cellStyle name="Comma 8 4 2 6 2 2" xfId="9753" xr:uid="{00000000-0005-0000-0000-0000AA240000}"/>
    <cellStyle name="Comma 8 4 2 6 3" xfId="9754" xr:uid="{00000000-0005-0000-0000-0000AB240000}"/>
    <cellStyle name="Comma 8 4 2 7" xfId="9755" xr:uid="{00000000-0005-0000-0000-0000AC240000}"/>
    <cellStyle name="Comma 8 4 2 7 2" xfId="9756" xr:uid="{00000000-0005-0000-0000-0000AD240000}"/>
    <cellStyle name="Comma 8 4 2 7 2 2" xfId="9757" xr:uid="{00000000-0005-0000-0000-0000AE240000}"/>
    <cellStyle name="Comma 8 4 2 7 3" xfId="9758" xr:uid="{00000000-0005-0000-0000-0000AF240000}"/>
    <cellStyle name="Comma 8 4 2 8" xfId="9759" xr:uid="{00000000-0005-0000-0000-0000B0240000}"/>
    <cellStyle name="Comma 8 4 2 8 2" xfId="9760" xr:uid="{00000000-0005-0000-0000-0000B1240000}"/>
    <cellStyle name="Comma 8 4 2 9" xfId="9761" xr:uid="{00000000-0005-0000-0000-0000B2240000}"/>
    <cellStyle name="Comma 8 4 2 9 2" xfId="9762" xr:uid="{00000000-0005-0000-0000-0000B3240000}"/>
    <cellStyle name="Comma 8 4 3" xfId="9763" xr:uid="{00000000-0005-0000-0000-0000B4240000}"/>
    <cellStyle name="Comma 8 4 3 2" xfId="9764" xr:uid="{00000000-0005-0000-0000-0000B5240000}"/>
    <cellStyle name="Comma 8 4 3 2 2" xfId="9765" xr:uid="{00000000-0005-0000-0000-0000B6240000}"/>
    <cellStyle name="Comma 8 4 3 2 2 2" xfId="9766" xr:uid="{00000000-0005-0000-0000-0000B7240000}"/>
    <cellStyle name="Comma 8 4 3 2 2 2 2" xfId="9767" xr:uid="{00000000-0005-0000-0000-0000B8240000}"/>
    <cellStyle name="Comma 8 4 3 2 2 2 2 2" xfId="9768" xr:uid="{00000000-0005-0000-0000-0000B9240000}"/>
    <cellStyle name="Comma 8 4 3 2 2 2 3" xfId="9769" xr:uid="{00000000-0005-0000-0000-0000BA240000}"/>
    <cellStyle name="Comma 8 4 3 2 2 3" xfId="9770" xr:uid="{00000000-0005-0000-0000-0000BB240000}"/>
    <cellStyle name="Comma 8 4 3 2 2 3 2" xfId="9771" xr:uid="{00000000-0005-0000-0000-0000BC240000}"/>
    <cellStyle name="Comma 8 4 3 2 2 3 2 2" xfId="9772" xr:uid="{00000000-0005-0000-0000-0000BD240000}"/>
    <cellStyle name="Comma 8 4 3 2 2 3 3" xfId="9773" xr:uid="{00000000-0005-0000-0000-0000BE240000}"/>
    <cellStyle name="Comma 8 4 3 2 2 4" xfId="9774" xr:uid="{00000000-0005-0000-0000-0000BF240000}"/>
    <cellStyle name="Comma 8 4 3 2 2 4 2" xfId="9775" xr:uid="{00000000-0005-0000-0000-0000C0240000}"/>
    <cellStyle name="Comma 8 4 3 2 2 5" xfId="9776" xr:uid="{00000000-0005-0000-0000-0000C1240000}"/>
    <cellStyle name="Comma 8 4 3 2 2 5 2" xfId="9777" xr:uid="{00000000-0005-0000-0000-0000C2240000}"/>
    <cellStyle name="Comma 8 4 3 2 2 6" xfId="9778" xr:uid="{00000000-0005-0000-0000-0000C3240000}"/>
    <cellStyle name="Comma 8 4 3 2 3" xfId="9779" xr:uid="{00000000-0005-0000-0000-0000C4240000}"/>
    <cellStyle name="Comma 8 4 3 2 3 2" xfId="9780" xr:uid="{00000000-0005-0000-0000-0000C5240000}"/>
    <cellStyle name="Comma 8 4 3 2 3 2 2" xfId="9781" xr:uid="{00000000-0005-0000-0000-0000C6240000}"/>
    <cellStyle name="Comma 8 4 3 2 3 3" xfId="9782" xr:uid="{00000000-0005-0000-0000-0000C7240000}"/>
    <cellStyle name="Comma 8 4 3 2 4" xfId="9783" xr:uid="{00000000-0005-0000-0000-0000C8240000}"/>
    <cellStyle name="Comma 8 4 3 2 4 2" xfId="9784" xr:uid="{00000000-0005-0000-0000-0000C9240000}"/>
    <cellStyle name="Comma 8 4 3 2 4 2 2" xfId="9785" xr:uid="{00000000-0005-0000-0000-0000CA240000}"/>
    <cellStyle name="Comma 8 4 3 2 4 3" xfId="9786" xr:uid="{00000000-0005-0000-0000-0000CB240000}"/>
    <cellStyle name="Comma 8 4 3 2 5" xfId="9787" xr:uid="{00000000-0005-0000-0000-0000CC240000}"/>
    <cellStyle name="Comma 8 4 3 2 5 2" xfId="9788" xr:uid="{00000000-0005-0000-0000-0000CD240000}"/>
    <cellStyle name="Comma 8 4 3 2 6" xfId="9789" xr:uid="{00000000-0005-0000-0000-0000CE240000}"/>
    <cellStyle name="Comma 8 4 3 2 6 2" xfId="9790" xr:uid="{00000000-0005-0000-0000-0000CF240000}"/>
    <cellStyle name="Comma 8 4 3 2 7" xfId="9791" xr:uid="{00000000-0005-0000-0000-0000D0240000}"/>
    <cellStyle name="Comma 8 4 3 3" xfId="9792" xr:uid="{00000000-0005-0000-0000-0000D1240000}"/>
    <cellStyle name="Comma 8 4 3 3 2" xfId="9793" xr:uid="{00000000-0005-0000-0000-0000D2240000}"/>
    <cellStyle name="Comma 8 4 3 3 2 2" xfId="9794" xr:uid="{00000000-0005-0000-0000-0000D3240000}"/>
    <cellStyle name="Comma 8 4 3 3 2 2 2" xfId="9795" xr:uid="{00000000-0005-0000-0000-0000D4240000}"/>
    <cellStyle name="Comma 8 4 3 3 2 3" xfId="9796" xr:uid="{00000000-0005-0000-0000-0000D5240000}"/>
    <cellStyle name="Comma 8 4 3 3 3" xfId="9797" xr:uid="{00000000-0005-0000-0000-0000D6240000}"/>
    <cellStyle name="Comma 8 4 3 3 3 2" xfId="9798" xr:uid="{00000000-0005-0000-0000-0000D7240000}"/>
    <cellStyle name="Comma 8 4 3 3 3 2 2" xfId="9799" xr:uid="{00000000-0005-0000-0000-0000D8240000}"/>
    <cellStyle name="Comma 8 4 3 3 3 3" xfId="9800" xr:uid="{00000000-0005-0000-0000-0000D9240000}"/>
    <cellStyle name="Comma 8 4 3 3 4" xfId="9801" xr:uid="{00000000-0005-0000-0000-0000DA240000}"/>
    <cellStyle name="Comma 8 4 3 3 4 2" xfId="9802" xr:uid="{00000000-0005-0000-0000-0000DB240000}"/>
    <cellStyle name="Comma 8 4 3 3 5" xfId="9803" xr:uid="{00000000-0005-0000-0000-0000DC240000}"/>
    <cellStyle name="Comma 8 4 3 3 5 2" xfId="9804" xr:uid="{00000000-0005-0000-0000-0000DD240000}"/>
    <cellStyle name="Comma 8 4 3 3 6" xfId="9805" xr:uid="{00000000-0005-0000-0000-0000DE240000}"/>
    <cellStyle name="Comma 8 4 3 4" xfId="9806" xr:uid="{00000000-0005-0000-0000-0000DF240000}"/>
    <cellStyle name="Comma 8 4 3 4 2" xfId="9807" xr:uid="{00000000-0005-0000-0000-0000E0240000}"/>
    <cellStyle name="Comma 8 4 3 4 2 2" xfId="9808" xr:uid="{00000000-0005-0000-0000-0000E1240000}"/>
    <cellStyle name="Comma 8 4 3 4 3" xfId="9809" xr:uid="{00000000-0005-0000-0000-0000E2240000}"/>
    <cellStyle name="Comma 8 4 3 5" xfId="9810" xr:uid="{00000000-0005-0000-0000-0000E3240000}"/>
    <cellStyle name="Comma 8 4 3 5 2" xfId="9811" xr:uid="{00000000-0005-0000-0000-0000E4240000}"/>
    <cellStyle name="Comma 8 4 3 5 2 2" xfId="9812" xr:uid="{00000000-0005-0000-0000-0000E5240000}"/>
    <cellStyle name="Comma 8 4 3 5 3" xfId="9813" xr:uid="{00000000-0005-0000-0000-0000E6240000}"/>
    <cellStyle name="Comma 8 4 3 6" xfId="9814" xr:uid="{00000000-0005-0000-0000-0000E7240000}"/>
    <cellStyle name="Comma 8 4 3 6 2" xfId="9815" xr:uid="{00000000-0005-0000-0000-0000E8240000}"/>
    <cellStyle name="Comma 8 4 3 7" xfId="9816" xr:uid="{00000000-0005-0000-0000-0000E9240000}"/>
    <cellStyle name="Comma 8 4 3 7 2" xfId="9817" xr:uid="{00000000-0005-0000-0000-0000EA240000}"/>
    <cellStyle name="Comma 8 4 3 8" xfId="9818" xr:uid="{00000000-0005-0000-0000-0000EB240000}"/>
    <cellStyle name="Comma 8 4 4" xfId="9819" xr:uid="{00000000-0005-0000-0000-0000EC240000}"/>
    <cellStyle name="Comma 8 4 4 2" xfId="9820" xr:uid="{00000000-0005-0000-0000-0000ED240000}"/>
    <cellStyle name="Comma 8 4 4 2 2" xfId="9821" xr:uid="{00000000-0005-0000-0000-0000EE240000}"/>
    <cellStyle name="Comma 8 4 4 2 2 2" xfId="9822" xr:uid="{00000000-0005-0000-0000-0000EF240000}"/>
    <cellStyle name="Comma 8 4 4 2 2 2 2" xfId="9823" xr:uid="{00000000-0005-0000-0000-0000F0240000}"/>
    <cellStyle name="Comma 8 4 4 2 2 3" xfId="9824" xr:uid="{00000000-0005-0000-0000-0000F1240000}"/>
    <cellStyle name="Comma 8 4 4 2 3" xfId="9825" xr:uid="{00000000-0005-0000-0000-0000F2240000}"/>
    <cellStyle name="Comma 8 4 4 2 3 2" xfId="9826" xr:uid="{00000000-0005-0000-0000-0000F3240000}"/>
    <cellStyle name="Comma 8 4 4 2 3 2 2" xfId="9827" xr:uid="{00000000-0005-0000-0000-0000F4240000}"/>
    <cellStyle name="Comma 8 4 4 2 3 3" xfId="9828" xr:uid="{00000000-0005-0000-0000-0000F5240000}"/>
    <cellStyle name="Comma 8 4 4 2 4" xfId="9829" xr:uid="{00000000-0005-0000-0000-0000F6240000}"/>
    <cellStyle name="Comma 8 4 4 2 4 2" xfId="9830" xr:uid="{00000000-0005-0000-0000-0000F7240000}"/>
    <cellStyle name="Comma 8 4 4 2 5" xfId="9831" xr:uid="{00000000-0005-0000-0000-0000F8240000}"/>
    <cellStyle name="Comma 8 4 4 2 5 2" xfId="9832" xr:uid="{00000000-0005-0000-0000-0000F9240000}"/>
    <cellStyle name="Comma 8 4 4 2 6" xfId="9833" xr:uid="{00000000-0005-0000-0000-0000FA240000}"/>
    <cellStyle name="Comma 8 4 4 3" xfId="9834" xr:uid="{00000000-0005-0000-0000-0000FB240000}"/>
    <cellStyle name="Comma 8 4 4 3 2" xfId="9835" xr:uid="{00000000-0005-0000-0000-0000FC240000}"/>
    <cellStyle name="Comma 8 4 4 3 2 2" xfId="9836" xr:uid="{00000000-0005-0000-0000-0000FD240000}"/>
    <cellStyle name="Comma 8 4 4 3 3" xfId="9837" xr:uid="{00000000-0005-0000-0000-0000FE240000}"/>
    <cellStyle name="Comma 8 4 4 4" xfId="9838" xr:uid="{00000000-0005-0000-0000-0000FF240000}"/>
    <cellStyle name="Comma 8 4 4 4 2" xfId="9839" xr:uid="{00000000-0005-0000-0000-000000250000}"/>
    <cellStyle name="Comma 8 4 4 4 2 2" xfId="9840" xr:uid="{00000000-0005-0000-0000-000001250000}"/>
    <cellStyle name="Comma 8 4 4 4 3" xfId="9841" xr:uid="{00000000-0005-0000-0000-000002250000}"/>
    <cellStyle name="Comma 8 4 4 5" xfId="9842" xr:uid="{00000000-0005-0000-0000-000003250000}"/>
    <cellStyle name="Comma 8 4 4 5 2" xfId="9843" xr:uid="{00000000-0005-0000-0000-000004250000}"/>
    <cellStyle name="Comma 8 4 4 6" xfId="9844" xr:uid="{00000000-0005-0000-0000-000005250000}"/>
    <cellStyle name="Comma 8 4 4 6 2" xfId="9845" xr:uid="{00000000-0005-0000-0000-000006250000}"/>
    <cellStyle name="Comma 8 4 4 7" xfId="9846" xr:uid="{00000000-0005-0000-0000-000007250000}"/>
    <cellStyle name="Comma 8 4 5" xfId="9847" xr:uid="{00000000-0005-0000-0000-000008250000}"/>
    <cellStyle name="Comma 8 4 5 2" xfId="9848" xr:uid="{00000000-0005-0000-0000-000009250000}"/>
    <cellStyle name="Comma 8 4 5 2 2" xfId="9849" xr:uid="{00000000-0005-0000-0000-00000A250000}"/>
    <cellStyle name="Comma 8 4 5 2 2 2" xfId="9850" xr:uid="{00000000-0005-0000-0000-00000B250000}"/>
    <cellStyle name="Comma 8 4 5 2 2 2 2" xfId="9851" xr:uid="{00000000-0005-0000-0000-00000C250000}"/>
    <cellStyle name="Comma 8 4 5 2 2 3" xfId="9852" xr:uid="{00000000-0005-0000-0000-00000D250000}"/>
    <cellStyle name="Comma 8 4 5 2 3" xfId="9853" xr:uid="{00000000-0005-0000-0000-00000E250000}"/>
    <cellStyle name="Comma 8 4 5 2 3 2" xfId="9854" xr:uid="{00000000-0005-0000-0000-00000F250000}"/>
    <cellStyle name="Comma 8 4 5 2 3 2 2" xfId="9855" xr:uid="{00000000-0005-0000-0000-000010250000}"/>
    <cellStyle name="Comma 8 4 5 2 3 3" xfId="9856" xr:uid="{00000000-0005-0000-0000-000011250000}"/>
    <cellStyle name="Comma 8 4 5 2 4" xfId="9857" xr:uid="{00000000-0005-0000-0000-000012250000}"/>
    <cellStyle name="Comma 8 4 5 2 4 2" xfId="9858" xr:uid="{00000000-0005-0000-0000-000013250000}"/>
    <cellStyle name="Comma 8 4 5 2 5" xfId="9859" xr:uid="{00000000-0005-0000-0000-000014250000}"/>
    <cellStyle name="Comma 8 4 5 2 5 2" xfId="9860" xr:uid="{00000000-0005-0000-0000-000015250000}"/>
    <cellStyle name="Comma 8 4 5 2 6" xfId="9861" xr:uid="{00000000-0005-0000-0000-000016250000}"/>
    <cellStyle name="Comma 8 4 5 3" xfId="9862" xr:uid="{00000000-0005-0000-0000-000017250000}"/>
    <cellStyle name="Comma 8 4 5 3 2" xfId="9863" xr:uid="{00000000-0005-0000-0000-000018250000}"/>
    <cellStyle name="Comma 8 4 5 3 2 2" xfId="9864" xr:uid="{00000000-0005-0000-0000-000019250000}"/>
    <cellStyle name="Comma 8 4 5 3 3" xfId="9865" xr:uid="{00000000-0005-0000-0000-00001A250000}"/>
    <cellStyle name="Comma 8 4 5 4" xfId="9866" xr:uid="{00000000-0005-0000-0000-00001B250000}"/>
    <cellStyle name="Comma 8 4 5 4 2" xfId="9867" xr:uid="{00000000-0005-0000-0000-00001C250000}"/>
    <cellStyle name="Comma 8 4 5 4 2 2" xfId="9868" xr:uid="{00000000-0005-0000-0000-00001D250000}"/>
    <cellStyle name="Comma 8 4 5 4 3" xfId="9869" xr:uid="{00000000-0005-0000-0000-00001E250000}"/>
    <cellStyle name="Comma 8 4 5 5" xfId="9870" xr:uid="{00000000-0005-0000-0000-00001F250000}"/>
    <cellStyle name="Comma 8 4 5 5 2" xfId="9871" xr:uid="{00000000-0005-0000-0000-000020250000}"/>
    <cellStyle name="Comma 8 4 5 6" xfId="9872" xr:uid="{00000000-0005-0000-0000-000021250000}"/>
    <cellStyle name="Comma 8 4 5 6 2" xfId="9873" xr:uid="{00000000-0005-0000-0000-000022250000}"/>
    <cellStyle name="Comma 8 4 5 7" xfId="9874" xr:uid="{00000000-0005-0000-0000-000023250000}"/>
    <cellStyle name="Comma 8 4 6" xfId="9875" xr:uid="{00000000-0005-0000-0000-000024250000}"/>
    <cellStyle name="Comma 8 4 6 2" xfId="9876" xr:uid="{00000000-0005-0000-0000-000025250000}"/>
    <cellStyle name="Comma 8 4 6 2 2" xfId="9877" xr:uid="{00000000-0005-0000-0000-000026250000}"/>
    <cellStyle name="Comma 8 4 6 2 2 2" xfId="9878" xr:uid="{00000000-0005-0000-0000-000027250000}"/>
    <cellStyle name="Comma 8 4 6 2 3" xfId="9879" xr:uid="{00000000-0005-0000-0000-000028250000}"/>
    <cellStyle name="Comma 8 4 6 3" xfId="9880" xr:uid="{00000000-0005-0000-0000-000029250000}"/>
    <cellStyle name="Comma 8 4 6 3 2" xfId="9881" xr:uid="{00000000-0005-0000-0000-00002A250000}"/>
    <cellStyle name="Comma 8 4 6 3 2 2" xfId="9882" xr:uid="{00000000-0005-0000-0000-00002B250000}"/>
    <cellStyle name="Comma 8 4 6 3 3" xfId="9883" xr:uid="{00000000-0005-0000-0000-00002C250000}"/>
    <cellStyle name="Comma 8 4 6 4" xfId="9884" xr:uid="{00000000-0005-0000-0000-00002D250000}"/>
    <cellStyle name="Comma 8 4 6 4 2" xfId="9885" xr:uid="{00000000-0005-0000-0000-00002E250000}"/>
    <cellStyle name="Comma 8 4 6 5" xfId="9886" xr:uid="{00000000-0005-0000-0000-00002F250000}"/>
    <cellStyle name="Comma 8 4 6 5 2" xfId="9887" xr:uid="{00000000-0005-0000-0000-000030250000}"/>
    <cellStyle name="Comma 8 4 6 6" xfId="9888" xr:uid="{00000000-0005-0000-0000-000031250000}"/>
    <cellStyle name="Comma 8 4 7" xfId="9889" xr:uid="{00000000-0005-0000-0000-000032250000}"/>
    <cellStyle name="Comma 8 4 7 2" xfId="9890" xr:uid="{00000000-0005-0000-0000-000033250000}"/>
    <cellStyle name="Comma 8 4 7 2 2" xfId="9891" xr:uid="{00000000-0005-0000-0000-000034250000}"/>
    <cellStyle name="Comma 8 4 7 3" xfId="9892" xr:uid="{00000000-0005-0000-0000-000035250000}"/>
    <cellStyle name="Comma 8 4 8" xfId="9893" xr:uid="{00000000-0005-0000-0000-000036250000}"/>
    <cellStyle name="Comma 8 4 8 2" xfId="9894" xr:uid="{00000000-0005-0000-0000-000037250000}"/>
    <cellStyle name="Comma 8 4 8 2 2" xfId="9895" xr:uid="{00000000-0005-0000-0000-000038250000}"/>
    <cellStyle name="Comma 8 4 8 3" xfId="9896" xr:uid="{00000000-0005-0000-0000-000039250000}"/>
    <cellStyle name="Comma 8 4 9" xfId="9897" xr:uid="{00000000-0005-0000-0000-00003A250000}"/>
    <cellStyle name="Comma 8 4 9 2" xfId="9898" xr:uid="{00000000-0005-0000-0000-00003B250000}"/>
    <cellStyle name="Comma 8 5" xfId="9899" xr:uid="{00000000-0005-0000-0000-00003C250000}"/>
    <cellStyle name="Comma 8 5 10" xfId="9900" xr:uid="{00000000-0005-0000-0000-00003D250000}"/>
    <cellStyle name="Comma 8 5 2" xfId="9901" xr:uid="{00000000-0005-0000-0000-00003E250000}"/>
    <cellStyle name="Comma 8 5 2 2" xfId="9902" xr:uid="{00000000-0005-0000-0000-00003F250000}"/>
    <cellStyle name="Comma 8 5 2 2 2" xfId="9903" xr:uid="{00000000-0005-0000-0000-000040250000}"/>
    <cellStyle name="Comma 8 5 2 2 2 2" xfId="9904" xr:uid="{00000000-0005-0000-0000-000041250000}"/>
    <cellStyle name="Comma 8 5 2 2 2 2 2" xfId="9905" xr:uid="{00000000-0005-0000-0000-000042250000}"/>
    <cellStyle name="Comma 8 5 2 2 2 2 2 2" xfId="9906" xr:uid="{00000000-0005-0000-0000-000043250000}"/>
    <cellStyle name="Comma 8 5 2 2 2 2 3" xfId="9907" xr:uid="{00000000-0005-0000-0000-000044250000}"/>
    <cellStyle name="Comma 8 5 2 2 2 3" xfId="9908" xr:uid="{00000000-0005-0000-0000-000045250000}"/>
    <cellStyle name="Comma 8 5 2 2 2 3 2" xfId="9909" xr:uid="{00000000-0005-0000-0000-000046250000}"/>
    <cellStyle name="Comma 8 5 2 2 2 3 2 2" xfId="9910" xr:uid="{00000000-0005-0000-0000-000047250000}"/>
    <cellStyle name="Comma 8 5 2 2 2 3 3" xfId="9911" xr:uid="{00000000-0005-0000-0000-000048250000}"/>
    <cellStyle name="Comma 8 5 2 2 2 4" xfId="9912" xr:uid="{00000000-0005-0000-0000-000049250000}"/>
    <cellStyle name="Comma 8 5 2 2 2 4 2" xfId="9913" xr:uid="{00000000-0005-0000-0000-00004A250000}"/>
    <cellStyle name="Comma 8 5 2 2 2 5" xfId="9914" xr:uid="{00000000-0005-0000-0000-00004B250000}"/>
    <cellStyle name="Comma 8 5 2 2 2 5 2" xfId="9915" xr:uid="{00000000-0005-0000-0000-00004C250000}"/>
    <cellStyle name="Comma 8 5 2 2 2 6" xfId="9916" xr:uid="{00000000-0005-0000-0000-00004D250000}"/>
    <cellStyle name="Comma 8 5 2 2 3" xfId="9917" xr:uid="{00000000-0005-0000-0000-00004E250000}"/>
    <cellStyle name="Comma 8 5 2 2 3 2" xfId="9918" xr:uid="{00000000-0005-0000-0000-00004F250000}"/>
    <cellStyle name="Comma 8 5 2 2 3 2 2" xfId="9919" xr:uid="{00000000-0005-0000-0000-000050250000}"/>
    <cellStyle name="Comma 8 5 2 2 3 3" xfId="9920" xr:uid="{00000000-0005-0000-0000-000051250000}"/>
    <cellStyle name="Comma 8 5 2 2 4" xfId="9921" xr:uid="{00000000-0005-0000-0000-000052250000}"/>
    <cellStyle name="Comma 8 5 2 2 4 2" xfId="9922" xr:uid="{00000000-0005-0000-0000-000053250000}"/>
    <cellStyle name="Comma 8 5 2 2 4 2 2" xfId="9923" xr:uid="{00000000-0005-0000-0000-000054250000}"/>
    <cellStyle name="Comma 8 5 2 2 4 3" xfId="9924" xr:uid="{00000000-0005-0000-0000-000055250000}"/>
    <cellStyle name="Comma 8 5 2 2 5" xfId="9925" xr:uid="{00000000-0005-0000-0000-000056250000}"/>
    <cellStyle name="Comma 8 5 2 2 5 2" xfId="9926" xr:uid="{00000000-0005-0000-0000-000057250000}"/>
    <cellStyle name="Comma 8 5 2 2 6" xfId="9927" xr:uid="{00000000-0005-0000-0000-000058250000}"/>
    <cellStyle name="Comma 8 5 2 2 6 2" xfId="9928" xr:uid="{00000000-0005-0000-0000-000059250000}"/>
    <cellStyle name="Comma 8 5 2 2 7" xfId="9929" xr:uid="{00000000-0005-0000-0000-00005A250000}"/>
    <cellStyle name="Comma 8 5 2 3" xfId="9930" xr:uid="{00000000-0005-0000-0000-00005B250000}"/>
    <cellStyle name="Comma 8 5 2 3 2" xfId="9931" xr:uid="{00000000-0005-0000-0000-00005C250000}"/>
    <cellStyle name="Comma 8 5 2 3 2 2" xfId="9932" xr:uid="{00000000-0005-0000-0000-00005D250000}"/>
    <cellStyle name="Comma 8 5 2 3 2 2 2" xfId="9933" xr:uid="{00000000-0005-0000-0000-00005E250000}"/>
    <cellStyle name="Comma 8 5 2 3 2 3" xfId="9934" xr:uid="{00000000-0005-0000-0000-00005F250000}"/>
    <cellStyle name="Comma 8 5 2 3 3" xfId="9935" xr:uid="{00000000-0005-0000-0000-000060250000}"/>
    <cellStyle name="Comma 8 5 2 3 3 2" xfId="9936" xr:uid="{00000000-0005-0000-0000-000061250000}"/>
    <cellStyle name="Comma 8 5 2 3 3 2 2" xfId="9937" xr:uid="{00000000-0005-0000-0000-000062250000}"/>
    <cellStyle name="Comma 8 5 2 3 3 3" xfId="9938" xr:uid="{00000000-0005-0000-0000-000063250000}"/>
    <cellStyle name="Comma 8 5 2 3 4" xfId="9939" xr:uid="{00000000-0005-0000-0000-000064250000}"/>
    <cellStyle name="Comma 8 5 2 3 4 2" xfId="9940" xr:uid="{00000000-0005-0000-0000-000065250000}"/>
    <cellStyle name="Comma 8 5 2 3 5" xfId="9941" xr:uid="{00000000-0005-0000-0000-000066250000}"/>
    <cellStyle name="Comma 8 5 2 3 5 2" xfId="9942" xr:uid="{00000000-0005-0000-0000-000067250000}"/>
    <cellStyle name="Comma 8 5 2 3 6" xfId="9943" xr:uid="{00000000-0005-0000-0000-000068250000}"/>
    <cellStyle name="Comma 8 5 2 4" xfId="9944" xr:uid="{00000000-0005-0000-0000-000069250000}"/>
    <cellStyle name="Comma 8 5 2 4 2" xfId="9945" xr:uid="{00000000-0005-0000-0000-00006A250000}"/>
    <cellStyle name="Comma 8 5 2 4 2 2" xfId="9946" xr:uid="{00000000-0005-0000-0000-00006B250000}"/>
    <cellStyle name="Comma 8 5 2 4 3" xfId="9947" xr:uid="{00000000-0005-0000-0000-00006C250000}"/>
    <cellStyle name="Comma 8 5 2 5" xfId="9948" xr:uid="{00000000-0005-0000-0000-00006D250000}"/>
    <cellStyle name="Comma 8 5 2 5 2" xfId="9949" xr:uid="{00000000-0005-0000-0000-00006E250000}"/>
    <cellStyle name="Comma 8 5 2 5 2 2" xfId="9950" xr:uid="{00000000-0005-0000-0000-00006F250000}"/>
    <cellStyle name="Comma 8 5 2 5 3" xfId="9951" xr:uid="{00000000-0005-0000-0000-000070250000}"/>
    <cellStyle name="Comma 8 5 2 6" xfId="9952" xr:uid="{00000000-0005-0000-0000-000071250000}"/>
    <cellStyle name="Comma 8 5 2 6 2" xfId="9953" xr:uid="{00000000-0005-0000-0000-000072250000}"/>
    <cellStyle name="Comma 8 5 2 7" xfId="9954" xr:uid="{00000000-0005-0000-0000-000073250000}"/>
    <cellStyle name="Comma 8 5 2 7 2" xfId="9955" xr:uid="{00000000-0005-0000-0000-000074250000}"/>
    <cellStyle name="Comma 8 5 2 8" xfId="9956" xr:uid="{00000000-0005-0000-0000-000075250000}"/>
    <cellStyle name="Comma 8 5 3" xfId="9957" xr:uid="{00000000-0005-0000-0000-000076250000}"/>
    <cellStyle name="Comma 8 5 3 2" xfId="9958" xr:uid="{00000000-0005-0000-0000-000077250000}"/>
    <cellStyle name="Comma 8 5 3 2 2" xfId="9959" xr:uid="{00000000-0005-0000-0000-000078250000}"/>
    <cellStyle name="Comma 8 5 3 2 2 2" xfId="9960" xr:uid="{00000000-0005-0000-0000-000079250000}"/>
    <cellStyle name="Comma 8 5 3 2 2 2 2" xfId="9961" xr:uid="{00000000-0005-0000-0000-00007A250000}"/>
    <cellStyle name="Comma 8 5 3 2 2 3" xfId="9962" xr:uid="{00000000-0005-0000-0000-00007B250000}"/>
    <cellStyle name="Comma 8 5 3 2 3" xfId="9963" xr:uid="{00000000-0005-0000-0000-00007C250000}"/>
    <cellStyle name="Comma 8 5 3 2 3 2" xfId="9964" xr:uid="{00000000-0005-0000-0000-00007D250000}"/>
    <cellStyle name="Comma 8 5 3 2 3 2 2" xfId="9965" xr:uid="{00000000-0005-0000-0000-00007E250000}"/>
    <cellStyle name="Comma 8 5 3 2 3 3" xfId="9966" xr:uid="{00000000-0005-0000-0000-00007F250000}"/>
    <cellStyle name="Comma 8 5 3 2 4" xfId="9967" xr:uid="{00000000-0005-0000-0000-000080250000}"/>
    <cellStyle name="Comma 8 5 3 2 4 2" xfId="9968" xr:uid="{00000000-0005-0000-0000-000081250000}"/>
    <cellStyle name="Comma 8 5 3 2 5" xfId="9969" xr:uid="{00000000-0005-0000-0000-000082250000}"/>
    <cellStyle name="Comma 8 5 3 2 5 2" xfId="9970" xr:uid="{00000000-0005-0000-0000-000083250000}"/>
    <cellStyle name="Comma 8 5 3 2 6" xfId="9971" xr:uid="{00000000-0005-0000-0000-000084250000}"/>
    <cellStyle name="Comma 8 5 3 3" xfId="9972" xr:uid="{00000000-0005-0000-0000-000085250000}"/>
    <cellStyle name="Comma 8 5 3 3 2" xfId="9973" xr:uid="{00000000-0005-0000-0000-000086250000}"/>
    <cellStyle name="Comma 8 5 3 3 2 2" xfId="9974" xr:uid="{00000000-0005-0000-0000-000087250000}"/>
    <cellStyle name="Comma 8 5 3 3 3" xfId="9975" xr:uid="{00000000-0005-0000-0000-000088250000}"/>
    <cellStyle name="Comma 8 5 3 4" xfId="9976" xr:uid="{00000000-0005-0000-0000-000089250000}"/>
    <cellStyle name="Comma 8 5 3 4 2" xfId="9977" xr:uid="{00000000-0005-0000-0000-00008A250000}"/>
    <cellStyle name="Comma 8 5 3 4 2 2" xfId="9978" xr:uid="{00000000-0005-0000-0000-00008B250000}"/>
    <cellStyle name="Comma 8 5 3 4 3" xfId="9979" xr:uid="{00000000-0005-0000-0000-00008C250000}"/>
    <cellStyle name="Comma 8 5 3 5" xfId="9980" xr:uid="{00000000-0005-0000-0000-00008D250000}"/>
    <cellStyle name="Comma 8 5 3 5 2" xfId="9981" xr:uid="{00000000-0005-0000-0000-00008E250000}"/>
    <cellStyle name="Comma 8 5 3 6" xfId="9982" xr:uid="{00000000-0005-0000-0000-00008F250000}"/>
    <cellStyle name="Comma 8 5 3 6 2" xfId="9983" xr:uid="{00000000-0005-0000-0000-000090250000}"/>
    <cellStyle name="Comma 8 5 3 7" xfId="9984" xr:uid="{00000000-0005-0000-0000-000091250000}"/>
    <cellStyle name="Comma 8 5 4" xfId="9985" xr:uid="{00000000-0005-0000-0000-000092250000}"/>
    <cellStyle name="Comma 8 5 4 2" xfId="9986" xr:uid="{00000000-0005-0000-0000-000093250000}"/>
    <cellStyle name="Comma 8 5 4 2 2" xfId="9987" xr:uid="{00000000-0005-0000-0000-000094250000}"/>
    <cellStyle name="Comma 8 5 4 2 2 2" xfId="9988" xr:uid="{00000000-0005-0000-0000-000095250000}"/>
    <cellStyle name="Comma 8 5 4 2 2 2 2" xfId="9989" xr:uid="{00000000-0005-0000-0000-000096250000}"/>
    <cellStyle name="Comma 8 5 4 2 2 3" xfId="9990" xr:uid="{00000000-0005-0000-0000-000097250000}"/>
    <cellStyle name="Comma 8 5 4 2 3" xfId="9991" xr:uid="{00000000-0005-0000-0000-000098250000}"/>
    <cellStyle name="Comma 8 5 4 2 3 2" xfId="9992" xr:uid="{00000000-0005-0000-0000-000099250000}"/>
    <cellStyle name="Comma 8 5 4 2 3 2 2" xfId="9993" xr:uid="{00000000-0005-0000-0000-00009A250000}"/>
    <cellStyle name="Comma 8 5 4 2 3 3" xfId="9994" xr:uid="{00000000-0005-0000-0000-00009B250000}"/>
    <cellStyle name="Comma 8 5 4 2 4" xfId="9995" xr:uid="{00000000-0005-0000-0000-00009C250000}"/>
    <cellStyle name="Comma 8 5 4 2 4 2" xfId="9996" xr:uid="{00000000-0005-0000-0000-00009D250000}"/>
    <cellStyle name="Comma 8 5 4 2 5" xfId="9997" xr:uid="{00000000-0005-0000-0000-00009E250000}"/>
    <cellStyle name="Comma 8 5 4 2 5 2" xfId="9998" xr:uid="{00000000-0005-0000-0000-00009F250000}"/>
    <cellStyle name="Comma 8 5 4 2 6" xfId="9999" xr:uid="{00000000-0005-0000-0000-0000A0250000}"/>
    <cellStyle name="Comma 8 5 4 3" xfId="10000" xr:uid="{00000000-0005-0000-0000-0000A1250000}"/>
    <cellStyle name="Comma 8 5 4 3 2" xfId="10001" xr:uid="{00000000-0005-0000-0000-0000A2250000}"/>
    <cellStyle name="Comma 8 5 4 3 2 2" xfId="10002" xr:uid="{00000000-0005-0000-0000-0000A3250000}"/>
    <cellStyle name="Comma 8 5 4 3 3" xfId="10003" xr:uid="{00000000-0005-0000-0000-0000A4250000}"/>
    <cellStyle name="Comma 8 5 4 4" xfId="10004" xr:uid="{00000000-0005-0000-0000-0000A5250000}"/>
    <cellStyle name="Comma 8 5 4 4 2" xfId="10005" xr:uid="{00000000-0005-0000-0000-0000A6250000}"/>
    <cellStyle name="Comma 8 5 4 4 2 2" xfId="10006" xr:uid="{00000000-0005-0000-0000-0000A7250000}"/>
    <cellStyle name="Comma 8 5 4 4 3" xfId="10007" xr:uid="{00000000-0005-0000-0000-0000A8250000}"/>
    <cellStyle name="Comma 8 5 4 5" xfId="10008" xr:uid="{00000000-0005-0000-0000-0000A9250000}"/>
    <cellStyle name="Comma 8 5 4 5 2" xfId="10009" xr:uid="{00000000-0005-0000-0000-0000AA250000}"/>
    <cellStyle name="Comma 8 5 4 6" xfId="10010" xr:uid="{00000000-0005-0000-0000-0000AB250000}"/>
    <cellStyle name="Comma 8 5 4 6 2" xfId="10011" xr:uid="{00000000-0005-0000-0000-0000AC250000}"/>
    <cellStyle name="Comma 8 5 4 7" xfId="10012" xr:uid="{00000000-0005-0000-0000-0000AD250000}"/>
    <cellStyle name="Comma 8 5 5" xfId="10013" xr:uid="{00000000-0005-0000-0000-0000AE250000}"/>
    <cellStyle name="Comma 8 5 5 2" xfId="10014" xr:uid="{00000000-0005-0000-0000-0000AF250000}"/>
    <cellStyle name="Comma 8 5 5 2 2" xfId="10015" xr:uid="{00000000-0005-0000-0000-0000B0250000}"/>
    <cellStyle name="Comma 8 5 5 2 2 2" xfId="10016" xr:uid="{00000000-0005-0000-0000-0000B1250000}"/>
    <cellStyle name="Comma 8 5 5 2 3" xfId="10017" xr:uid="{00000000-0005-0000-0000-0000B2250000}"/>
    <cellStyle name="Comma 8 5 5 3" xfId="10018" xr:uid="{00000000-0005-0000-0000-0000B3250000}"/>
    <cellStyle name="Comma 8 5 5 3 2" xfId="10019" xr:uid="{00000000-0005-0000-0000-0000B4250000}"/>
    <cellStyle name="Comma 8 5 5 3 2 2" xfId="10020" xr:uid="{00000000-0005-0000-0000-0000B5250000}"/>
    <cellStyle name="Comma 8 5 5 3 3" xfId="10021" xr:uid="{00000000-0005-0000-0000-0000B6250000}"/>
    <cellStyle name="Comma 8 5 5 4" xfId="10022" xr:uid="{00000000-0005-0000-0000-0000B7250000}"/>
    <cellStyle name="Comma 8 5 5 4 2" xfId="10023" xr:uid="{00000000-0005-0000-0000-0000B8250000}"/>
    <cellStyle name="Comma 8 5 5 5" xfId="10024" xr:uid="{00000000-0005-0000-0000-0000B9250000}"/>
    <cellStyle name="Comma 8 5 5 5 2" xfId="10025" xr:uid="{00000000-0005-0000-0000-0000BA250000}"/>
    <cellStyle name="Comma 8 5 5 6" xfId="10026" xr:uid="{00000000-0005-0000-0000-0000BB250000}"/>
    <cellStyle name="Comma 8 5 6" xfId="10027" xr:uid="{00000000-0005-0000-0000-0000BC250000}"/>
    <cellStyle name="Comma 8 5 6 2" xfId="10028" xr:uid="{00000000-0005-0000-0000-0000BD250000}"/>
    <cellStyle name="Comma 8 5 6 2 2" xfId="10029" xr:uid="{00000000-0005-0000-0000-0000BE250000}"/>
    <cellStyle name="Comma 8 5 6 3" xfId="10030" xr:uid="{00000000-0005-0000-0000-0000BF250000}"/>
    <cellStyle name="Comma 8 5 7" xfId="10031" xr:uid="{00000000-0005-0000-0000-0000C0250000}"/>
    <cellStyle name="Comma 8 5 7 2" xfId="10032" xr:uid="{00000000-0005-0000-0000-0000C1250000}"/>
    <cellStyle name="Comma 8 5 7 2 2" xfId="10033" xr:uid="{00000000-0005-0000-0000-0000C2250000}"/>
    <cellStyle name="Comma 8 5 7 3" xfId="10034" xr:uid="{00000000-0005-0000-0000-0000C3250000}"/>
    <cellStyle name="Comma 8 5 8" xfId="10035" xr:uid="{00000000-0005-0000-0000-0000C4250000}"/>
    <cellStyle name="Comma 8 5 8 2" xfId="10036" xr:uid="{00000000-0005-0000-0000-0000C5250000}"/>
    <cellStyle name="Comma 8 5 9" xfId="10037" xr:uid="{00000000-0005-0000-0000-0000C6250000}"/>
    <cellStyle name="Comma 8 5 9 2" xfId="10038" xr:uid="{00000000-0005-0000-0000-0000C7250000}"/>
    <cellStyle name="Comma 8 6" xfId="10039" xr:uid="{00000000-0005-0000-0000-0000C8250000}"/>
    <cellStyle name="Comma 8 6 2" xfId="10040" xr:uid="{00000000-0005-0000-0000-0000C9250000}"/>
    <cellStyle name="Comma 8 6 2 2" xfId="10041" xr:uid="{00000000-0005-0000-0000-0000CA250000}"/>
    <cellStyle name="Comma 8 6 2 2 2" xfId="10042" xr:uid="{00000000-0005-0000-0000-0000CB250000}"/>
    <cellStyle name="Comma 8 6 2 2 2 2" xfId="10043" xr:uid="{00000000-0005-0000-0000-0000CC250000}"/>
    <cellStyle name="Comma 8 6 2 2 2 2 2" xfId="10044" xr:uid="{00000000-0005-0000-0000-0000CD250000}"/>
    <cellStyle name="Comma 8 6 2 2 2 3" xfId="10045" xr:uid="{00000000-0005-0000-0000-0000CE250000}"/>
    <cellStyle name="Comma 8 6 2 2 3" xfId="10046" xr:uid="{00000000-0005-0000-0000-0000CF250000}"/>
    <cellStyle name="Comma 8 6 2 2 3 2" xfId="10047" xr:uid="{00000000-0005-0000-0000-0000D0250000}"/>
    <cellStyle name="Comma 8 6 2 2 3 2 2" xfId="10048" xr:uid="{00000000-0005-0000-0000-0000D1250000}"/>
    <cellStyle name="Comma 8 6 2 2 3 3" xfId="10049" xr:uid="{00000000-0005-0000-0000-0000D2250000}"/>
    <cellStyle name="Comma 8 6 2 2 4" xfId="10050" xr:uid="{00000000-0005-0000-0000-0000D3250000}"/>
    <cellStyle name="Comma 8 6 2 2 4 2" xfId="10051" xr:uid="{00000000-0005-0000-0000-0000D4250000}"/>
    <cellStyle name="Comma 8 6 2 2 5" xfId="10052" xr:uid="{00000000-0005-0000-0000-0000D5250000}"/>
    <cellStyle name="Comma 8 6 2 2 5 2" xfId="10053" xr:uid="{00000000-0005-0000-0000-0000D6250000}"/>
    <cellStyle name="Comma 8 6 2 2 6" xfId="10054" xr:uid="{00000000-0005-0000-0000-0000D7250000}"/>
    <cellStyle name="Comma 8 6 2 3" xfId="10055" xr:uid="{00000000-0005-0000-0000-0000D8250000}"/>
    <cellStyle name="Comma 8 6 2 3 2" xfId="10056" xr:uid="{00000000-0005-0000-0000-0000D9250000}"/>
    <cellStyle name="Comma 8 6 2 3 2 2" xfId="10057" xr:uid="{00000000-0005-0000-0000-0000DA250000}"/>
    <cellStyle name="Comma 8 6 2 3 3" xfId="10058" xr:uid="{00000000-0005-0000-0000-0000DB250000}"/>
    <cellStyle name="Comma 8 6 2 4" xfId="10059" xr:uid="{00000000-0005-0000-0000-0000DC250000}"/>
    <cellStyle name="Comma 8 6 2 4 2" xfId="10060" xr:uid="{00000000-0005-0000-0000-0000DD250000}"/>
    <cellStyle name="Comma 8 6 2 4 2 2" xfId="10061" xr:uid="{00000000-0005-0000-0000-0000DE250000}"/>
    <cellStyle name="Comma 8 6 2 4 3" xfId="10062" xr:uid="{00000000-0005-0000-0000-0000DF250000}"/>
    <cellStyle name="Comma 8 6 2 5" xfId="10063" xr:uid="{00000000-0005-0000-0000-0000E0250000}"/>
    <cellStyle name="Comma 8 6 2 5 2" xfId="10064" xr:uid="{00000000-0005-0000-0000-0000E1250000}"/>
    <cellStyle name="Comma 8 6 2 6" xfId="10065" xr:uid="{00000000-0005-0000-0000-0000E2250000}"/>
    <cellStyle name="Comma 8 6 2 6 2" xfId="10066" xr:uid="{00000000-0005-0000-0000-0000E3250000}"/>
    <cellStyle name="Comma 8 6 2 7" xfId="10067" xr:uid="{00000000-0005-0000-0000-0000E4250000}"/>
    <cellStyle name="Comma 8 6 3" xfId="10068" xr:uid="{00000000-0005-0000-0000-0000E5250000}"/>
    <cellStyle name="Comma 8 6 3 2" xfId="10069" xr:uid="{00000000-0005-0000-0000-0000E6250000}"/>
    <cellStyle name="Comma 8 6 3 2 2" xfId="10070" xr:uid="{00000000-0005-0000-0000-0000E7250000}"/>
    <cellStyle name="Comma 8 6 3 2 2 2" xfId="10071" xr:uid="{00000000-0005-0000-0000-0000E8250000}"/>
    <cellStyle name="Comma 8 6 3 2 3" xfId="10072" xr:uid="{00000000-0005-0000-0000-0000E9250000}"/>
    <cellStyle name="Comma 8 6 3 3" xfId="10073" xr:uid="{00000000-0005-0000-0000-0000EA250000}"/>
    <cellStyle name="Comma 8 6 3 3 2" xfId="10074" xr:uid="{00000000-0005-0000-0000-0000EB250000}"/>
    <cellStyle name="Comma 8 6 3 3 2 2" xfId="10075" xr:uid="{00000000-0005-0000-0000-0000EC250000}"/>
    <cellStyle name="Comma 8 6 3 3 3" xfId="10076" xr:uid="{00000000-0005-0000-0000-0000ED250000}"/>
    <cellStyle name="Comma 8 6 3 4" xfId="10077" xr:uid="{00000000-0005-0000-0000-0000EE250000}"/>
    <cellStyle name="Comma 8 6 3 4 2" xfId="10078" xr:uid="{00000000-0005-0000-0000-0000EF250000}"/>
    <cellStyle name="Comma 8 6 3 5" xfId="10079" xr:uid="{00000000-0005-0000-0000-0000F0250000}"/>
    <cellStyle name="Comma 8 6 3 5 2" xfId="10080" xr:uid="{00000000-0005-0000-0000-0000F1250000}"/>
    <cellStyle name="Comma 8 6 3 6" xfId="10081" xr:uid="{00000000-0005-0000-0000-0000F2250000}"/>
    <cellStyle name="Comma 8 6 4" xfId="10082" xr:uid="{00000000-0005-0000-0000-0000F3250000}"/>
    <cellStyle name="Comma 8 6 4 2" xfId="10083" xr:uid="{00000000-0005-0000-0000-0000F4250000}"/>
    <cellStyle name="Comma 8 6 4 2 2" xfId="10084" xr:uid="{00000000-0005-0000-0000-0000F5250000}"/>
    <cellStyle name="Comma 8 6 4 3" xfId="10085" xr:uid="{00000000-0005-0000-0000-0000F6250000}"/>
    <cellStyle name="Comma 8 6 5" xfId="10086" xr:uid="{00000000-0005-0000-0000-0000F7250000}"/>
    <cellStyle name="Comma 8 6 5 2" xfId="10087" xr:uid="{00000000-0005-0000-0000-0000F8250000}"/>
    <cellStyle name="Comma 8 6 5 2 2" xfId="10088" xr:uid="{00000000-0005-0000-0000-0000F9250000}"/>
    <cellStyle name="Comma 8 6 5 3" xfId="10089" xr:uid="{00000000-0005-0000-0000-0000FA250000}"/>
    <cellStyle name="Comma 8 6 6" xfId="10090" xr:uid="{00000000-0005-0000-0000-0000FB250000}"/>
    <cellStyle name="Comma 8 6 6 2" xfId="10091" xr:uid="{00000000-0005-0000-0000-0000FC250000}"/>
    <cellStyle name="Comma 8 6 7" xfId="10092" xr:uid="{00000000-0005-0000-0000-0000FD250000}"/>
    <cellStyle name="Comma 8 6 7 2" xfId="10093" xr:uid="{00000000-0005-0000-0000-0000FE250000}"/>
    <cellStyle name="Comma 8 6 8" xfId="10094" xr:uid="{00000000-0005-0000-0000-0000FF250000}"/>
    <cellStyle name="Comma 8 7" xfId="10095" xr:uid="{00000000-0005-0000-0000-000000260000}"/>
    <cellStyle name="Comma 8 7 2" xfId="10096" xr:uid="{00000000-0005-0000-0000-000001260000}"/>
    <cellStyle name="Comma 8 7 2 2" xfId="10097" xr:uid="{00000000-0005-0000-0000-000002260000}"/>
    <cellStyle name="Comma 8 7 2 2 2" xfId="10098" xr:uid="{00000000-0005-0000-0000-000003260000}"/>
    <cellStyle name="Comma 8 7 2 2 2 2" xfId="10099" xr:uid="{00000000-0005-0000-0000-000004260000}"/>
    <cellStyle name="Comma 8 7 2 2 3" xfId="10100" xr:uid="{00000000-0005-0000-0000-000005260000}"/>
    <cellStyle name="Comma 8 7 2 3" xfId="10101" xr:uid="{00000000-0005-0000-0000-000006260000}"/>
    <cellStyle name="Comma 8 7 2 3 2" xfId="10102" xr:uid="{00000000-0005-0000-0000-000007260000}"/>
    <cellStyle name="Comma 8 7 2 3 2 2" xfId="10103" xr:uid="{00000000-0005-0000-0000-000008260000}"/>
    <cellStyle name="Comma 8 7 2 3 3" xfId="10104" xr:uid="{00000000-0005-0000-0000-000009260000}"/>
    <cellStyle name="Comma 8 7 2 4" xfId="10105" xr:uid="{00000000-0005-0000-0000-00000A260000}"/>
    <cellStyle name="Comma 8 7 2 4 2" xfId="10106" xr:uid="{00000000-0005-0000-0000-00000B260000}"/>
    <cellStyle name="Comma 8 7 2 5" xfId="10107" xr:uid="{00000000-0005-0000-0000-00000C260000}"/>
    <cellStyle name="Comma 8 7 2 5 2" xfId="10108" xr:uid="{00000000-0005-0000-0000-00000D260000}"/>
    <cellStyle name="Comma 8 7 2 6" xfId="10109" xr:uid="{00000000-0005-0000-0000-00000E260000}"/>
    <cellStyle name="Comma 8 7 3" xfId="10110" xr:uid="{00000000-0005-0000-0000-00000F260000}"/>
    <cellStyle name="Comma 8 7 3 2" xfId="10111" xr:uid="{00000000-0005-0000-0000-000010260000}"/>
    <cellStyle name="Comma 8 7 3 2 2" xfId="10112" xr:uid="{00000000-0005-0000-0000-000011260000}"/>
    <cellStyle name="Comma 8 7 3 3" xfId="10113" xr:uid="{00000000-0005-0000-0000-000012260000}"/>
    <cellStyle name="Comma 8 7 4" xfId="10114" xr:uid="{00000000-0005-0000-0000-000013260000}"/>
    <cellStyle name="Comma 8 7 4 2" xfId="10115" xr:uid="{00000000-0005-0000-0000-000014260000}"/>
    <cellStyle name="Comma 8 7 4 2 2" xfId="10116" xr:uid="{00000000-0005-0000-0000-000015260000}"/>
    <cellStyle name="Comma 8 7 4 3" xfId="10117" xr:uid="{00000000-0005-0000-0000-000016260000}"/>
    <cellStyle name="Comma 8 7 5" xfId="10118" xr:uid="{00000000-0005-0000-0000-000017260000}"/>
    <cellStyle name="Comma 8 7 5 2" xfId="10119" xr:uid="{00000000-0005-0000-0000-000018260000}"/>
    <cellStyle name="Comma 8 7 6" xfId="10120" xr:uid="{00000000-0005-0000-0000-000019260000}"/>
    <cellStyle name="Comma 8 7 6 2" xfId="10121" xr:uid="{00000000-0005-0000-0000-00001A260000}"/>
    <cellStyle name="Comma 8 7 7" xfId="10122" xr:uid="{00000000-0005-0000-0000-00001B260000}"/>
    <cellStyle name="Comma 8 8" xfId="10123" xr:uid="{00000000-0005-0000-0000-00001C260000}"/>
    <cellStyle name="Comma 8 8 2" xfId="10124" xr:uid="{00000000-0005-0000-0000-00001D260000}"/>
    <cellStyle name="Comma 8 8 2 2" xfId="10125" xr:uid="{00000000-0005-0000-0000-00001E260000}"/>
    <cellStyle name="Comma 8 8 2 2 2" xfId="10126" xr:uid="{00000000-0005-0000-0000-00001F260000}"/>
    <cellStyle name="Comma 8 8 2 2 2 2" xfId="10127" xr:uid="{00000000-0005-0000-0000-000020260000}"/>
    <cellStyle name="Comma 8 8 2 2 3" xfId="10128" xr:uid="{00000000-0005-0000-0000-000021260000}"/>
    <cellStyle name="Comma 8 8 2 3" xfId="10129" xr:uid="{00000000-0005-0000-0000-000022260000}"/>
    <cellStyle name="Comma 8 8 2 3 2" xfId="10130" xr:uid="{00000000-0005-0000-0000-000023260000}"/>
    <cellStyle name="Comma 8 8 2 3 2 2" xfId="10131" xr:uid="{00000000-0005-0000-0000-000024260000}"/>
    <cellStyle name="Comma 8 8 2 3 3" xfId="10132" xr:uid="{00000000-0005-0000-0000-000025260000}"/>
    <cellStyle name="Comma 8 8 2 4" xfId="10133" xr:uid="{00000000-0005-0000-0000-000026260000}"/>
    <cellStyle name="Comma 8 8 2 4 2" xfId="10134" xr:uid="{00000000-0005-0000-0000-000027260000}"/>
    <cellStyle name="Comma 8 8 2 5" xfId="10135" xr:uid="{00000000-0005-0000-0000-000028260000}"/>
    <cellStyle name="Comma 8 8 2 5 2" xfId="10136" xr:uid="{00000000-0005-0000-0000-000029260000}"/>
    <cellStyle name="Comma 8 8 2 6" xfId="10137" xr:uid="{00000000-0005-0000-0000-00002A260000}"/>
    <cellStyle name="Comma 8 8 3" xfId="10138" xr:uid="{00000000-0005-0000-0000-00002B260000}"/>
    <cellStyle name="Comma 8 8 3 2" xfId="10139" xr:uid="{00000000-0005-0000-0000-00002C260000}"/>
    <cellStyle name="Comma 8 8 3 2 2" xfId="10140" xr:uid="{00000000-0005-0000-0000-00002D260000}"/>
    <cellStyle name="Comma 8 8 3 3" xfId="10141" xr:uid="{00000000-0005-0000-0000-00002E260000}"/>
    <cellStyle name="Comma 8 8 4" xfId="10142" xr:uid="{00000000-0005-0000-0000-00002F260000}"/>
    <cellStyle name="Comma 8 8 4 2" xfId="10143" xr:uid="{00000000-0005-0000-0000-000030260000}"/>
    <cellStyle name="Comma 8 8 4 2 2" xfId="10144" xr:uid="{00000000-0005-0000-0000-000031260000}"/>
    <cellStyle name="Comma 8 8 4 3" xfId="10145" xr:uid="{00000000-0005-0000-0000-000032260000}"/>
    <cellStyle name="Comma 8 8 5" xfId="10146" xr:uid="{00000000-0005-0000-0000-000033260000}"/>
    <cellStyle name="Comma 8 8 5 2" xfId="10147" xr:uid="{00000000-0005-0000-0000-000034260000}"/>
    <cellStyle name="Comma 8 8 6" xfId="10148" xr:uid="{00000000-0005-0000-0000-000035260000}"/>
    <cellStyle name="Comma 8 8 6 2" xfId="10149" xr:uid="{00000000-0005-0000-0000-000036260000}"/>
    <cellStyle name="Comma 8 8 7" xfId="10150" xr:uid="{00000000-0005-0000-0000-000037260000}"/>
    <cellStyle name="Comma 8 9" xfId="10151" xr:uid="{00000000-0005-0000-0000-000038260000}"/>
    <cellStyle name="Comma 8 9 2" xfId="10152" xr:uid="{00000000-0005-0000-0000-000039260000}"/>
    <cellStyle name="Comma 8 9 2 2" xfId="10153" xr:uid="{00000000-0005-0000-0000-00003A260000}"/>
    <cellStyle name="Comma 8 9 2 2 2" xfId="10154" xr:uid="{00000000-0005-0000-0000-00003B260000}"/>
    <cellStyle name="Comma 8 9 2 3" xfId="10155" xr:uid="{00000000-0005-0000-0000-00003C260000}"/>
    <cellStyle name="Comma 8 9 3" xfId="10156" xr:uid="{00000000-0005-0000-0000-00003D260000}"/>
    <cellStyle name="Comma 8 9 3 2" xfId="10157" xr:uid="{00000000-0005-0000-0000-00003E260000}"/>
    <cellStyle name="Comma 8 9 3 2 2" xfId="10158" xr:uid="{00000000-0005-0000-0000-00003F260000}"/>
    <cellStyle name="Comma 8 9 3 3" xfId="10159" xr:uid="{00000000-0005-0000-0000-000040260000}"/>
    <cellStyle name="Comma 8 9 4" xfId="10160" xr:uid="{00000000-0005-0000-0000-000041260000}"/>
    <cellStyle name="Comma 8 9 4 2" xfId="10161" xr:uid="{00000000-0005-0000-0000-000042260000}"/>
    <cellStyle name="Comma 8 9 5" xfId="10162" xr:uid="{00000000-0005-0000-0000-000043260000}"/>
    <cellStyle name="Comma 8 9 5 2" xfId="10163" xr:uid="{00000000-0005-0000-0000-000044260000}"/>
    <cellStyle name="Comma 8 9 6" xfId="10164" xr:uid="{00000000-0005-0000-0000-000045260000}"/>
    <cellStyle name="Comma 80" xfId="616" xr:uid="{00000000-0005-0000-0000-000046260000}"/>
    <cellStyle name="Comma 81" xfId="617" xr:uid="{00000000-0005-0000-0000-000047260000}"/>
    <cellStyle name="Comma 82" xfId="618" xr:uid="{00000000-0005-0000-0000-000048260000}"/>
    <cellStyle name="Comma 83" xfId="619" xr:uid="{00000000-0005-0000-0000-000049260000}"/>
    <cellStyle name="Comma 84" xfId="620" xr:uid="{00000000-0005-0000-0000-00004A260000}"/>
    <cellStyle name="Comma 85" xfId="621" xr:uid="{00000000-0005-0000-0000-00004B260000}"/>
    <cellStyle name="Comma 86" xfId="658" xr:uid="{00000000-0005-0000-0000-00004C260000}"/>
    <cellStyle name="Comma 87" xfId="659" xr:uid="{00000000-0005-0000-0000-00004D260000}"/>
    <cellStyle name="Comma 88" xfId="38367" xr:uid="{7CCB6434-F135-4503-9378-7BDDF0921F09}"/>
    <cellStyle name="Comma 9" xfId="622" xr:uid="{00000000-0005-0000-0000-00004E260000}"/>
    <cellStyle name="Comma 9 2" xfId="10165" xr:uid="{00000000-0005-0000-0000-00004F260000}"/>
    <cellStyle name="Comma 9 2 2" xfId="10166" xr:uid="{00000000-0005-0000-0000-000050260000}"/>
    <cellStyle name="Comma 9 2 2 10" xfId="10167" xr:uid="{00000000-0005-0000-0000-000051260000}"/>
    <cellStyle name="Comma 9 2 2 10 2" xfId="10168" xr:uid="{00000000-0005-0000-0000-000052260000}"/>
    <cellStyle name="Comma 9 2 2 11" xfId="10169" xr:uid="{00000000-0005-0000-0000-000053260000}"/>
    <cellStyle name="Comma 9 2 2 11 2" xfId="10170" xr:uid="{00000000-0005-0000-0000-000054260000}"/>
    <cellStyle name="Comma 9 2 2 12" xfId="10171" xr:uid="{00000000-0005-0000-0000-000055260000}"/>
    <cellStyle name="Comma 9 2 2 2" xfId="10172" xr:uid="{00000000-0005-0000-0000-000056260000}"/>
    <cellStyle name="Comma 9 2 2 2 10" xfId="10173" xr:uid="{00000000-0005-0000-0000-000057260000}"/>
    <cellStyle name="Comma 9 2 2 2 10 2" xfId="10174" xr:uid="{00000000-0005-0000-0000-000058260000}"/>
    <cellStyle name="Comma 9 2 2 2 11" xfId="10175" xr:uid="{00000000-0005-0000-0000-000059260000}"/>
    <cellStyle name="Comma 9 2 2 2 2" xfId="10176" xr:uid="{00000000-0005-0000-0000-00005A260000}"/>
    <cellStyle name="Comma 9 2 2 2 2 10" xfId="10177" xr:uid="{00000000-0005-0000-0000-00005B260000}"/>
    <cellStyle name="Comma 9 2 2 2 2 2" xfId="10178" xr:uid="{00000000-0005-0000-0000-00005C260000}"/>
    <cellStyle name="Comma 9 2 2 2 2 2 2" xfId="10179" xr:uid="{00000000-0005-0000-0000-00005D260000}"/>
    <cellStyle name="Comma 9 2 2 2 2 2 2 2" xfId="10180" xr:uid="{00000000-0005-0000-0000-00005E260000}"/>
    <cellStyle name="Comma 9 2 2 2 2 2 2 2 2" xfId="10181" xr:uid="{00000000-0005-0000-0000-00005F260000}"/>
    <cellStyle name="Comma 9 2 2 2 2 2 2 2 2 2" xfId="10182" xr:uid="{00000000-0005-0000-0000-000060260000}"/>
    <cellStyle name="Comma 9 2 2 2 2 2 2 2 2 2 2" xfId="10183" xr:uid="{00000000-0005-0000-0000-000061260000}"/>
    <cellStyle name="Comma 9 2 2 2 2 2 2 2 2 3" xfId="10184" xr:uid="{00000000-0005-0000-0000-000062260000}"/>
    <cellStyle name="Comma 9 2 2 2 2 2 2 2 3" xfId="10185" xr:uid="{00000000-0005-0000-0000-000063260000}"/>
    <cellStyle name="Comma 9 2 2 2 2 2 2 2 3 2" xfId="10186" xr:uid="{00000000-0005-0000-0000-000064260000}"/>
    <cellStyle name="Comma 9 2 2 2 2 2 2 2 3 2 2" xfId="10187" xr:uid="{00000000-0005-0000-0000-000065260000}"/>
    <cellStyle name="Comma 9 2 2 2 2 2 2 2 3 3" xfId="10188" xr:uid="{00000000-0005-0000-0000-000066260000}"/>
    <cellStyle name="Comma 9 2 2 2 2 2 2 2 4" xfId="10189" xr:uid="{00000000-0005-0000-0000-000067260000}"/>
    <cellStyle name="Comma 9 2 2 2 2 2 2 2 4 2" xfId="10190" xr:uid="{00000000-0005-0000-0000-000068260000}"/>
    <cellStyle name="Comma 9 2 2 2 2 2 2 2 5" xfId="10191" xr:uid="{00000000-0005-0000-0000-000069260000}"/>
    <cellStyle name="Comma 9 2 2 2 2 2 2 2 5 2" xfId="10192" xr:uid="{00000000-0005-0000-0000-00006A260000}"/>
    <cellStyle name="Comma 9 2 2 2 2 2 2 2 6" xfId="10193" xr:uid="{00000000-0005-0000-0000-00006B260000}"/>
    <cellStyle name="Comma 9 2 2 2 2 2 2 3" xfId="10194" xr:uid="{00000000-0005-0000-0000-00006C260000}"/>
    <cellStyle name="Comma 9 2 2 2 2 2 2 3 2" xfId="10195" xr:uid="{00000000-0005-0000-0000-00006D260000}"/>
    <cellStyle name="Comma 9 2 2 2 2 2 2 3 2 2" xfId="10196" xr:uid="{00000000-0005-0000-0000-00006E260000}"/>
    <cellStyle name="Comma 9 2 2 2 2 2 2 3 3" xfId="10197" xr:uid="{00000000-0005-0000-0000-00006F260000}"/>
    <cellStyle name="Comma 9 2 2 2 2 2 2 4" xfId="10198" xr:uid="{00000000-0005-0000-0000-000070260000}"/>
    <cellStyle name="Comma 9 2 2 2 2 2 2 4 2" xfId="10199" xr:uid="{00000000-0005-0000-0000-000071260000}"/>
    <cellStyle name="Comma 9 2 2 2 2 2 2 4 2 2" xfId="10200" xr:uid="{00000000-0005-0000-0000-000072260000}"/>
    <cellStyle name="Comma 9 2 2 2 2 2 2 4 3" xfId="10201" xr:uid="{00000000-0005-0000-0000-000073260000}"/>
    <cellStyle name="Comma 9 2 2 2 2 2 2 5" xfId="10202" xr:uid="{00000000-0005-0000-0000-000074260000}"/>
    <cellStyle name="Comma 9 2 2 2 2 2 2 5 2" xfId="10203" xr:uid="{00000000-0005-0000-0000-000075260000}"/>
    <cellStyle name="Comma 9 2 2 2 2 2 2 6" xfId="10204" xr:uid="{00000000-0005-0000-0000-000076260000}"/>
    <cellStyle name="Comma 9 2 2 2 2 2 2 6 2" xfId="10205" xr:uid="{00000000-0005-0000-0000-000077260000}"/>
    <cellStyle name="Comma 9 2 2 2 2 2 2 7" xfId="10206" xr:uid="{00000000-0005-0000-0000-000078260000}"/>
    <cellStyle name="Comma 9 2 2 2 2 2 3" xfId="10207" xr:uid="{00000000-0005-0000-0000-000079260000}"/>
    <cellStyle name="Comma 9 2 2 2 2 2 3 2" xfId="10208" xr:uid="{00000000-0005-0000-0000-00007A260000}"/>
    <cellStyle name="Comma 9 2 2 2 2 2 3 2 2" xfId="10209" xr:uid="{00000000-0005-0000-0000-00007B260000}"/>
    <cellStyle name="Comma 9 2 2 2 2 2 3 2 2 2" xfId="10210" xr:uid="{00000000-0005-0000-0000-00007C260000}"/>
    <cellStyle name="Comma 9 2 2 2 2 2 3 2 3" xfId="10211" xr:uid="{00000000-0005-0000-0000-00007D260000}"/>
    <cellStyle name="Comma 9 2 2 2 2 2 3 3" xfId="10212" xr:uid="{00000000-0005-0000-0000-00007E260000}"/>
    <cellStyle name="Comma 9 2 2 2 2 2 3 3 2" xfId="10213" xr:uid="{00000000-0005-0000-0000-00007F260000}"/>
    <cellStyle name="Comma 9 2 2 2 2 2 3 3 2 2" xfId="10214" xr:uid="{00000000-0005-0000-0000-000080260000}"/>
    <cellStyle name="Comma 9 2 2 2 2 2 3 3 3" xfId="10215" xr:uid="{00000000-0005-0000-0000-000081260000}"/>
    <cellStyle name="Comma 9 2 2 2 2 2 3 4" xfId="10216" xr:uid="{00000000-0005-0000-0000-000082260000}"/>
    <cellStyle name="Comma 9 2 2 2 2 2 3 4 2" xfId="10217" xr:uid="{00000000-0005-0000-0000-000083260000}"/>
    <cellStyle name="Comma 9 2 2 2 2 2 3 5" xfId="10218" xr:uid="{00000000-0005-0000-0000-000084260000}"/>
    <cellStyle name="Comma 9 2 2 2 2 2 3 5 2" xfId="10219" xr:uid="{00000000-0005-0000-0000-000085260000}"/>
    <cellStyle name="Comma 9 2 2 2 2 2 3 6" xfId="10220" xr:uid="{00000000-0005-0000-0000-000086260000}"/>
    <cellStyle name="Comma 9 2 2 2 2 2 4" xfId="10221" xr:uid="{00000000-0005-0000-0000-000087260000}"/>
    <cellStyle name="Comma 9 2 2 2 2 2 4 2" xfId="10222" xr:uid="{00000000-0005-0000-0000-000088260000}"/>
    <cellStyle name="Comma 9 2 2 2 2 2 4 2 2" xfId="10223" xr:uid="{00000000-0005-0000-0000-000089260000}"/>
    <cellStyle name="Comma 9 2 2 2 2 2 4 3" xfId="10224" xr:uid="{00000000-0005-0000-0000-00008A260000}"/>
    <cellStyle name="Comma 9 2 2 2 2 2 5" xfId="10225" xr:uid="{00000000-0005-0000-0000-00008B260000}"/>
    <cellStyle name="Comma 9 2 2 2 2 2 5 2" xfId="10226" xr:uid="{00000000-0005-0000-0000-00008C260000}"/>
    <cellStyle name="Comma 9 2 2 2 2 2 5 2 2" xfId="10227" xr:uid="{00000000-0005-0000-0000-00008D260000}"/>
    <cellStyle name="Comma 9 2 2 2 2 2 5 3" xfId="10228" xr:uid="{00000000-0005-0000-0000-00008E260000}"/>
    <cellStyle name="Comma 9 2 2 2 2 2 6" xfId="10229" xr:uid="{00000000-0005-0000-0000-00008F260000}"/>
    <cellStyle name="Comma 9 2 2 2 2 2 6 2" xfId="10230" xr:uid="{00000000-0005-0000-0000-000090260000}"/>
    <cellStyle name="Comma 9 2 2 2 2 2 7" xfId="10231" xr:uid="{00000000-0005-0000-0000-000091260000}"/>
    <cellStyle name="Comma 9 2 2 2 2 2 7 2" xfId="10232" xr:uid="{00000000-0005-0000-0000-000092260000}"/>
    <cellStyle name="Comma 9 2 2 2 2 2 8" xfId="10233" xr:uid="{00000000-0005-0000-0000-000093260000}"/>
    <cellStyle name="Comma 9 2 2 2 2 3" xfId="10234" xr:uid="{00000000-0005-0000-0000-000094260000}"/>
    <cellStyle name="Comma 9 2 2 2 2 3 2" xfId="10235" xr:uid="{00000000-0005-0000-0000-000095260000}"/>
    <cellStyle name="Comma 9 2 2 2 2 3 2 2" xfId="10236" xr:uid="{00000000-0005-0000-0000-000096260000}"/>
    <cellStyle name="Comma 9 2 2 2 2 3 2 2 2" xfId="10237" xr:uid="{00000000-0005-0000-0000-000097260000}"/>
    <cellStyle name="Comma 9 2 2 2 2 3 2 2 2 2" xfId="10238" xr:uid="{00000000-0005-0000-0000-000098260000}"/>
    <cellStyle name="Comma 9 2 2 2 2 3 2 2 3" xfId="10239" xr:uid="{00000000-0005-0000-0000-000099260000}"/>
    <cellStyle name="Comma 9 2 2 2 2 3 2 3" xfId="10240" xr:uid="{00000000-0005-0000-0000-00009A260000}"/>
    <cellStyle name="Comma 9 2 2 2 2 3 2 3 2" xfId="10241" xr:uid="{00000000-0005-0000-0000-00009B260000}"/>
    <cellStyle name="Comma 9 2 2 2 2 3 2 3 2 2" xfId="10242" xr:uid="{00000000-0005-0000-0000-00009C260000}"/>
    <cellStyle name="Comma 9 2 2 2 2 3 2 3 3" xfId="10243" xr:uid="{00000000-0005-0000-0000-00009D260000}"/>
    <cellStyle name="Comma 9 2 2 2 2 3 2 4" xfId="10244" xr:uid="{00000000-0005-0000-0000-00009E260000}"/>
    <cellStyle name="Comma 9 2 2 2 2 3 2 4 2" xfId="10245" xr:uid="{00000000-0005-0000-0000-00009F260000}"/>
    <cellStyle name="Comma 9 2 2 2 2 3 2 5" xfId="10246" xr:uid="{00000000-0005-0000-0000-0000A0260000}"/>
    <cellStyle name="Comma 9 2 2 2 2 3 2 5 2" xfId="10247" xr:uid="{00000000-0005-0000-0000-0000A1260000}"/>
    <cellStyle name="Comma 9 2 2 2 2 3 2 6" xfId="10248" xr:uid="{00000000-0005-0000-0000-0000A2260000}"/>
    <cellStyle name="Comma 9 2 2 2 2 3 3" xfId="10249" xr:uid="{00000000-0005-0000-0000-0000A3260000}"/>
    <cellStyle name="Comma 9 2 2 2 2 3 3 2" xfId="10250" xr:uid="{00000000-0005-0000-0000-0000A4260000}"/>
    <cellStyle name="Comma 9 2 2 2 2 3 3 2 2" xfId="10251" xr:uid="{00000000-0005-0000-0000-0000A5260000}"/>
    <cellStyle name="Comma 9 2 2 2 2 3 3 3" xfId="10252" xr:uid="{00000000-0005-0000-0000-0000A6260000}"/>
    <cellStyle name="Comma 9 2 2 2 2 3 4" xfId="10253" xr:uid="{00000000-0005-0000-0000-0000A7260000}"/>
    <cellStyle name="Comma 9 2 2 2 2 3 4 2" xfId="10254" xr:uid="{00000000-0005-0000-0000-0000A8260000}"/>
    <cellStyle name="Comma 9 2 2 2 2 3 4 2 2" xfId="10255" xr:uid="{00000000-0005-0000-0000-0000A9260000}"/>
    <cellStyle name="Comma 9 2 2 2 2 3 4 3" xfId="10256" xr:uid="{00000000-0005-0000-0000-0000AA260000}"/>
    <cellStyle name="Comma 9 2 2 2 2 3 5" xfId="10257" xr:uid="{00000000-0005-0000-0000-0000AB260000}"/>
    <cellStyle name="Comma 9 2 2 2 2 3 5 2" xfId="10258" xr:uid="{00000000-0005-0000-0000-0000AC260000}"/>
    <cellStyle name="Comma 9 2 2 2 2 3 6" xfId="10259" xr:uid="{00000000-0005-0000-0000-0000AD260000}"/>
    <cellStyle name="Comma 9 2 2 2 2 3 6 2" xfId="10260" xr:uid="{00000000-0005-0000-0000-0000AE260000}"/>
    <cellStyle name="Comma 9 2 2 2 2 3 7" xfId="10261" xr:uid="{00000000-0005-0000-0000-0000AF260000}"/>
    <cellStyle name="Comma 9 2 2 2 2 4" xfId="10262" xr:uid="{00000000-0005-0000-0000-0000B0260000}"/>
    <cellStyle name="Comma 9 2 2 2 2 4 2" xfId="10263" xr:uid="{00000000-0005-0000-0000-0000B1260000}"/>
    <cellStyle name="Comma 9 2 2 2 2 4 2 2" xfId="10264" xr:uid="{00000000-0005-0000-0000-0000B2260000}"/>
    <cellStyle name="Comma 9 2 2 2 2 4 2 2 2" xfId="10265" xr:uid="{00000000-0005-0000-0000-0000B3260000}"/>
    <cellStyle name="Comma 9 2 2 2 2 4 2 2 2 2" xfId="10266" xr:uid="{00000000-0005-0000-0000-0000B4260000}"/>
    <cellStyle name="Comma 9 2 2 2 2 4 2 2 3" xfId="10267" xr:uid="{00000000-0005-0000-0000-0000B5260000}"/>
    <cellStyle name="Comma 9 2 2 2 2 4 2 3" xfId="10268" xr:uid="{00000000-0005-0000-0000-0000B6260000}"/>
    <cellStyle name="Comma 9 2 2 2 2 4 2 3 2" xfId="10269" xr:uid="{00000000-0005-0000-0000-0000B7260000}"/>
    <cellStyle name="Comma 9 2 2 2 2 4 2 3 2 2" xfId="10270" xr:uid="{00000000-0005-0000-0000-0000B8260000}"/>
    <cellStyle name="Comma 9 2 2 2 2 4 2 3 3" xfId="10271" xr:uid="{00000000-0005-0000-0000-0000B9260000}"/>
    <cellStyle name="Comma 9 2 2 2 2 4 2 4" xfId="10272" xr:uid="{00000000-0005-0000-0000-0000BA260000}"/>
    <cellStyle name="Comma 9 2 2 2 2 4 2 4 2" xfId="10273" xr:uid="{00000000-0005-0000-0000-0000BB260000}"/>
    <cellStyle name="Comma 9 2 2 2 2 4 2 5" xfId="10274" xr:uid="{00000000-0005-0000-0000-0000BC260000}"/>
    <cellStyle name="Comma 9 2 2 2 2 4 2 5 2" xfId="10275" xr:uid="{00000000-0005-0000-0000-0000BD260000}"/>
    <cellStyle name="Comma 9 2 2 2 2 4 2 6" xfId="10276" xr:uid="{00000000-0005-0000-0000-0000BE260000}"/>
    <cellStyle name="Comma 9 2 2 2 2 4 3" xfId="10277" xr:uid="{00000000-0005-0000-0000-0000BF260000}"/>
    <cellStyle name="Comma 9 2 2 2 2 4 3 2" xfId="10278" xr:uid="{00000000-0005-0000-0000-0000C0260000}"/>
    <cellStyle name="Comma 9 2 2 2 2 4 3 2 2" xfId="10279" xr:uid="{00000000-0005-0000-0000-0000C1260000}"/>
    <cellStyle name="Comma 9 2 2 2 2 4 3 3" xfId="10280" xr:uid="{00000000-0005-0000-0000-0000C2260000}"/>
    <cellStyle name="Comma 9 2 2 2 2 4 4" xfId="10281" xr:uid="{00000000-0005-0000-0000-0000C3260000}"/>
    <cellStyle name="Comma 9 2 2 2 2 4 4 2" xfId="10282" xr:uid="{00000000-0005-0000-0000-0000C4260000}"/>
    <cellStyle name="Comma 9 2 2 2 2 4 4 2 2" xfId="10283" xr:uid="{00000000-0005-0000-0000-0000C5260000}"/>
    <cellStyle name="Comma 9 2 2 2 2 4 4 3" xfId="10284" xr:uid="{00000000-0005-0000-0000-0000C6260000}"/>
    <cellStyle name="Comma 9 2 2 2 2 4 5" xfId="10285" xr:uid="{00000000-0005-0000-0000-0000C7260000}"/>
    <cellStyle name="Comma 9 2 2 2 2 4 5 2" xfId="10286" xr:uid="{00000000-0005-0000-0000-0000C8260000}"/>
    <cellStyle name="Comma 9 2 2 2 2 4 6" xfId="10287" xr:uid="{00000000-0005-0000-0000-0000C9260000}"/>
    <cellStyle name="Comma 9 2 2 2 2 4 6 2" xfId="10288" xr:uid="{00000000-0005-0000-0000-0000CA260000}"/>
    <cellStyle name="Comma 9 2 2 2 2 4 7" xfId="10289" xr:uid="{00000000-0005-0000-0000-0000CB260000}"/>
    <cellStyle name="Comma 9 2 2 2 2 5" xfId="10290" xr:uid="{00000000-0005-0000-0000-0000CC260000}"/>
    <cellStyle name="Comma 9 2 2 2 2 5 2" xfId="10291" xr:uid="{00000000-0005-0000-0000-0000CD260000}"/>
    <cellStyle name="Comma 9 2 2 2 2 5 2 2" xfId="10292" xr:uid="{00000000-0005-0000-0000-0000CE260000}"/>
    <cellStyle name="Comma 9 2 2 2 2 5 2 2 2" xfId="10293" xr:uid="{00000000-0005-0000-0000-0000CF260000}"/>
    <cellStyle name="Comma 9 2 2 2 2 5 2 3" xfId="10294" xr:uid="{00000000-0005-0000-0000-0000D0260000}"/>
    <cellStyle name="Comma 9 2 2 2 2 5 3" xfId="10295" xr:uid="{00000000-0005-0000-0000-0000D1260000}"/>
    <cellStyle name="Comma 9 2 2 2 2 5 3 2" xfId="10296" xr:uid="{00000000-0005-0000-0000-0000D2260000}"/>
    <cellStyle name="Comma 9 2 2 2 2 5 3 2 2" xfId="10297" xr:uid="{00000000-0005-0000-0000-0000D3260000}"/>
    <cellStyle name="Comma 9 2 2 2 2 5 3 3" xfId="10298" xr:uid="{00000000-0005-0000-0000-0000D4260000}"/>
    <cellStyle name="Comma 9 2 2 2 2 5 4" xfId="10299" xr:uid="{00000000-0005-0000-0000-0000D5260000}"/>
    <cellStyle name="Comma 9 2 2 2 2 5 4 2" xfId="10300" xr:uid="{00000000-0005-0000-0000-0000D6260000}"/>
    <cellStyle name="Comma 9 2 2 2 2 5 5" xfId="10301" xr:uid="{00000000-0005-0000-0000-0000D7260000}"/>
    <cellStyle name="Comma 9 2 2 2 2 5 5 2" xfId="10302" xr:uid="{00000000-0005-0000-0000-0000D8260000}"/>
    <cellStyle name="Comma 9 2 2 2 2 5 6" xfId="10303" xr:uid="{00000000-0005-0000-0000-0000D9260000}"/>
    <cellStyle name="Comma 9 2 2 2 2 6" xfId="10304" xr:uid="{00000000-0005-0000-0000-0000DA260000}"/>
    <cellStyle name="Comma 9 2 2 2 2 6 2" xfId="10305" xr:uid="{00000000-0005-0000-0000-0000DB260000}"/>
    <cellStyle name="Comma 9 2 2 2 2 6 2 2" xfId="10306" xr:uid="{00000000-0005-0000-0000-0000DC260000}"/>
    <cellStyle name="Comma 9 2 2 2 2 6 3" xfId="10307" xr:uid="{00000000-0005-0000-0000-0000DD260000}"/>
    <cellStyle name="Comma 9 2 2 2 2 7" xfId="10308" xr:uid="{00000000-0005-0000-0000-0000DE260000}"/>
    <cellStyle name="Comma 9 2 2 2 2 7 2" xfId="10309" xr:uid="{00000000-0005-0000-0000-0000DF260000}"/>
    <cellStyle name="Comma 9 2 2 2 2 7 2 2" xfId="10310" xr:uid="{00000000-0005-0000-0000-0000E0260000}"/>
    <cellStyle name="Comma 9 2 2 2 2 7 3" xfId="10311" xr:uid="{00000000-0005-0000-0000-0000E1260000}"/>
    <cellStyle name="Comma 9 2 2 2 2 8" xfId="10312" xr:uid="{00000000-0005-0000-0000-0000E2260000}"/>
    <cellStyle name="Comma 9 2 2 2 2 8 2" xfId="10313" xr:uid="{00000000-0005-0000-0000-0000E3260000}"/>
    <cellStyle name="Comma 9 2 2 2 2 9" xfId="10314" xr:uid="{00000000-0005-0000-0000-0000E4260000}"/>
    <cellStyle name="Comma 9 2 2 2 2 9 2" xfId="10315" xr:uid="{00000000-0005-0000-0000-0000E5260000}"/>
    <cellStyle name="Comma 9 2 2 2 3" xfId="10316" xr:uid="{00000000-0005-0000-0000-0000E6260000}"/>
    <cellStyle name="Comma 9 2 2 2 3 2" xfId="10317" xr:uid="{00000000-0005-0000-0000-0000E7260000}"/>
    <cellStyle name="Comma 9 2 2 2 3 2 2" xfId="10318" xr:uid="{00000000-0005-0000-0000-0000E8260000}"/>
    <cellStyle name="Comma 9 2 2 2 3 2 2 2" xfId="10319" xr:uid="{00000000-0005-0000-0000-0000E9260000}"/>
    <cellStyle name="Comma 9 2 2 2 3 2 2 2 2" xfId="10320" xr:uid="{00000000-0005-0000-0000-0000EA260000}"/>
    <cellStyle name="Comma 9 2 2 2 3 2 2 2 2 2" xfId="10321" xr:uid="{00000000-0005-0000-0000-0000EB260000}"/>
    <cellStyle name="Comma 9 2 2 2 3 2 2 2 3" xfId="10322" xr:uid="{00000000-0005-0000-0000-0000EC260000}"/>
    <cellStyle name="Comma 9 2 2 2 3 2 2 3" xfId="10323" xr:uid="{00000000-0005-0000-0000-0000ED260000}"/>
    <cellStyle name="Comma 9 2 2 2 3 2 2 3 2" xfId="10324" xr:uid="{00000000-0005-0000-0000-0000EE260000}"/>
    <cellStyle name="Comma 9 2 2 2 3 2 2 3 2 2" xfId="10325" xr:uid="{00000000-0005-0000-0000-0000EF260000}"/>
    <cellStyle name="Comma 9 2 2 2 3 2 2 3 3" xfId="10326" xr:uid="{00000000-0005-0000-0000-0000F0260000}"/>
    <cellStyle name="Comma 9 2 2 2 3 2 2 4" xfId="10327" xr:uid="{00000000-0005-0000-0000-0000F1260000}"/>
    <cellStyle name="Comma 9 2 2 2 3 2 2 4 2" xfId="10328" xr:uid="{00000000-0005-0000-0000-0000F2260000}"/>
    <cellStyle name="Comma 9 2 2 2 3 2 2 5" xfId="10329" xr:uid="{00000000-0005-0000-0000-0000F3260000}"/>
    <cellStyle name="Comma 9 2 2 2 3 2 2 5 2" xfId="10330" xr:uid="{00000000-0005-0000-0000-0000F4260000}"/>
    <cellStyle name="Comma 9 2 2 2 3 2 2 6" xfId="10331" xr:uid="{00000000-0005-0000-0000-0000F5260000}"/>
    <cellStyle name="Comma 9 2 2 2 3 2 3" xfId="10332" xr:uid="{00000000-0005-0000-0000-0000F6260000}"/>
    <cellStyle name="Comma 9 2 2 2 3 2 3 2" xfId="10333" xr:uid="{00000000-0005-0000-0000-0000F7260000}"/>
    <cellStyle name="Comma 9 2 2 2 3 2 3 2 2" xfId="10334" xr:uid="{00000000-0005-0000-0000-0000F8260000}"/>
    <cellStyle name="Comma 9 2 2 2 3 2 3 3" xfId="10335" xr:uid="{00000000-0005-0000-0000-0000F9260000}"/>
    <cellStyle name="Comma 9 2 2 2 3 2 4" xfId="10336" xr:uid="{00000000-0005-0000-0000-0000FA260000}"/>
    <cellStyle name="Comma 9 2 2 2 3 2 4 2" xfId="10337" xr:uid="{00000000-0005-0000-0000-0000FB260000}"/>
    <cellStyle name="Comma 9 2 2 2 3 2 4 2 2" xfId="10338" xr:uid="{00000000-0005-0000-0000-0000FC260000}"/>
    <cellStyle name="Comma 9 2 2 2 3 2 4 3" xfId="10339" xr:uid="{00000000-0005-0000-0000-0000FD260000}"/>
    <cellStyle name="Comma 9 2 2 2 3 2 5" xfId="10340" xr:uid="{00000000-0005-0000-0000-0000FE260000}"/>
    <cellStyle name="Comma 9 2 2 2 3 2 5 2" xfId="10341" xr:uid="{00000000-0005-0000-0000-0000FF260000}"/>
    <cellStyle name="Comma 9 2 2 2 3 2 6" xfId="10342" xr:uid="{00000000-0005-0000-0000-000000270000}"/>
    <cellStyle name="Comma 9 2 2 2 3 2 6 2" xfId="10343" xr:uid="{00000000-0005-0000-0000-000001270000}"/>
    <cellStyle name="Comma 9 2 2 2 3 2 7" xfId="10344" xr:uid="{00000000-0005-0000-0000-000002270000}"/>
    <cellStyle name="Comma 9 2 2 2 3 3" xfId="10345" xr:uid="{00000000-0005-0000-0000-000003270000}"/>
    <cellStyle name="Comma 9 2 2 2 3 3 2" xfId="10346" xr:uid="{00000000-0005-0000-0000-000004270000}"/>
    <cellStyle name="Comma 9 2 2 2 3 3 2 2" xfId="10347" xr:uid="{00000000-0005-0000-0000-000005270000}"/>
    <cellStyle name="Comma 9 2 2 2 3 3 2 2 2" xfId="10348" xr:uid="{00000000-0005-0000-0000-000006270000}"/>
    <cellStyle name="Comma 9 2 2 2 3 3 2 3" xfId="10349" xr:uid="{00000000-0005-0000-0000-000007270000}"/>
    <cellStyle name="Comma 9 2 2 2 3 3 3" xfId="10350" xr:uid="{00000000-0005-0000-0000-000008270000}"/>
    <cellStyle name="Comma 9 2 2 2 3 3 3 2" xfId="10351" xr:uid="{00000000-0005-0000-0000-000009270000}"/>
    <cellStyle name="Comma 9 2 2 2 3 3 3 2 2" xfId="10352" xr:uid="{00000000-0005-0000-0000-00000A270000}"/>
    <cellStyle name="Comma 9 2 2 2 3 3 3 3" xfId="10353" xr:uid="{00000000-0005-0000-0000-00000B270000}"/>
    <cellStyle name="Comma 9 2 2 2 3 3 4" xfId="10354" xr:uid="{00000000-0005-0000-0000-00000C270000}"/>
    <cellStyle name="Comma 9 2 2 2 3 3 4 2" xfId="10355" xr:uid="{00000000-0005-0000-0000-00000D270000}"/>
    <cellStyle name="Comma 9 2 2 2 3 3 5" xfId="10356" xr:uid="{00000000-0005-0000-0000-00000E270000}"/>
    <cellStyle name="Comma 9 2 2 2 3 3 5 2" xfId="10357" xr:uid="{00000000-0005-0000-0000-00000F270000}"/>
    <cellStyle name="Comma 9 2 2 2 3 3 6" xfId="10358" xr:uid="{00000000-0005-0000-0000-000010270000}"/>
    <cellStyle name="Comma 9 2 2 2 3 4" xfId="10359" xr:uid="{00000000-0005-0000-0000-000011270000}"/>
    <cellStyle name="Comma 9 2 2 2 3 4 2" xfId="10360" xr:uid="{00000000-0005-0000-0000-000012270000}"/>
    <cellStyle name="Comma 9 2 2 2 3 4 2 2" xfId="10361" xr:uid="{00000000-0005-0000-0000-000013270000}"/>
    <cellStyle name="Comma 9 2 2 2 3 4 3" xfId="10362" xr:uid="{00000000-0005-0000-0000-000014270000}"/>
    <cellStyle name="Comma 9 2 2 2 3 5" xfId="10363" xr:uid="{00000000-0005-0000-0000-000015270000}"/>
    <cellStyle name="Comma 9 2 2 2 3 5 2" xfId="10364" xr:uid="{00000000-0005-0000-0000-000016270000}"/>
    <cellStyle name="Comma 9 2 2 2 3 5 2 2" xfId="10365" xr:uid="{00000000-0005-0000-0000-000017270000}"/>
    <cellStyle name="Comma 9 2 2 2 3 5 3" xfId="10366" xr:uid="{00000000-0005-0000-0000-000018270000}"/>
    <cellStyle name="Comma 9 2 2 2 3 6" xfId="10367" xr:uid="{00000000-0005-0000-0000-000019270000}"/>
    <cellStyle name="Comma 9 2 2 2 3 6 2" xfId="10368" xr:uid="{00000000-0005-0000-0000-00001A270000}"/>
    <cellStyle name="Comma 9 2 2 2 3 7" xfId="10369" xr:uid="{00000000-0005-0000-0000-00001B270000}"/>
    <cellStyle name="Comma 9 2 2 2 3 7 2" xfId="10370" xr:uid="{00000000-0005-0000-0000-00001C270000}"/>
    <cellStyle name="Comma 9 2 2 2 3 8" xfId="10371" xr:uid="{00000000-0005-0000-0000-00001D270000}"/>
    <cellStyle name="Comma 9 2 2 2 4" xfId="10372" xr:uid="{00000000-0005-0000-0000-00001E270000}"/>
    <cellStyle name="Comma 9 2 2 2 4 2" xfId="10373" xr:uid="{00000000-0005-0000-0000-00001F270000}"/>
    <cellStyle name="Comma 9 2 2 2 4 2 2" xfId="10374" xr:uid="{00000000-0005-0000-0000-000020270000}"/>
    <cellStyle name="Comma 9 2 2 2 4 2 2 2" xfId="10375" xr:uid="{00000000-0005-0000-0000-000021270000}"/>
    <cellStyle name="Comma 9 2 2 2 4 2 2 2 2" xfId="10376" xr:uid="{00000000-0005-0000-0000-000022270000}"/>
    <cellStyle name="Comma 9 2 2 2 4 2 2 3" xfId="10377" xr:uid="{00000000-0005-0000-0000-000023270000}"/>
    <cellStyle name="Comma 9 2 2 2 4 2 3" xfId="10378" xr:uid="{00000000-0005-0000-0000-000024270000}"/>
    <cellStyle name="Comma 9 2 2 2 4 2 3 2" xfId="10379" xr:uid="{00000000-0005-0000-0000-000025270000}"/>
    <cellStyle name="Comma 9 2 2 2 4 2 3 2 2" xfId="10380" xr:uid="{00000000-0005-0000-0000-000026270000}"/>
    <cellStyle name="Comma 9 2 2 2 4 2 3 3" xfId="10381" xr:uid="{00000000-0005-0000-0000-000027270000}"/>
    <cellStyle name="Comma 9 2 2 2 4 2 4" xfId="10382" xr:uid="{00000000-0005-0000-0000-000028270000}"/>
    <cellStyle name="Comma 9 2 2 2 4 2 4 2" xfId="10383" xr:uid="{00000000-0005-0000-0000-000029270000}"/>
    <cellStyle name="Comma 9 2 2 2 4 2 5" xfId="10384" xr:uid="{00000000-0005-0000-0000-00002A270000}"/>
    <cellStyle name="Comma 9 2 2 2 4 2 5 2" xfId="10385" xr:uid="{00000000-0005-0000-0000-00002B270000}"/>
    <cellStyle name="Comma 9 2 2 2 4 2 6" xfId="10386" xr:uid="{00000000-0005-0000-0000-00002C270000}"/>
    <cellStyle name="Comma 9 2 2 2 4 3" xfId="10387" xr:uid="{00000000-0005-0000-0000-00002D270000}"/>
    <cellStyle name="Comma 9 2 2 2 4 3 2" xfId="10388" xr:uid="{00000000-0005-0000-0000-00002E270000}"/>
    <cellStyle name="Comma 9 2 2 2 4 3 2 2" xfId="10389" xr:uid="{00000000-0005-0000-0000-00002F270000}"/>
    <cellStyle name="Comma 9 2 2 2 4 3 3" xfId="10390" xr:uid="{00000000-0005-0000-0000-000030270000}"/>
    <cellStyle name="Comma 9 2 2 2 4 4" xfId="10391" xr:uid="{00000000-0005-0000-0000-000031270000}"/>
    <cellStyle name="Comma 9 2 2 2 4 4 2" xfId="10392" xr:uid="{00000000-0005-0000-0000-000032270000}"/>
    <cellStyle name="Comma 9 2 2 2 4 4 2 2" xfId="10393" xr:uid="{00000000-0005-0000-0000-000033270000}"/>
    <cellStyle name="Comma 9 2 2 2 4 4 3" xfId="10394" xr:uid="{00000000-0005-0000-0000-000034270000}"/>
    <cellStyle name="Comma 9 2 2 2 4 5" xfId="10395" xr:uid="{00000000-0005-0000-0000-000035270000}"/>
    <cellStyle name="Comma 9 2 2 2 4 5 2" xfId="10396" xr:uid="{00000000-0005-0000-0000-000036270000}"/>
    <cellStyle name="Comma 9 2 2 2 4 6" xfId="10397" xr:uid="{00000000-0005-0000-0000-000037270000}"/>
    <cellStyle name="Comma 9 2 2 2 4 6 2" xfId="10398" xr:uid="{00000000-0005-0000-0000-000038270000}"/>
    <cellStyle name="Comma 9 2 2 2 4 7" xfId="10399" xr:uid="{00000000-0005-0000-0000-000039270000}"/>
    <cellStyle name="Comma 9 2 2 2 5" xfId="10400" xr:uid="{00000000-0005-0000-0000-00003A270000}"/>
    <cellStyle name="Comma 9 2 2 2 5 2" xfId="10401" xr:uid="{00000000-0005-0000-0000-00003B270000}"/>
    <cellStyle name="Comma 9 2 2 2 5 2 2" xfId="10402" xr:uid="{00000000-0005-0000-0000-00003C270000}"/>
    <cellStyle name="Comma 9 2 2 2 5 2 2 2" xfId="10403" xr:uid="{00000000-0005-0000-0000-00003D270000}"/>
    <cellStyle name="Comma 9 2 2 2 5 2 2 2 2" xfId="10404" xr:uid="{00000000-0005-0000-0000-00003E270000}"/>
    <cellStyle name="Comma 9 2 2 2 5 2 2 3" xfId="10405" xr:uid="{00000000-0005-0000-0000-00003F270000}"/>
    <cellStyle name="Comma 9 2 2 2 5 2 3" xfId="10406" xr:uid="{00000000-0005-0000-0000-000040270000}"/>
    <cellStyle name="Comma 9 2 2 2 5 2 3 2" xfId="10407" xr:uid="{00000000-0005-0000-0000-000041270000}"/>
    <cellStyle name="Comma 9 2 2 2 5 2 3 2 2" xfId="10408" xr:uid="{00000000-0005-0000-0000-000042270000}"/>
    <cellStyle name="Comma 9 2 2 2 5 2 3 3" xfId="10409" xr:uid="{00000000-0005-0000-0000-000043270000}"/>
    <cellStyle name="Comma 9 2 2 2 5 2 4" xfId="10410" xr:uid="{00000000-0005-0000-0000-000044270000}"/>
    <cellStyle name="Comma 9 2 2 2 5 2 4 2" xfId="10411" xr:uid="{00000000-0005-0000-0000-000045270000}"/>
    <cellStyle name="Comma 9 2 2 2 5 2 5" xfId="10412" xr:uid="{00000000-0005-0000-0000-000046270000}"/>
    <cellStyle name="Comma 9 2 2 2 5 2 5 2" xfId="10413" xr:uid="{00000000-0005-0000-0000-000047270000}"/>
    <cellStyle name="Comma 9 2 2 2 5 2 6" xfId="10414" xr:uid="{00000000-0005-0000-0000-000048270000}"/>
    <cellStyle name="Comma 9 2 2 2 5 3" xfId="10415" xr:uid="{00000000-0005-0000-0000-000049270000}"/>
    <cellStyle name="Comma 9 2 2 2 5 3 2" xfId="10416" xr:uid="{00000000-0005-0000-0000-00004A270000}"/>
    <cellStyle name="Comma 9 2 2 2 5 3 2 2" xfId="10417" xr:uid="{00000000-0005-0000-0000-00004B270000}"/>
    <cellStyle name="Comma 9 2 2 2 5 3 3" xfId="10418" xr:uid="{00000000-0005-0000-0000-00004C270000}"/>
    <cellStyle name="Comma 9 2 2 2 5 4" xfId="10419" xr:uid="{00000000-0005-0000-0000-00004D270000}"/>
    <cellStyle name="Comma 9 2 2 2 5 4 2" xfId="10420" xr:uid="{00000000-0005-0000-0000-00004E270000}"/>
    <cellStyle name="Comma 9 2 2 2 5 4 2 2" xfId="10421" xr:uid="{00000000-0005-0000-0000-00004F270000}"/>
    <cellStyle name="Comma 9 2 2 2 5 4 3" xfId="10422" xr:uid="{00000000-0005-0000-0000-000050270000}"/>
    <cellStyle name="Comma 9 2 2 2 5 5" xfId="10423" xr:uid="{00000000-0005-0000-0000-000051270000}"/>
    <cellStyle name="Comma 9 2 2 2 5 5 2" xfId="10424" xr:uid="{00000000-0005-0000-0000-000052270000}"/>
    <cellStyle name="Comma 9 2 2 2 5 6" xfId="10425" xr:uid="{00000000-0005-0000-0000-000053270000}"/>
    <cellStyle name="Comma 9 2 2 2 5 6 2" xfId="10426" xr:uid="{00000000-0005-0000-0000-000054270000}"/>
    <cellStyle name="Comma 9 2 2 2 5 7" xfId="10427" xr:uid="{00000000-0005-0000-0000-000055270000}"/>
    <cellStyle name="Comma 9 2 2 2 6" xfId="10428" xr:uid="{00000000-0005-0000-0000-000056270000}"/>
    <cellStyle name="Comma 9 2 2 2 6 2" xfId="10429" xr:uid="{00000000-0005-0000-0000-000057270000}"/>
    <cellStyle name="Comma 9 2 2 2 6 2 2" xfId="10430" xr:uid="{00000000-0005-0000-0000-000058270000}"/>
    <cellStyle name="Comma 9 2 2 2 6 2 2 2" xfId="10431" xr:uid="{00000000-0005-0000-0000-000059270000}"/>
    <cellStyle name="Comma 9 2 2 2 6 2 3" xfId="10432" xr:uid="{00000000-0005-0000-0000-00005A270000}"/>
    <cellStyle name="Comma 9 2 2 2 6 3" xfId="10433" xr:uid="{00000000-0005-0000-0000-00005B270000}"/>
    <cellStyle name="Comma 9 2 2 2 6 3 2" xfId="10434" xr:uid="{00000000-0005-0000-0000-00005C270000}"/>
    <cellStyle name="Comma 9 2 2 2 6 3 2 2" xfId="10435" xr:uid="{00000000-0005-0000-0000-00005D270000}"/>
    <cellStyle name="Comma 9 2 2 2 6 3 3" xfId="10436" xr:uid="{00000000-0005-0000-0000-00005E270000}"/>
    <cellStyle name="Comma 9 2 2 2 6 4" xfId="10437" xr:uid="{00000000-0005-0000-0000-00005F270000}"/>
    <cellStyle name="Comma 9 2 2 2 6 4 2" xfId="10438" xr:uid="{00000000-0005-0000-0000-000060270000}"/>
    <cellStyle name="Comma 9 2 2 2 6 5" xfId="10439" xr:uid="{00000000-0005-0000-0000-000061270000}"/>
    <cellStyle name="Comma 9 2 2 2 6 5 2" xfId="10440" xr:uid="{00000000-0005-0000-0000-000062270000}"/>
    <cellStyle name="Comma 9 2 2 2 6 6" xfId="10441" xr:uid="{00000000-0005-0000-0000-000063270000}"/>
    <cellStyle name="Comma 9 2 2 2 7" xfId="10442" xr:uid="{00000000-0005-0000-0000-000064270000}"/>
    <cellStyle name="Comma 9 2 2 2 7 2" xfId="10443" xr:uid="{00000000-0005-0000-0000-000065270000}"/>
    <cellStyle name="Comma 9 2 2 2 7 2 2" xfId="10444" xr:uid="{00000000-0005-0000-0000-000066270000}"/>
    <cellStyle name="Comma 9 2 2 2 7 3" xfId="10445" xr:uid="{00000000-0005-0000-0000-000067270000}"/>
    <cellStyle name="Comma 9 2 2 2 8" xfId="10446" xr:uid="{00000000-0005-0000-0000-000068270000}"/>
    <cellStyle name="Comma 9 2 2 2 8 2" xfId="10447" xr:uid="{00000000-0005-0000-0000-000069270000}"/>
    <cellStyle name="Comma 9 2 2 2 8 2 2" xfId="10448" xr:uid="{00000000-0005-0000-0000-00006A270000}"/>
    <cellStyle name="Comma 9 2 2 2 8 3" xfId="10449" xr:uid="{00000000-0005-0000-0000-00006B270000}"/>
    <cellStyle name="Comma 9 2 2 2 9" xfId="10450" xr:uid="{00000000-0005-0000-0000-00006C270000}"/>
    <cellStyle name="Comma 9 2 2 2 9 2" xfId="10451" xr:uid="{00000000-0005-0000-0000-00006D270000}"/>
    <cellStyle name="Comma 9 2 2 3" xfId="10452" xr:uid="{00000000-0005-0000-0000-00006E270000}"/>
    <cellStyle name="Comma 9 2 2 3 10" xfId="10453" xr:uid="{00000000-0005-0000-0000-00006F270000}"/>
    <cellStyle name="Comma 9 2 2 3 2" xfId="10454" xr:uid="{00000000-0005-0000-0000-000070270000}"/>
    <cellStyle name="Comma 9 2 2 3 2 2" xfId="10455" xr:uid="{00000000-0005-0000-0000-000071270000}"/>
    <cellStyle name="Comma 9 2 2 3 2 2 2" xfId="10456" xr:uid="{00000000-0005-0000-0000-000072270000}"/>
    <cellStyle name="Comma 9 2 2 3 2 2 2 2" xfId="10457" xr:uid="{00000000-0005-0000-0000-000073270000}"/>
    <cellStyle name="Comma 9 2 2 3 2 2 2 2 2" xfId="10458" xr:uid="{00000000-0005-0000-0000-000074270000}"/>
    <cellStyle name="Comma 9 2 2 3 2 2 2 2 2 2" xfId="10459" xr:uid="{00000000-0005-0000-0000-000075270000}"/>
    <cellStyle name="Comma 9 2 2 3 2 2 2 2 3" xfId="10460" xr:uid="{00000000-0005-0000-0000-000076270000}"/>
    <cellStyle name="Comma 9 2 2 3 2 2 2 3" xfId="10461" xr:uid="{00000000-0005-0000-0000-000077270000}"/>
    <cellStyle name="Comma 9 2 2 3 2 2 2 3 2" xfId="10462" xr:uid="{00000000-0005-0000-0000-000078270000}"/>
    <cellStyle name="Comma 9 2 2 3 2 2 2 3 2 2" xfId="10463" xr:uid="{00000000-0005-0000-0000-000079270000}"/>
    <cellStyle name="Comma 9 2 2 3 2 2 2 3 3" xfId="10464" xr:uid="{00000000-0005-0000-0000-00007A270000}"/>
    <cellStyle name="Comma 9 2 2 3 2 2 2 4" xfId="10465" xr:uid="{00000000-0005-0000-0000-00007B270000}"/>
    <cellStyle name="Comma 9 2 2 3 2 2 2 4 2" xfId="10466" xr:uid="{00000000-0005-0000-0000-00007C270000}"/>
    <cellStyle name="Comma 9 2 2 3 2 2 2 5" xfId="10467" xr:uid="{00000000-0005-0000-0000-00007D270000}"/>
    <cellStyle name="Comma 9 2 2 3 2 2 2 5 2" xfId="10468" xr:uid="{00000000-0005-0000-0000-00007E270000}"/>
    <cellStyle name="Comma 9 2 2 3 2 2 2 6" xfId="10469" xr:uid="{00000000-0005-0000-0000-00007F270000}"/>
    <cellStyle name="Comma 9 2 2 3 2 2 3" xfId="10470" xr:uid="{00000000-0005-0000-0000-000080270000}"/>
    <cellStyle name="Comma 9 2 2 3 2 2 3 2" xfId="10471" xr:uid="{00000000-0005-0000-0000-000081270000}"/>
    <cellStyle name="Comma 9 2 2 3 2 2 3 2 2" xfId="10472" xr:uid="{00000000-0005-0000-0000-000082270000}"/>
    <cellStyle name="Comma 9 2 2 3 2 2 3 3" xfId="10473" xr:uid="{00000000-0005-0000-0000-000083270000}"/>
    <cellStyle name="Comma 9 2 2 3 2 2 4" xfId="10474" xr:uid="{00000000-0005-0000-0000-000084270000}"/>
    <cellStyle name="Comma 9 2 2 3 2 2 4 2" xfId="10475" xr:uid="{00000000-0005-0000-0000-000085270000}"/>
    <cellStyle name="Comma 9 2 2 3 2 2 4 2 2" xfId="10476" xr:uid="{00000000-0005-0000-0000-000086270000}"/>
    <cellStyle name="Comma 9 2 2 3 2 2 4 3" xfId="10477" xr:uid="{00000000-0005-0000-0000-000087270000}"/>
    <cellStyle name="Comma 9 2 2 3 2 2 5" xfId="10478" xr:uid="{00000000-0005-0000-0000-000088270000}"/>
    <cellStyle name="Comma 9 2 2 3 2 2 5 2" xfId="10479" xr:uid="{00000000-0005-0000-0000-000089270000}"/>
    <cellStyle name="Comma 9 2 2 3 2 2 6" xfId="10480" xr:uid="{00000000-0005-0000-0000-00008A270000}"/>
    <cellStyle name="Comma 9 2 2 3 2 2 6 2" xfId="10481" xr:uid="{00000000-0005-0000-0000-00008B270000}"/>
    <cellStyle name="Comma 9 2 2 3 2 2 7" xfId="10482" xr:uid="{00000000-0005-0000-0000-00008C270000}"/>
    <cellStyle name="Comma 9 2 2 3 2 3" xfId="10483" xr:uid="{00000000-0005-0000-0000-00008D270000}"/>
    <cellStyle name="Comma 9 2 2 3 2 3 2" xfId="10484" xr:uid="{00000000-0005-0000-0000-00008E270000}"/>
    <cellStyle name="Comma 9 2 2 3 2 3 2 2" xfId="10485" xr:uid="{00000000-0005-0000-0000-00008F270000}"/>
    <cellStyle name="Comma 9 2 2 3 2 3 2 2 2" xfId="10486" xr:uid="{00000000-0005-0000-0000-000090270000}"/>
    <cellStyle name="Comma 9 2 2 3 2 3 2 3" xfId="10487" xr:uid="{00000000-0005-0000-0000-000091270000}"/>
    <cellStyle name="Comma 9 2 2 3 2 3 3" xfId="10488" xr:uid="{00000000-0005-0000-0000-000092270000}"/>
    <cellStyle name="Comma 9 2 2 3 2 3 3 2" xfId="10489" xr:uid="{00000000-0005-0000-0000-000093270000}"/>
    <cellStyle name="Comma 9 2 2 3 2 3 3 2 2" xfId="10490" xr:uid="{00000000-0005-0000-0000-000094270000}"/>
    <cellStyle name="Comma 9 2 2 3 2 3 3 3" xfId="10491" xr:uid="{00000000-0005-0000-0000-000095270000}"/>
    <cellStyle name="Comma 9 2 2 3 2 3 4" xfId="10492" xr:uid="{00000000-0005-0000-0000-000096270000}"/>
    <cellStyle name="Comma 9 2 2 3 2 3 4 2" xfId="10493" xr:uid="{00000000-0005-0000-0000-000097270000}"/>
    <cellStyle name="Comma 9 2 2 3 2 3 5" xfId="10494" xr:uid="{00000000-0005-0000-0000-000098270000}"/>
    <cellStyle name="Comma 9 2 2 3 2 3 5 2" xfId="10495" xr:uid="{00000000-0005-0000-0000-000099270000}"/>
    <cellStyle name="Comma 9 2 2 3 2 3 6" xfId="10496" xr:uid="{00000000-0005-0000-0000-00009A270000}"/>
    <cellStyle name="Comma 9 2 2 3 2 4" xfId="10497" xr:uid="{00000000-0005-0000-0000-00009B270000}"/>
    <cellStyle name="Comma 9 2 2 3 2 4 2" xfId="10498" xr:uid="{00000000-0005-0000-0000-00009C270000}"/>
    <cellStyle name="Comma 9 2 2 3 2 4 2 2" xfId="10499" xr:uid="{00000000-0005-0000-0000-00009D270000}"/>
    <cellStyle name="Comma 9 2 2 3 2 4 3" xfId="10500" xr:uid="{00000000-0005-0000-0000-00009E270000}"/>
    <cellStyle name="Comma 9 2 2 3 2 5" xfId="10501" xr:uid="{00000000-0005-0000-0000-00009F270000}"/>
    <cellStyle name="Comma 9 2 2 3 2 5 2" xfId="10502" xr:uid="{00000000-0005-0000-0000-0000A0270000}"/>
    <cellStyle name="Comma 9 2 2 3 2 5 2 2" xfId="10503" xr:uid="{00000000-0005-0000-0000-0000A1270000}"/>
    <cellStyle name="Comma 9 2 2 3 2 5 3" xfId="10504" xr:uid="{00000000-0005-0000-0000-0000A2270000}"/>
    <cellStyle name="Comma 9 2 2 3 2 6" xfId="10505" xr:uid="{00000000-0005-0000-0000-0000A3270000}"/>
    <cellStyle name="Comma 9 2 2 3 2 6 2" xfId="10506" xr:uid="{00000000-0005-0000-0000-0000A4270000}"/>
    <cellStyle name="Comma 9 2 2 3 2 7" xfId="10507" xr:uid="{00000000-0005-0000-0000-0000A5270000}"/>
    <cellStyle name="Comma 9 2 2 3 2 7 2" xfId="10508" xr:uid="{00000000-0005-0000-0000-0000A6270000}"/>
    <cellStyle name="Comma 9 2 2 3 2 8" xfId="10509" xr:uid="{00000000-0005-0000-0000-0000A7270000}"/>
    <cellStyle name="Comma 9 2 2 3 3" xfId="10510" xr:uid="{00000000-0005-0000-0000-0000A8270000}"/>
    <cellStyle name="Comma 9 2 2 3 3 2" xfId="10511" xr:uid="{00000000-0005-0000-0000-0000A9270000}"/>
    <cellStyle name="Comma 9 2 2 3 3 2 2" xfId="10512" xr:uid="{00000000-0005-0000-0000-0000AA270000}"/>
    <cellStyle name="Comma 9 2 2 3 3 2 2 2" xfId="10513" xr:uid="{00000000-0005-0000-0000-0000AB270000}"/>
    <cellStyle name="Comma 9 2 2 3 3 2 2 2 2" xfId="10514" xr:uid="{00000000-0005-0000-0000-0000AC270000}"/>
    <cellStyle name="Comma 9 2 2 3 3 2 2 3" xfId="10515" xr:uid="{00000000-0005-0000-0000-0000AD270000}"/>
    <cellStyle name="Comma 9 2 2 3 3 2 3" xfId="10516" xr:uid="{00000000-0005-0000-0000-0000AE270000}"/>
    <cellStyle name="Comma 9 2 2 3 3 2 3 2" xfId="10517" xr:uid="{00000000-0005-0000-0000-0000AF270000}"/>
    <cellStyle name="Comma 9 2 2 3 3 2 3 2 2" xfId="10518" xr:uid="{00000000-0005-0000-0000-0000B0270000}"/>
    <cellStyle name="Comma 9 2 2 3 3 2 3 3" xfId="10519" xr:uid="{00000000-0005-0000-0000-0000B1270000}"/>
    <cellStyle name="Comma 9 2 2 3 3 2 4" xfId="10520" xr:uid="{00000000-0005-0000-0000-0000B2270000}"/>
    <cellStyle name="Comma 9 2 2 3 3 2 4 2" xfId="10521" xr:uid="{00000000-0005-0000-0000-0000B3270000}"/>
    <cellStyle name="Comma 9 2 2 3 3 2 5" xfId="10522" xr:uid="{00000000-0005-0000-0000-0000B4270000}"/>
    <cellStyle name="Comma 9 2 2 3 3 2 5 2" xfId="10523" xr:uid="{00000000-0005-0000-0000-0000B5270000}"/>
    <cellStyle name="Comma 9 2 2 3 3 2 6" xfId="10524" xr:uid="{00000000-0005-0000-0000-0000B6270000}"/>
    <cellStyle name="Comma 9 2 2 3 3 3" xfId="10525" xr:uid="{00000000-0005-0000-0000-0000B7270000}"/>
    <cellStyle name="Comma 9 2 2 3 3 3 2" xfId="10526" xr:uid="{00000000-0005-0000-0000-0000B8270000}"/>
    <cellStyle name="Comma 9 2 2 3 3 3 2 2" xfId="10527" xr:uid="{00000000-0005-0000-0000-0000B9270000}"/>
    <cellStyle name="Comma 9 2 2 3 3 3 3" xfId="10528" xr:uid="{00000000-0005-0000-0000-0000BA270000}"/>
    <cellStyle name="Comma 9 2 2 3 3 4" xfId="10529" xr:uid="{00000000-0005-0000-0000-0000BB270000}"/>
    <cellStyle name="Comma 9 2 2 3 3 4 2" xfId="10530" xr:uid="{00000000-0005-0000-0000-0000BC270000}"/>
    <cellStyle name="Comma 9 2 2 3 3 4 2 2" xfId="10531" xr:uid="{00000000-0005-0000-0000-0000BD270000}"/>
    <cellStyle name="Comma 9 2 2 3 3 4 3" xfId="10532" xr:uid="{00000000-0005-0000-0000-0000BE270000}"/>
    <cellStyle name="Comma 9 2 2 3 3 5" xfId="10533" xr:uid="{00000000-0005-0000-0000-0000BF270000}"/>
    <cellStyle name="Comma 9 2 2 3 3 5 2" xfId="10534" xr:uid="{00000000-0005-0000-0000-0000C0270000}"/>
    <cellStyle name="Comma 9 2 2 3 3 6" xfId="10535" xr:uid="{00000000-0005-0000-0000-0000C1270000}"/>
    <cellStyle name="Comma 9 2 2 3 3 6 2" xfId="10536" xr:uid="{00000000-0005-0000-0000-0000C2270000}"/>
    <cellStyle name="Comma 9 2 2 3 3 7" xfId="10537" xr:uid="{00000000-0005-0000-0000-0000C3270000}"/>
    <cellStyle name="Comma 9 2 2 3 4" xfId="10538" xr:uid="{00000000-0005-0000-0000-0000C4270000}"/>
    <cellStyle name="Comma 9 2 2 3 4 2" xfId="10539" xr:uid="{00000000-0005-0000-0000-0000C5270000}"/>
    <cellStyle name="Comma 9 2 2 3 4 2 2" xfId="10540" xr:uid="{00000000-0005-0000-0000-0000C6270000}"/>
    <cellStyle name="Comma 9 2 2 3 4 2 2 2" xfId="10541" xr:uid="{00000000-0005-0000-0000-0000C7270000}"/>
    <cellStyle name="Comma 9 2 2 3 4 2 2 2 2" xfId="10542" xr:uid="{00000000-0005-0000-0000-0000C8270000}"/>
    <cellStyle name="Comma 9 2 2 3 4 2 2 3" xfId="10543" xr:uid="{00000000-0005-0000-0000-0000C9270000}"/>
    <cellStyle name="Comma 9 2 2 3 4 2 3" xfId="10544" xr:uid="{00000000-0005-0000-0000-0000CA270000}"/>
    <cellStyle name="Comma 9 2 2 3 4 2 3 2" xfId="10545" xr:uid="{00000000-0005-0000-0000-0000CB270000}"/>
    <cellStyle name="Comma 9 2 2 3 4 2 3 2 2" xfId="10546" xr:uid="{00000000-0005-0000-0000-0000CC270000}"/>
    <cellStyle name="Comma 9 2 2 3 4 2 3 3" xfId="10547" xr:uid="{00000000-0005-0000-0000-0000CD270000}"/>
    <cellStyle name="Comma 9 2 2 3 4 2 4" xfId="10548" xr:uid="{00000000-0005-0000-0000-0000CE270000}"/>
    <cellStyle name="Comma 9 2 2 3 4 2 4 2" xfId="10549" xr:uid="{00000000-0005-0000-0000-0000CF270000}"/>
    <cellStyle name="Comma 9 2 2 3 4 2 5" xfId="10550" xr:uid="{00000000-0005-0000-0000-0000D0270000}"/>
    <cellStyle name="Comma 9 2 2 3 4 2 5 2" xfId="10551" xr:uid="{00000000-0005-0000-0000-0000D1270000}"/>
    <cellStyle name="Comma 9 2 2 3 4 2 6" xfId="10552" xr:uid="{00000000-0005-0000-0000-0000D2270000}"/>
    <cellStyle name="Comma 9 2 2 3 4 3" xfId="10553" xr:uid="{00000000-0005-0000-0000-0000D3270000}"/>
    <cellStyle name="Comma 9 2 2 3 4 3 2" xfId="10554" xr:uid="{00000000-0005-0000-0000-0000D4270000}"/>
    <cellStyle name="Comma 9 2 2 3 4 3 2 2" xfId="10555" xr:uid="{00000000-0005-0000-0000-0000D5270000}"/>
    <cellStyle name="Comma 9 2 2 3 4 3 3" xfId="10556" xr:uid="{00000000-0005-0000-0000-0000D6270000}"/>
    <cellStyle name="Comma 9 2 2 3 4 4" xfId="10557" xr:uid="{00000000-0005-0000-0000-0000D7270000}"/>
    <cellStyle name="Comma 9 2 2 3 4 4 2" xfId="10558" xr:uid="{00000000-0005-0000-0000-0000D8270000}"/>
    <cellStyle name="Comma 9 2 2 3 4 4 2 2" xfId="10559" xr:uid="{00000000-0005-0000-0000-0000D9270000}"/>
    <cellStyle name="Comma 9 2 2 3 4 4 3" xfId="10560" xr:uid="{00000000-0005-0000-0000-0000DA270000}"/>
    <cellStyle name="Comma 9 2 2 3 4 5" xfId="10561" xr:uid="{00000000-0005-0000-0000-0000DB270000}"/>
    <cellStyle name="Comma 9 2 2 3 4 5 2" xfId="10562" xr:uid="{00000000-0005-0000-0000-0000DC270000}"/>
    <cellStyle name="Comma 9 2 2 3 4 6" xfId="10563" xr:uid="{00000000-0005-0000-0000-0000DD270000}"/>
    <cellStyle name="Comma 9 2 2 3 4 6 2" xfId="10564" xr:uid="{00000000-0005-0000-0000-0000DE270000}"/>
    <cellStyle name="Comma 9 2 2 3 4 7" xfId="10565" xr:uid="{00000000-0005-0000-0000-0000DF270000}"/>
    <cellStyle name="Comma 9 2 2 3 5" xfId="10566" xr:uid="{00000000-0005-0000-0000-0000E0270000}"/>
    <cellStyle name="Comma 9 2 2 3 5 2" xfId="10567" xr:uid="{00000000-0005-0000-0000-0000E1270000}"/>
    <cellStyle name="Comma 9 2 2 3 5 2 2" xfId="10568" xr:uid="{00000000-0005-0000-0000-0000E2270000}"/>
    <cellStyle name="Comma 9 2 2 3 5 2 2 2" xfId="10569" xr:uid="{00000000-0005-0000-0000-0000E3270000}"/>
    <cellStyle name="Comma 9 2 2 3 5 2 3" xfId="10570" xr:uid="{00000000-0005-0000-0000-0000E4270000}"/>
    <cellStyle name="Comma 9 2 2 3 5 3" xfId="10571" xr:uid="{00000000-0005-0000-0000-0000E5270000}"/>
    <cellStyle name="Comma 9 2 2 3 5 3 2" xfId="10572" xr:uid="{00000000-0005-0000-0000-0000E6270000}"/>
    <cellStyle name="Comma 9 2 2 3 5 3 2 2" xfId="10573" xr:uid="{00000000-0005-0000-0000-0000E7270000}"/>
    <cellStyle name="Comma 9 2 2 3 5 3 3" xfId="10574" xr:uid="{00000000-0005-0000-0000-0000E8270000}"/>
    <cellStyle name="Comma 9 2 2 3 5 4" xfId="10575" xr:uid="{00000000-0005-0000-0000-0000E9270000}"/>
    <cellStyle name="Comma 9 2 2 3 5 4 2" xfId="10576" xr:uid="{00000000-0005-0000-0000-0000EA270000}"/>
    <cellStyle name="Comma 9 2 2 3 5 5" xfId="10577" xr:uid="{00000000-0005-0000-0000-0000EB270000}"/>
    <cellStyle name="Comma 9 2 2 3 5 5 2" xfId="10578" xr:uid="{00000000-0005-0000-0000-0000EC270000}"/>
    <cellStyle name="Comma 9 2 2 3 5 6" xfId="10579" xr:uid="{00000000-0005-0000-0000-0000ED270000}"/>
    <cellStyle name="Comma 9 2 2 3 6" xfId="10580" xr:uid="{00000000-0005-0000-0000-0000EE270000}"/>
    <cellStyle name="Comma 9 2 2 3 6 2" xfId="10581" xr:uid="{00000000-0005-0000-0000-0000EF270000}"/>
    <cellStyle name="Comma 9 2 2 3 6 2 2" xfId="10582" xr:uid="{00000000-0005-0000-0000-0000F0270000}"/>
    <cellStyle name="Comma 9 2 2 3 6 3" xfId="10583" xr:uid="{00000000-0005-0000-0000-0000F1270000}"/>
    <cellStyle name="Comma 9 2 2 3 7" xfId="10584" xr:uid="{00000000-0005-0000-0000-0000F2270000}"/>
    <cellStyle name="Comma 9 2 2 3 7 2" xfId="10585" xr:uid="{00000000-0005-0000-0000-0000F3270000}"/>
    <cellStyle name="Comma 9 2 2 3 7 2 2" xfId="10586" xr:uid="{00000000-0005-0000-0000-0000F4270000}"/>
    <cellStyle name="Comma 9 2 2 3 7 3" xfId="10587" xr:uid="{00000000-0005-0000-0000-0000F5270000}"/>
    <cellStyle name="Comma 9 2 2 3 8" xfId="10588" xr:uid="{00000000-0005-0000-0000-0000F6270000}"/>
    <cellStyle name="Comma 9 2 2 3 8 2" xfId="10589" xr:uid="{00000000-0005-0000-0000-0000F7270000}"/>
    <cellStyle name="Comma 9 2 2 3 9" xfId="10590" xr:uid="{00000000-0005-0000-0000-0000F8270000}"/>
    <cellStyle name="Comma 9 2 2 3 9 2" xfId="10591" xr:uid="{00000000-0005-0000-0000-0000F9270000}"/>
    <cellStyle name="Comma 9 2 2 4" xfId="10592" xr:uid="{00000000-0005-0000-0000-0000FA270000}"/>
    <cellStyle name="Comma 9 2 2 4 2" xfId="10593" xr:uid="{00000000-0005-0000-0000-0000FB270000}"/>
    <cellStyle name="Comma 9 2 2 4 2 2" xfId="10594" xr:uid="{00000000-0005-0000-0000-0000FC270000}"/>
    <cellStyle name="Comma 9 2 2 4 2 2 2" xfId="10595" xr:uid="{00000000-0005-0000-0000-0000FD270000}"/>
    <cellStyle name="Comma 9 2 2 4 2 2 2 2" xfId="10596" xr:uid="{00000000-0005-0000-0000-0000FE270000}"/>
    <cellStyle name="Comma 9 2 2 4 2 2 2 2 2" xfId="10597" xr:uid="{00000000-0005-0000-0000-0000FF270000}"/>
    <cellStyle name="Comma 9 2 2 4 2 2 2 3" xfId="10598" xr:uid="{00000000-0005-0000-0000-000000280000}"/>
    <cellStyle name="Comma 9 2 2 4 2 2 3" xfId="10599" xr:uid="{00000000-0005-0000-0000-000001280000}"/>
    <cellStyle name="Comma 9 2 2 4 2 2 3 2" xfId="10600" xr:uid="{00000000-0005-0000-0000-000002280000}"/>
    <cellStyle name="Comma 9 2 2 4 2 2 3 2 2" xfId="10601" xr:uid="{00000000-0005-0000-0000-000003280000}"/>
    <cellStyle name="Comma 9 2 2 4 2 2 3 3" xfId="10602" xr:uid="{00000000-0005-0000-0000-000004280000}"/>
    <cellStyle name="Comma 9 2 2 4 2 2 4" xfId="10603" xr:uid="{00000000-0005-0000-0000-000005280000}"/>
    <cellStyle name="Comma 9 2 2 4 2 2 4 2" xfId="10604" xr:uid="{00000000-0005-0000-0000-000006280000}"/>
    <cellStyle name="Comma 9 2 2 4 2 2 5" xfId="10605" xr:uid="{00000000-0005-0000-0000-000007280000}"/>
    <cellStyle name="Comma 9 2 2 4 2 2 5 2" xfId="10606" xr:uid="{00000000-0005-0000-0000-000008280000}"/>
    <cellStyle name="Comma 9 2 2 4 2 2 6" xfId="10607" xr:uid="{00000000-0005-0000-0000-000009280000}"/>
    <cellStyle name="Comma 9 2 2 4 2 3" xfId="10608" xr:uid="{00000000-0005-0000-0000-00000A280000}"/>
    <cellStyle name="Comma 9 2 2 4 2 3 2" xfId="10609" xr:uid="{00000000-0005-0000-0000-00000B280000}"/>
    <cellStyle name="Comma 9 2 2 4 2 3 2 2" xfId="10610" xr:uid="{00000000-0005-0000-0000-00000C280000}"/>
    <cellStyle name="Comma 9 2 2 4 2 3 3" xfId="10611" xr:uid="{00000000-0005-0000-0000-00000D280000}"/>
    <cellStyle name="Comma 9 2 2 4 2 4" xfId="10612" xr:uid="{00000000-0005-0000-0000-00000E280000}"/>
    <cellStyle name="Comma 9 2 2 4 2 4 2" xfId="10613" xr:uid="{00000000-0005-0000-0000-00000F280000}"/>
    <cellStyle name="Comma 9 2 2 4 2 4 2 2" xfId="10614" xr:uid="{00000000-0005-0000-0000-000010280000}"/>
    <cellStyle name="Comma 9 2 2 4 2 4 3" xfId="10615" xr:uid="{00000000-0005-0000-0000-000011280000}"/>
    <cellStyle name="Comma 9 2 2 4 2 5" xfId="10616" xr:uid="{00000000-0005-0000-0000-000012280000}"/>
    <cellStyle name="Comma 9 2 2 4 2 5 2" xfId="10617" xr:uid="{00000000-0005-0000-0000-000013280000}"/>
    <cellStyle name="Comma 9 2 2 4 2 6" xfId="10618" xr:uid="{00000000-0005-0000-0000-000014280000}"/>
    <cellStyle name="Comma 9 2 2 4 2 6 2" xfId="10619" xr:uid="{00000000-0005-0000-0000-000015280000}"/>
    <cellStyle name="Comma 9 2 2 4 2 7" xfId="10620" xr:uid="{00000000-0005-0000-0000-000016280000}"/>
    <cellStyle name="Comma 9 2 2 4 3" xfId="10621" xr:uid="{00000000-0005-0000-0000-000017280000}"/>
    <cellStyle name="Comma 9 2 2 4 3 2" xfId="10622" xr:uid="{00000000-0005-0000-0000-000018280000}"/>
    <cellStyle name="Comma 9 2 2 4 3 2 2" xfId="10623" xr:uid="{00000000-0005-0000-0000-000019280000}"/>
    <cellStyle name="Comma 9 2 2 4 3 2 2 2" xfId="10624" xr:uid="{00000000-0005-0000-0000-00001A280000}"/>
    <cellStyle name="Comma 9 2 2 4 3 2 3" xfId="10625" xr:uid="{00000000-0005-0000-0000-00001B280000}"/>
    <cellStyle name="Comma 9 2 2 4 3 3" xfId="10626" xr:uid="{00000000-0005-0000-0000-00001C280000}"/>
    <cellStyle name="Comma 9 2 2 4 3 3 2" xfId="10627" xr:uid="{00000000-0005-0000-0000-00001D280000}"/>
    <cellStyle name="Comma 9 2 2 4 3 3 2 2" xfId="10628" xr:uid="{00000000-0005-0000-0000-00001E280000}"/>
    <cellStyle name="Comma 9 2 2 4 3 3 3" xfId="10629" xr:uid="{00000000-0005-0000-0000-00001F280000}"/>
    <cellStyle name="Comma 9 2 2 4 3 4" xfId="10630" xr:uid="{00000000-0005-0000-0000-000020280000}"/>
    <cellStyle name="Comma 9 2 2 4 3 4 2" xfId="10631" xr:uid="{00000000-0005-0000-0000-000021280000}"/>
    <cellStyle name="Comma 9 2 2 4 3 5" xfId="10632" xr:uid="{00000000-0005-0000-0000-000022280000}"/>
    <cellStyle name="Comma 9 2 2 4 3 5 2" xfId="10633" xr:uid="{00000000-0005-0000-0000-000023280000}"/>
    <cellStyle name="Comma 9 2 2 4 3 6" xfId="10634" xr:uid="{00000000-0005-0000-0000-000024280000}"/>
    <cellStyle name="Comma 9 2 2 4 4" xfId="10635" xr:uid="{00000000-0005-0000-0000-000025280000}"/>
    <cellStyle name="Comma 9 2 2 4 4 2" xfId="10636" xr:uid="{00000000-0005-0000-0000-000026280000}"/>
    <cellStyle name="Comma 9 2 2 4 4 2 2" xfId="10637" xr:uid="{00000000-0005-0000-0000-000027280000}"/>
    <cellStyle name="Comma 9 2 2 4 4 3" xfId="10638" xr:uid="{00000000-0005-0000-0000-000028280000}"/>
    <cellStyle name="Comma 9 2 2 4 5" xfId="10639" xr:uid="{00000000-0005-0000-0000-000029280000}"/>
    <cellStyle name="Comma 9 2 2 4 5 2" xfId="10640" xr:uid="{00000000-0005-0000-0000-00002A280000}"/>
    <cellStyle name="Comma 9 2 2 4 5 2 2" xfId="10641" xr:uid="{00000000-0005-0000-0000-00002B280000}"/>
    <cellStyle name="Comma 9 2 2 4 5 3" xfId="10642" xr:uid="{00000000-0005-0000-0000-00002C280000}"/>
    <cellStyle name="Comma 9 2 2 4 6" xfId="10643" xr:uid="{00000000-0005-0000-0000-00002D280000}"/>
    <cellStyle name="Comma 9 2 2 4 6 2" xfId="10644" xr:uid="{00000000-0005-0000-0000-00002E280000}"/>
    <cellStyle name="Comma 9 2 2 4 7" xfId="10645" xr:uid="{00000000-0005-0000-0000-00002F280000}"/>
    <cellStyle name="Comma 9 2 2 4 7 2" xfId="10646" xr:uid="{00000000-0005-0000-0000-000030280000}"/>
    <cellStyle name="Comma 9 2 2 4 8" xfId="10647" xr:uid="{00000000-0005-0000-0000-000031280000}"/>
    <cellStyle name="Comma 9 2 2 5" xfId="10648" xr:uid="{00000000-0005-0000-0000-000032280000}"/>
    <cellStyle name="Comma 9 2 2 5 2" xfId="10649" xr:uid="{00000000-0005-0000-0000-000033280000}"/>
    <cellStyle name="Comma 9 2 2 5 2 2" xfId="10650" xr:uid="{00000000-0005-0000-0000-000034280000}"/>
    <cellStyle name="Comma 9 2 2 5 2 2 2" xfId="10651" xr:uid="{00000000-0005-0000-0000-000035280000}"/>
    <cellStyle name="Comma 9 2 2 5 2 2 2 2" xfId="10652" xr:uid="{00000000-0005-0000-0000-000036280000}"/>
    <cellStyle name="Comma 9 2 2 5 2 2 3" xfId="10653" xr:uid="{00000000-0005-0000-0000-000037280000}"/>
    <cellStyle name="Comma 9 2 2 5 2 3" xfId="10654" xr:uid="{00000000-0005-0000-0000-000038280000}"/>
    <cellStyle name="Comma 9 2 2 5 2 3 2" xfId="10655" xr:uid="{00000000-0005-0000-0000-000039280000}"/>
    <cellStyle name="Comma 9 2 2 5 2 3 2 2" xfId="10656" xr:uid="{00000000-0005-0000-0000-00003A280000}"/>
    <cellStyle name="Comma 9 2 2 5 2 3 3" xfId="10657" xr:uid="{00000000-0005-0000-0000-00003B280000}"/>
    <cellStyle name="Comma 9 2 2 5 2 4" xfId="10658" xr:uid="{00000000-0005-0000-0000-00003C280000}"/>
    <cellStyle name="Comma 9 2 2 5 2 4 2" xfId="10659" xr:uid="{00000000-0005-0000-0000-00003D280000}"/>
    <cellStyle name="Comma 9 2 2 5 2 5" xfId="10660" xr:uid="{00000000-0005-0000-0000-00003E280000}"/>
    <cellStyle name="Comma 9 2 2 5 2 5 2" xfId="10661" xr:uid="{00000000-0005-0000-0000-00003F280000}"/>
    <cellStyle name="Comma 9 2 2 5 2 6" xfId="10662" xr:uid="{00000000-0005-0000-0000-000040280000}"/>
    <cellStyle name="Comma 9 2 2 5 3" xfId="10663" xr:uid="{00000000-0005-0000-0000-000041280000}"/>
    <cellStyle name="Comma 9 2 2 5 3 2" xfId="10664" xr:uid="{00000000-0005-0000-0000-000042280000}"/>
    <cellStyle name="Comma 9 2 2 5 3 2 2" xfId="10665" xr:uid="{00000000-0005-0000-0000-000043280000}"/>
    <cellStyle name="Comma 9 2 2 5 3 3" xfId="10666" xr:uid="{00000000-0005-0000-0000-000044280000}"/>
    <cellStyle name="Comma 9 2 2 5 4" xfId="10667" xr:uid="{00000000-0005-0000-0000-000045280000}"/>
    <cellStyle name="Comma 9 2 2 5 4 2" xfId="10668" xr:uid="{00000000-0005-0000-0000-000046280000}"/>
    <cellStyle name="Comma 9 2 2 5 4 2 2" xfId="10669" xr:uid="{00000000-0005-0000-0000-000047280000}"/>
    <cellStyle name="Comma 9 2 2 5 4 3" xfId="10670" xr:uid="{00000000-0005-0000-0000-000048280000}"/>
    <cellStyle name="Comma 9 2 2 5 5" xfId="10671" xr:uid="{00000000-0005-0000-0000-000049280000}"/>
    <cellStyle name="Comma 9 2 2 5 5 2" xfId="10672" xr:uid="{00000000-0005-0000-0000-00004A280000}"/>
    <cellStyle name="Comma 9 2 2 5 6" xfId="10673" xr:uid="{00000000-0005-0000-0000-00004B280000}"/>
    <cellStyle name="Comma 9 2 2 5 6 2" xfId="10674" xr:uid="{00000000-0005-0000-0000-00004C280000}"/>
    <cellStyle name="Comma 9 2 2 5 7" xfId="10675" xr:uid="{00000000-0005-0000-0000-00004D280000}"/>
    <cellStyle name="Comma 9 2 2 6" xfId="10676" xr:uid="{00000000-0005-0000-0000-00004E280000}"/>
    <cellStyle name="Comma 9 2 2 6 2" xfId="10677" xr:uid="{00000000-0005-0000-0000-00004F280000}"/>
    <cellStyle name="Comma 9 2 2 6 2 2" xfId="10678" xr:uid="{00000000-0005-0000-0000-000050280000}"/>
    <cellStyle name="Comma 9 2 2 6 2 2 2" xfId="10679" xr:uid="{00000000-0005-0000-0000-000051280000}"/>
    <cellStyle name="Comma 9 2 2 6 2 2 2 2" xfId="10680" xr:uid="{00000000-0005-0000-0000-000052280000}"/>
    <cellStyle name="Comma 9 2 2 6 2 2 3" xfId="10681" xr:uid="{00000000-0005-0000-0000-000053280000}"/>
    <cellStyle name="Comma 9 2 2 6 2 3" xfId="10682" xr:uid="{00000000-0005-0000-0000-000054280000}"/>
    <cellStyle name="Comma 9 2 2 6 2 3 2" xfId="10683" xr:uid="{00000000-0005-0000-0000-000055280000}"/>
    <cellStyle name="Comma 9 2 2 6 2 3 2 2" xfId="10684" xr:uid="{00000000-0005-0000-0000-000056280000}"/>
    <cellStyle name="Comma 9 2 2 6 2 3 3" xfId="10685" xr:uid="{00000000-0005-0000-0000-000057280000}"/>
    <cellStyle name="Comma 9 2 2 6 2 4" xfId="10686" xr:uid="{00000000-0005-0000-0000-000058280000}"/>
    <cellStyle name="Comma 9 2 2 6 2 4 2" xfId="10687" xr:uid="{00000000-0005-0000-0000-000059280000}"/>
    <cellStyle name="Comma 9 2 2 6 2 5" xfId="10688" xr:uid="{00000000-0005-0000-0000-00005A280000}"/>
    <cellStyle name="Comma 9 2 2 6 2 5 2" xfId="10689" xr:uid="{00000000-0005-0000-0000-00005B280000}"/>
    <cellStyle name="Comma 9 2 2 6 2 6" xfId="10690" xr:uid="{00000000-0005-0000-0000-00005C280000}"/>
    <cellStyle name="Comma 9 2 2 6 3" xfId="10691" xr:uid="{00000000-0005-0000-0000-00005D280000}"/>
    <cellStyle name="Comma 9 2 2 6 3 2" xfId="10692" xr:uid="{00000000-0005-0000-0000-00005E280000}"/>
    <cellStyle name="Comma 9 2 2 6 3 2 2" xfId="10693" xr:uid="{00000000-0005-0000-0000-00005F280000}"/>
    <cellStyle name="Comma 9 2 2 6 3 3" xfId="10694" xr:uid="{00000000-0005-0000-0000-000060280000}"/>
    <cellStyle name="Comma 9 2 2 6 4" xfId="10695" xr:uid="{00000000-0005-0000-0000-000061280000}"/>
    <cellStyle name="Comma 9 2 2 6 4 2" xfId="10696" xr:uid="{00000000-0005-0000-0000-000062280000}"/>
    <cellStyle name="Comma 9 2 2 6 4 2 2" xfId="10697" xr:uid="{00000000-0005-0000-0000-000063280000}"/>
    <cellStyle name="Comma 9 2 2 6 4 3" xfId="10698" xr:uid="{00000000-0005-0000-0000-000064280000}"/>
    <cellStyle name="Comma 9 2 2 6 5" xfId="10699" xr:uid="{00000000-0005-0000-0000-000065280000}"/>
    <cellStyle name="Comma 9 2 2 6 5 2" xfId="10700" xr:uid="{00000000-0005-0000-0000-000066280000}"/>
    <cellStyle name="Comma 9 2 2 6 6" xfId="10701" xr:uid="{00000000-0005-0000-0000-000067280000}"/>
    <cellStyle name="Comma 9 2 2 6 6 2" xfId="10702" xr:uid="{00000000-0005-0000-0000-000068280000}"/>
    <cellStyle name="Comma 9 2 2 6 7" xfId="10703" xr:uid="{00000000-0005-0000-0000-000069280000}"/>
    <cellStyle name="Comma 9 2 2 7" xfId="10704" xr:uid="{00000000-0005-0000-0000-00006A280000}"/>
    <cellStyle name="Comma 9 2 2 7 2" xfId="10705" xr:uid="{00000000-0005-0000-0000-00006B280000}"/>
    <cellStyle name="Comma 9 2 2 7 2 2" xfId="10706" xr:uid="{00000000-0005-0000-0000-00006C280000}"/>
    <cellStyle name="Comma 9 2 2 7 2 2 2" xfId="10707" xr:uid="{00000000-0005-0000-0000-00006D280000}"/>
    <cellStyle name="Comma 9 2 2 7 2 3" xfId="10708" xr:uid="{00000000-0005-0000-0000-00006E280000}"/>
    <cellStyle name="Comma 9 2 2 7 3" xfId="10709" xr:uid="{00000000-0005-0000-0000-00006F280000}"/>
    <cellStyle name="Comma 9 2 2 7 3 2" xfId="10710" xr:uid="{00000000-0005-0000-0000-000070280000}"/>
    <cellStyle name="Comma 9 2 2 7 3 2 2" xfId="10711" xr:uid="{00000000-0005-0000-0000-000071280000}"/>
    <cellStyle name="Comma 9 2 2 7 3 3" xfId="10712" xr:uid="{00000000-0005-0000-0000-000072280000}"/>
    <cellStyle name="Comma 9 2 2 7 4" xfId="10713" xr:uid="{00000000-0005-0000-0000-000073280000}"/>
    <cellStyle name="Comma 9 2 2 7 4 2" xfId="10714" xr:uid="{00000000-0005-0000-0000-000074280000}"/>
    <cellStyle name="Comma 9 2 2 7 5" xfId="10715" xr:uid="{00000000-0005-0000-0000-000075280000}"/>
    <cellStyle name="Comma 9 2 2 7 5 2" xfId="10716" xr:uid="{00000000-0005-0000-0000-000076280000}"/>
    <cellStyle name="Comma 9 2 2 7 6" xfId="10717" xr:uid="{00000000-0005-0000-0000-000077280000}"/>
    <cellStyle name="Comma 9 2 2 8" xfId="10718" xr:uid="{00000000-0005-0000-0000-000078280000}"/>
    <cellStyle name="Comma 9 2 2 8 2" xfId="10719" xr:uid="{00000000-0005-0000-0000-000079280000}"/>
    <cellStyle name="Comma 9 2 2 8 2 2" xfId="10720" xr:uid="{00000000-0005-0000-0000-00007A280000}"/>
    <cellStyle name="Comma 9 2 2 8 3" xfId="10721" xr:uid="{00000000-0005-0000-0000-00007B280000}"/>
    <cellStyle name="Comma 9 2 2 9" xfId="10722" xr:uid="{00000000-0005-0000-0000-00007C280000}"/>
    <cellStyle name="Comma 9 2 2 9 2" xfId="10723" xr:uid="{00000000-0005-0000-0000-00007D280000}"/>
    <cellStyle name="Comma 9 2 2 9 2 2" xfId="10724" xr:uid="{00000000-0005-0000-0000-00007E280000}"/>
    <cellStyle name="Comma 9 2 2 9 3" xfId="10725" xr:uid="{00000000-0005-0000-0000-00007F280000}"/>
    <cellStyle name="Comma 9 3" xfId="10726" xr:uid="{00000000-0005-0000-0000-000080280000}"/>
    <cellStyle name="Comma 9 3 10" xfId="10727" xr:uid="{00000000-0005-0000-0000-000081280000}"/>
    <cellStyle name="Comma 9 3 10 2" xfId="10728" xr:uid="{00000000-0005-0000-0000-000082280000}"/>
    <cellStyle name="Comma 9 3 11" xfId="10729" xr:uid="{00000000-0005-0000-0000-000083280000}"/>
    <cellStyle name="Comma 9 3 11 2" xfId="10730" xr:uid="{00000000-0005-0000-0000-000084280000}"/>
    <cellStyle name="Comma 9 3 12" xfId="10731" xr:uid="{00000000-0005-0000-0000-000085280000}"/>
    <cellStyle name="Comma 9 3 2" xfId="10732" xr:uid="{00000000-0005-0000-0000-000086280000}"/>
    <cellStyle name="Comma 9 3 2 10" xfId="10733" xr:uid="{00000000-0005-0000-0000-000087280000}"/>
    <cellStyle name="Comma 9 3 2 10 2" xfId="10734" xr:uid="{00000000-0005-0000-0000-000088280000}"/>
    <cellStyle name="Comma 9 3 2 11" xfId="10735" xr:uid="{00000000-0005-0000-0000-000089280000}"/>
    <cellStyle name="Comma 9 3 2 2" xfId="10736" xr:uid="{00000000-0005-0000-0000-00008A280000}"/>
    <cellStyle name="Comma 9 3 2 2 10" xfId="10737" xr:uid="{00000000-0005-0000-0000-00008B280000}"/>
    <cellStyle name="Comma 9 3 2 2 2" xfId="10738" xr:uid="{00000000-0005-0000-0000-00008C280000}"/>
    <cellStyle name="Comma 9 3 2 2 2 2" xfId="10739" xr:uid="{00000000-0005-0000-0000-00008D280000}"/>
    <cellStyle name="Comma 9 3 2 2 2 2 2" xfId="10740" xr:uid="{00000000-0005-0000-0000-00008E280000}"/>
    <cellStyle name="Comma 9 3 2 2 2 2 2 2" xfId="10741" xr:uid="{00000000-0005-0000-0000-00008F280000}"/>
    <cellStyle name="Comma 9 3 2 2 2 2 2 2 2" xfId="10742" xr:uid="{00000000-0005-0000-0000-000090280000}"/>
    <cellStyle name="Comma 9 3 2 2 2 2 2 2 2 2" xfId="10743" xr:uid="{00000000-0005-0000-0000-000091280000}"/>
    <cellStyle name="Comma 9 3 2 2 2 2 2 2 3" xfId="10744" xr:uid="{00000000-0005-0000-0000-000092280000}"/>
    <cellStyle name="Comma 9 3 2 2 2 2 2 3" xfId="10745" xr:uid="{00000000-0005-0000-0000-000093280000}"/>
    <cellStyle name="Comma 9 3 2 2 2 2 2 3 2" xfId="10746" xr:uid="{00000000-0005-0000-0000-000094280000}"/>
    <cellStyle name="Comma 9 3 2 2 2 2 2 3 2 2" xfId="10747" xr:uid="{00000000-0005-0000-0000-000095280000}"/>
    <cellStyle name="Comma 9 3 2 2 2 2 2 3 3" xfId="10748" xr:uid="{00000000-0005-0000-0000-000096280000}"/>
    <cellStyle name="Comma 9 3 2 2 2 2 2 4" xfId="10749" xr:uid="{00000000-0005-0000-0000-000097280000}"/>
    <cellStyle name="Comma 9 3 2 2 2 2 2 4 2" xfId="10750" xr:uid="{00000000-0005-0000-0000-000098280000}"/>
    <cellStyle name="Comma 9 3 2 2 2 2 2 5" xfId="10751" xr:uid="{00000000-0005-0000-0000-000099280000}"/>
    <cellStyle name="Comma 9 3 2 2 2 2 2 5 2" xfId="10752" xr:uid="{00000000-0005-0000-0000-00009A280000}"/>
    <cellStyle name="Comma 9 3 2 2 2 2 2 6" xfId="10753" xr:uid="{00000000-0005-0000-0000-00009B280000}"/>
    <cellStyle name="Comma 9 3 2 2 2 2 3" xfId="10754" xr:uid="{00000000-0005-0000-0000-00009C280000}"/>
    <cellStyle name="Comma 9 3 2 2 2 2 3 2" xfId="10755" xr:uid="{00000000-0005-0000-0000-00009D280000}"/>
    <cellStyle name="Comma 9 3 2 2 2 2 3 2 2" xfId="10756" xr:uid="{00000000-0005-0000-0000-00009E280000}"/>
    <cellStyle name="Comma 9 3 2 2 2 2 3 3" xfId="10757" xr:uid="{00000000-0005-0000-0000-00009F280000}"/>
    <cellStyle name="Comma 9 3 2 2 2 2 4" xfId="10758" xr:uid="{00000000-0005-0000-0000-0000A0280000}"/>
    <cellStyle name="Comma 9 3 2 2 2 2 4 2" xfId="10759" xr:uid="{00000000-0005-0000-0000-0000A1280000}"/>
    <cellStyle name="Comma 9 3 2 2 2 2 4 2 2" xfId="10760" xr:uid="{00000000-0005-0000-0000-0000A2280000}"/>
    <cellStyle name="Comma 9 3 2 2 2 2 4 3" xfId="10761" xr:uid="{00000000-0005-0000-0000-0000A3280000}"/>
    <cellStyle name="Comma 9 3 2 2 2 2 5" xfId="10762" xr:uid="{00000000-0005-0000-0000-0000A4280000}"/>
    <cellStyle name="Comma 9 3 2 2 2 2 5 2" xfId="10763" xr:uid="{00000000-0005-0000-0000-0000A5280000}"/>
    <cellStyle name="Comma 9 3 2 2 2 2 6" xfId="10764" xr:uid="{00000000-0005-0000-0000-0000A6280000}"/>
    <cellStyle name="Comma 9 3 2 2 2 2 6 2" xfId="10765" xr:uid="{00000000-0005-0000-0000-0000A7280000}"/>
    <cellStyle name="Comma 9 3 2 2 2 2 7" xfId="10766" xr:uid="{00000000-0005-0000-0000-0000A8280000}"/>
    <cellStyle name="Comma 9 3 2 2 2 3" xfId="10767" xr:uid="{00000000-0005-0000-0000-0000A9280000}"/>
    <cellStyle name="Comma 9 3 2 2 2 3 2" xfId="10768" xr:uid="{00000000-0005-0000-0000-0000AA280000}"/>
    <cellStyle name="Comma 9 3 2 2 2 3 2 2" xfId="10769" xr:uid="{00000000-0005-0000-0000-0000AB280000}"/>
    <cellStyle name="Comma 9 3 2 2 2 3 2 2 2" xfId="10770" xr:uid="{00000000-0005-0000-0000-0000AC280000}"/>
    <cellStyle name="Comma 9 3 2 2 2 3 2 3" xfId="10771" xr:uid="{00000000-0005-0000-0000-0000AD280000}"/>
    <cellStyle name="Comma 9 3 2 2 2 3 3" xfId="10772" xr:uid="{00000000-0005-0000-0000-0000AE280000}"/>
    <cellStyle name="Comma 9 3 2 2 2 3 3 2" xfId="10773" xr:uid="{00000000-0005-0000-0000-0000AF280000}"/>
    <cellStyle name="Comma 9 3 2 2 2 3 3 2 2" xfId="10774" xr:uid="{00000000-0005-0000-0000-0000B0280000}"/>
    <cellStyle name="Comma 9 3 2 2 2 3 3 3" xfId="10775" xr:uid="{00000000-0005-0000-0000-0000B1280000}"/>
    <cellStyle name="Comma 9 3 2 2 2 3 4" xfId="10776" xr:uid="{00000000-0005-0000-0000-0000B2280000}"/>
    <cellStyle name="Comma 9 3 2 2 2 3 4 2" xfId="10777" xr:uid="{00000000-0005-0000-0000-0000B3280000}"/>
    <cellStyle name="Comma 9 3 2 2 2 3 5" xfId="10778" xr:uid="{00000000-0005-0000-0000-0000B4280000}"/>
    <cellStyle name="Comma 9 3 2 2 2 3 5 2" xfId="10779" xr:uid="{00000000-0005-0000-0000-0000B5280000}"/>
    <cellStyle name="Comma 9 3 2 2 2 3 6" xfId="10780" xr:uid="{00000000-0005-0000-0000-0000B6280000}"/>
    <cellStyle name="Comma 9 3 2 2 2 4" xfId="10781" xr:uid="{00000000-0005-0000-0000-0000B7280000}"/>
    <cellStyle name="Comma 9 3 2 2 2 4 2" xfId="10782" xr:uid="{00000000-0005-0000-0000-0000B8280000}"/>
    <cellStyle name="Comma 9 3 2 2 2 4 2 2" xfId="10783" xr:uid="{00000000-0005-0000-0000-0000B9280000}"/>
    <cellStyle name="Comma 9 3 2 2 2 4 3" xfId="10784" xr:uid="{00000000-0005-0000-0000-0000BA280000}"/>
    <cellStyle name="Comma 9 3 2 2 2 5" xfId="10785" xr:uid="{00000000-0005-0000-0000-0000BB280000}"/>
    <cellStyle name="Comma 9 3 2 2 2 5 2" xfId="10786" xr:uid="{00000000-0005-0000-0000-0000BC280000}"/>
    <cellStyle name="Comma 9 3 2 2 2 5 2 2" xfId="10787" xr:uid="{00000000-0005-0000-0000-0000BD280000}"/>
    <cellStyle name="Comma 9 3 2 2 2 5 3" xfId="10788" xr:uid="{00000000-0005-0000-0000-0000BE280000}"/>
    <cellStyle name="Comma 9 3 2 2 2 6" xfId="10789" xr:uid="{00000000-0005-0000-0000-0000BF280000}"/>
    <cellStyle name="Comma 9 3 2 2 2 6 2" xfId="10790" xr:uid="{00000000-0005-0000-0000-0000C0280000}"/>
    <cellStyle name="Comma 9 3 2 2 2 7" xfId="10791" xr:uid="{00000000-0005-0000-0000-0000C1280000}"/>
    <cellStyle name="Comma 9 3 2 2 2 7 2" xfId="10792" xr:uid="{00000000-0005-0000-0000-0000C2280000}"/>
    <cellStyle name="Comma 9 3 2 2 2 8" xfId="10793" xr:uid="{00000000-0005-0000-0000-0000C3280000}"/>
    <cellStyle name="Comma 9 3 2 2 3" xfId="10794" xr:uid="{00000000-0005-0000-0000-0000C4280000}"/>
    <cellStyle name="Comma 9 3 2 2 3 2" xfId="10795" xr:uid="{00000000-0005-0000-0000-0000C5280000}"/>
    <cellStyle name="Comma 9 3 2 2 3 2 2" xfId="10796" xr:uid="{00000000-0005-0000-0000-0000C6280000}"/>
    <cellStyle name="Comma 9 3 2 2 3 2 2 2" xfId="10797" xr:uid="{00000000-0005-0000-0000-0000C7280000}"/>
    <cellStyle name="Comma 9 3 2 2 3 2 2 2 2" xfId="10798" xr:uid="{00000000-0005-0000-0000-0000C8280000}"/>
    <cellStyle name="Comma 9 3 2 2 3 2 2 3" xfId="10799" xr:uid="{00000000-0005-0000-0000-0000C9280000}"/>
    <cellStyle name="Comma 9 3 2 2 3 2 3" xfId="10800" xr:uid="{00000000-0005-0000-0000-0000CA280000}"/>
    <cellStyle name="Comma 9 3 2 2 3 2 3 2" xfId="10801" xr:uid="{00000000-0005-0000-0000-0000CB280000}"/>
    <cellStyle name="Comma 9 3 2 2 3 2 3 2 2" xfId="10802" xr:uid="{00000000-0005-0000-0000-0000CC280000}"/>
    <cellStyle name="Comma 9 3 2 2 3 2 3 3" xfId="10803" xr:uid="{00000000-0005-0000-0000-0000CD280000}"/>
    <cellStyle name="Comma 9 3 2 2 3 2 4" xfId="10804" xr:uid="{00000000-0005-0000-0000-0000CE280000}"/>
    <cellStyle name="Comma 9 3 2 2 3 2 4 2" xfId="10805" xr:uid="{00000000-0005-0000-0000-0000CF280000}"/>
    <cellStyle name="Comma 9 3 2 2 3 2 5" xfId="10806" xr:uid="{00000000-0005-0000-0000-0000D0280000}"/>
    <cellStyle name="Comma 9 3 2 2 3 2 5 2" xfId="10807" xr:uid="{00000000-0005-0000-0000-0000D1280000}"/>
    <cellStyle name="Comma 9 3 2 2 3 2 6" xfId="10808" xr:uid="{00000000-0005-0000-0000-0000D2280000}"/>
    <cellStyle name="Comma 9 3 2 2 3 3" xfId="10809" xr:uid="{00000000-0005-0000-0000-0000D3280000}"/>
    <cellStyle name="Comma 9 3 2 2 3 3 2" xfId="10810" xr:uid="{00000000-0005-0000-0000-0000D4280000}"/>
    <cellStyle name="Comma 9 3 2 2 3 3 2 2" xfId="10811" xr:uid="{00000000-0005-0000-0000-0000D5280000}"/>
    <cellStyle name="Comma 9 3 2 2 3 3 3" xfId="10812" xr:uid="{00000000-0005-0000-0000-0000D6280000}"/>
    <cellStyle name="Comma 9 3 2 2 3 4" xfId="10813" xr:uid="{00000000-0005-0000-0000-0000D7280000}"/>
    <cellStyle name="Comma 9 3 2 2 3 4 2" xfId="10814" xr:uid="{00000000-0005-0000-0000-0000D8280000}"/>
    <cellStyle name="Comma 9 3 2 2 3 4 2 2" xfId="10815" xr:uid="{00000000-0005-0000-0000-0000D9280000}"/>
    <cellStyle name="Comma 9 3 2 2 3 4 3" xfId="10816" xr:uid="{00000000-0005-0000-0000-0000DA280000}"/>
    <cellStyle name="Comma 9 3 2 2 3 5" xfId="10817" xr:uid="{00000000-0005-0000-0000-0000DB280000}"/>
    <cellStyle name="Comma 9 3 2 2 3 5 2" xfId="10818" xr:uid="{00000000-0005-0000-0000-0000DC280000}"/>
    <cellStyle name="Comma 9 3 2 2 3 6" xfId="10819" xr:uid="{00000000-0005-0000-0000-0000DD280000}"/>
    <cellStyle name="Comma 9 3 2 2 3 6 2" xfId="10820" xr:uid="{00000000-0005-0000-0000-0000DE280000}"/>
    <cellStyle name="Comma 9 3 2 2 3 7" xfId="10821" xr:uid="{00000000-0005-0000-0000-0000DF280000}"/>
    <cellStyle name="Comma 9 3 2 2 4" xfId="10822" xr:uid="{00000000-0005-0000-0000-0000E0280000}"/>
    <cellStyle name="Comma 9 3 2 2 4 2" xfId="10823" xr:uid="{00000000-0005-0000-0000-0000E1280000}"/>
    <cellStyle name="Comma 9 3 2 2 4 2 2" xfId="10824" xr:uid="{00000000-0005-0000-0000-0000E2280000}"/>
    <cellStyle name="Comma 9 3 2 2 4 2 2 2" xfId="10825" xr:uid="{00000000-0005-0000-0000-0000E3280000}"/>
    <cellStyle name="Comma 9 3 2 2 4 2 2 2 2" xfId="10826" xr:uid="{00000000-0005-0000-0000-0000E4280000}"/>
    <cellStyle name="Comma 9 3 2 2 4 2 2 3" xfId="10827" xr:uid="{00000000-0005-0000-0000-0000E5280000}"/>
    <cellStyle name="Comma 9 3 2 2 4 2 3" xfId="10828" xr:uid="{00000000-0005-0000-0000-0000E6280000}"/>
    <cellStyle name="Comma 9 3 2 2 4 2 3 2" xfId="10829" xr:uid="{00000000-0005-0000-0000-0000E7280000}"/>
    <cellStyle name="Comma 9 3 2 2 4 2 3 2 2" xfId="10830" xr:uid="{00000000-0005-0000-0000-0000E8280000}"/>
    <cellStyle name="Comma 9 3 2 2 4 2 3 3" xfId="10831" xr:uid="{00000000-0005-0000-0000-0000E9280000}"/>
    <cellStyle name="Comma 9 3 2 2 4 2 4" xfId="10832" xr:uid="{00000000-0005-0000-0000-0000EA280000}"/>
    <cellStyle name="Comma 9 3 2 2 4 2 4 2" xfId="10833" xr:uid="{00000000-0005-0000-0000-0000EB280000}"/>
    <cellStyle name="Comma 9 3 2 2 4 2 5" xfId="10834" xr:uid="{00000000-0005-0000-0000-0000EC280000}"/>
    <cellStyle name="Comma 9 3 2 2 4 2 5 2" xfId="10835" xr:uid="{00000000-0005-0000-0000-0000ED280000}"/>
    <cellStyle name="Comma 9 3 2 2 4 2 6" xfId="10836" xr:uid="{00000000-0005-0000-0000-0000EE280000}"/>
    <cellStyle name="Comma 9 3 2 2 4 3" xfId="10837" xr:uid="{00000000-0005-0000-0000-0000EF280000}"/>
    <cellStyle name="Comma 9 3 2 2 4 3 2" xfId="10838" xr:uid="{00000000-0005-0000-0000-0000F0280000}"/>
    <cellStyle name="Comma 9 3 2 2 4 3 2 2" xfId="10839" xr:uid="{00000000-0005-0000-0000-0000F1280000}"/>
    <cellStyle name="Comma 9 3 2 2 4 3 3" xfId="10840" xr:uid="{00000000-0005-0000-0000-0000F2280000}"/>
    <cellStyle name="Comma 9 3 2 2 4 4" xfId="10841" xr:uid="{00000000-0005-0000-0000-0000F3280000}"/>
    <cellStyle name="Comma 9 3 2 2 4 4 2" xfId="10842" xr:uid="{00000000-0005-0000-0000-0000F4280000}"/>
    <cellStyle name="Comma 9 3 2 2 4 4 2 2" xfId="10843" xr:uid="{00000000-0005-0000-0000-0000F5280000}"/>
    <cellStyle name="Comma 9 3 2 2 4 4 3" xfId="10844" xr:uid="{00000000-0005-0000-0000-0000F6280000}"/>
    <cellStyle name="Comma 9 3 2 2 4 5" xfId="10845" xr:uid="{00000000-0005-0000-0000-0000F7280000}"/>
    <cellStyle name="Comma 9 3 2 2 4 5 2" xfId="10846" xr:uid="{00000000-0005-0000-0000-0000F8280000}"/>
    <cellStyle name="Comma 9 3 2 2 4 6" xfId="10847" xr:uid="{00000000-0005-0000-0000-0000F9280000}"/>
    <cellStyle name="Comma 9 3 2 2 4 6 2" xfId="10848" xr:uid="{00000000-0005-0000-0000-0000FA280000}"/>
    <cellStyle name="Comma 9 3 2 2 4 7" xfId="10849" xr:uid="{00000000-0005-0000-0000-0000FB280000}"/>
    <cellStyle name="Comma 9 3 2 2 5" xfId="10850" xr:uid="{00000000-0005-0000-0000-0000FC280000}"/>
    <cellStyle name="Comma 9 3 2 2 5 2" xfId="10851" xr:uid="{00000000-0005-0000-0000-0000FD280000}"/>
    <cellStyle name="Comma 9 3 2 2 5 2 2" xfId="10852" xr:uid="{00000000-0005-0000-0000-0000FE280000}"/>
    <cellStyle name="Comma 9 3 2 2 5 2 2 2" xfId="10853" xr:uid="{00000000-0005-0000-0000-0000FF280000}"/>
    <cellStyle name="Comma 9 3 2 2 5 2 3" xfId="10854" xr:uid="{00000000-0005-0000-0000-000000290000}"/>
    <cellStyle name="Comma 9 3 2 2 5 3" xfId="10855" xr:uid="{00000000-0005-0000-0000-000001290000}"/>
    <cellStyle name="Comma 9 3 2 2 5 3 2" xfId="10856" xr:uid="{00000000-0005-0000-0000-000002290000}"/>
    <cellStyle name="Comma 9 3 2 2 5 3 2 2" xfId="10857" xr:uid="{00000000-0005-0000-0000-000003290000}"/>
    <cellStyle name="Comma 9 3 2 2 5 3 3" xfId="10858" xr:uid="{00000000-0005-0000-0000-000004290000}"/>
    <cellStyle name="Comma 9 3 2 2 5 4" xfId="10859" xr:uid="{00000000-0005-0000-0000-000005290000}"/>
    <cellStyle name="Comma 9 3 2 2 5 4 2" xfId="10860" xr:uid="{00000000-0005-0000-0000-000006290000}"/>
    <cellStyle name="Comma 9 3 2 2 5 5" xfId="10861" xr:uid="{00000000-0005-0000-0000-000007290000}"/>
    <cellStyle name="Comma 9 3 2 2 5 5 2" xfId="10862" xr:uid="{00000000-0005-0000-0000-000008290000}"/>
    <cellStyle name="Comma 9 3 2 2 5 6" xfId="10863" xr:uid="{00000000-0005-0000-0000-000009290000}"/>
    <cellStyle name="Comma 9 3 2 2 6" xfId="10864" xr:uid="{00000000-0005-0000-0000-00000A290000}"/>
    <cellStyle name="Comma 9 3 2 2 6 2" xfId="10865" xr:uid="{00000000-0005-0000-0000-00000B290000}"/>
    <cellStyle name="Comma 9 3 2 2 6 2 2" xfId="10866" xr:uid="{00000000-0005-0000-0000-00000C290000}"/>
    <cellStyle name="Comma 9 3 2 2 6 3" xfId="10867" xr:uid="{00000000-0005-0000-0000-00000D290000}"/>
    <cellStyle name="Comma 9 3 2 2 7" xfId="10868" xr:uid="{00000000-0005-0000-0000-00000E290000}"/>
    <cellStyle name="Comma 9 3 2 2 7 2" xfId="10869" xr:uid="{00000000-0005-0000-0000-00000F290000}"/>
    <cellStyle name="Comma 9 3 2 2 7 2 2" xfId="10870" xr:uid="{00000000-0005-0000-0000-000010290000}"/>
    <cellStyle name="Comma 9 3 2 2 7 3" xfId="10871" xr:uid="{00000000-0005-0000-0000-000011290000}"/>
    <cellStyle name="Comma 9 3 2 2 8" xfId="10872" xr:uid="{00000000-0005-0000-0000-000012290000}"/>
    <cellStyle name="Comma 9 3 2 2 8 2" xfId="10873" xr:uid="{00000000-0005-0000-0000-000013290000}"/>
    <cellStyle name="Comma 9 3 2 2 9" xfId="10874" xr:uid="{00000000-0005-0000-0000-000014290000}"/>
    <cellStyle name="Comma 9 3 2 2 9 2" xfId="10875" xr:uid="{00000000-0005-0000-0000-000015290000}"/>
    <cellStyle name="Comma 9 3 2 3" xfId="10876" xr:uid="{00000000-0005-0000-0000-000016290000}"/>
    <cellStyle name="Comma 9 3 2 3 2" xfId="10877" xr:uid="{00000000-0005-0000-0000-000017290000}"/>
    <cellStyle name="Comma 9 3 2 3 2 2" xfId="10878" xr:uid="{00000000-0005-0000-0000-000018290000}"/>
    <cellStyle name="Comma 9 3 2 3 2 2 2" xfId="10879" xr:uid="{00000000-0005-0000-0000-000019290000}"/>
    <cellStyle name="Comma 9 3 2 3 2 2 2 2" xfId="10880" xr:uid="{00000000-0005-0000-0000-00001A290000}"/>
    <cellStyle name="Comma 9 3 2 3 2 2 2 2 2" xfId="10881" xr:uid="{00000000-0005-0000-0000-00001B290000}"/>
    <cellStyle name="Comma 9 3 2 3 2 2 2 3" xfId="10882" xr:uid="{00000000-0005-0000-0000-00001C290000}"/>
    <cellStyle name="Comma 9 3 2 3 2 2 3" xfId="10883" xr:uid="{00000000-0005-0000-0000-00001D290000}"/>
    <cellStyle name="Comma 9 3 2 3 2 2 3 2" xfId="10884" xr:uid="{00000000-0005-0000-0000-00001E290000}"/>
    <cellStyle name="Comma 9 3 2 3 2 2 3 2 2" xfId="10885" xr:uid="{00000000-0005-0000-0000-00001F290000}"/>
    <cellStyle name="Comma 9 3 2 3 2 2 3 3" xfId="10886" xr:uid="{00000000-0005-0000-0000-000020290000}"/>
    <cellStyle name="Comma 9 3 2 3 2 2 4" xfId="10887" xr:uid="{00000000-0005-0000-0000-000021290000}"/>
    <cellStyle name="Comma 9 3 2 3 2 2 4 2" xfId="10888" xr:uid="{00000000-0005-0000-0000-000022290000}"/>
    <cellStyle name="Comma 9 3 2 3 2 2 5" xfId="10889" xr:uid="{00000000-0005-0000-0000-000023290000}"/>
    <cellStyle name="Comma 9 3 2 3 2 2 5 2" xfId="10890" xr:uid="{00000000-0005-0000-0000-000024290000}"/>
    <cellStyle name="Comma 9 3 2 3 2 2 6" xfId="10891" xr:uid="{00000000-0005-0000-0000-000025290000}"/>
    <cellStyle name="Comma 9 3 2 3 2 3" xfId="10892" xr:uid="{00000000-0005-0000-0000-000026290000}"/>
    <cellStyle name="Comma 9 3 2 3 2 3 2" xfId="10893" xr:uid="{00000000-0005-0000-0000-000027290000}"/>
    <cellStyle name="Comma 9 3 2 3 2 3 2 2" xfId="10894" xr:uid="{00000000-0005-0000-0000-000028290000}"/>
    <cellStyle name="Comma 9 3 2 3 2 3 3" xfId="10895" xr:uid="{00000000-0005-0000-0000-000029290000}"/>
    <cellStyle name="Comma 9 3 2 3 2 4" xfId="10896" xr:uid="{00000000-0005-0000-0000-00002A290000}"/>
    <cellStyle name="Comma 9 3 2 3 2 4 2" xfId="10897" xr:uid="{00000000-0005-0000-0000-00002B290000}"/>
    <cellStyle name="Comma 9 3 2 3 2 4 2 2" xfId="10898" xr:uid="{00000000-0005-0000-0000-00002C290000}"/>
    <cellStyle name="Comma 9 3 2 3 2 4 3" xfId="10899" xr:uid="{00000000-0005-0000-0000-00002D290000}"/>
    <cellStyle name="Comma 9 3 2 3 2 5" xfId="10900" xr:uid="{00000000-0005-0000-0000-00002E290000}"/>
    <cellStyle name="Comma 9 3 2 3 2 5 2" xfId="10901" xr:uid="{00000000-0005-0000-0000-00002F290000}"/>
    <cellStyle name="Comma 9 3 2 3 2 6" xfId="10902" xr:uid="{00000000-0005-0000-0000-000030290000}"/>
    <cellStyle name="Comma 9 3 2 3 2 6 2" xfId="10903" xr:uid="{00000000-0005-0000-0000-000031290000}"/>
    <cellStyle name="Comma 9 3 2 3 2 7" xfId="10904" xr:uid="{00000000-0005-0000-0000-000032290000}"/>
    <cellStyle name="Comma 9 3 2 3 3" xfId="10905" xr:uid="{00000000-0005-0000-0000-000033290000}"/>
    <cellStyle name="Comma 9 3 2 3 3 2" xfId="10906" xr:uid="{00000000-0005-0000-0000-000034290000}"/>
    <cellStyle name="Comma 9 3 2 3 3 2 2" xfId="10907" xr:uid="{00000000-0005-0000-0000-000035290000}"/>
    <cellStyle name="Comma 9 3 2 3 3 2 2 2" xfId="10908" xr:uid="{00000000-0005-0000-0000-000036290000}"/>
    <cellStyle name="Comma 9 3 2 3 3 2 3" xfId="10909" xr:uid="{00000000-0005-0000-0000-000037290000}"/>
    <cellStyle name="Comma 9 3 2 3 3 3" xfId="10910" xr:uid="{00000000-0005-0000-0000-000038290000}"/>
    <cellStyle name="Comma 9 3 2 3 3 3 2" xfId="10911" xr:uid="{00000000-0005-0000-0000-000039290000}"/>
    <cellStyle name="Comma 9 3 2 3 3 3 2 2" xfId="10912" xr:uid="{00000000-0005-0000-0000-00003A290000}"/>
    <cellStyle name="Comma 9 3 2 3 3 3 3" xfId="10913" xr:uid="{00000000-0005-0000-0000-00003B290000}"/>
    <cellStyle name="Comma 9 3 2 3 3 4" xfId="10914" xr:uid="{00000000-0005-0000-0000-00003C290000}"/>
    <cellStyle name="Comma 9 3 2 3 3 4 2" xfId="10915" xr:uid="{00000000-0005-0000-0000-00003D290000}"/>
    <cellStyle name="Comma 9 3 2 3 3 5" xfId="10916" xr:uid="{00000000-0005-0000-0000-00003E290000}"/>
    <cellStyle name="Comma 9 3 2 3 3 5 2" xfId="10917" xr:uid="{00000000-0005-0000-0000-00003F290000}"/>
    <cellStyle name="Comma 9 3 2 3 3 6" xfId="10918" xr:uid="{00000000-0005-0000-0000-000040290000}"/>
    <cellStyle name="Comma 9 3 2 3 4" xfId="10919" xr:uid="{00000000-0005-0000-0000-000041290000}"/>
    <cellStyle name="Comma 9 3 2 3 4 2" xfId="10920" xr:uid="{00000000-0005-0000-0000-000042290000}"/>
    <cellStyle name="Comma 9 3 2 3 4 2 2" xfId="10921" xr:uid="{00000000-0005-0000-0000-000043290000}"/>
    <cellStyle name="Comma 9 3 2 3 4 3" xfId="10922" xr:uid="{00000000-0005-0000-0000-000044290000}"/>
    <cellStyle name="Comma 9 3 2 3 5" xfId="10923" xr:uid="{00000000-0005-0000-0000-000045290000}"/>
    <cellStyle name="Comma 9 3 2 3 5 2" xfId="10924" xr:uid="{00000000-0005-0000-0000-000046290000}"/>
    <cellStyle name="Comma 9 3 2 3 5 2 2" xfId="10925" xr:uid="{00000000-0005-0000-0000-000047290000}"/>
    <cellStyle name="Comma 9 3 2 3 5 3" xfId="10926" xr:uid="{00000000-0005-0000-0000-000048290000}"/>
    <cellStyle name="Comma 9 3 2 3 6" xfId="10927" xr:uid="{00000000-0005-0000-0000-000049290000}"/>
    <cellStyle name="Comma 9 3 2 3 6 2" xfId="10928" xr:uid="{00000000-0005-0000-0000-00004A290000}"/>
    <cellStyle name="Comma 9 3 2 3 7" xfId="10929" xr:uid="{00000000-0005-0000-0000-00004B290000}"/>
    <cellStyle name="Comma 9 3 2 3 7 2" xfId="10930" xr:uid="{00000000-0005-0000-0000-00004C290000}"/>
    <cellStyle name="Comma 9 3 2 3 8" xfId="10931" xr:uid="{00000000-0005-0000-0000-00004D290000}"/>
    <cellStyle name="Comma 9 3 2 4" xfId="10932" xr:uid="{00000000-0005-0000-0000-00004E290000}"/>
    <cellStyle name="Comma 9 3 2 4 2" xfId="10933" xr:uid="{00000000-0005-0000-0000-00004F290000}"/>
    <cellStyle name="Comma 9 3 2 4 2 2" xfId="10934" xr:uid="{00000000-0005-0000-0000-000050290000}"/>
    <cellStyle name="Comma 9 3 2 4 2 2 2" xfId="10935" xr:uid="{00000000-0005-0000-0000-000051290000}"/>
    <cellStyle name="Comma 9 3 2 4 2 2 2 2" xfId="10936" xr:uid="{00000000-0005-0000-0000-000052290000}"/>
    <cellStyle name="Comma 9 3 2 4 2 2 3" xfId="10937" xr:uid="{00000000-0005-0000-0000-000053290000}"/>
    <cellStyle name="Comma 9 3 2 4 2 3" xfId="10938" xr:uid="{00000000-0005-0000-0000-000054290000}"/>
    <cellStyle name="Comma 9 3 2 4 2 3 2" xfId="10939" xr:uid="{00000000-0005-0000-0000-000055290000}"/>
    <cellStyle name="Comma 9 3 2 4 2 3 2 2" xfId="10940" xr:uid="{00000000-0005-0000-0000-000056290000}"/>
    <cellStyle name="Comma 9 3 2 4 2 3 3" xfId="10941" xr:uid="{00000000-0005-0000-0000-000057290000}"/>
    <cellStyle name="Comma 9 3 2 4 2 4" xfId="10942" xr:uid="{00000000-0005-0000-0000-000058290000}"/>
    <cellStyle name="Comma 9 3 2 4 2 4 2" xfId="10943" xr:uid="{00000000-0005-0000-0000-000059290000}"/>
    <cellStyle name="Comma 9 3 2 4 2 5" xfId="10944" xr:uid="{00000000-0005-0000-0000-00005A290000}"/>
    <cellStyle name="Comma 9 3 2 4 2 5 2" xfId="10945" xr:uid="{00000000-0005-0000-0000-00005B290000}"/>
    <cellStyle name="Comma 9 3 2 4 2 6" xfId="10946" xr:uid="{00000000-0005-0000-0000-00005C290000}"/>
    <cellStyle name="Comma 9 3 2 4 3" xfId="10947" xr:uid="{00000000-0005-0000-0000-00005D290000}"/>
    <cellStyle name="Comma 9 3 2 4 3 2" xfId="10948" xr:uid="{00000000-0005-0000-0000-00005E290000}"/>
    <cellStyle name="Comma 9 3 2 4 3 2 2" xfId="10949" xr:uid="{00000000-0005-0000-0000-00005F290000}"/>
    <cellStyle name="Comma 9 3 2 4 3 3" xfId="10950" xr:uid="{00000000-0005-0000-0000-000060290000}"/>
    <cellStyle name="Comma 9 3 2 4 4" xfId="10951" xr:uid="{00000000-0005-0000-0000-000061290000}"/>
    <cellStyle name="Comma 9 3 2 4 4 2" xfId="10952" xr:uid="{00000000-0005-0000-0000-000062290000}"/>
    <cellStyle name="Comma 9 3 2 4 4 2 2" xfId="10953" xr:uid="{00000000-0005-0000-0000-000063290000}"/>
    <cellStyle name="Comma 9 3 2 4 4 3" xfId="10954" xr:uid="{00000000-0005-0000-0000-000064290000}"/>
    <cellStyle name="Comma 9 3 2 4 5" xfId="10955" xr:uid="{00000000-0005-0000-0000-000065290000}"/>
    <cellStyle name="Comma 9 3 2 4 5 2" xfId="10956" xr:uid="{00000000-0005-0000-0000-000066290000}"/>
    <cellStyle name="Comma 9 3 2 4 6" xfId="10957" xr:uid="{00000000-0005-0000-0000-000067290000}"/>
    <cellStyle name="Comma 9 3 2 4 6 2" xfId="10958" xr:uid="{00000000-0005-0000-0000-000068290000}"/>
    <cellStyle name="Comma 9 3 2 4 7" xfId="10959" xr:uid="{00000000-0005-0000-0000-000069290000}"/>
    <cellStyle name="Comma 9 3 2 5" xfId="10960" xr:uid="{00000000-0005-0000-0000-00006A290000}"/>
    <cellStyle name="Comma 9 3 2 5 2" xfId="10961" xr:uid="{00000000-0005-0000-0000-00006B290000}"/>
    <cellStyle name="Comma 9 3 2 5 2 2" xfId="10962" xr:uid="{00000000-0005-0000-0000-00006C290000}"/>
    <cellStyle name="Comma 9 3 2 5 2 2 2" xfId="10963" xr:uid="{00000000-0005-0000-0000-00006D290000}"/>
    <cellStyle name="Comma 9 3 2 5 2 2 2 2" xfId="10964" xr:uid="{00000000-0005-0000-0000-00006E290000}"/>
    <cellStyle name="Comma 9 3 2 5 2 2 3" xfId="10965" xr:uid="{00000000-0005-0000-0000-00006F290000}"/>
    <cellStyle name="Comma 9 3 2 5 2 3" xfId="10966" xr:uid="{00000000-0005-0000-0000-000070290000}"/>
    <cellStyle name="Comma 9 3 2 5 2 3 2" xfId="10967" xr:uid="{00000000-0005-0000-0000-000071290000}"/>
    <cellStyle name="Comma 9 3 2 5 2 3 2 2" xfId="10968" xr:uid="{00000000-0005-0000-0000-000072290000}"/>
    <cellStyle name="Comma 9 3 2 5 2 3 3" xfId="10969" xr:uid="{00000000-0005-0000-0000-000073290000}"/>
    <cellStyle name="Comma 9 3 2 5 2 4" xfId="10970" xr:uid="{00000000-0005-0000-0000-000074290000}"/>
    <cellStyle name="Comma 9 3 2 5 2 4 2" xfId="10971" xr:uid="{00000000-0005-0000-0000-000075290000}"/>
    <cellStyle name="Comma 9 3 2 5 2 5" xfId="10972" xr:uid="{00000000-0005-0000-0000-000076290000}"/>
    <cellStyle name="Comma 9 3 2 5 2 5 2" xfId="10973" xr:uid="{00000000-0005-0000-0000-000077290000}"/>
    <cellStyle name="Comma 9 3 2 5 2 6" xfId="10974" xr:uid="{00000000-0005-0000-0000-000078290000}"/>
    <cellStyle name="Comma 9 3 2 5 3" xfId="10975" xr:uid="{00000000-0005-0000-0000-000079290000}"/>
    <cellStyle name="Comma 9 3 2 5 3 2" xfId="10976" xr:uid="{00000000-0005-0000-0000-00007A290000}"/>
    <cellStyle name="Comma 9 3 2 5 3 2 2" xfId="10977" xr:uid="{00000000-0005-0000-0000-00007B290000}"/>
    <cellStyle name="Comma 9 3 2 5 3 3" xfId="10978" xr:uid="{00000000-0005-0000-0000-00007C290000}"/>
    <cellStyle name="Comma 9 3 2 5 4" xfId="10979" xr:uid="{00000000-0005-0000-0000-00007D290000}"/>
    <cellStyle name="Comma 9 3 2 5 4 2" xfId="10980" xr:uid="{00000000-0005-0000-0000-00007E290000}"/>
    <cellStyle name="Comma 9 3 2 5 4 2 2" xfId="10981" xr:uid="{00000000-0005-0000-0000-00007F290000}"/>
    <cellStyle name="Comma 9 3 2 5 4 3" xfId="10982" xr:uid="{00000000-0005-0000-0000-000080290000}"/>
    <cellStyle name="Comma 9 3 2 5 5" xfId="10983" xr:uid="{00000000-0005-0000-0000-000081290000}"/>
    <cellStyle name="Comma 9 3 2 5 5 2" xfId="10984" xr:uid="{00000000-0005-0000-0000-000082290000}"/>
    <cellStyle name="Comma 9 3 2 5 6" xfId="10985" xr:uid="{00000000-0005-0000-0000-000083290000}"/>
    <cellStyle name="Comma 9 3 2 5 6 2" xfId="10986" xr:uid="{00000000-0005-0000-0000-000084290000}"/>
    <cellStyle name="Comma 9 3 2 5 7" xfId="10987" xr:uid="{00000000-0005-0000-0000-000085290000}"/>
    <cellStyle name="Comma 9 3 2 6" xfId="10988" xr:uid="{00000000-0005-0000-0000-000086290000}"/>
    <cellStyle name="Comma 9 3 2 6 2" xfId="10989" xr:uid="{00000000-0005-0000-0000-000087290000}"/>
    <cellStyle name="Comma 9 3 2 6 2 2" xfId="10990" xr:uid="{00000000-0005-0000-0000-000088290000}"/>
    <cellStyle name="Comma 9 3 2 6 2 2 2" xfId="10991" xr:uid="{00000000-0005-0000-0000-000089290000}"/>
    <cellStyle name="Comma 9 3 2 6 2 3" xfId="10992" xr:uid="{00000000-0005-0000-0000-00008A290000}"/>
    <cellStyle name="Comma 9 3 2 6 3" xfId="10993" xr:uid="{00000000-0005-0000-0000-00008B290000}"/>
    <cellStyle name="Comma 9 3 2 6 3 2" xfId="10994" xr:uid="{00000000-0005-0000-0000-00008C290000}"/>
    <cellStyle name="Comma 9 3 2 6 3 2 2" xfId="10995" xr:uid="{00000000-0005-0000-0000-00008D290000}"/>
    <cellStyle name="Comma 9 3 2 6 3 3" xfId="10996" xr:uid="{00000000-0005-0000-0000-00008E290000}"/>
    <cellStyle name="Comma 9 3 2 6 4" xfId="10997" xr:uid="{00000000-0005-0000-0000-00008F290000}"/>
    <cellStyle name="Comma 9 3 2 6 4 2" xfId="10998" xr:uid="{00000000-0005-0000-0000-000090290000}"/>
    <cellStyle name="Comma 9 3 2 6 5" xfId="10999" xr:uid="{00000000-0005-0000-0000-000091290000}"/>
    <cellStyle name="Comma 9 3 2 6 5 2" xfId="11000" xr:uid="{00000000-0005-0000-0000-000092290000}"/>
    <cellStyle name="Comma 9 3 2 6 6" xfId="11001" xr:uid="{00000000-0005-0000-0000-000093290000}"/>
    <cellStyle name="Comma 9 3 2 7" xfId="11002" xr:uid="{00000000-0005-0000-0000-000094290000}"/>
    <cellStyle name="Comma 9 3 2 7 2" xfId="11003" xr:uid="{00000000-0005-0000-0000-000095290000}"/>
    <cellStyle name="Comma 9 3 2 7 2 2" xfId="11004" xr:uid="{00000000-0005-0000-0000-000096290000}"/>
    <cellStyle name="Comma 9 3 2 7 3" xfId="11005" xr:uid="{00000000-0005-0000-0000-000097290000}"/>
    <cellStyle name="Comma 9 3 2 8" xfId="11006" xr:uid="{00000000-0005-0000-0000-000098290000}"/>
    <cellStyle name="Comma 9 3 2 8 2" xfId="11007" xr:uid="{00000000-0005-0000-0000-000099290000}"/>
    <cellStyle name="Comma 9 3 2 8 2 2" xfId="11008" xr:uid="{00000000-0005-0000-0000-00009A290000}"/>
    <cellStyle name="Comma 9 3 2 8 3" xfId="11009" xr:uid="{00000000-0005-0000-0000-00009B290000}"/>
    <cellStyle name="Comma 9 3 2 9" xfId="11010" xr:uid="{00000000-0005-0000-0000-00009C290000}"/>
    <cellStyle name="Comma 9 3 2 9 2" xfId="11011" xr:uid="{00000000-0005-0000-0000-00009D290000}"/>
    <cellStyle name="Comma 9 3 3" xfId="11012" xr:uid="{00000000-0005-0000-0000-00009E290000}"/>
    <cellStyle name="Comma 9 3 3 10" xfId="11013" xr:uid="{00000000-0005-0000-0000-00009F290000}"/>
    <cellStyle name="Comma 9 3 3 2" xfId="11014" xr:uid="{00000000-0005-0000-0000-0000A0290000}"/>
    <cellStyle name="Comma 9 3 3 2 2" xfId="11015" xr:uid="{00000000-0005-0000-0000-0000A1290000}"/>
    <cellStyle name="Comma 9 3 3 2 2 2" xfId="11016" xr:uid="{00000000-0005-0000-0000-0000A2290000}"/>
    <cellStyle name="Comma 9 3 3 2 2 2 2" xfId="11017" xr:uid="{00000000-0005-0000-0000-0000A3290000}"/>
    <cellStyle name="Comma 9 3 3 2 2 2 2 2" xfId="11018" xr:uid="{00000000-0005-0000-0000-0000A4290000}"/>
    <cellStyle name="Comma 9 3 3 2 2 2 2 2 2" xfId="11019" xr:uid="{00000000-0005-0000-0000-0000A5290000}"/>
    <cellStyle name="Comma 9 3 3 2 2 2 2 3" xfId="11020" xr:uid="{00000000-0005-0000-0000-0000A6290000}"/>
    <cellStyle name="Comma 9 3 3 2 2 2 3" xfId="11021" xr:uid="{00000000-0005-0000-0000-0000A7290000}"/>
    <cellStyle name="Comma 9 3 3 2 2 2 3 2" xfId="11022" xr:uid="{00000000-0005-0000-0000-0000A8290000}"/>
    <cellStyle name="Comma 9 3 3 2 2 2 3 2 2" xfId="11023" xr:uid="{00000000-0005-0000-0000-0000A9290000}"/>
    <cellStyle name="Comma 9 3 3 2 2 2 3 3" xfId="11024" xr:uid="{00000000-0005-0000-0000-0000AA290000}"/>
    <cellStyle name="Comma 9 3 3 2 2 2 4" xfId="11025" xr:uid="{00000000-0005-0000-0000-0000AB290000}"/>
    <cellStyle name="Comma 9 3 3 2 2 2 4 2" xfId="11026" xr:uid="{00000000-0005-0000-0000-0000AC290000}"/>
    <cellStyle name="Comma 9 3 3 2 2 2 5" xfId="11027" xr:uid="{00000000-0005-0000-0000-0000AD290000}"/>
    <cellStyle name="Comma 9 3 3 2 2 2 5 2" xfId="11028" xr:uid="{00000000-0005-0000-0000-0000AE290000}"/>
    <cellStyle name="Comma 9 3 3 2 2 2 6" xfId="11029" xr:uid="{00000000-0005-0000-0000-0000AF290000}"/>
    <cellStyle name="Comma 9 3 3 2 2 3" xfId="11030" xr:uid="{00000000-0005-0000-0000-0000B0290000}"/>
    <cellStyle name="Comma 9 3 3 2 2 3 2" xfId="11031" xr:uid="{00000000-0005-0000-0000-0000B1290000}"/>
    <cellStyle name="Comma 9 3 3 2 2 3 2 2" xfId="11032" xr:uid="{00000000-0005-0000-0000-0000B2290000}"/>
    <cellStyle name="Comma 9 3 3 2 2 3 3" xfId="11033" xr:uid="{00000000-0005-0000-0000-0000B3290000}"/>
    <cellStyle name="Comma 9 3 3 2 2 4" xfId="11034" xr:uid="{00000000-0005-0000-0000-0000B4290000}"/>
    <cellStyle name="Comma 9 3 3 2 2 4 2" xfId="11035" xr:uid="{00000000-0005-0000-0000-0000B5290000}"/>
    <cellStyle name="Comma 9 3 3 2 2 4 2 2" xfId="11036" xr:uid="{00000000-0005-0000-0000-0000B6290000}"/>
    <cellStyle name="Comma 9 3 3 2 2 4 3" xfId="11037" xr:uid="{00000000-0005-0000-0000-0000B7290000}"/>
    <cellStyle name="Comma 9 3 3 2 2 5" xfId="11038" xr:uid="{00000000-0005-0000-0000-0000B8290000}"/>
    <cellStyle name="Comma 9 3 3 2 2 5 2" xfId="11039" xr:uid="{00000000-0005-0000-0000-0000B9290000}"/>
    <cellStyle name="Comma 9 3 3 2 2 6" xfId="11040" xr:uid="{00000000-0005-0000-0000-0000BA290000}"/>
    <cellStyle name="Comma 9 3 3 2 2 6 2" xfId="11041" xr:uid="{00000000-0005-0000-0000-0000BB290000}"/>
    <cellStyle name="Comma 9 3 3 2 2 7" xfId="11042" xr:uid="{00000000-0005-0000-0000-0000BC290000}"/>
    <cellStyle name="Comma 9 3 3 2 3" xfId="11043" xr:uid="{00000000-0005-0000-0000-0000BD290000}"/>
    <cellStyle name="Comma 9 3 3 2 3 2" xfId="11044" xr:uid="{00000000-0005-0000-0000-0000BE290000}"/>
    <cellStyle name="Comma 9 3 3 2 3 2 2" xfId="11045" xr:uid="{00000000-0005-0000-0000-0000BF290000}"/>
    <cellStyle name="Comma 9 3 3 2 3 2 2 2" xfId="11046" xr:uid="{00000000-0005-0000-0000-0000C0290000}"/>
    <cellStyle name="Comma 9 3 3 2 3 2 3" xfId="11047" xr:uid="{00000000-0005-0000-0000-0000C1290000}"/>
    <cellStyle name="Comma 9 3 3 2 3 3" xfId="11048" xr:uid="{00000000-0005-0000-0000-0000C2290000}"/>
    <cellStyle name="Comma 9 3 3 2 3 3 2" xfId="11049" xr:uid="{00000000-0005-0000-0000-0000C3290000}"/>
    <cellStyle name="Comma 9 3 3 2 3 3 2 2" xfId="11050" xr:uid="{00000000-0005-0000-0000-0000C4290000}"/>
    <cellStyle name="Comma 9 3 3 2 3 3 3" xfId="11051" xr:uid="{00000000-0005-0000-0000-0000C5290000}"/>
    <cellStyle name="Comma 9 3 3 2 3 4" xfId="11052" xr:uid="{00000000-0005-0000-0000-0000C6290000}"/>
    <cellStyle name="Comma 9 3 3 2 3 4 2" xfId="11053" xr:uid="{00000000-0005-0000-0000-0000C7290000}"/>
    <cellStyle name="Comma 9 3 3 2 3 5" xfId="11054" xr:uid="{00000000-0005-0000-0000-0000C8290000}"/>
    <cellStyle name="Comma 9 3 3 2 3 5 2" xfId="11055" xr:uid="{00000000-0005-0000-0000-0000C9290000}"/>
    <cellStyle name="Comma 9 3 3 2 3 6" xfId="11056" xr:uid="{00000000-0005-0000-0000-0000CA290000}"/>
    <cellStyle name="Comma 9 3 3 2 4" xfId="11057" xr:uid="{00000000-0005-0000-0000-0000CB290000}"/>
    <cellStyle name="Comma 9 3 3 2 4 2" xfId="11058" xr:uid="{00000000-0005-0000-0000-0000CC290000}"/>
    <cellStyle name="Comma 9 3 3 2 4 2 2" xfId="11059" xr:uid="{00000000-0005-0000-0000-0000CD290000}"/>
    <cellStyle name="Comma 9 3 3 2 4 3" xfId="11060" xr:uid="{00000000-0005-0000-0000-0000CE290000}"/>
    <cellStyle name="Comma 9 3 3 2 5" xfId="11061" xr:uid="{00000000-0005-0000-0000-0000CF290000}"/>
    <cellStyle name="Comma 9 3 3 2 5 2" xfId="11062" xr:uid="{00000000-0005-0000-0000-0000D0290000}"/>
    <cellStyle name="Comma 9 3 3 2 5 2 2" xfId="11063" xr:uid="{00000000-0005-0000-0000-0000D1290000}"/>
    <cellStyle name="Comma 9 3 3 2 5 3" xfId="11064" xr:uid="{00000000-0005-0000-0000-0000D2290000}"/>
    <cellStyle name="Comma 9 3 3 2 6" xfId="11065" xr:uid="{00000000-0005-0000-0000-0000D3290000}"/>
    <cellStyle name="Comma 9 3 3 2 6 2" xfId="11066" xr:uid="{00000000-0005-0000-0000-0000D4290000}"/>
    <cellStyle name="Comma 9 3 3 2 7" xfId="11067" xr:uid="{00000000-0005-0000-0000-0000D5290000}"/>
    <cellStyle name="Comma 9 3 3 2 7 2" xfId="11068" xr:uid="{00000000-0005-0000-0000-0000D6290000}"/>
    <cellStyle name="Comma 9 3 3 2 8" xfId="11069" xr:uid="{00000000-0005-0000-0000-0000D7290000}"/>
    <cellStyle name="Comma 9 3 3 3" xfId="11070" xr:uid="{00000000-0005-0000-0000-0000D8290000}"/>
    <cellStyle name="Comma 9 3 3 3 2" xfId="11071" xr:uid="{00000000-0005-0000-0000-0000D9290000}"/>
    <cellStyle name="Comma 9 3 3 3 2 2" xfId="11072" xr:uid="{00000000-0005-0000-0000-0000DA290000}"/>
    <cellStyle name="Comma 9 3 3 3 2 2 2" xfId="11073" xr:uid="{00000000-0005-0000-0000-0000DB290000}"/>
    <cellStyle name="Comma 9 3 3 3 2 2 2 2" xfId="11074" xr:uid="{00000000-0005-0000-0000-0000DC290000}"/>
    <cellStyle name="Comma 9 3 3 3 2 2 3" xfId="11075" xr:uid="{00000000-0005-0000-0000-0000DD290000}"/>
    <cellStyle name="Comma 9 3 3 3 2 3" xfId="11076" xr:uid="{00000000-0005-0000-0000-0000DE290000}"/>
    <cellStyle name="Comma 9 3 3 3 2 3 2" xfId="11077" xr:uid="{00000000-0005-0000-0000-0000DF290000}"/>
    <cellStyle name="Comma 9 3 3 3 2 3 2 2" xfId="11078" xr:uid="{00000000-0005-0000-0000-0000E0290000}"/>
    <cellStyle name="Comma 9 3 3 3 2 3 3" xfId="11079" xr:uid="{00000000-0005-0000-0000-0000E1290000}"/>
    <cellStyle name="Comma 9 3 3 3 2 4" xfId="11080" xr:uid="{00000000-0005-0000-0000-0000E2290000}"/>
    <cellStyle name="Comma 9 3 3 3 2 4 2" xfId="11081" xr:uid="{00000000-0005-0000-0000-0000E3290000}"/>
    <cellStyle name="Comma 9 3 3 3 2 5" xfId="11082" xr:uid="{00000000-0005-0000-0000-0000E4290000}"/>
    <cellStyle name="Comma 9 3 3 3 2 5 2" xfId="11083" xr:uid="{00000000-0005-0000-0000-0000E5290000}"/>
    <cellStyle name="Comma 9 3 3 3 2 6" xfId="11084" xr:uid="{00000000-0005-0000-0000-0000E6290000}"/>
    <cellStyle name="Comma 9 3 3 3 3" xfId="11085" xr:uid="{00000000-0005-0000-0000-0000E7290000}"/>
    <cellStyle name="Comma 9 3 3 3 3 2" xfId="11086" xr:uid="{00000000-0005-0000-0000-0000E8290000}"/>
    <cellStyle name="Comma 9 3 3 3 3 2 2" xfId="11087" xr:uid="{00000000-0005-0000-0000-0000E9290000}"/>
    <cellStyle name="Comma 9 3 3 3 3 3" xfId="11088" xr:uid="{00000000-0005-0000-0000-0000EA290000}"/>
    <cellStyle name="Comma 9 3 3 3 4" xfId="11089" xr:uid="{00000000-0005-0000-0000-0000EB290000}"/>
    <cellStyle name="Comma 9 3 3 3 4 2" xfId="11090" xr:uid="{00000000-0005-0000-0000-0000EC290000}"/>
    <cellStyle name="Comma 9 3 3 3 4 2 2" xfId="11091" xr:uid="{00000000-0005-0000-0000-0000ED290000}"/>
    <cellStyle name="Comma 9 3 3 3 4 3" xfId="11092" xr:uid="{00000000-0005-0000-0000-0000EE290000}"/>
    <cellStyle name="Comma 9 3 3 3 5" xfId="11093" xr:uid="{00000000-0005-0000-0000-0000EF290000}"/>
    <cellStyle name="Comma 9 3 3 3 5 2" xfId="11094" xr:uid="{00000000-0005-0000-0000-0000F0290000}"/>
    <cellStyle name="Comma 9 3 3 3 6" xfId="11095" xr:uid="{00000000-0005-0000-0000-0000F1290000}"/>
    <cellStyle name="Comma 9 3 3 3 6 2" xfId="11096" xr:uid="{00000000-0005-0000-0000-0000F2290000}"/>
    <cellStyle name="Comma 9 3 3 3 7" xfId="11097" xr:uid="{00000000-0005-0000-0000-0000F3290000}"/>
    <cellStyle name="Comma 9 3 3 4" xfId="11098" xr:uid="{00000000-0005-0000-0000-0000F4290000}"/>
    <cellStyle name="Comma 9 3 3 4 2" xfId="11099" xr:uid="{00000000-0005-0000-0000-0000F5290000}"/>
    <cellStyle name="Comma 9 3 3 4 2 2" xfId="11100" xr:uid="{00000000-0005-0000-0000-0000F6290000}"/>
    <cellStyle name="Comma 9 3 3 4 2 2 2" xfId="11101" xr:uid="{00000000-0005-0000-0000-0000F7290000}"/>
    <cellStyle name="Comma 9 3 3 4 2 2 2 2" xfId="11102" xr:uid="{00000000-0005-0000-0000-0000F8290000}"/>
    <cellStyle name="Comma 9 3 3 4 2 2 3" xfId="11103" xr:uid="{00000000-0005-0000-0000-0000F9290000}"/>
    <cellStyle name="Comma 9 3 3 4 2 3" xfId="11104" xr:uid="{00000000-0005-0000-0000-0000FA290000}"/>
    <cellStyle name="Comma 9 3 3 4 2 3 2" xfId="11105" xr:uid="{00000000-0005-0000-0000-0000FB290000}"/>
    <cellStyle name="Comma 9 3 3 4 2 3 2 2" xfId="11106" xr:uid="{00000000-0005-0000-0000-0000FC290000}"/>
    <cellStyle name="Comma 9 3 3 4 2 3 3" xfId="11107" xr:uid="{00000000-0005-0000-0000-0000FD290000}"/>
    <cellStyle name="Comma 9 3 3 4 2 4" xfId="11108" xr:uid="{00000000-0005-0000-0000-0000FE290000}"/>
    <cellStyle name="Comma 9 3 3 4 2 4 2" xfId="11109" xr:uid="{00000000-0005-0000-0000-0000FF290000}"/>
    <cellStyle name="Comma 9 3 3 4 2 5" xfId="11110" xr:uid="{00000000-0005-0000-0000-0000002A0000}"/>
    <cellStyle name="Comma 9 3 3 4 2 5 2" xfId="11111" xr:uid="{00000000-0005-0000-0000-0000012A0000}"/>
    <cellStyle name="Comma 9 3 3 4 2 6" xfId="11112" xr:uid="{00000000-0005-0000-0000-0000022A0000}"/>
    <cellStyle name="Comma 9 3 3 4 3" xfId="11113" xr:uid="{00000000-0005-0000-0000-0000032A0000}"/>
    <cellStyle name="Comma 9 3 3 4 3 2" xfId="11114" xr:uid="{00000000-0005-0000-0000-0000042A0000}"/>
    <cellStyle name="Comma 9 3 3 4 3 2 2" xfId="11115" xr:uid="{00000000-0005-0000-0000-0000052A0000}"/>
    <cellStyle name="Comma 9 3 3 4 3 3" xfId="11116" xr:uid="{00000000-0005-0000-0000-0000062A0000}"/>
    <cellStyle name="Comma 9 3 3 4 4" xfId="11117" xr:uid="{00000000-0005-0000-0000-0000072A0000}"/>
    <cellStyle name="Comma 9 3 3 4 4 2" xfId="11118" xr:uid="{00000000-0005-0000-0000-0000082A0000}"/>
    <cellStyle name="Comma 9 3 3 4 4 2 2" xfId="11119" xr:uid="{00000000-0005-0000-0000-0000092A0000}"/>
    <cellStyle name="Comma 9 3 3 4 4 3" xfId="11120" xr:uid="{00000000-0005-0000-0000-00000A2A0000}"/>
    <cellStyle name="Comma 9 3 3 4 5" xfId="11121" xr:uid="{00000000-0005-0000-0000-00000B2A0000}"/>
    <cellStyle name="Comma 9 3 3 4 5 2" xfId="11122" xr:uid="{00000000-0005-0000-0000-00000C2A0000}"/>
    <cellStyle name="Comma 9 3 3 4 6" xfId="11123" xr:uid="{00000000-0005-0000-0000-00000D2A0000}"/>
    <cellStyle name="Comma 9 3 3 4 6 2" xfId="11124" xr:uid="{00000000-0005-0000-0000-00000E2A0000}"/>
    <cellStyle name="Comma 9 3 3 4 7" xfId="11125" xr:uid="{00000000-0005-0000-0000-00000F2A0000}"/>
    <cellStyle name="Comma 9 3 3 5" xfId="11126" xr:uid="{00000000-0005-0000-0000-0000102A0000}"/>
    <cellStyle name="Comma 9 3 3 5 2" xfId="11127" xr:uid="{00000000-0005-0000-0000-0000112A0000}"/>
    <cellStyle name="Comma 9 3 3 5 2 2" xfId="11128" xr:uid="{00000000-0005-0000-0000-0000122A0000}"/>
    <cellStyle name="Comma 9 3 3 5 2 2 2" xfId="11129" xr:uid="{00000000-0005-0000-0000-0000132A0000}"/>
    <cellStyle name="Comma 9 3 3 5 2 3" xfId="11130" xr:uid="{00000000-0005-0000-0000-0000142A0000}"/>
    <cellStyle name="Comma 9 3 3 5 3" xfId="11131" xr:uid="{00000000-0005-0000-0000-0000152A0000}"/>
    <cellStyle name="Comma 9 3 3 5 3 2" xfId="11132" xr:uid="{00000000-0005-0000-0000-0000162A0000}"/>
    <cellStyle name="Comma 9 3 3 5 3 2 2" xfId="11133" xr:uid="{00000000-0005-0000-0000-0000172A0000}"/>
    <cellStyle name="Comma 9 3 3 5 3 3" xfId="11134" xr:uid="{00000000-0005-0000-0000-0000182A0000}"/>
    <cellStyle name="Comma 9 3 3 5 4" xfId="11135" xr:uid="{00000000-0005-0000-0000-0000192A0000}"/>
    <cellStyle name="Comma 9 3 3 5 4 2" xfId="11136" xr:uid="{00000000-0005-0000-0000-00001A2A0000}"/>
    <cellStyle name="Comma 9 3 3 5 5" xfId="11137" xr:uid="{00000000-0005-0000-0000-00001B2A0000}"/>
    <cellStyle name="Comma 9 3 3 5 5 2" xfId="11138" xr:uid="{00000000-0005-0000-0000-00001C2A0000}"/>
    <cellStyle name="Comma 9 3 3 5 6" xfId="11139" xr:uid="{00000000-0005-0000-0000-00001D2A0000}"/>
    <cellStyle name="Comma 9 3 3 6" xfId="11140" xr:uid="{00000000-0005-0000-0000-00001E2A0000}"/>
    <cellStyle name="Comma 9 3 3 6 2" xfId="11141" xr:uid="{00000000-0005-0000-0000-00001F2A0000}"/>
    <cellStyle name="Comma 9 3 3 6 2 2" xfId="11142" xr:uid="{00000000-0005-0000-0000-0000202A0000}"/>
    <cellStyle name="Comma 9 3 3 6 3" xfId="11143" xr:uid="{00000000-0005-0000-0000-0000212A0000}"/>
    <cellStyle name="Comma 9 3 3 7" xfId="11144" xr:uid="{00000000-0005-0000-0000-0000222A0000}"/>
    <cellStyle name="Comma 9 3 3 7 2" xfId="11145" xr:uid="{00000000-0005-0000-0000-0000232A0000}"/>
    <cellStyle name="Comma 9 3 3 7 2 2" xfId="11146" xr:uid="{00000000-0005-0000-0000-0000242A0000}"/>
    <cellStyle name="Comma 9 3 3 7 3" xfId="11147" xr:uid="{00000000-0005-0000-0000-0000252A0000}"/>
    <cellStyle name="Comma 9 3 3 8" xfId="11148" xr:uid="{00000000-0005-0000-0000-0000262A0000}"/>
    <cellStyle name="Comma 9 3 3 8 2" xfId="11149" xr:uid="{00000000-0005-0000-0000-0000272A0000}"/>
    <cellStyle name="Comma 9 3 3 9" xfId="11150" xr:uid="{00000000-0005-0000-0000-0000282A0000}"/>
    <cellStyle name="Comma 9 3 3 9 2" xfId="11151" xr:uid="{00000000-0005-0000-0000-0000292A0000}"/>
    <cellStyle name="Comma 9 3 4" xfId="11152" xr:uid="{00000000-0005-0000-0000-00002A2A0000}"/>
    <cellStyle name="Comma 9 3 4 2" xfId="11153" xr:uid="{00000000-0005-0000-0000-00002B2A0000}"/>
    <cellStyle name="Comma 9 3 4 2 2" xfId="11154" xr:uid="{00000000-0005-0000-0000-00002C2A0000}"/>
    <cellStyle name="Comma 9 3 4 2 2 2" xfId="11155" xr:uid="{00000000-0005-0000-0000-00002D2A0000}"/>
    <cellStyle name="Comma 9 3 4 2 2 2 2" xfId="11156" xr:uid="{00000000-0005-0000-0000-00002E2A0000}"/>
    <cellStyle name="Comma 9 3 4 2 2 2 2 2" xfId="11157" xr:uid="{00000000-0005-0000-0000-00002F2A0000}"/>
    <cellStyle name="Comma 9 3 4 2 2 2 3" xfId="11158" xr:uid="{00000000-0005-0000-0000-0000302A0000}"/>
    <cellStyle name="Comma 9 3 4 2 2 3" xfId="11159" xr:uid="{00000000-0005-0000-0000-0000312A0000}"/>
    <cellStyle name="Comma 9 3 4 2 2 3 2" xfId="11160" xr:uid="{00000000-0005-0000-0000-0000322A0000}"/>
    <cellStyle name="Comma 9 3 4 2 2 3 2 2" xfId="11161" xr:uid="{00000000-0005-0000-0000-0000332A0000}"/>
    <cellStyle name="Comma 9 3 4 2 2 3 3" xfId="11162" xr:uid="{00000000-0005-0000-0000-0000342A0000}"/>
    <cellStyle name="Comma 9 3 4 2 2 4" xfId="11163" xr:uid="{00000000-0005-0000-0000-0000352A0000}"/>
    <cellStyle name="Comma 9 3 4 2 2 4 2" xfId="11164" xr:uid="{00000000-0005-0000-0000-0000362A0000}"/>
    <cellStyle name="Comma 9 3 4 2 2 5" xfId="11165" xr:uid="{00000000-0005-0000-0000-0000372A0000}"/>
    <cellStyle name="Comma 9 3 4 2 2 5 2" xfId="11166" xr:uid="{00000000-0005-0000-0000-0000382A0000}"/>
    <cellStyle name="Comma 9 3 4 2 2 6" xfId="11167" xr:uid="{00000000-0005-0000-0000-0000392A0000}"/>
    <cellStyle name="Comma 9 3 4 2 3" xfId="11168" xr:uid="{00000000-0005-0000-0000-00003A2A0000}"/>
    <cellStyle name="Comma 9 3 4 2 3 2" xfId="11169" xr:uid="{00000000-0005-0000-0000-00003B2A0000}"/>
    <cellStyle name="Comma 9 3 4 2 3 2 2" xfId="11170" xr:uid="{00000000-0005-0000-0000-00003C2A0000}"/>
    <cellStyle name="Comma 9 3 4 2 3 3" xfId="11171" xr:uid="{00000000-0005-0000-0000-00003D2A0000}"/>
    <cellStyle name="Comma 9 3 4 2 4" xfId="11172" xr:uid="{00000000-0005-0000-0000-00003E2A0000}"/>
    <cellStyle name="Comma 9 3 4 2 4 2" xfId="11173" xr:uid="{00000000-0005-0000-0000-00003F2A0000}"/>
    <cellStyle name="Comma 9 3 4 2 4 2 2" xfId="11174" xr:uid="{00000000-0005-0000-0000-0000402A0000}"/>
    <cellStyle name="Comma 9 3 4 2 4 3" xfId="11175" xr:uid="{00000000-0005-0000-0000-0000412A0000}"/>
    <cellStyle name="Comma 9 3 4 2 5" xfId="11176" xr:uid="{00000000-0005-0000-0000-0000422A0000}"/>
    <cellStyle name="Comma 9 3 4 2 5 2" xfId="11177" xr:uid="{00000000-0005-0000-0000-0000432A0000}"/>
    <cellStyle name="Comma 9 3 4 2 6" xfId="11178" xr:uid="{00000000-0005-0000-0000-0000442A0000}"/>
    <cellStyle name="Comma 9 3 4 2 6 2" xfId="11179" xr:uid="{00000000-0005-0000-0000-0000452A0000}"/>
    <cellStyle name="Comma 9 3 4 2 7" xfId="11180" xr:uid="{00000000-0005-0000-0000-0000462A0000}"/>
    <cellStyle name="Comma 9 3 4 3" xfId="11181" xr:uid="{00000000-0005-0000-0000-0000472A0000}"/>
    <cellStyle name="Comma 9 3 4 3 2" xfId="11182" xr:uid="{00000000-0005-0000-0000-0000482A0000}"/>
    <cellStyle name="Comma 9 3 4 3 2 2" xfId="11183" xr:uid="{00000000-0005-0000-0000-0000492A0000}"/>
    <cellStyle name="Comma 9 3 4 3 2 2 2" xfId="11184" xr:uid="{00000000-0005-0000-0000-00004A2A0000}"/>
    <cellStyle name="Comma 9 3 4 3 2 3" xfId="11185" xr:uid="{00000000-0005-0000-0000-00004B2A0000}"/>
    <cellStyle name="Comma 9 3 4 3 3" xfId="11186" xr:uid="{00000000-0005-0000-0000-00004C2A0000}"/>
    <cellStyle name="Comma 9 3 4 3 3 2" xfId="11187" xr:uid="{00000000-0005-0000-0000-00004D2A0000}"/>
    <cellStyle name="Comma 9 3 4 3 3 2 2" xfId="11188" xr:uid="{00000000-0005-0000-0000-00004E2A0000}"/>
    <cellStyle name="Comma 9 3 4 3 3 3" xfId="11189" xr:uid="{00000000-0005-0000-0000-00004F2A0000}"/>
    <cellStyle name="Comma 9 3 4 3 4" xfId="11190" xr:uid="{00000000-0005-0000-0000-0000502A0000}"/>
    <cellStyle name="Comma 9 3 4 3 4 2" xfId="11191" xr:uid="{00000000-0005-0000-0000-0000512A0000}"/>
    <cellStyle name="Comma 9 3 4 3 5" xfId="11192" xr:uid="{00000000-0005-0000-0000-0000522A0000}"/>
    <cellStyle name="Comma 9 3 4 3 5 2" xfId="11193" xr:uid="{00000000-0005-0000-0000-0000532A0000}"/>
    <cellStyle name="Comma 9 3 4 3 6" xfId="11194" xr:uid="{00000000-0005-0000-0000-0000542A0000}"/>
    <cellStyle name="Comma 9 3 4 4" xfId="11195" xr:uid="{00000000-0005-0000-0000-0000552A0000}"/>
    <cellStyle name="Comma 9 3 4 4 2" xfId="11196" xr:uid="{00000000-0005-0000-0000-0000562A0000}"/>
    <cellStyle name="Comma 9 3 4 4 2 2" xfId="11197" xr:uid="{00000000-0005-0000-0000-0000572A0000}"/>
    <cellStyle name="Comma 9 3 4 4 3" xfId="11198" xr:uid="{00000000-0005-0000-0000-0000582A0000}"/>
    <cellStyle name="Comma 9 3 4 5" xfId="11199" xr:uid="{00000000-0005-0000-0000-0000592A0000}"/>
    <cellStyle name="Comma 9 3 4 5 2" xfId="11200" xr:uid="{00000000-0005-0000-0000-00005A2A0000}"/>
    <cellStyle name="Comma 9 3 4 5 2 2" xfId="11201" xr:uid="{00000000-0005-0000-0000-00005B2A0000}"/>
    <cellStyle name="Comma 9 3 4 5 3" xfId="11202" xr:uid="{00000000-0005-0000-0000-00005C2A0000}"/>
    <cellStyle name="Comma 9 3 4 6" xfId="11203" xr:uid="{00000000-0005-0000-0000-00005D2A0000}"/>
    <cellStyle name="Comma 9 3 4 6 2" xfId="11204" xr:uid="{00000000-0005-0000-0000-00005E2A0000}"/>
    <cellStyle name="Comma 9 3 4 7" xfId="11205" xr:uid="{00000000-0005-0000-0000-00005F2A0000}"/>
    <cellStyle name="Comma 9 3 4 7 2" xfId="11206" xr:uid="{00000000-0005-0000-0000-0000602A0000}"/>
    <cellStyle name="Comma 9 3 4 8" xfId="11207" xr:uid="{00000000-0005-0000-0000-0000612A0000}"/>
    <cellStyle name="Comma 9 3 5" xfId="11208" xr:uid="{00000000-0005-0000-0000-0000622A0000}"/>
    <cellStyle name="Comma 9 3 5 2" xfId="11209" xr:uid="{00000000-0005-0000-0000-0000632A0000}"/>
    <cellStyle name="Comma 9 3 5 2 2" xfId="11210" xr:uid="{00000000-0005-0000-0000-0000642A0000}"/>
    <cellStyle name="Comma 9 3 5 2 2 2" xfId="11211" xr:uid="{00000000-0005-0000-0000-0000652A0000}"/>
    <cellStyle name="Comma 9 3 5 2 2 2 2" xfId="11212" xr:uid="{00000000-0005-0000-0000-0000662A0000}"/>
    <cellStyle name="Comma 9 3 5 2 2 3" xfId="11213" xr:uid="{00000000-0005-0000-0000-0000672A0000}"/>
    <cellStyle name="Comma 9 3 5 2 3" xfId="11214" xr:uid="{00000000-0005-0000-0000-0000682A0000}"/>
    <cellStyle name="Comma 9 3 5 2 3 2" xfId="11215" xr:uid="{00000000-0005-0000-0000-0000692A0000}"/>
    <cellStyle name="Comma 9 3 5 2 3 2 2" xfId="11216" xr:uid="{00000000-0005-0000-0000-00006A2A0000}"/>
    <cellStyle name="Comma 9 3 5 2 3 3" xfId="11217" xr:uid="{00000000-0005-0000-0000-00006B2A0000}"/>
    <cellStyle name="Comma 9 3 5 2 4" xfId="11218" xr:uid="{00000000-0005-0000-0000-00006C2A0000}"/>
    <cellStyle name="Comma 9 3 5 2 4 2" xfId="11219" xr:uid="{00000000-0005-0000-0000-00006D2A0000}"/>
    <cellStyle name="Comma 9 3 5 2 5" xfId="11220" xr:uid="{00000000-0005-0000-0000-00006E2A0000}"/>
    <cellStyle name="Comma 9 3 5 2 5 2" xfId="11221" xr:uid="{00000000-0005-0000-0000-00006F2A0000}"/>
    <cellStyle name="Comma 9 3 5 2 6" xfId="11222" xr:uid="{00000000-0005-0000-0000-0000702A0000}"/>
    <cellStyle name="Comma 9 3 5 3" xfId="11223" xr:uid="{00000000-0005-0000-0000-0000712A0000}"/>
    <cellStyle name="Comma 9 3 5 3 2" xfId="11224" xr:uid="{00000000-0005-0000-0000-0000722A0000}"/>
    <cellStyle name="Comma 9 3 5 3 2 2" xfId="11225" xr:uid="{00000000-0005-0000-0000-0000732A0000}"/>
    <cellStyle name="Comma 9 3 5 3 3" xfId="11226" xr:uid="{00000000-0005-0000-0000-0000742A0000}"/>
    <cellStyle name="Comma 9 3 5 4" xfId="11227" xr:uid="{00000000-0005-0000-0000-0000752A0000}"/>
    <cellStyle name="Comma 9 3 5 4 2" xfId="11228" xr:uid="{00000000-0005-0000-0000-0000762A0000}"/>
    <cellStyle name="Comma 9 3 5 4 2 2" xfId="11229" xr:uid="{00000000-0005-0000-0000-0000772A0000}"/>
    <cellStyle name="Comma 9 3 5 4 3" xfId="11230" xr:uid="{00000000-0005-0000-0000-0000782A0000}"/>
    <cellStyle name="Comma 9 3 5 5" xfId="11231" xr:uid="{00000000-0005-0000-0000-0000792A0000}"/>
    <cellStyle name="Comma 9 3 5 5 2" xfId="11232" xr:uid="{00000000-0005-0000-0000-00007A2A0000}"/>
    <cellStyle name="Comma 9 3 5 6" xfId="11233" xr:uid="{00000000-0005-0000-0000-00007B2A0000}"/>
    <cellStyle name="Comma 9 3 5 6 2" xfId="11234" xr:uid="{00000000-0005-0000-0000-00007C2A0000}"/>
    <cellStyle name="Comma 9 3 5 7" xfId="11235" xr:uid="{00000000-0005-0000-0000-00007D2A0000}"/>
    <cellStyle name="Comma 9 3 6" xfId="11236" xr:uid="{00000000-0005-0000-0000-00007E2A0000}"/>
    <cellStyle name="Comma 9 3 6 2" xfId="11237" xr:uid="{00000000-0005-0000-0000-00007F2A0000}"/>
    <cellStyle name="Comma 9 3 6 2 2" xfId="11238" xr:uid="{00000000-0005-0000-0000-0000802A0000}"/>
    <cellStyle name="Comma 9 3 6 2 2 2" xfId="11239" xr:uid="{00000000-0005-0000-0000-0000812A0000}"/>
    <cellStyle name="Comma 9 3 6 2 2 2 2" xfId="11240" xr:uid="{00000000-0005-0000-0000-0000822A0000}"/>
    <cellStyle name="Comma 9 3 6 2 2 3" xfId="11241" xr:uid="{00000000-0005-0000-0000-0000832A0000}"/>
    <cellStyle name="Comma 9 3 6 2 3" xfId="11242" xr:uid="{00000000-0005-0000-0000-0000842A0000}"/>
    <cellStyle name="Comma 9 3 6 2 3 2" xfId="11243" xr:uid="{00000000-0005-0000-0000-0000852A0000}"/>
    <cellStyle name="Comma 9 3 6 2 3 2 2" xfId="11244" xr:uid="{00000000-0005-0000-0000-0000862A0000}"/>
    <cellStyle name="Comma 9 3 6 2 3 3" xfId="11245" xr:uid="{00000000-0005-0000-0000-0000872A0000}"/>
    <cellStyle name="Comma 9 3 6 2 4" xfId="11246" xr:uid="{00000000-0005-0000-0000-0000882A0000}"/>
    <cellStyle name="Comma 9 3 6 2 4 2" xfId="11247" xr:uid="{00000000-0005-0000-0000-0000892A0000}"/>
    <cellStyle name="Comma 9 3 6 2 5" xfId="11248" xr:uid="{00000000-0005-0000-0000-00008A2A0000}"/>
    <cellStyle name="Comma 9 3 6 2 5 2" xfId="11249" xr:uid="{00000000-0005-0000-0000-00008B2A0000}"/>
    <cellStyle name="Comma 9 3 6 2 6" xfId="11250" xr:uid="{00000000-0005-0000-0000-00008C2A0000}"/>
    <cellStyle name="Comma 9 3 6 3" xfId="11251" xr:uid="{00000000-0005-0000-0000-00008D2A0000}"/>
    <cellStyle name="Comma 9 3 6 3 2" xfId="11252" xr:uid="{00000000-0005-0000-0000-00008E2A0000}"/>
    <cellStyle name="Comma 9 3 6 3 2 2" xfId="11253" xr:uid="{00000000-0005-0000-0000-00008F2A0000}"/>
    <cellStyle name="Comma 9 3 6 3 3" xfId="11254" xr:uid="{00000000-0005-0000-0000-0000902A0000}"/>
    <cellStyle name="Comma 9 3 6 4" xfId="11255" xr:uid="{00000000-0005-0000-0000-0000912A0000}"/>
    <cellStyle name="Comma 9 3 6 4 2" xfId="11256" xr:uid="{00000000-0005-0000-0000-0000922A0000}"/>
    <cellStyle name="Comma 9 3 6 4 2 2" xfId="11257" xr:uid="{00000000-0005-0000-0000-0000932A0000}"/>
    <cellStyle name="Comma 9 3 6 4 3" xfId="11258" xr:uid="{00000000-0005-0000-0000-0000942A0000}"/>
    <cellStyle name="Comma 9 3 6 5" xfId="11259" xr:uid="{00000000-0005-0000-0000-0000952A0000}"/>
    <cellStyle name="Comma 9 3 6 5 2" xfId="11260" xr:uid="{00000000-0005-0000-0000-0000962A0000}"/>
    <cellStyle name="Comma 9 3 6 6" xfId="11261" xr:uid="{00000000-0005-0000-0000-0000972A0000}"/>
    <cellStyle name="Comma 9 3 6 6 2" xfId="11262" xr:uid="{00000000-0005-0000-0000-0000982A0000}"/>
    <cellStyle name="Comma 9 3 6 7" xfId="11263" xr:uid="{00000000-0005-0000-0000-0000992A0000}"/>
    <cellStyle name="Comma 9 3 7" xfId="11264" xr:uid="{00000000-0005-0000-0000-00009A2A0000}"/>
    <cellStyle name="Comma 9 3 7 2" xfId="11265" xr:uid="{00000000-0005-0000-0000-00009B2A0000}"/>
    <cellStyle name="Comma 9 3 7 2 2" xfId="11266" xr:uid="{00000000-0005-0000-0000-00009C2A0000}"/>
    <cellStyle name="Comma 9 3 7 2 2 2" xfId="11267" xr:uid="{00000000-0005-0000-0000-00009D2A0000}"/>
    <cellStyle name="Comma 9 3 7 2 3" xfId="11268" xr:uid="{00000000-0005-0000-0000-00009E2A0000}"/>
    <cellStyle name="Comma 9 3 7 3" xfId="11269" xr:uid="{00000000-0005-0000-0000-00009F2A0000}"/>
    <cellStyle name="Comma 9 3 7 3 2" xfId="11270" xr:uid="{00000000-0005-0000-0000-0000A02A0000}"/>
    <cellStyle name="Comma 9 3 7 3 2 2" xfId="11271" xr:uid="{00000000-0005-0000-0000-0000A12A0000}"/>
    <cellStyle name="Comma 9 3 7 3 3" xfId="11272" xr:uid="{00000000-0005-0000-0000-0000A22A0000}"/>
    <cellStyle name="Comma 9 3 7 4" xfId="11273" xr:uid="{00000000-0005-0000-0000-0000A32A0000}"/>
    <cellStyle name="Comma 9 3 7 4 2" xfId="11274" xr:uid="{00000000-0005-0000-0000-0000A42A0000}"/>
    <cellStyle name="Comma 9 3 7 5" xfId="11275" xr:uid="{00000000-0005-0000-0000-0000A52A0000}"/>
    <cellStyle name="Comma 9 3 7 5 2" xfId="11276" xr:uid="{00000000-0005-0000-0000-0000A62A0000}"/>
    <cellStyle name="Comma 9 3 7 6" xfId="11277" xr:uid="{00000000-0005-0000-0000-0000A72A0000}"/>
    <cellStyle name="Comma 9 3 8" xfId="11278" xr:uid="{00000000-0005-0000-0000-0000A82A0000}"/>
    <cellStyle name="Comma 9 3 8 2" xfId="11279" xr:uid="{00000000-0005-0000-0000-0000A92A0000}"/>
    <cellStyle name="Comma 9 3 8 2 2" xfId="11280" xr:uid="{00000000-0005-0000-0000-0000AA2A0000}"/>
    <cellStyle name="Comma 9 3 8 3" xfId="11281" xr:uid="{00000000-0005-0000-0000-0000AB2A0000}"/>
    <cellStyle name="Comma 9 3 9" xfId="11282" xr:uid="{00000000-0005-0000-0000-0000AC2A0000}"/>
    <cellStyle name="Comma 9 3 9 2" xfId="11283" xr:uid="{00000000-0005-0000-0000-0000AD2A0000}"/>
    <cellStyle name="Comma 9 3 9 2 2" xfId="11284" xr:uid="{00000000-0005-0000-0000-0000AE2A0000}"/>
    <cellStyle name="Comma 9 3 9 3" xfId="11285" xr:uid="{00000000-0005-0000-0000-0000AF2A0000}"/>
    <cellStyle name="Comma*" xfId="254" xr:uid="{00000000-0005-0000-0000-0000B02A0000}"/>
    <cellStyle name="Comma* 2" xfId="38314" xr:uid="{00000000-0005-0000-0000-0000B12A0000}"/>
    <cellStyle name="comma[0]" xfId="255" xr:uid="{00000000-0005-0000-0000-0000B22A0000}"/>
    <cellStyle name="comma[0] 2" xfId="38315" xr:uid="{00000000-0005-0000-0000-0000B32A0000}"/>
    <cellStyle name="Comma0" xfId="39" xr:uid="{00000000-0005-0000-0000-0000B42A0000}"/>
    <cellStyle name="Comma0 - Style2" xfId="11286" xr:uid="{00000000-0005-0000-0000-0000B52A0000}"/>
    <cellStyle name="CompanyName" xfId="256" xr:uid="{00000000-0005-0000-0000-0000B62A0000}"/>
    <cellStyle name="CompanyName 2" xfId="38316" xr:uid="{00000000-0005-0000-0000-0000B72A0000}"/>
    <cellStyle name="Config Data" xfId="40" xr:uid="{00000000-0005-0000-0000-0000B82A0000}"/>
    <cellStyle name="Copied" xfId="257" xr:uid="{00000000-0005-0000-0000-0000B92A0000}"/>
    <cellStyle name="Copy0_" xfId="258" xr:uid="{00000000-0005-0000-0000-0000BA2A0000}"/>
    <cellStyle name="Copy1_" xfId="259" xr:uid="{00000000-0005-0000-0000-0000BB2A0000}"/>
    <cellStyle name="Copy2_" xfId="260" xr:uid="{00000000-0005-0000-0000-0000BC2A0000}"/>
    <cellStyle name="cost_per_kw" xfId="11287" xr:uid="{00000000-0005-0000-0000-0000BD2A0000}"/>
    <cellStyle name="Currency" xfId="41" builtinId="4"/>
    <cellStyle name="Currency [$0]" xfId="11288" xr:uid="{00000000-0005-0000-0000-0000BF2A0000}"/>
    <cellStyle name="Currency [£0]" xfId="11289" xr:uid="{00000000-0005-0000-0000-0000C02A0000}"/>
    <cellStyle name="Currency [0.00]" xfId="261" xr:uid="{00000000-0005-0000-0000-0000C12A0000}"/>
    <cellStyle name="Currency [2]" xfId="623" xr:uid="{00000000-0005-0000-0000-0000C22A0000}"/>
    <cellStyle name="Currency 0" xfId="262" xr:uid="{00000000-0005-0000-0000-0000C32A0000}"/>
    <cellStyle name="Currency 2" xfId="42" xr:uid="{00000000-0005-0000-0000-0000C42A0000}"/>
    <cellStyle name="Currency 2 2" xfId="43" xr:uid="{00000000-0005-0000-0000-0000C52A0000}"/>
    <cellStyle name="Currency 2 2 2" xfId="11290" xr:uid="{00000000-0005-0000-0000-0000C62A0000}"/>
    <cellStyle name="Currency 2 2 3" xfId="11291" xr:uid="{00000000-0005-0000-0000-0000C72A0000}"/>
    <cellStyle name="Currency 2 3" xfId="11292" xr:uid="{00000000-0005-0000-0000-0000C82A0000}"/>
    <cellStyle name="Currency 2*" xfId="263" xr:uid="{00000000-0005-0000-0000-0000C92A0000}"/>
    <cellStyle name="Currency 2* 2" xfId="38317" xr:uid="{00000000-0005-0000-0000-0000CA2A0000}"/>
    <cellStyle name="Currency 2_Model_Sep_2_02" xfId="264" xr:uid="{00000000-0005-0000-0000-0000CB2A0000}"/>
    <cellStyle name="Currency 3" xfId="44" xr:uid="{00000000-0005-0000-0000-0000CC2A0000}"/>
    <cellStyle name="Currency 3 2" xfId="45" xr:uid="{00000000-0005-0000-0000-0000CD2A0000}"/>
    <cellStyle name="Currency 3 3" xfId="651" xr:uid="{00000000-0005-0000-0000-0000CE2A0000}"/>
    <cellStyle name="Currency 3*" xfId="265" xr:uid="{00000000-0005-0000-0000-0000CF2A0000}"/>
    <cellStyle name="Currency 3* 2" xfId="38318" xr:uid="{00000000-0005-0000-0000-0000D02A0000}"/>
    <cellStyle name="Currency 4" xfId="521" xr:uid="{00000000-0005-0000-0000-0000D12A0000}"/>
    <cellStyle name="Currency 4 10" xfId="38361" xr:uid="{00000000-0005-0000-0000-0000D22A0000}"/>
    <cellStyle name="Currency 4 2" xfId="660" xr:uid="{00000000-0005-0000-0000-0000D32A0000}"/>
    <cellStyle name="Currency 4 2 10" xfId="11293" xr:uid="{00000000-0005-0000-0000-0000D42A0000}"/>
    <cellStyle name="Currency 4 2 10 2" xfId="11294" xr:uid="{00000000-0005-0000-0000-0000D52A0000}"/>
    <cellStyle name="Currency 4 2 11" xfId="11295" xr:uid="{00000000-0005-0000-0000-0000D62A0000}"/>
    <cellStyle name="Currency 4 2 2" xfId="11296" xr:uid="{00000000-0005-0000-0000-0000D72A0000}"/>
    <cellStyle name="Currency 4 2 2 10" xfId="11297" xr:uid="{00000000-0005-0000-0000-0000D82A0000}"/>
    <cellStyle name="Currency 4 2 2 2" xfId="11298" xr:uid="{00000000-0005-0000-0000-0000D92A0000}"/>
    <cellStyle name="Currency 4 2 2 2 2" xfId="11299" xr:uid="{00000000-0005-0000-0000-0000DA2A0000}"/>
    <cellStyle name="Currency 4 2 2 2 2 2" xfId="11300" xr:uid="{00000000-0005-0000-0000-0000DB2A0000}"/>
    <cellStyle name="Currency 4 2 2 2 2 2 2" xfId="11301" xr:uid="{00000000-0005-0000-0000-0000DC2A0000}"/>
    <cellStyle name="Currency 4 2 2 2 2 2 2 2" xfId="11302" xr:uid="{00000000-0005-0000-0000-0000DD2A0000}"/>
    <cellStyle name="Currency 4 2 2 2 2 2 2 2 2" xfId="11303" xr:uid="{00000000-0005-0000-0000-0000DE2A0000}"/>
    <cellStyle name="Currency 4 2 2 2 2 2 2 3" xfId="11304" xr:uid="{00000000-0005-0000-0000-0000DF2A0000}"/>
    <cellStyle name="Currency 4 2 2 2 2 2 3" xfId="11305" xr:uid="{00000000-0005-0000-0000-0000E02A0000}"/>
    <cellStyle name="Currency 4 2 2 2 2 2 3 2" xfId="11306" xr:uid="{00000000-0005-0000-0000-0000E12A0000}"/>
    <cellStyle name="Currency 4 2 2 2 2 2 3 2 2" xfId="11307" xr:uid="{00000000-0005-0000-0000-0000E22A0000}"/>
    <cellStyle name="Currency 4 2 2 2 2 2 3 3" xfId="11308" xr:uid="{00000000-0005-0000-0000-0000E32A0000}"/>
    <cellStyle name="Currency 4 2 2 2 2 2 4" xfId="11309" xr:uid="{00000000-0005-0000-0000-0000E42A0000}"/>
    <cellStyle name="Currency 4 2 2 2 2 2 4 2" xfId="11310" xr:uid="{00000000-0005-0000-0000-0000E52A0000}"/>
    <cellStyle name="Currency 4 2 2 2 2 2 5" xfId="11311" xr:uid="{00000000-0005-0000-0000-0000E62A0000}"/>
    <cellStyle name="Currency 4 2 2 2 2 2 5 2" xfId="11312" xr:uid="{00000000-0005-0000-0000-0000E72A0000}"/>
    <cellStyle name="Currency 4 2 2 2 2 2 6" xfId="11313" xr:uid="{00000000-0005-0000-0000-0000E82A0000}"/>
    <cellStyle name="Currency 4 2 2 2 2 3" xfId="11314" xr:uid="{00000000-0005-0000-0000-0000E92A0000}"/>
    <cellStyle name="Currency 4 2 2 2 2 3 2" xfId="11315" xr:uid="{00000000-0005-0000-0000-0000EA2A0000}"/>
    <cellStyle name="Currency 4 2 2 2 2 3 2 2" xfId="11316" xr:uid="{00000000-0005-0000-0000-0000EB2A0000}"/>
    <cellStyle name="Currency 4 2 2 2 2 3 3" xfId="11317" xr:uid="{00000000-0005-0000-0000-0000EC2A0000}"/>
    <cellStyle name="Currency 4 2 2 2 2 4" xfId="11318" xr:uid="{00000000-0005-0000-0000-0000ED2A0000}"/>
    <cellStyle name="Currency 4 2 2 2 2 4 2" xfId="11319" xr:uid="{00000000-0005-0000-0000-0000EE2A0000}"/>
    <cellStyle name="Currency 4 2 2 2 2 4 2 2" xfId="11320" xr:uid="{00000000-0005-0000-0000-0000EF2A0000}"/>
    <cellStyle name="Currency 4 2 2 2 2 4 3" xfId="11321" xr:uid="{00000000-0005-0000-0000-0000F02A0000}"/>
    <cellStyle name="Currency 4 2 2 2 2 5" xfId="11322" xr:uid="{00000000-0005-0000-0000-0000F12A0000}"/>
    <cellStyle name="Currency 4 2 2 2 2 5 2" xfId="11323" xr:uid="{00000000-0005-0000-0000-0000F22A0000}"/>
    <cellStyle name="Currency 4 2 2 2 2 6" xfId="11324" xr:uid="{00000000-0005-0000-0000-0000F32A0000}"/>
    <cellStyle name="Currency 4 2 2 2 2 6 2" xfId="11325" xr:uid="{00000000-0005-0000-0000-0000F42A0000}"/>
    <cellStyle name="Currency 4 2 2 2 2 7" xfId="11326" xr:uid="{00000000-0005-0000-0000-0000F52A0000}"/>
    <cellStyle name="Currency 4 2 2 2 3" xfId="11327" xr:uid="{00000000-0005-0000-0000-0000F62A0000}"/>
    <cellStyle name="Currency 4 2 2 2 3 2" xfId="11328" xr:uid="{00000000-0005-0000-0000-0000F72A0000}"/>
    <cellStyle name="Currency 4 2 2 2 3 2 2" xfId="11329" xr:uid="{00000000-0005-0000-0000-0000F82A0000}"/>
    <cellStyle name="Currency 4 2 2 2 3 2 2 2" xfId="11330" xr:uid="{00000000-0005-0000-0000-0000F92A0000}"/>
    <cellStyle name="Currency 4 2 2 2 3 2 3" xfId="11331" xr:uid="{00000000-0005-0000-0000-0000FA2A0000}"/>
    <cellStyle name="Currency 4 2 2 2 3 3" xfId="11332" xr:uid="{00000000-0005-0000-0000-0000FB2A0000}"/>
    <cellStyle name="Currency 4 2 2 2 3 3 2" xfId="11333" xr:uid="{00000000-0005-0000-0000-0000FC2A0000}"/>
    <cellStyle name="Currency 4 2 2 2 3 3 2 2" xfId="11334" xr:uid="{00000000-0005-0000-0000-0000FD2A0000}"/>
    <cellStyle name="Currency 4 2 2 2 3 3 3" xfId="11335" xr:uid="{00000000-0005-0000-0000-0000FE2A0000}"/>
    <cellStyle name="Currency 4 2 2 2 3 4" xfId="11336" xr:uid="{00000000-0005-0000-0000-0000FF2A0000}"/>
    <cellStyle name="Currency 4 2 2 2 3 4 2" xfId="11337" xr:uid="{00000000-0005-0000-0000-0000002B0000}"/>
    <cellStyle name="Currency 4 2 2 2 3 5" xfId="11338" xr:uid="{00000000-0005-0000-0000-0000012B0000}"/>
    <cellStyle name="Currency 4 2 2 2 3 5 2" xfId="11339" xr:uid="{00000000-0005-0000-0000-0000022B0000}"/>
    <cellStyle name="Currency 4 2 2 2 3 6" xfId="11340" xr:uid="{00000000-0005-0000-0000-0000032B0000}"/>
    <cellStyle name="Currency 4 2 2 2 4" xfId="11341" xr:uid="{00000000-0005-0000-0000-0000042B0000}"/>
    <cellStyle name="Currency 4 2 2 2 4 2" xfId="11342" xr:uid="{00000000-0005-0000-0000-0000052B0000}"/>
    <cellStyle name="Currency 4 2 2 2 4 2 2" xfId="11343" xr:uid="{00000000-0005-0000-0000-0000062B0000}"/>
    <cellStyle name="Currency 4 2 2 2 4 3" xfId="11344" xr:uid="{00000000-0005-0000-0000-0000072B0000}"/>
    <cellStyle name="Currency 4 2 2 2 5" xfId="11345" xr:uid="{00000000-0005-0000-0000-0000082B0000}"/>
    <cellStyle name="Currency 4 2 2 2 5 2" xfId="11346" xr:uid="{00000000-0005-0000-0000-0000092B0000}"/>
    <cellStyle name="Currency 4 2 2 2 5 2 2" xfId="11347" xr:uid="{00000000-0005-0000-0000-00000A2B0000}"/>
    <cellStyle name="Currency 4 2 2 2 5 3" xfId="11348" xr:uid="{00000000-0005-0000-0000-00000B2B0000}"/>
    <cellStyle name="Currency 4 2 2 2 6" xfId="11349" xr:uid="{00000000-0005-0000-0000-00000C2B0000}"/>
    <cellStyle name="Currency 4 2 2 2 6 2" xfId="11350" xr:uid="{00000000-0005-0000-0000-00000D2B0000}"/>
    <cellStyle name="Currency 4 2 2 2 7" xfId="11351" xr:uid="{00000000-0005-0000-0000-00000E2B0000}"/>
    <cellStyle name="Currency 4 2 2 2 7 2" xfId="11352" xr:uid="{00000000-0005-0000-0000-00000F2B0000}"/>
    <cellStyle name="Currency 4 2 2 2 8" xfId="11353" xr:uid="{00000000-0005-0000-0000-0000102B0000}"/>
    <cellStyle name="Currency 4 2 2 3" xfId="11354" xr:uid="{00000000-0005-0000-0000-0000112B0000}"/>
    <cellStyle name="Currency 4 2 2 3 2" xfId="11355" xr:uid="{00000000-0005-0000-0000-0000122B0000}"/>
    <cellStyle name="Currency 4 2 2 3 2 2" xfId="11356" xr:uid="{00000000-0005-0000-0000-0000132B0000}"/>
    <cellStyle name="Currency 4 2 2 3 2 2 2" xfId="11357" xr:uid="{00000000-0005-0000-0000-0000142B0000}"/>
    <cellStyle name="Currency 4 2 2 3 2 2 2 2" xfId="11358" xr:uid="{00000000-0005-0000-0000-0000152B0000}"/>
    <cellStyle name="Currency 4 2 2 3 2 2 3" xfId="11359" xr:uid="{00000000-0005-0000-0000-0000162B0000}"/>
    <cellStyle name="Currency 4 2 2 3 2 3" xfId="11360" xr:uid="{00000000-0005-0000-0000-0000172B0000}"/>
    <cellStyle name="Currency 4 2 2 3 2 3 2" xfId="11361" xr:uid="{00000000-0005-0000-0000-0000182B0000}"/>
    <cellStyle name="Currency 4 2 2 3 2 3 2 2" xfId="11362" xr:uid="{00000000-0005-0000-0000-0000192B0000}"/>
    <cellStyle name="Currency 4 2 2 3 2 3 3" xfId="11363" xr:uid="{00000000-0005-0000-0000-00001A2B0000}"/>
    <cellStyle name="Currency 4 2 2 3 2 4" xfId="11364" xr:uid="{00000000-0005-0000-0000-00001B2B0000}"/>
    <cellStyle name="Currency 4 2 2 3 2 4 2" xfId="11365" xr:uid="{00000000-0005-0000-0000-00001C2B0000}"/>
    <cellStyle name="Currency 4 2 2 3 2 5" xfId="11366" xr:uid="{00000000-0005-0000-0000-00001D2B0000}"/>
    <cellStyle name="Currency 4 2 2 3 2 5 2" xfId="11367" xr:uid="{00000000-0005-0000-0000-00001E2B0000}"/>
    <cellStyle name="Currency 4 2 2 3 2 6" xfId="11368" xr:uid="{00000000-0005-0000-0000-00001F2B0000}"/>
    <cellStyle name="Currency 4 2 2 3 3" xfId="11369" xr:uid="{00000000-0005-0000-0000-0000202B0000}"/>
    <cellStyle name="Currency 4 2 2 3 3 2" xfId="11370" xr:uid="{00000000-0005-0000-0000-0000212B0000}"/>
    <cellStyle name="Currency 4 2 2 3 3 2 2" xfId="11371" xr:uid="{00000000-0005-0000-0000-0000222B0000}"/>
    <cellStyle name="Currency 4 2 2 3 3 3" xfId="11372" xr:uid="{00000000-0005-0000-0000-0000232B0000}"/>
    <cellStyle name="Currency 4 2 2 3 4" xfId="11373" xr:uid="{00000000-0005-0000-0000-0000242B0000}"/>
    <cellStyle name="Currency 4 2 2 3 4 2" xfId="11374" xr:uid="{00000000-0005-0000-0000-0000252B0000}"/>
    <cellStyle name="Currency 4 2 2 3 4 2 2" xfId="11375" xr:uid="{00000000-0005-0000-0000-0000262B0000}"/>
    <cellStyle name="Currency 4 2 2 3 4 3" xfId="11376" xr:uid="{00000000-0005-0000-0000-0000272B0000}"/>
    <cellStyle name="Currency 4 2 2 3 5" xfId="11377" xr:uid="{00000000-0005-0000-0000-0000282B0000}"/>
    <cellStyle name="Currency 4 2 2 3 5 2" xfId="11378" xr:uid="{00000000-0005-0000-0000-0000292B0000}"/>
    <cellStyle name="Currency 4 2 2 3 6" xfId="11379" xr:uid="{00000000-0005-0000-0000-00002A2B0000}"/>
    <cellStyle name="Currency 4 2 2 3 6 2" xfId="11380" xr:uid="{00000000-0005-0000-0000-00002B2B0000}"/>
    <cellStyle name="Currency 4 2 2 3 7" xfId="11381" xr:uid="{00000000-0005-0000-0000-00002C2B0000}"/>
    <cellStyle name="Currency 4 2 2 4" xfId="11382" xr:uid="{00000000-0005-0000-0000-00002D2B0000}"/>
    <cellStyle name="Currency 4 2 2 4 2" xfId="11383" xr:uid="{00000000-0005-0000-0000-00002E2B0000}"/>
    <cellStyle name="Currency 4 2 2 4 2 2" xfId="11384" xr:uid="{00000000-0005-0000-0000-00002F2B0000}"/>
    <cellStyle name="Currency 4 2 2 4 2 2 2" xfId="11385" xr:uid="{00000000-0005-0000-0000-0000302B0000}"/>
    <cellStyle name="Currency 4 2 2 4 2 2 2 2" xfId="11386" xr:uid="{00000000-0005-0000-0000-0000312B0000}"/>
    <cellStyle name="Currency 4 2 2 4 2 2 3" xfId="11387" xr:uid="{00000000-0005-0000-0000-0000322B0000}"/>
    <cellStyle name="Currency 4 2 2 4 2 3" xfId="11388" xr:uid="{00000000-0005-0000-0000-0000332B0000}"/>
    <cellStyle name="Currency 4 2 2 4 2 3 2" xfId="11389" xr:uid="{00000000-0005-0000-0000-0000342B0000}"/>
    <cellStyle name="Currency 4 2 2 4 2 3 2 2" xfId="11390" xr:uid="{00000000-0005-0000-0000-0000352B0000}"/>
    <cellStyle name="Currency 4 2 2 4 2 3 3" xfId="11391" xr:uid="{00000000-0005-0000-0000-0000362B0000}"/>
    <cellStyle name="Currency 4 2 2 4 2 4" xfId="11392" xr:uid="{00000000-0005-0000-0000-0000372B0000}"/>
    <cellStyle name="Currency 4 2 2 4 2 4 2" xfId="11393" xr:uid="{00000000-0005-0000-0000-0000382B0000}"/>
    <cellStyle name="Currency 4 2 2 4 2 5" xfId="11394" xr:uid="{00000000-0005-0000-0000-0000392B0000}"/>
    <cellStyle name="Currency 4 2 2 4 2 5 2" xfId="11395" xr:uid="{00000000-0005-0000-0000-00003A2B0000}"/>
    <cellStyle name="Currency 4 2 2 4 2 6" xfId="11396" xr:uid="{00000000-0005-0000-0000-00003B2B0000}"/>
    <cellStyle name="Currency 4 2 2 4 3" xfId="11397" xr:uid="{00000000-0005-0000-0000-00003C2B0000}"/>
    <cellStyle name="Currency 4 2 2 4 3 2" xfId="11398" xr:uid="{00000000-0005-0000-0000-00003D2B0000}"/>
    <cellStyle name="Currency 4 2 2 4 3 2 2" xfId="11399" xr:uid="{00000000-0005-0000-0000-00003E2B0000}"/>
    <cellStyle name="Currency 4 2 2 4 3 3" xfId="11400" xr:uid="{00000000-0005-0000-0000-00003F2B0000}"/>
    <cellStyle name="Currency 4 2 2 4 4" xfId="11401" xr:uid="{00000000-0005-0000-0000-0000402B0000}"/>
    <cellStyle name="Currency 4 2 2 4 4 2" xfId="11402" xr:uid="{00000000-0005-0000-0000-0000412B0000}"/>
    <cellStyle name="Currency 4 2 2 4 4 2 2" xfId="11403" xr:uid="{00000000-0005-0000-0000-0000422B0000}"/>
    <cellStyle name="Currency 4 2 2 4 4 3" xfId="11404" xr:uid="{00000000-0005-0000-0000-0000432B0000}"/>
    <cellStyle name="Currency 4 2 2 4 5" xfId="11405" xr:uid="{00000000-0005-0000-0000-0000442B0000}"/>
    <cellStyle name="Currency 4 2 2 4 5 2" xfId="11406" xr:uid="{00000000-0005-0000-0000-0000452B0000}"/>
    <cellStyle name="Currency 4 2 2 4 6" xfId="11407" xr:uid="{00000000-0005-0000-0000-0000462B0000}"/>
    <cellStyle name="Currency 4 2 2 4 6 2" xfId="11408" xr:uid="{00000000-0005-0000-0000-0000472B0000}"/>
    <cellStyle name="Currency 4 2 2 4 7" xfId="11409" xr:uid="{00000000-0005-0000-0000-0000482B0000}"/>
    <cellStyle name="Currency 4 2 2 5" xfId="11410" xr:uid="{00000000-0005-0000-0000-0000492B0000}"/>
    <cellStyle name="Currency 4 2 2 5 2" xfId="11411" xr:uid="{00000000-0005-0000-0000-00004A2B0000}"/>
    <cellStyle name="Currency 4 2 2 5 2 2" xfId="11412" xr:uid="{00000000-0005-0000-0000-00004B2B0000}"/>
    <cellStyle name="Currency 4 2 2 5 2 2 2" xfId="11413" xr:uid="{00000000-0005-0000-0000-00004C2B0000}"/>
    <cellStyle name="Currency 4 2 2 5 2 3" xfId="11414" xr:uid="{00000000-0005-0000-0000-00004D2B0000}"/>
    <cellStyle name="Currency 4 2 2 5 3" xfId="11415" xr:uid="{00000000-0005-0000-0000-00004E2B0000}"/>
    <cellStyle name="Currency 4 2 2 5 3 2" xfId="11416" xr:uid="{00000000-0005-0000-0000-00004F2B0000}"/>
    <cellStyle name="Currency 4 2 2 5 3 2 2" xfId="11417" xr:uid="{00000000-0005-0000-0000-0000502B0000}"/>
    <cellStyle name="Currency 4 2 2 5 3 3" xfId="11418" xr:uid="{00000000-0005-0000-0000-0000512B0000}"/>
    <cellStyle name="Currency 4 2 2 5 4" xfId="11419" xr:uid="{00000000-0005-0000-0000-0000522B0000}"/>
    <cellStyle name="Currency 4 2 2 5 4 2" xfId="11420" xr:uid="{00000000-0005-0000-0000-0000532B0000}"/>
    <cellStyle name="Currency 4 2 2 5 5" xfId="11421" xr:uid="{00000000-0005-0000-0000-0000542B0000}"/>
    <cellStyle name="Currency 4 2 2 5 5 2" xfId="11422" xr:uid="{00000000-0005-0000-0000-0000552B0000}"/>
    <cellStyle name="Currency 4 2 2 5 6" xfId="11423" xr:uid="{00000000-0005-0000-0000-0000562B0000}"/>
    <cellStyle name="Currency 4 2 2 6" xfId="11424" xr:uid="{00000000-0005-0000-0000-0000572B0000}"/>
    <cellStyle name="Currency 4 2 2 6 2" xfId="11425" xr:uid="{00000000-0005-0000-0000-0000582B0000}"/>
    <cellStyle name="Currency 4 2 2 6 2 2" xfId="11426" xr:uid="{00000000-0005-0000-0000-0000592B0000}"/>
    <cellStyle name="Currency 4 2 2 6 3" xfId="11427" xr:uid="{00000000-0005-0000-0000-00005A2B0000}"/>
    <cellStyle name="Currency 4 2 2 7" xfId="11428" xr:uid="{00000000-0005-0000-0000-00005B2B0000}"/>
    <cellStyle name="Currency 4 2 2 7 2" xfId="11429" xr:uid="{00000000-0005-0000-0000-00005C2B0000}"/>
    <cellStyle name="Currency 4 2 2 7 2 2" xfId="11430" xr:uid="{00000000-0005-0000-0000-00005D2B0000}"/>
    <cellStyle name="Currency 4 2 2 7 3" xfId="11431" xr:uid="{00000000-0005-0000-0000-00005E2B0000}"/>
    <cellStyle name="Currency 4 2 2 8" xfId="11432" xr:uid="{00000000-0005-0000-0000-00005F2B0000}"/>
    <cellStyle name="Currency 4 2 2 8 2" xfId="11433" xr:uid="{00000000-0005-0000-0000-0000602B0000}"/>
    <cellStyle name="Currency 4 2 2 9" xfId="11434" xr:uid="{00000000-0005-0000-0000-0000612B0000}"/>
    <cellStyle name="Currency 4 2 2 9 2" xfId="11435" xr:uid="{00000000-0005-0000-0000-0000622B0000}"/>
    <cellStyle name="Currency 4 2 3" xfId="11436" xr:uid="{00000000-0005-0000-0000-0000632B0000}"/>
    <cellStyle name="Currency 4 2 3 2" xfId="11437" xr:uid="{00000000-0005-0000-0000-0000642B0000}"/>
    <cellStyle name="Currency 4 2 3 2 2" xfId="11438" xr:uid="{00000000-0005-0000-0000-0000652B0000}"/>
    <cellStyle name="Currency 4 2 3 2 2 2" xfId="11439" xr:uid="{00000000-0005-0000-0000-0000662B0000}"/>
    <cellStyle name="Currency 4 2 3 2 2 2 2" xfId="11440" xr:uid="{00000000-0005-0000-0000-0000672B0000}"/>
    <cellStyle name="Currency 4 2 3 2 2 2 2 2" xfId="11441" xr:uid="{00000000-0005-0000-0000-0000682B0000}"/>
    <cellStyle name="Currency 4 2 3 2 2 2 3" xfId="11442" xr:uid="{00000000-0005-0000-0000-0000692B0000}"/>
    <cellStyle name="Currency 4 2 3 2 2 3" xfId="11443" xr:uid="{00000000-0005-0000-0000-00006A2B0000}"/>
    <cellStyle name="Currency 4 2 3 2 2 3 2" xfId="11444" xr:uid="{00000000-0005-0000-0000-00006B2B0000}"/>
    <cellStyle name="Currency 4 2 3 2 2 3 2 2" xfId="11445" xr:uid="{00000000-0005-0000-0000-00006C2B0000}"/>
    <cellStyle name="Currency 4 2 3 2 2 3 3" xfId="11446" xr:uid="{00000000-0005-0000-0000-00006D2B0000}"/>
    <cellStyle name="Currency 4 2 3 2 2 4" xfId="11447" xr:uid="{00000000-0005-0000-0000-00006E2B0000}"/>
    <cellStyle name="Currency 4 2 3 2 2 4 2" xfId="11448" xr:uid="{00000000-0005-0000-0000-00006F2B0000}"/>
    <cellStyle name="Currency 4 2 3 2 2 5" xfId="11449" xr:uid="{00000000-0005-0000-0000-0000702B0000}"/>
    <cellStyle name="Currency 4 2 3 2 2 5 2" xfId="11450" xr:uid="{00000000-0005-0000-0000-0000712B0000}"/>
    <cellStyle name="Currency 4 2 3 2 2 6" xfId="11451" xr:uid="{00000000-0005-0000-0000-0000722B0000}"/>
    <cellStyle name="Currency 4 2 3 2 3" xfId="11452" xr:uid="{00000000-0005-0000-0000-0000732B0000}"/>
    <cellStyle name="Currency 4 2 3 2 3 2" xfId="11453" xr:uid="{00000000-0005-0000-0000-0000742B0000}"/>
    <cellStyle name="Currency 4 2 3 2 3 2 2" xfId="11454" xr:uid="{00000000-0005-0000-0000-0000752B0000}"/>
    <cellStyle name="Currency 4 2 3 2 3 3" xfId="11455" xr:uid="{00000000-0005-0000-0000-0000762B0000}"/>
    <cellStyle name="Currency 4 2 3 2 4" xfId="11456" xr:uid="{00000000-0005-0000-0000-0000772B0000}"/>
    <cellStyle name="Currency 4 2 3 2 4 2" xfId="11457" xr:uid="{00000000-0005-0000-0000-0000782B0000}"/>
    <cellStyle name="Currency 4 2 3 2 4 2 2" xfId="11458" xr:uid="{00000000-0005-0000-0000-0000792B0000}"/>
    <cellStyle name="Currency 4 2 3 2 4 3" xfId="11459" xr:uid="{00000000-0005-0000-0000-00007A2B0000}"/>
    <cellStyle name="Currency 4 2 3 2 5" xfId="11460" xr:uid="{00000000-0005-0000-0000-00007B2B0000}"/>
    <cellStyle name="Currency 4 2 3 2 5 2" xfId="11461" xr:uid="{00000000-0005-0000-0000-00007C2B0000}"/>
    <cellStyle name="Currency 4 2 3 2 6" xfId="11462" xr:uid="{00000000-0005-0000-0000-00007D2B0000}"/>
    <cellStyle name="Currency 4 2 3 2 6 2" xfId="11463" xr:uid="{00000000-0005-0000-0000-00007E2B0000}"/>
    <cellStyle name="Currency 4 2 3 2 7" xfId="11464" xr:uid="{00000000-0005-0000-0000-00007F2B0000}"/>
    <cellStyle name="Currency 4 2 3 3" xfId="11465" xr:uid="{00000000-0005-0000-0000-0000802B0000}"/>
    <cellStyle name="Currency 4 2 3 3 2" xfId="11466" xr:uid="{00000000-0005-0000-0000-0000812B0000}"/>
    <cellStyle name="Currency 4 2 3 3 2 2" xfId="11467" xr:uid="{00000000-0005-0000-0000-0000822B0000}"/>
    <cellStyle name="Currency 4 2 3 3 2 2 2" xfId="11468" xr:uid="{00000000-0005-0000-0000-0000832B0000}"/>
    <cellStyle name="Currency 4 2 3 3 2 3" xfId="11469" xr:uid="{00000000-0005-0000-0000-0000842B0000}"/>
    <cellStyle name="Currency 4 2 3 3 3" xfId="11470" xr:uid="{00000000-0005-0000-0000-0000852B0000}"/>
    <cellStyle name="Currency 4 2 3 3 3 2" xfId="11471" xr:uid="{00000000-0005-0000-0000-0000862B0000}"/>
    <cellStyle name="Currency 4 2 3 3 3 2 2" xfId="11472" xr:uid="{00000000-0005-0000-0000-0000872B0000}"/>
    <cellStyle name="Currency 4 2 3 3 3 3" xfId="11473" xr:uid="{00000000-0005-0000-0000-0000882B0000}"/>
    <cellStyle name="Currency 4 2 3 3 4" xfId="11474" xr:uid="{00000000-0005-0000-0000-0000892B0000}"/>
    <cellStyle name="Currency 4 2 3 3 4 2" xfId="11475" xr:uid="{00000000-0005-0000-0000-00008A2B0000}"/>
    <cellStyle name="Currency 4 2 3 3 5" xfId="11476" xr:uid="{00000000-0005-0000-0000-00008B2B0000}"/>
    <cellStyle name="Currency 4 2 3 3 5 2" xfId="11477" xr:uid="{00000000-0005-0000-0000-00008C2B0000}"/>
    <cellStyle name="Currency 4 2 3 3 6" xfId="11478" xr:uid="{00000000-0005-0000-0000-00008D2B0000}"/>
    <cellStyle name="Currency 4 2 3 4" xfId="11479" xr:uid="{00000000-0005-0000-0000-00008E2B0000}"/>
    <cellStyle name="Currency 4 2 3 4 2" xfId="11480" xr:uid="{00000000-0005-0000-0000-00008F2B0000}"/>
    <cellStyle name="Currency 4 2 3 4 2 2" xfId="11481" xr:uid="{00000000-0005-0000-0000-0000902B0000}"/>
    <cellStyle name="Currency 4 2 3 4 3" xfId="11482" xr:uid="{00000000-0005-0000-0000-0000912B0000}"/>
    <cellStyle name="Currency 4 2 3 5" xfId="11483" xr:uid="{00000000-0005-0000-0000-0000922B0000}"/>
    <cellStyle name="Currency 4 2 3 5 2" xfId="11484" xr:uid="{00000000-0005-0000-0000-0000932B0000}"/>
    <cellStyle name="Currency 4 2 3 5 2 2" xfId="11485" xr:uid="{00000000-0005-0000-0000-0000942B0000}"/>
    <cellStyle name="Currency 4 2 3 5 3" xfId="11486" xr:uid="{00000000-0005-0000-0000-0000952B0000}"/>
    <cellStyle name="Currency 4 2 3 6" xfId="11487" xr:uid="{00000000-0005-0000-0000-0000962B0000}"/>
    <cellStyle name="Currency 4 2 3 6 2" xfId="11488" xr:uid="{00000000-0005-0000-0000-0000972B0000}"/>
    <cellStyle name="Currency 4 2 3 7" xfId="11489" xr:uid="{00000000-0005-0000-0000-0000982B0000}"/>
    <cellStyle name="Currency 4 2 3 7 2" xfId="11490" xr:uid="{00000000-0005-0000-0000-0000992B0000}"/>
    <cellStyle name="Currency 4 2 3 8" xfId="11491" xr:uid="{00000000-0005-0000-0000-00009A2B0000}"/>
    <cellStyle name="Currency 4 2 4" xfId="11492" xr:uid="{00000000-0005-0000-0000-00009B2B0000}"/>
    <cellStyle name="Currency 4 2 4 2" xfId="11493" xr:uid="{00000000-0005-0000-0000-00009C2B0000}"/>
    <cellStyle name="Currency 4 2 4 2 2" xfId="11494" xr:uid="{00000000-0005-0000-0000-00009D2B0000}"/>
    <cellStyle name="Currency 4 2 4 2 2 2" xfId="11495" xr:uid="{00000000-0005-0000-0000-00009E2B0000}"/>
    <cellStyle name="Currency 4 2 4 2 2 2 2" xfId="11496" xr:uid="{00000000-0005-0000-0000-00009F2B0000}"/>
    <cellStyle name="Currency 4 2 4 2 2 3" xfId="11497" xr:uid="{00000000-0005-0000-0000-0000A02B0000}"/>
    <cellStyle name="Currency 4 2 4 2 3" xfId="11498" xr:uid="{00000000-0005-0000-0000-0000A12B0000}"/>
    <cellStyle name="Currency 4 2 4 2 3 2" xfId="11499" xr:uid="{00000000-0005-0000-0000-0000A22B0000}"/>
    <cellStyle name="Currency 4 2 4 2 3 2 2" xfId="11500" xr:uid="{00000000-0005-0000-0000-0000A32B0000}"/>
    <cellStyle name="Currency 4 2 4 2 3 3" xfId="11501" xr:uid="{00000000-0005-0000-0000-0000A42B0000}"/>
    <cellStyle name="Currency 4 2 4 2 4" xfId="11502" xr:uid="{00000000-0005-0000-0000-0000A52B0000}"/>
    <cellStyle name="Currency 4 2 4 2 4 2" xfId="11503" xr:uid="{00000000-0005-0000-0000-0000A62B0000}"/>
    <cellStyle name="Currency 4 2 4 2 5" xfId="11504" xr:uid="{00000000-0005-0000-0000-0000A72B0000}"/>
    <cellStyle name="Currency 4 2 4 2 5 2" xfId="11505" xr:uid="{00000000-0005-0000-0000-0000A82B0000}"/>
    <cellStyle name="Currency 4 2 4 2 6" xfId="11506" xr:uid="{00000000-0005-0000-0000-0000A92B0000}"/>
    <cellStyle name="Currency 4 2 4 3" xfId="11507" xr:uid="{00000000-0005-0000-0000-0000AA2B0000}"/>
    <cellStyle name="Currency 4 2 4 3 2" xfId="11508" xr:uid="{00000000-0005-0000-0000-0000AB2B0000}"/>
    <cellStyle name="Currency 4 2 4 3 2 2" xfId="11509" xr:uid="{00000000-0005-0000-0000-0000AC2B0000}"/>
    <cellStyle name="Currency 4 2 4 3 3" xfId="11510" xr:uid="{00000000-0005-0000-0000-0000AD2B0000}"/>
    <cellStyle name="Currency 4 2 4 4" xfId="11511" xr:uid="{00000000-0005-0000-0000-0000AE2B0000}"/>
    <cellStyle name="Currency 4 2 4 4 2" xfId="11512" xr:uid="{00000000-0005-0000-0000-0000AF2B0000}"/>
    <cellStyle name="Currency 4 2 4 4 2 2" xfId="11513" xr:uid="{00000000-0005-0000-0000-0000B02B0000}"/>
    <cellStyle name="Currency 4 2 4 4 3" xfId="11514" xr:uid="{00000000-0005-0000-0000-0000B12B0000}"/>
    <cellStyle name="Currency 4 2 4 5" xfId="11515" xr:uid="{00000000-0005-0000-0000-0000B22B0000}"/>
    <cellStyle name="Currency 4 2 4 5 2" xfId="11516" xr:uid="{00000000-0005-0000-0000-0000B32B0000}"/>
    <cellStyle name="Currency 4 2 4 6" xfId="11517" xr:uid="{00000000-0005-0000-0000-0000B42B0000}"/>
    <cellStyle name="Currency 4 2 4 6 2" xfId="11518" xr:uid="{00000000-0005-0000-0000-0000B52B0000}"/>
    <cellStyle name="Currency 4 2 4 7" xfId="11519" xr:uid="{00000000-0005-0000-0000-0000B62B0000}"/>
    <cellStyle name="Currency 4 2 5" xfId="11520" xr:uid="{00000000-0005-0000-0000-0000B72B0000}"/>
    <cellStyle name="Currency 4 2 5 2" xfId="11521" xr:uid="{00000000-0005-0000-0000-0000B82B0000}"/>
    <cellStyle name="Currency 4 2 5 2 2" xfId="11522" xr:uid="{00000000-0005-0000-0000-0000B92B0000}"/>
    <cellStyle name="Currency 4 2 5 2 2 2" xfId="11523" xr:uid="{00000000-0005-0000-0000-0000BA2B0000}"/>
    <cellStyle name="Currency 4 2 5 2 2 2 2" xfId="11524" xr:uid="{00000000-0005-0000-0000-0000BB2B0000}"/>
    <cellStyle name="Currency 4 2 5 2 2 3" xfId="11525" xr:uid="{00000000-0005-0000-0000-0000BC2B0000}"/>
    <cellStyle name="Currency 4 2 5 2 3" xfId="11526" xr:uid="{00000000-0005-0000-0000-0000BD2B0000}"/>
    <cellStyle name="Currency 4 2 5 2 3 2" xfId="11527" xr:uid="{00000000-0005-0000-0000-0000BE2B0000}"/>
    <cellStyle name="Currency 4 2 5 2 3 2 2" xfId="11528" xr:uid="{00000000-0005-0000-0000-0000BF2B0000}"/>
    <cellStyle name="Currency 4 2 5 2 3 3" xfId="11529" xr:uid="{00000000-0005-0000-0000-0000C02B0000}"/>
    <cellStyle name="Currency 4 2 5 2 4" xfId="11530" xr:uid="{00000000-0005-0000-0000-0000C12B0000}"/>
    <cellStyle name="Currency 4 2 5 2 4 2" xfId="11531" xr:uid="{00000000-0005-0000-0000-0000C22B0000}"/>
    <cellStyle name="Currency 4 2 5 2 5" xfId="11532" xr:uid="{00000000-0005-0000-0000-0000C32B0000}"/>
    <cellStyle name="Currency 4 2 5 2 5 2" xfId="11533" xr:uid="{00000000-0005-0000-0000-0000C42B0000}"/>
    <cellStyle name="Currency 4 2 5 2 6" xfId="11534" xr:uid="{00000000-0005-0000-0000-0000C52B0000}"/>
    <cellStyle name="Currency 4 2 5 3" xfId="11535" xr:uid="{00000000-0005-0000-0000-0000C62B0000}"/>
    <cellStyle name="Currency 4 2 5 3 2" xfId="11536" xr:uid="{00000000-0005-0000-0000-0000C72B0000}"/>
    <cellStyle name="Currency 4 2 5 3 2 2" xfId="11537" xr:uid="{00000000-0005-0000-0000-0000C82B0000}"/>
    <cellStyle name="Currency 4 2 5 3 3" xfId="11538" xr:uid="{00000000-0005-0000-0000-0000C92B0000}"/>
    <cellStyle name="Currency 4 2 5 4" xfId="11539" xr:uid="{00000000-0005-0000-0000-0000CA2B0000}"/>
    <cellStyle name="Currency 4 2 5 4 2" xfId="11540" xr:uid="{00000000-0005-0000-0000-0000CB2B0000}"/>
    <cellStyle name="Currency 4 2 5 4 2 2" xfId="11541" xr:uid="{00000000-0005-0000-0000-0000CC2B0000}"/>
    <cellStyle name="Currency 4 2 5 4 3" xfId="11542" xr:uid="{00000000-0005-0000-0000-0000CD2B0000}"/>
    <cellStyle name="Currency 4 2 5 5" xfId="11543" xr:uid="{00000000-0005-0000-0000-0000CE2B0000}"/>
    <cellStyle name="Currency 4 2 5 5 2" xfId="11544" xr:uid="{00000000-0005-0000-0000-0000CF2B0000}"/>
    <cellStyle name="Currency 4 2 5 6" xfId="11545" xr:uid="{00000000-0005-0000-0000-0000D02B0000}"/>
    <cellStyle name="Currency 4 2 5 6 2" xfId="11546" xr:uid="{00000000-0005-0000-0000-0000D12B0000}"/>
    <cellStyle name="Currency 4 2 5 7" xfId="11547" xr:uid="{00000000-0005-0000-0000-0000D22B0000}"/>
    <cellStyle name="Currency 4 2 6" xfId="11548" xr:uid="{00000000-0005-0000-0000-0000D32B0000}"/>
    <cellStyle name="Currency 4 2 6 2" xfId="11549" xr:uid="{00000000-0005-0000-0000-0000D42B0000}"/>
    <cellStyle name="Currency 4 2 6 2 2" xfId="11550" xr:uid="{00000000-0005-0000-0000-0000D52B0000}"/>
    <cellStyle name="Currency 4 2 6 2 2 2" xfId="11551" xr:uid="{00000000-0005-0000-0000-0000D62B0000}"/>
    <cellStyle name="Currency 4 2 6 2 3" xfId="11552" xr:uid="{00000000-0005-0000-0000-0000D72B0000}"/>
    <cellStyle name="Currency 4 2 6 3" xfId="11553" xr:uid="{00000000-0005-0000-0000-0000D82B0000}"/>
    <cellStyle name="Currency 4 2 6 3 2" xfId="11554" xr:uid="{00000000-0005-0000-0000-0000D92B0000}"/>
    <cellStyle name="Currency 4 2 6 3 2 2" xfId="11555" xr:uid="{00000000-0005-0000-0000-0000DA2B0000}"/>
    <cellStyle name="Currency 4 2 6 3 3" xfId="11556" xr:uid="{00000000-0005-0000-0000-0000DB2B0000}"/>
    <cellStyle name="Currency 4 2 6 4" xfId="11557" xr:uid="{00000000-0005-0000-0000-0000DC2B0000}"/>
    <cellStyle name="Currency 4 2 6 4 2" xfId="11558" xr:uid="{00000000-0005-0000-0000-0000DD2B0000}"/>
    <cellStyle name="Currency 4 2 6 5" xfId="11559" xr:uid="{00000000-0005-0000-0000-0000DE2B0000}"/>
    <cellStyle name="Currency 4 2 6 5 2" xfId="11560" xr:uid="{00000000-0005-0000-0000-0000DF2B0000}"/>
    <cellStyle name="Currency 4 2 6 6" xfId="11561" xr:uid="{00000000-0005-0000-0000-0000E02B0000}"/>
    <cellStyle name="Currency 4 2 7" xfId="11562" xr:uid="{00000000-0005-0000-0000-0000E12B0000}"/>
    <cellStyle name="Currency 4 2 7 2" xfId="11563" xr:uid="{00000000-0005-0000-0000-0000E22B0000}"/>
    <cellStyle name="Currency 4 2 7 2 2" xfId="11564" xr:uid="{00000000-0005-0000-0000-0000E32B0000}"/>
    <cellStyle name="Currency 4 2 7 3" xfId="11565" xr:uid="{00000000-0005-0000-0000-0000E42B0000}"/>
    <cellStyle name="Currency 4 2 8" xfId="11566" xr:uid="{00000000-0005-0000-0000-0000E52B0000}"/>
    <cellStyle name="Currency 4 2 8 2" xfId="11567" xr:uid="{00000000-0005-0000-0000-0000E62B0000}"/>
    <cellStyle name="Currency 4 2 8 2 2" xfId="11568" xr:uid="{00000000-0005-0000-0000-0000E72B0000}"/>
    <cellStyle name="Currency 4 2 8 3" xfId="11569" xr:uid="{00000000-0005-0000-0000-0000E82B0000}"/>
    <cellStyle name="Currency 4 2 9" xfId="11570" xr:uid="{00000000-0005-0000-0000-0000E92B0000}"/>
    <cellStyle name="Currency 4 2 9 2" xfId="11571" xr:uid="{00000000-0005-0000-0000-0000EA2B0000}"/>
    <cellStyle name="Currency 4 3" xfId="11572" xr:uid="{00000000-0005-0000-0000-0000EB2B0000}"/>
    <cellStyle name="Currency 4 3 10" xfId="11573" xr:uid="{00000000-0005-0000-0000-0000EC2B0000}"/>
    <cellStyle name="Currency 4 3 2" xfId="11574" xr:uid="{00000000-0005-0000-0000-0000ED2B0000}"/>
    <cellStyle name="Currency 4 3 2 2" xfId="11575" xr:uid="{00000000-0005-0000-0000-0000EE2B0000}"/>
    <cellStyle name="Currency 4 3 2 2 2" xfId="11576" xr:uid="{00000000-0005-0000-0000-0000EF2B0000}"/>
    <cellStyle name="Currency 4 3 2 2 2 2" xfId="11577" xr:uid="{00000000-0005-0000-0000-0000F02B0000}"/>
    <cellStyle name="Currency 4 3 2 2 2 2 2" xfId="11578" xr:uid="{00000000-0005-0000-0000-0000F12B0000}"/>
    <cellStyle name="Currency 4 3 2 2 2 2 2 2" xfId="11579" xr:uid="{00000000-0005-0000-0000-0000F22B0000}"/>
    <cellStyle name="Currency 4 3 2 2 2 2 3" xfId="11580" xr:uid="{00000000-0005-0000-0000-0000F32B0000}"/>
    <cellStyle name="Currency 4 3 2 2 2 3" xfId="11581" xr:uid="{00000000-0005-0000-0000-0000F42B0000}"/>
    <cellStyle name="Currency 4 3 2 2 2 3 2" xfId="11582" xr:uid="{00000000-0005-0000-0000-0000F52B0000}"/>
    <cellStyle name="Currency 4 3 2 2 2 3 2 2" xfId="11583" xr:uid="{00000000-0005-0000-0000-0000F62B0000}"/>
    <cellStyle name="Currency 4 3 2 2 2 3 3" xfId="11584" xr:uid="{00000000-0005-0000-0000-0000F72B0000}"/>
    <cellStyle name="Currency 4 3 2 2 2 4" xfId="11585" xr:uid="{00000000-0005-0000-0000-0000F82B0000}"/>
    <cellStyle name="Currency 4 3 2 2 2 4 2" xfId="11586" xr:uid="{00000000-0005-0000-0000-0000F92B0000}"/>
    <cellStyle name="Currency 4 3 2 2 2 5" xfId="11587" xr:uid="{00000000-0005-0000-0000-0000FA2B0000}"/>
    <cellStyle name="Currency 4 3 2 2 2 5 2" xfId="11588" xr:uid="{00000000-0005-0000-0000-0000FB2B0000}"/>
    <cellStyle name="Currency 4 3 2 2 2 6" xfId="11589" xr:uid="{00000000-0005-0000-0000-0000FC2B0000}"/>
    <cellStyle name="Currency 4 3 2 2 3" xfId="11590" xr:uid="{00000000-0005-0000-0000-0000FD2B0000}"/>
    <cellStyle name="Currency 4 3 2 2 3 2" xfId="11591" xr:uid="{00000000-0005-0000-0000-0000FE2B0000}"/>
    <cellStyle name="Currency 4 3 2 2 3 2 2" xfId="11592" xr:uid="{00000000-0005-0000-0000-0000FF2B0000}"/>
    <cellStyle name="Currency 4 3 2 2 3 3" xfId="11593" xr:uid="{00000000-0005-0000-0000-0000002C0000}"/>
    <cellStyle name="Currency 4 3 2 2 4" xfId="11594" xr:uid="{00000000-0005-0000-0000-0000012C0000}"/>
    <cellStyle name="Currency 4 3 2 2 4 2" xfId="11595" xr:uid="{00000000-0005-0000-0000-0000022C0000}"/>
    <cellStyle name="Currency 4 3 2 2 4 2 2" xfId="11596" xr:uid="{00000000-0005-0000-0000-0000032C0000}"/>
    <cellStyle name="Currency 4 3 2 2 4 3" xfId="11597" xr:uid="{00000000-0005-0000-0000-0000042C0000}"/>
    <cellStyle name="Currency 4 3 2 2 5" xfId="11598" xr:uid="{00000000-0005-0000-0000-0000052C0000}"/>
    <cellStyle name="Currency 4 3 2 2 5 2" xfId="11599" xr:uid="{00000000-0005-0000-0000-0000062C0000}"/>
    <cellStyle name="Currency 4 3 2 2 6" xfId="11600" xr:uid="{00000000-0005-0000-0000-0000072C0000}"/>
    <cellStyle name="Currency 4 3 2 2 6 2" xfId="11601" xr:uid="{00000000-0005-0000-0000-0000082C0000}"/>
    <cellStyle name="Currency 4 3 2 2 7" xfId="11602" xr:uid="{00000000-0005-0000-0000-0000092C0000}"/>
    <cellStyle name="Currency 4 3 2 3" xfId="11603" xr:uid="{00000000-0005-0000-0000-00000A2C0000}"/>
    <cellStyle name="Currency 4 3 2 3 2" xfId="11604" xr:uid="{00000000-0005-0000-0000-00000B2C0000}"/>
    <cellStyle name="Currency 4 3 2 3 2 2" xfId="11605" xr:uid="{00000000-0005-0000-0000-00000C2C0000}"/>
    <cellStyle name="Currency 4 3 2 3 2 2 2" xfId="11606" xr:uid="{00000000-0005-0000-0000-00000D2C0000}"/>
    <cellStyle name="Currency 4 3 2 3 2 3" xfId="11607" xr:uid="{00000000-0005-0000-0000-00000E2C0000}"/>
    <cellStyle name="Currency 4 3 2 3 3" xfId="11608" xr:uid="{00000000-0005-0000-0000-00000F2C0000}"/>
    <cellStyle name="Currency 4 3 2 3 3 2" xfId="11609" xr:uid="{00000000-0005-0000-0000-0000102C0000}"/>
    <cellStyle name="Currency 4 3 2 3 3 2 2" xfId="11610" xr:uid="{00000000-0005-0000-0000-0000112C0000}"/>
    <cellStyle name="Currency 4 3 2 3 3 3" xfId="11611" xr:uid="{00000000-0005-0000-0000-0000122C0000}"/>
    <cellStyle name="Currency 4 3 2 3 4" xfId="11612" xr:uid="{00000000-0005-0000-0000-0000132C0000}"/>
    <cellStyle name="Currency 4 3 2 3 4 2" xfId="11613" xr:uid="{00000000-0005-0000-0000-0000142C0000}"/>
    <cellStyle name="Currency 4 3 2 3 5" xfId="11614" xr:uid="{00000000-0005-0000-0000-0000152C0000}"/>
    <cellStyle name="Currency 4 3 2 3 5 2" xfId="11615" xr:uid="{00000000-0005-0000-0000-0000162C0000}"/>
    <cellStyle name="Currency 4 3 2 3 6" xfId="11616" xr:uid="{00000000-0005-0000-0000-0000172C0000}"/>
    <cellStyle name="Currency 4 3 2 4" xfId="11617" xr:uid="{00000000-0005-0000-0000-0000182C0000}"/>
    <cellStyle name="Currency 4 3 2 4 2" xfId="11618" xr:uid="{00000000-0005-0000-0000-0000192C0000}"/>
    <cellStyle name="Currency 4 3 2 4 2 2" xfId="11619" xr:uid="{00000000-0005-0000-0000-00001A2C0000}"/>
    <cellStyle name="Currency 4 3 2 4 3" xfId="11620" xr:uid="{00000000-0005-0000-0000-00001B2C0000}"/>
    <cellStyle name="Currency 4 3 2 5" xfId="11621" xr:uid="{00000000-0005-0000-0000-00001C2C0000}"/>
    <cellStyle name="Currency 4 3 2 5 2" xfId="11622" xr:uid="{00000000-0005-0000-0000-00001D2C0000}"/>
    <cellStyle name="Currency 4 3 2 5 2 2" xfId="11623" xr:uid="{00000000-0005-0000-0000-00001E2C0000}"/>
    <cellStyle name="Currency 4 3 2 5 3" xfId="11624" xr:uid="{00000000-0005-0000-0000-00001F2C0000}"/>
    <cellStyle name="Currency 4 3 2 6" xfId="11625" xr:uid="{00000000-0005-0000-0000-0000202C0000}"/>
    <cellStyle name="Currency 4 3 2 6 2" xfId="11626" xr:uid="{00000000-0005-0000-0000-0000212C0000}"/>
    <cellStyle name="Currency 4 3 2 7" xfId="11627" xr:uid="{00000000-0005-0000-0000-0000222C0000}"/>
    <cellStyle name="Currency 4 3 2 7 2" xfId="11628" xr:uid="{00000000-0005-0000-0000-0000232C0000}"/>
    <cellStyle name="Currency 4 3 2 8" xfId="11629" xr:uid="{00000000-0005-0000-0000-0000242C0000}"/>
    <cellStyle name="Currency 4 3 3" xfId="11630" xr:uid="{00000000-0005-0000-0000-0000252C0000}"/>
    <cellStyle name="Currency 4 3 3 2" xfId="11631" xr:uid="{00000000-0005-0000-0000-0000262C0000}"/>
    <cellStyle name="Currency 4 3 3 2 2" xfId="11632" xr:uid="{00000000-0005-0000-0000-0000272C0000}"/>
    <cellStyle name="Currency 4 3 3 2 2 2" xfId="11633" xr:uid="{00000000-0005-0000-0000-0000282C0000}"/>
    <cellStyle name="Currency 4 3 3 2 2 2 2" xfId="11634" xr:uid="{00000000-0005-0000-0000-0000292C0000}"/>
    <cellStyle name="Currency 4 3 3 2 2 3" xfId="11635" xr:uid="{00000000-0005-0000-0000-00002A2C0000}"/>
    <cellStyle name="Currency 4 3 3 2 3" xfId="11636" xr:uid="{00000000-0005-0000-0000-00002B2C0000}"/>
    <cellStyle name="Currency 4 3 3 2 3 2" xfId="11637" xr:uid="{00000000-0005-0000-0000-00002C2C0000}"/>
    <cellStyle name="Currency 4 3 3 2 3 2 2" xfId="11638" xr:uid="{00000000-0005-0000-0000-00002D2C0000}"/>
    <cellStyle name="Currency 4 3 3 2 3 3" xfId="11639" xr:uid="{00000000-0005-0000-0000-00002E2C0000}"/>
    <cellStyle name="Currency 4 3 3 2 4" xfId="11640" xr:uid="{00000000-0005-0000-0000-00002F2C0000}"/>
    <cellStyle name="Currency 4 3 3 2 4 2" xfId="11641" xr:uid="{00000000-0005-0000-0000-0000302C0000}"/>
    <cellStyle name="Currency 4 3 3 2 5" xfId="11642" xr:uid="{00000000-0005-0000-0000-0000312C0000}"/>
    <cellStyle name="Currency 4 3 3 2 5 2" xfId="11643" xr:uid="{00000000-0005-0000-0000-0000322C0000}"/>
    <cellStyle name="Currency 4 3 3 2 6" xfId="11644" xr:uid="{00000000-0005-0000-0000-0000332C0000}"/>
    <cellStyle name="Currency 4 3 3 3" xfId="11645" xr:uid="{00000000-0005-0000-0000-0000342C0000}"/>
    <cellStyle name="Currency 4 3 3 3 2" xfId="11646" xr:uid="{00000000-0005-0000-0000-0000352C0000}"/>
    <cellStyle name="Currency 4 3 3 3 2 2" xfId="11647" xr:uid="{00000000-0005-0000-0000-0000362C0000}"/>
    <cellStyle name="Currency 4 3 3 3 3" xfId="11648" xr:uid="{00000000-0005-0000-0000-0000372C0000}"/>
    <cellStyle name="Currency 4 3 3 4" xfId="11649" xr:uid="{00000000-0005-0000-0000-0000382C0000}"/>
    <cellStyle name="Currency 4 3 3 4 2" xfId="11650" xr:uid="{00000000-0005-0000-0000-0000392C0000}"/>
    <cellStyle name="Currency 4 3 3 4 2 2" xfId="11651" xr:uid="{00000000-0005-0000-0000-00003A2C0000}"/>
    <cellStyle name="Currency 4 3 3 4 3" xfId="11652" xr:uid="{00000000-0005-0000-0000-00003B2C0000}"/>
    <cellStyle name="Currency 4 3 3 5" xfId="11653" xr:uid="{00000000-0005-0000-0000-00003C2C0000}"/>
    <cellStyle name="Currency 4 3 3 5 2" xfId="11654" xr:uid="{00000000-0005-0000-0000-00003D2C0000}"/>
    <cellStyle name="Currency 4 3 3 6" xfId="11655" xr:uid="{00000000-0005-0000-0000-00003E2C0000}"/>
    <cellStyle name="Currency 4 3 3 6 2" xfId="11656" xr:uid="{00000000-0005-0000-0000-00003F2C0000}"/>
    <cellStyle name="Currency 4 3 3 7" xfId="11657" xr:uid="{00000000-0005-0000-0000-0000402C0000}"/>
    <cellStyle name="Currency 4 3 4" xfId="11658" xr:uid="{00000000-0005-0000-0000-0000412C0000}"/>
    <cellStyle name="Currency 4 3 4 2" xfId="11659" xr:uid="{00000000-0005-0000-0000-0000422C0000}"/>
    <cellStyle name="Currency 4 3 4 2 2" xfId="11660" xr:uid="{00000000-0005-0000-0000-0000432C0000}"/>
    <cellStyle name="Currency 4 3 4 2 2 2" xfId="11661" xr:uid="{00000000-0005-0000-0000-0000442C0000}"/>
    <cellStyle name="Currency 4 3 4 2 2 2 2" xfId="11662" xr:uid="{00000000-0005-0000-0000-0000452C0000}"/>
    <cellStyle name="Currency 4 3 4 2 2 3" xfId="11663" xr:uid="{00000000-0005-0000-0000-0000462C0000}"/>
    <cellStyle name="Currency 4 3 4 2 3" xfId="11664" xr:uid="{00000000-0005-0000-0000-0000472C0000}"/>
    <cellStyle name="Currency 4 3 4 2 3 2" xfId="11665" xr:uid="{00000000-0005-0000-0000-0000482C0000}"/>
    <cellStyle name="Currency 4 3 4 2 3 2 2" xfId="11666" xr:uid="{00000000-0005-0000-0000-0000492C0000}"/>
    <cellStyle name="Currency 4 3 4 2 3 3" xfId="11667" xr:uid="{00000000-0005-0000-0000-00004A2C0000}"/>
    <cellStyle name="Currency 4 3 4 2 4" xfId="11668" xr:uid="{00000000-0005-0000-0000-00004B2C0000}"/>
    <cellStyle name="Currency 4 3 4 2 4 2" xfId="11669" xr:uid="{00000000-0005-0000-0000-00004C2C0000}"/>
    <cellStyle name="Currency 4 3 4 2 5" xfId="11670" xr:uid="{00000000-0005-0000-0000-00004D2C0000}"/>
    <cellStyle name="Currency 4 3 4 2 5 2" xfId="11671" xr:uid="{00000000-0005-0000-0000-00004E2C0000}"/>
    <cellStyle name="Currency 4 3 4 2 6" xfId="11672" xr:uid="{00000000-0005-0000-0000-00004F2C0000}"/>
    <cellStyle name="Currency 4 3 4 3" xfId="11673" xr:uid="{00000000-0005-0000-0000-0000502C0000}"/>
    <cellStyle name="Currency 4 3 4 3 2" xfId="11674" xr:uid="{00000000-0005-0000-0000-0000512C0000}"/>
    <cellStyle name="Currency 4 3 4 3 2 2" xfId="11675" xr:uid="{00000000-0005-0000-0000-0000522C0000}"/>
    <cellStyle name="Currency 4 3 4 3 3" xfId="11676" xr:uid="{00000000-0005-0000-0000-0000532C0000}"/>
    <cellStyle name="Currency 4 3 4 4" xfId="11677" xr:uid="{00000000-0005-0000-0000-0000542C0000}"/>
    <cellStyle name="Currency 4 3 4 4 2" xfId="11678" xr:uid="{00000000-0005-0000-0000-0000552C0000}"/>
    <cellStyle name="Currency 4 3 4 4 2 2" xfId="11679" xr:uid="{00000000-0005-0000-0000-0000562C0000}"/>
    <cellStyle name="Currency 4 3 4 4 3" xfId="11680" xr:uid="{00000000-0005-0000-0000-0000572C0000}"/>
    <cellStyle name="Currency 4 3 4 5" xfId="11681" xr:uid="{00000000-0005-0000-0000-0000582C0000}"/>
    <cellStyle name="Currency 4 3 4 5 2" xfId="11682" xr:uid="{00000000-0005-0000-0000-0000592C0000}"/>
    <cellStyle name="Currency 4 3 4 6" xfId="11683" xr:uid="{00000000-0005-0000-0000-00005A2C0000}"/>
    <cellStyle name="Currency 4 3 4 6 2" xfId="11684" xr:uid="{00000000-0005-0000-0000-00005B2C0000}"/>
    <cellStyle name="Currency 4 3 4 7" xfId="11685" xr:uid="{00000000-0005-0000-0000-00005C2C0000}"/>
    <cellStyle name="Currency 4 3 5" xfId="11686" xr:uid="{00000000-0005-0000-0000-00005D2C0000}"/>
    <cellStyle name="Currency 4 3 5 2" xfId="11687" xr:uid="{00000000-0005-0000-0000-00005E2C0000}"/>
    <cellStyle name="Currency 4 3 5 2 2" xfId="11688" xr:uid="{00000000-0005-0000-0000-00005F2C0000}"/>
    <cellStyle name="Currency 4 3 5 2 2 2" xfId="11689" xr:uid="{00000000-0005-0000-0000-0000602C0000}"/>
    <cellStyle name="Currency 4 3 5 2 3" xfId="11690" xr:uid="{00000000-0005-0000-0000-0000612C0000}"/>
    <cellStyle name="Currency 4 3 5 3" xfId="11691" xr:uid="{00000000-0005-0000-0000-0000622C0000}"/>
    <cellStyle name="Currency 4 3 5 3 2" xfId="11692" xr:uid="{00000000-0005-0000-0000-0000632C0000}"/>
    <cellStyle name="Currency 4 3 5 3 2 2" xfId="11693" xr:uid="{00000000-0005-0000-0000-0000642C0000}"/>
    <cellStyle name="Currency 4 3 5 3 3" xfId="11694" xr:uid="{00000000-0005-0000-0000-0000652C0000}"/>
    <cellStyle name="Currency 4 3 5 4" xfId="11695" xr:uid="{00000000-0005-0000-0000-0000662C0000}"/>
    <cellStyle name="Currency 4 3 5 4 2" xfId="11696" xr:uid="{00000000-0005-0000-0000-0000672C0000}"/>
    <cellStyle name="Currency 4 3 5 5" xfId="11697" xr:uid="{00000000-0005-0000-0000-0000682C0000}"/>
    <cellStyle name="Currency 4 3 5 5 2" xfId="11698" xr:uid="{00000000-0005-0000-0000-0000692C0000}"/>
    <cellStyle name="Currency 4 3 5 6" xfId="11699" xr:uid="{00000000-0005-0000-0000-00006A2C0000}"/>
    <cellStyle name="Currency 4 3 6" xfId="11700" xr:uid="{00000000-0005-0000-0000-00006B2C0000}"/>
    <cellStyle name="Currency 4 3 6 2" xfId="11701" xr:uid="{00000000-0005-0000-0000-00006C2C0000}"/>
    <cellStyle name="Currency 4 3 6 2 2" xfId="11702" xr:uid="{00000000-0005-0000-0000-00006D2C0000}"/>
    <cellStyle name="Currency 4 3 6 3" xfId="11703" xr:uid="{00000000-0005-0000-0000-00006E2C0000}"/>
    <cellStyle name="Currency 4 3 7" xfId="11704" xr:uid="{00000000-0005-0000-0000-00006F2C0000}"/>
    <cellStyle name="Currency 4 3 7 2" xfId="11705" xr:uid="{00000000-0005-0000-0000-0000702C0000}"/>
    <cellStyle name="Currency 4 3 7 2 2" xfId="11706" xr:uid="{00000000-0005-0000-0000-0000712C0000}"/>
    <cellStyle name="Currency 4 3 7 3" xfId="11707" xr:uid="{00000000-0005-0000-0000-0000722C0000}"/>
    <cellStyle name="Currency 4 3 8" xfId="11708" xr:uid="{00000000-0005-0000-0000-0000732C0000}"/>
    <cellStyle name="Currency 4 3 8 2" xfId="11709" xr:uid="{00000000-0005-0000-0000-0000742C0000}"/>
    <cellStyle name="Currency 4 3 9" xfId="11710" xr:uid="{00000000-0005-0000-0000-0000752C0000}"/>
    <cellStyle name="Currency 4 3 9 2" xfId="11711" xr:uid="{00000000-0005-0000-0000-0000762C0000}"/>
    <cellStyle name="Currency 4 4" xfId="11712" xr:uid="{00000000-0005-0000-0000-0000772C0000}"/>
    <cellStyle name="Currency 4 4 2" xfId="11713" xr:uid="{00000000-0005-0000-0000-0000782C0000}"/>
    <cellStyle name="Currency 4 4 2 2" xfId="11714" xr:uid="{00000000-0005-0000-0000-0000792C0000}"/>
    <cellStyle name="Currency 4 4 2 2 2" xfId="11715" xr:uid="{00000000-0005-0000-0000-00007A2C0000}"/>
    <cellStyle name="Currency 4 4 2 2 2 2" xfId="11716" xr:uid="{00000000-0005-0000-0000-00007B2C0000}"/>
    <cellStyle name="Currency 4 4 2 2 2 2 2" xfId="11717" xr:uid="{00000000-0005-0000-0000-00007C2C0000}"/>
    <cellStyle name="Currency 4 4 2 2 2 3" xfId="11718" xr:uid="{00000000-0005-0000-0000-00007D2C0000}"/>
    <cellStyle name="Currency 4 4 2 2 3" xfId="11719" xr:uid="{00000000-0005-0000-0000-00007E2C0000}"/>
    <cellStyle name="Currency 4 4 2 2 3 2" xfId="11720" xr:uid="{00000000-0005-0000-0000-00007F2C0000}"/>
    <cellStyle name="Currency 4 4 2 2 3 2 2" xfId="11721" xr:uid="{00000000-0005-0000-0000-0000802C0000}"/>
    <cellStyle name="Currency 4 4 2 2 3 3" xfId="11722" xr:uid="{00000000-0005-0000-0000-0000812C0000}"/>
    <cellStyle name="Currency 4 4 2 2 4" xfId="11723" xr:uid="{00000000-0005-0000-0000-0000822C0000}"/>
    <cellStyle name="Currency 4 4 2 2 4 2" xfId="11724" xr:uid="{00000000-0005-0000-0000-0000832C0000}"/>
    <cellStyle name="Currency 4 4 2 2 5" xfId="11725" xr:uid="{00000000-0005-0000-0000-0000842C0000}"/>
    <cellStyle name="Currency 4 4 2 2 5 2" xfId="11726" xr:uid="{00000000-0005-0000-0000-0000852C0000}"/>
    <cellStyle name="Currency 4 4 2 2 6" xfId="11727" xr:uid="{00000000-0005-0000-0000-0000862C0000}"/>
    <cellStyle name="Currency 4 4 2 3" xfId="11728" xr:uid="{00000000-0005-0000-0000-0000872C0000}"/>
    <cellStyle name="Currency 4 4 2 3 2" xfId="11729" xr:uid="{00000000-0005-0000-0000-0000882C0000}"/>
    <cellStyle name="Currency 4 4 2 3 2 2" xfId="11730" xr:uid="{00000000-0005-0000-0000-0000892C0000}"/>
    <cellStyle name="Currency 4 4 2 3 3" xfId="11731" xr:uid="{00000000-0005-0000-0000-00008A2C0000}"/>
    <cellStyle name="Currency 4 4 2 4" xfId="11732" xr:uid="{00000000-0005-0000-0000-00008B2C0000}"/>
    <cellStyle name="Currency 4 4 2 4 2" xfId="11733" xr:uid="{00000000-0005-0000-0000-00008C2C0000}"/>
    <cellStyle name="Currency 4 4 2 4 2 2" xfId="11734" xr:uid="{00000000-0005-0000-0000-00008D2C0000}"/>
    <cellStyle name="Currency 4 4 2 4 3" xfId="11735" xr:uid="{00000000-0005-0000-0000-00008E2C0000}"/>
    <cellStyle name="Currency 4 4 2 5" xfId="11736" xr:uid="{00000000-0005-0000-0000-00008F2C0000}"/>
    <cellStyle name="Currency 4 4 2 5 2" xfId="11737" xr:uid="{00000000-0005-0000-0000-0000902C0000}"/>
    <cellStyle name="Currency 4 4 2 6" xfId="11738" xr:uid="{00000000-0005-0000-0000-0000912C0000}"/>
    <cellStyle name="Currency 4 4 2 6 2" xfId="11739" xr:uid="{00000000-0005-0000-0000-0000922C0000}"/>
    <cellStyle name="Currency 4 4 2 7" xfId="11740" xr:uid="{00000000-0005-0000-0000-0000932C0000}"/>
    <cellStyle name="Currency 4 4 3" xfId="11741" xr:uid="{00000000-0005-0000-0000-0000942C0000}"/>
    <cellStyle name="Currency 4 4 3 2" xfId="11742" xr:uid="{00000000-0005-0000-0000-0000952C0000}"/>
    <cellStyle name="Currency 4 4 3 2 2" xfId="11743" xr:uid="{00000000-0005-0000-0000-0000962C0000}"/>
    <cellStyle name="Currency 4 4 3 2 2 2" xfId="11744" xr:uid="{00000000-0005-0000-0000-0000972C0000}"/>
    <cellStyle name="Currency 4 4 3 2 3" xfId="11745" xr:uid="{00000000-0005-0000-0000-0000982C0000}"/>
    <cellStyle name="Currency 4 4 3 3" xfId="11746" xr:uid="{00000000-0005-0000-0000-0000992C0000}"/>
    <cellStyle name="Currency 4 4 3 3 2" xfId="11747" xr:uid="{00000000-0005-0000-0000-00009A2C0000}"/>
    <cellStyle name="Currency 4 4 3 3 2 2" xfId="11748" xr:uid="{00000000-0005-0000-0000-00009B2C0000}"/>
    <cellStyle name="Currency 4 4 3 3 3" xfId="11749" xr:uid="{00000000-0005-0000-0000-00009C2C0000}"/>
    <cellStyle name="Currency 4 4 3 4" xfId="11750" xr:uid="{00000000-0005-0000-0000-00009D2C0000}"/>
    <cellStyle name="Currency 4 4 3 4 2" xfId="11751" xr:uid="{00000000-0005-0000-0000-00009E2C0000}"/>
    <cellStyle name="Currency 4 4 3 5" xfId="11752" xr:uid="{00000000-0005-0000-0000-00009F2C0000}"/>
    <cellStyle name="Currency 4 4 3 5 2" xfId="11753" xr:uid="{00000000-0005-0000-0000-0000A02C0000}"/>
    <cellStyle name="Currency 4 4 3 6" xfId="11754" xr:uid="{00000000-0005-0000-0000-0000A12C0000}"/>
    <cellStyle name="Currency 4 4 4" xfId="11755" xr:uid="{00000000-0005-0000-0000-0000A22C0000}"/>
    <cellStyle name="Currency 4 4 4 2" xfId="11756" xr:uid="{00000000-0005-0000-0000-0000A32C0000}"/>
    <cellStyle name="Currency 4 4 4 2 2" xfId="11757" xr:uid="{00000000-0005-0000-0000-0000A42C0000}"/>
    <cellStyle name="Currency 4 4 4 3" xfId="11758" xr:uid="{00000000-0005-0000-0000-0000A52C0000}"/>
    <cellStyle name="Currency 4 4 5" xfId="11759" xr:uid="{00000000-0005-0000-0000-0000A62C0000}"/>
    <cellStyle name="Currency 4 4 5 2" xfId="11760" xr:uid="{00000000-0005-0000-0000-0000A72C0000}"/>
    <cellStyle name="Currency 4 4 5 2 2" xfId="11761" xr:uid="{00000000-0005-0000-0000-0000A82C0000}"/>
    <cellStyle name="Currency 4 4 5 3" xfId="11762" xr:uid="{00000000-0005-0000-0000-0000A92C0000}"/>
    <cellStyle name="Currency 4 4 6" xfId="11763" xr:uid="{00000000-0005-0000-0000-0000AA2C0000}"/>
    <cellStyle name="Currency 4 4 6 2" xfId="11764" xr:uid="{00000000-0005-0000-0000-0000AB2C0000}"/>
    <cellStyle name="Currency 4 4 7" xfId="11765" xr:uid="{00000000-0005-0000-0000-0000AC2C0000}"/>
    <cellStyle name="Currency 4 4 7 2" xfId="11766" xr:uid="{00000000-0005-0000-0000-0000AD2C0000}"/>
    <cellStyle name="Currency 4 4 8" xfId="11767" xr:uid="{00000000-0005-0000-0000-0000AE2C0000}"/>
    <cellStyle name="Currency 4 5" xfId="11768" xr:uid="{00000000-0005-0000-0000-0000AF2C0000}"/>
    <cellStyle name="Currency 4 5 2" xfId="11769" xr:uid="{00000000-0005-0000-0000-0000B02C0000}"/>
    <cellStyle name="Currency 4 5 2 2" xfId="11770" xr:uid="{00000000-0005-0000-0000-0000B12C0000}"/>
    <cellStyle name="Currency 4 5 2 2 2" xfId="11771" xr:uid="{00000000-0005-0000-0000-0000B22C0000}"/>
    <cellStyle name="Currency 4 5 2 2 2 2" xfId="11772" xr:uid="{00000000-0005-0000-0000-0000B32C0000}"/>
    <cellStyle name="Currency 4 5 2 2 3" xfId="11773" xr:uid="{00000000-0005-0000-0000-0000B42C0000}"/>
    <cellStyle name="Currency 4 5 2 3" xfId="11774" xr:uid="{00000000-0005-0000-0000-0000B52C0000}"/>
    <cellStyle name="Currency 4 5 2 3 2" xfId="11775" xr:uid="{00000000-0005-0000-0000-0000B62C0000}"/>
    <cellStyle name="Currency 4 5 2 3 2 2" xfId="11776" xr:uid="{00000000-0005-0000-0000-0000B72C0000}"/>
    <cellStyle name="Currency 4 5 2 3 3" xfId="11777" xr:uid="{00000000-0005-0000-0000-0000B82C0000}"/>
    <cellStyle name="Currency 4 5 2 4" xfId="11778" xr:uid="{00000000-0005-0000-0000-0000B92C0000}"/>
    <cellStyle name="Currency 4 5 2 4 2" xfId="11779" xr:uid="{00000000-0005-0000-0000-0000BA2C0000}"/>
    <cellStyle name="Currency 4 5 2 5" xfId="11780" xr:uid="{00000000-0005-0000-0000-0000BB2C0000}"/>
    <cellStyle name="Currency 4 5 2 5 2" xfId="11781" xr:uid="{00000000-0005-0000-0000-0000BC2C0000}"/>
    <cellStyle name="Currency 4 5 2 6" xfId="11782" xr:uid="{00000000-0005-0000-0000-0000BD2C0000}"/>
    <cellStyle name="Currency 4 5 3" xfId="11783" xr:uid="{00000000-0005-0000-0000-0000BE2C0000}"/>
    <cellStyle name="Currency 4 5 3 2" xfId="11784" xr:uid="{00000000-0005-0000-0000-0000BF2C0000}"/>
    <cellStyle name="Currency 4 5 3 2 2" xfId="11785" xr:uid="{00000000-0005-0000-0000-0000C02C0000}"/>
    <cellStyle name="Currency 4 5 3 3" xfId="11786" xr:uid="{00000000-0005-0000-0000-0000C12C0000}"/>
    <cellStyle name="Currency 4 5 4" xfId="11787" xr:uid="{00000000-0005-0000-0000-0000C22C0000}"/>
    <cellStyle name="Currency 4 5 4 2" xfId="11788" xr:uid="{00000000-0005-0000-0000-0000C32C0000}"/>
    <cellStyle name="Currency 4 5 4 2 2" xfId="11789" xr:uid="{00000000-0005-0000-0000-0000C42C0000}"/>
    <cellStyle name="Currency 4 5 4 3" xfId="11790" xr:uid="{00000000-0005-0000-0000-0000C52C0000}"/>
    <cellStyle name="Currency 4 5 5" xfId="11791" xr:uid="{00000000-0005-0000-0000-0000C62C0000}"/>
    <cellStyle name="Currency 4 5 5 2" xfId="11792" xr:uid="{00000000-0005-0000-0000-0000C72C0000}"/>
    <cellStyle name="Currency 4 5 6" xfId="11793" xr:uid="{00000000-0005-0000-0000-0000C82C0000}"/>
    <cellStyle name="Currency 4 5 6 2" xfId="11794" xr:uid="{00000000-0005-0000-0000-0000C92C0000}"/>
    <cellStyle name="Currency 4 5 7" xfId="11795" xr:uid="{00000000-0005-0000-0000-0000CA2C0000}"/>
    <cellStyle name="Currency 4 6" xfId="11796" xr:uid="{00000000-0005-0000-0000-0000CB2C0000}"/>
    <cellStyle name="Currency 4 6 2" xfId="11797" xr:uid="{00000000-0005-0000-0000-0000CC2C0000}"/>
    <cellStyle name="Currency 4 6 2 2" xfId="11798" xr:uid="{00000000-0005-0000-0000-0000CD2C0000}"/>
    <cellStyle name="Currency 4 6 2 2 2" xfId="11799" xr:uid="{00000000-0005-0000-0000-0000CE2C0000}"/>
    <cellStyle name="Currency 4 6 2 2 2 2" xfId="11800" xr:uid="{00000000-0005-0000-0000-0000CF2C0000}"/>
    <cellStyle name="Currency 4 6 2 2 3" xfId="11801" xr:uid="{00000000-0005-0000-0000-0000D02C0000}"/>
    <cellStyle name="Currency 4 6 2 3" xfId="11802" xr:uid="{00000000-0005-0000-0000-0000D12C0000}"/>
    <cellStyle name="Currency 4 6 2 3 2" xfId="11803" xr:uid="{00000000-0005-0000-0000-0000D22C0000}"/>
    <cellStyle name="Currency 4 6 2 3 2 2" xfId="11804" xr:uid="{00000000-0005-0000-0000-0000D32C0000}"/>
    <cellStyle name="Currency 4 6 2 3 3" xfId="11805" xr:uid="{00000000-0005-0000-0000-0000D42C0000}"/>
    <cellStyle name="Currency 4 6 2 4" xfId="11806" xr:uid="{00000000-0005-0000-0000-0000D52C0000}"/>
    <cellStyle name="Currency 4 6 2 4 2" xfId="11807" xr:uid="{00000000-0005-0000-0000-0000D62C0000}"/>
    <cellStyle name="Currency 4 6 2 5" xfId="11808" xr:uid="{00000000-0005-0000-0000-0000D72C0000}"/>
    <cellStyle name="Currency 4 6 2 5 2" xfId="11809" xr:uid="{00000000-0005-0000-0000-0000D82C0000}"/>
    <cellStyle name="Currency 4 6 2 6" xfId="11810" xr:uid="{00000000-0005-0000-0000-0000D92C0000}"/>
    <cellStyle name="Currency 4 6 3" xfId="11811" xr:uid="{00000000-0005-0000-0000-0000DA2C0000}"/>
    <cellStyle name="Currency 4 6 3 2" xfId="11812" xr:uid="{00000000-0005-0000-0000-0000DB2C0000}"/>
    <cellStyle name="Currency 4 6 3 2 2" xfId="11813" xr:uid="{00000000-0005-0000-0000-0000DC2C0000}"/>
    <cellStyle name="Currency 4 6 3 3" xfId="11814" xr:uid="{00000000-0005-0000-0000-0000DD2C0000}"/>
    <cellStyle name="Currency 4 6 4" xfId="11815" xr:uid="{00000000-0005-0000-0000-0000DE2C0000}"/>
    <cellStyle name="Currency 4 6 4 2" xfId="11816" xr:uid="{00000000-0005-0000-0000-0000DF2C0000}"/>
    <cellStyle name="Currency 4 6 4 2 2" xfId="11817" xr:uid="{00000000-0005-0000-0000-0000E02C0000}"/>
    <cellStyle name="Currency 4 6 4 3" xfId="11818" xr:uid="{00000000-0005-0000-0000-0000E12C0000}"/>
    <cellStyle name="Currency 4 6 5" xfId="11819" xr:uid="{00000000-0005-0000-0000-0000E22C0000}"/>
    <cellStyle name="Currency 4 6 5 2" xfId="11820" xr:uid="{00000000-0005-0000-0000-0000E32C0000}"/>
    <cellStyle name="Currency 4 6 6" xfId="11821" xr:uid="{00000000-0005-0000-0000-0000E42C0000}"/>
    <cellStyle name="Currency 4 6 6 2" xfId="11822" xr:uid="{00000000-0005-0000-0000-0000E52C0000}"/>
    <cellStyle name="Currency 4 6 7" xfId="11823" xr:uid="{00000000-0005-0000-0000-0000E62C0000}"/>
    <cellStyle name="Currency 4 7" xfId="11824" xr:uid="{00000000-0005-0000-0000-0000E72C0000}"/>
    <cellStyle name="Currency 4 7 2" xfId="11825" xr:uid="{00000000-0005-0000-0000-0000E82C0000}"/>
    <cellStyle name="Currency 4 7 2 2" xfId="11826" xr:uid="{00000000-0005-0000-0000-0000E92C0000}"/>
    <cellStyle name="Currency 4 7 2 2 2" xfId="11827" xr:uid="{00000000-0005-0000-0000-0000EA2C0000}"/>
    <cellStyle name="Currency 4 7 2 3" xfId="11828" xr:uid="{00000000-0005-0000-0000-0000EB2C0000}"/>
    <cellStyle name="Currency 4 7 3" xfId="11829" xr:uid="{00000000-0005-0000-0000-0000EC2C0000}"/>
    <cellStyle name="Currency 4 7 3 2" xfId="11830" xr:uid="{00000000-0005-0000-0000-0000ED2C0000}"/>
    <cellStyle name="Currency 4 7 3 2 2" xfId="11831" xr:uid="{00000000-0005-0000-0000-0000EE2C0000}"/>
    <cellStyle name="Currency 4 7 3 3" xfId="11832" xr:uid="{00000000-0005-0000-0000-0000EF2C0000}"/>
    <cellStyle name="Currency 4 7 4" xfId="11833" xr:uid="{00000000-0005-0000-0000-0000F02C0000}"/>
    <cellStyle name="Currency 4 7 4 2" xfId="11834" xr:uid="{00000000-0005-0000-0000-0000F12C0000}"/>
    <cellStyle name="Currency 4 7 5" xfId="11835" xr:uid="{00000000-0005-0000-0000-0000F22C0000}"/>
    <cellStyle name="Currency 4 7 5 2" xfId="11836" xr:uid="{00000000-0005-0000-0000-0000F32C0000}"/>
    <cellStyle name="Currency 4 7 6" xfId="11837" xr:uid="{00000000-0005-0000-0000-0000F42C0000}"/>
    <cellStyle name="Currency 4 8" xfId="11838" xr:uid="{00000000-0005-0000-0000-0000F52C0000}"/>
    <cellStyle name="Currency 4 9" xfId="624" xr:uid="{00000000-0005-0000-0000-0000F62C0000}"/>
    <cellStyle name="Currency 5" xfId="625" xr:uid="{00000000-0005-0000-0000-0000F72C0000}"/>
    <cellStyle name="Currency 5 2" xfId="11839" xr:uid="{00000000-0005-0000-0000-0000F82C0000}"/>
    <cellStyle name="Currency 5 2 10" xfId="11840" xr:uid="{00000000-0005-0000-0000-0000F92C0000}"/>
    <cellStyle name="Currency 5 2 10 2" xfId="11841" xr:uid="{00000000-0005-0000-0000-0000FA2C0000}"/>
    <cellStyle name="Currency 5 2 11" xfId="11842" xr:uid="{00000000-0005-0000-0000-0000FB2C0000}"/>
    <cellStyle name="Currency 5 2 11 2" xfId="11843" xr:uid="{00000000-0005-0000-0000-0000FC2C0000}"/>
    <cellStyle name="Currency 5 2 12" xfId="11844" xr:uid="{00000000-0005-0000-0000-0000FD2C0000}"/>
    <cellStyle name="Currency 5 2 2" xfId="11845" xr:uid="{00000000-0005-0000-0000-0000FE2C0000}"/>
    <cellStyle name="Currency 5 2 2 10" xfId="11846" xr:uid="{00000000-0005-0000-0000-0000FF2C0000}"/>
    <cellStyle name="Currency 5 2 2 10 2" xfId="11847" xr:uid="{00000000-0005-0000-0000-0000002D0000}"/>
    <cellStyle name="Currency 5 2 2 11" xfId="11848" xr:uid="{00000000-0005-0000-0000-0000012D0000}"/>
    <cellStyle name="Currency 5 2 2 2" xfId="11849" xr:uid="{00000000-0005-0000-0000-0000022D0000}"/>
    <cellStyle name="Currency 5 2 2 2 10" xfId="11850" xr:uid="{00000000-0005-0000-0000-0000032D0000}"/>
    <cellStyle name="Currency 5 2 2 2 2" xfId="11851" xr:uid="{00000000-0005-0000-0000-0000042D0000}"/>
    <cellStyle name="Currency 5 2 2 2 2 2" xfId="11852" xr:uid="{00000000-0005-0000-0000-0000052D0000}"/>
    <cellStyle name="Currency 5 2 2 2 2 2 2" xfId="11853" xr:uid="{00000000-0005-0000-0000-0000062D0000}"/>
    <cellStyle name="Currency 5 2 2 2 2 2 2 2" xfId="11854" xr:uid="{00000000-0005-0000-0000-0000072D0000}"/>
    <cellStyle name="Currency 5 2 2 2 2 2 2 2 2" xfId="11855" xr:uid="{00000000-0005-0000-0000-0000082D0000}"/>
    <cellStyle name="Currency 5 2 2 2 2 2 2 2 2 2" xfId="11856" xr:uid="{00000000-0005-0000-0000-0000092D0000}"/>
    <cellStyle name="Currency 5 2 2 2 2 2 2 2 3" xfId="11857" xr:uid="{00000000-0005-0000-0000-00000A2D0000}"/>
    <cellStyle name="Currency 5 2 2 2 2 2 2 3" xfId="11858" xr:uid="{00000000-0005-0000-0000-00000B2D0000}"/>
    <cellStyle name="Currency 5 2 2 2 2 2 2 3 2" xfId="11859" xr:uid="{00000000-0005-0000-0000-00000C2D0000}"/>
    <cellStyle name="Currency 5 2 2 2 2 2 2 3 2 2" xfId="11860" xr:uid="{00000000-0005-0000-0000-00000D2D0000}"/>
    <cellStyle name="Currency 5 2 2 2 2 2 2 3 3" xfId="11861" xr:uid="{00000000-0005-0000-0000-00000E2D0000}"/>
    <cellStyle name="Currency 5 2 2 2 2 2 2 4" xfId="11862" xr:uid="{00000000-0005-0000-0000-00000F2D0000}"/>
    <cellStyle name="Currency 5 2 2 2 2 2 2 4 2" xfId="11863" xr:uid="{00000000-0005-0000-0000-0000102D0000}"/>
    <cellStyle name="Currency 5 2 2 2 2 2 2 5" xfId="11864" xr:uid="{00000000-0005-0000-0000-0000112D0000}"/>
    <cellStyle name="Currency 5 2 2 2 2 2 2 5 2" xfId="11865" xr:uid="{00000000-0005-0000-0000-0000122D0000}"/>
    <cellStyle name="Currency 5 2 2 2 2 2 2 6" xfId="11866" xr:uid="{00000000-0005-0000-0000-0000132D0000}"/>
    <cellStyle name="Currency 5 2 2 2 2 2 3" xfId="11867" xr:uid="{00000000-0005-0000-0000-0000142D0000}"/>
    <cellStyle name="Currency 5 2 2 2 2 2 3 2" xfId="11868" xr:uid="{00000000-0005-0000-0000-0000152D0000}"/>
    <cellStyle name="Currency 5 2 2 2 2 2 3 2 2" xfId="11869" xr:uid="{00000000-0005-0000-0000-0000162D0000}"/>
    <cellStyle name="Currency 5 2 2 2 2 2 3 3" xfId="11870" xr:uid="{00000000-0005-0000-0000-0000172D0000}"/>
    <cellStyle name="Currency 5 2 2 2 2 2 4" xfId="11871" xr:uid="{00000000-0005-0000-0000-0000182D0000}"/>
    <cellStyle name="Currency 5 2 2 2 2 2 4 2" xfId="11872" xr:uid="{00000000-0005-0000-0000-0000192D0000}"/>
    <cellStyle name="Currency 5 2 2 2 2 2 4 2 2" xfId="11873" xr:uid="{00000000-0005-0000-0000-00001A2D0000}"/>
    <cellStyle name="Currency 5 2 2 2 2 2 4 3" xfId="11874" xr:uid="{00000000-0005-0000-0000-00001B2D0000}"/>
    <cellStyle name="Currency 5 2 2 2 2 2 5" xfId="11875" xr:uid="{00000000-0005-0000-0000-00001C2D0000}"/>
    <cellStyle name="Currency 5 2 2 2 2 2 5 2" xfId="11876" xr:uid="{00000000-0005-0000-0000-00001D2D0000}"/>
    <cellStyle name="Currency 5 2 2 2 2 2 6" xfId="11877" xr:uid="{00000000-0005-0000-0000-00001E2D0000}"/>
    <cellStyle name="Currency 5 2 2 2 2 2 6 2" xfId="11878" xr:uid="{00000000-0005-0000-0000-00001F2D0000}"/>
    <cellStyle name="Currency 5 2 2 2 2 2 7" xfId="11879" xr:uid="{00000000-0005-0000-0000-0000202D0000}"/>
    <cellStyle name="Currency 5 2 2 2 2 3" xfId="11880" xr:uid="{00000000-0005-0000-0000-0000212D0000}"/>
    <cellStyle name="Currency 5 2 2 2 2 3 2" xfId="11881" xr:uid="{00000000-0005-0000-0000-0000222D0000}"/>
    <cellStyle name="Currency 5 2 2 2 2 3 2 2" xfId="11882" xr:uid="{00000000-0005-0000-0000-0000232D0000}"/>
    <cellStyle name="Currency 5 2 2 2 2 3 2 2 2" xfId="11883" xr:uid="{00000000-0005-0000-0000-0000242D0000}"/>
    <cellStyle name="Currency 5 2 2 2 2 3 2 3" xfId="11884" xr:uid="{00000000-0005-0000-0000-0000252D0000}"/>
    <cellStyle name="Currency 5 2 2 2 2 3 3" xfId="11885" xr:uid="{00000000-0005-0000-0000-0000262D0000}"/>
    <cellStyle name="Currency 5 2 2 2 2 3 3 2" xfId="11886" xr:uid="{00000000-0005-0000-0000-0000272D0000}"/>
    <cellStyle name="Currency 5 2 2 2 2 3 3 2 2" xfId="11887" xr:uid="{00000000-0005-0000-0000-0000282D0000}"/>
    <cellStyle name="Currency 5 2 2 2 2 3 3 3" xfId="11888" xr:uid="{00000000-0005-0000-0000-0000292D0000}"/>
    <cellStyle name="Currency 5 2 2 2 2 3 4" xfId="11889" xr:uid="{00000000-0005-0000-0000-00002A2D0000}"/>
    <cellStyle name="Currency 5 2 2 2 2 3 4 2" xfId="11890" xr:uid="{00000000-0005-0000-0000-00002B2D0000}"/>
    <cellStyle name="Currency 5 2 2 2 2 3 5" xfId="11891" xr:uid="{00000000-0005-0000-0000-00002C2D0000}"/>
    <cellStyle name="Currency 5 2 2 2 2 3 5 2" xfId="11892" xr:uid="{00000000-0005-0000-0000-00002D2D0000}"/>
    <cellStyle name="Currency 5 2 2 2 2 3 6" xfId="11893" xr:uid="{00000000-0005-0000-0000-00002E2D0000}"/>
    <cellStyle name="Currency 5 2 2 2 2 4" xfId="11894" xr:uid="{00000000-0005-0000-0000-00002F2D0000}"/>
    <cellStyle name="Currency 5 2 2 2 2 4 2" xfId="11895" xr:uid="{00000000-0005-0000-0000-0000302D0000}"/>
    <cellStyle name="Currency 5 2 2 2 2 4 2 2" xfId="11896" xr:uid="{00000000-0005-0000-0000-0000312D0000}"/>
    <cellStyle name="Currency 5 2 2 2 2 4 3" xfId="11897" xr:uid="{00000000-0005-0000-0000-0000322D0000}"/>
    <cellStyle name="Currency 5 2 2 2 2 5" xfId="11898" xr:uid="{00000000-0005-0000-0000-0000332D0000}"/>
    <cellStyle name="Currency 5 2 2 2 2 5 2" xfId="11899" xr:uid="{00000000-0005-0000-0000-0000342D0000}"/>
    <cellStyle name="Currency 5 2 2 2 2 5 2 2" xfId="11900" xr:uid="{00000000-0005-0000-0000-0000352D0000}"/>
    <cellStyle name="Currency 5 2 2 2 2 5 3" xfId="11901" xr:uid="{00000000-0005-0000-0000-0000362D0000}"/>
    <cellStyle name="Currency 5 2 2 2 2 6" xfId="11902" xr:uid="{00000000-0005-0000-0000-0000372D0000}"/>
    <cellStyle name="Currency 5 2 2 2 2 6 2" xfId="11903" xr:uid="{00000000-0005-0000-0000-0000382D0000}"/>
    <cellStyle name="Currency 5 2 2 2 2 7" xfId="11904" xr:uid="{00000000-0005-0000-0000-0000392D0000}"/>
    <cellStyle name="Currency 5 2 2 2 2 7 2" xfId="11905" xr:uid="{00000000-0005-0000-0000-00003A2D0000}"/>
    <cellStyle name="Currency 5 2 2 2 2 8" xfId="11906" xr:uid="{00000000-0005-0000-0000-00003B2D0000}"/>
    <cellStyle name="Currency 5 2 2 2 3" xfId="11907" xr:uid="{00000000-0005-0000-0000-00003C2D0000}"/>
    <cellStyle name="Currency 5 2 2 2 3 2" xfId="11908" xr:uid="{00000000-0005-0000-0000-00003D2D0000}"/>
    <cellStyle name="Currency 5 2 2 2 3 2 2" xfId="11909" xr:uid="{00000000-0005-0000-0000-00003E2D0000}"/>
    <cellStyle name="Currency 5 2 2 2 3 2 2 2" xfId="11910" xr:uid="{00000000-0005-0000-0000-00003F2D0000}"/>
    <cellStyle name="Currency 5 2 2 2 3 2 2 2 2" xfId="11911" xr:uid="{00000000-0005-0000-0000-0000402D0000}"/>
    <cellStyle name="Currency 5 2 2 2 3 2 2 3" xfId="11912" xr:uid="{00000000-0005-0000-0000-0000412D0000}"/>
    <cellStyle name="Currency 5 2 2 2 3 2 3" xfId="11913" xr:uid="{00000000-0005-0000-0000-0000422D0000}"/>
    <cellStyle name="Currency 5 2 2 2 3 2 3 2" xfId="11914" xr:uid="{00000000-0005-0000-0000-0000432D0000}"/>
    <cellStyle name="Currency 5 2 2 2 3 2 3 2 2" xfId="11915" xr:uid="{00000000-0005-0000-0000-0000442D0000}"/>
    <cellStyle name="Currency 5 2 2 2 3 2 3 3" xfId="11916" xr:uid="{00000000-0005-0000-0000-0000452D0000}"/>
    <cellStyle name="Currency 5 2 2 2 3 2 4" xfId="11917" xr:uid="{00000000-0005-0000-0000-0000462D0000}"/>
    <cellStyle name="Currency 5 2 2 2 3 2 4 2" xfId="11918" xr:uid="{00000000-0005-0000-0000-0000472D0000}"/>
    <cellStyle name="Currency 5 2 2 2 3 2 5" xfId="11919" xr:uid="{00000000-0005-0000-0000-0000482D0000}"/>
    <cellStyle name="Currency 5 2 2 2 3 2 5 2" xfId="11920" xr:uid="{00000000-0005-0000-0000-0000492D0000}"/>
    <cellStyle name="Currency 5 2 2 2 3 2 6" xfId="11921" xr:uid="{00000000-0005-0000-0000-00004A2D0000}"/>
    <cellStyle name="Currency 5 2 2 2 3 3" xfId="11922" xr:uid="{00000000-0005-0000-0000-00004B2D0000}"/>
    <cellStyle name="Currency 5 2 2 2 3 3 2" xfId="11923" xr:uid="{00000000-0005-0000-0000-00004C2D0000}"/>
    <cellStyle name="Currency 5 2 2 2 3 3 2 2" xfId="11924" xr:uid="{00000000-0005-0000-0000-00004D2D0000}"/>
    <cellStyle name="Currency 5 2 2 2 3 3 3" xfId="11925" xr:uid="{00000000-0005-0000-0000-00004E2D0000}"/>
    <cellStyle name="Currency 5 2 2 2 3 4" xfId="11926" xr:uid="{00000000-0005-0000-0000-00004F2D0000}"/>
    <cellStyle name="Currency 5 2 2 2 3 4 2" xfId="11927" xr:uid="{00000000-0005-0000-0000-0000502D0000}"/>
    <cellStyle name="Currency 5 2 2 2 3 4 2 2" xfId="11928" xr:uid="{00000000-0005-0000-0000-0000512D0000}"/>
    <cellStyle name="Currency 5 2 2 2 3 4 3" xfId="11929" xr:uid="{00000000-0005-0000-0000-0000522D0000}"/>
    <cellStyle name="Currency 5 2 2 2 3 5" xfId="11930" xr:uid="{00000000-0005-0000-0000-0000532D0000}"/>
    <cellStyle name="Currency 5 2 2 2 3 5 2" xfId="11931" xr:uid="{00000000-0005-0000-0000-0000542D0000}"/>
    <cellStyle name="Currency 5 2 2 2 3 6" xfId="11932" xr:uid="{00000000-0005-0000-0000-0000552D0000}"/>
    <cellStyle name="Currency 5 2 2 2 3 6 2" xfId="11933" xr:uid="{00000000-0005-0000-0000-0000562D0000}"/>
    <cellStyle name="Currency 5 2 2 2 3 7" xfId="11934" xr:uid="{00000000-0005-0000-0000-0000572D0000}"/>
    <cellStyle name="Currency 5 2 2 2 4" xfId="11935" xr:uid="{00000000-0005-0000-0000-0000582D0000}"/>
    <cellStyle name="Currency 5 2 2 2 4 2" xfId="11936" xr:uid="{00000000-0005-0000-0000-0000592D0000}"/>
    <cellStyle name="Currency 5 2 2 2 4 2 2" xfId="11937" xr:uid="{00000000-0005-0000-0000-00005A2D0000}"/>
    <cellStyle name="Currency 5 2 2 2 4 2 2 2" xfId="11938" xr:uid="{00000000-0005-0000-0000-00005B2D0000}"/>
    <cellStyle name="Currency 5 2 2 2 4 2 2 2 2" xfId="11939" xr:uid="{00000000-0005-0000-0000-00005C2D0000}"/>
    <cellStyle name="Currency 5 2 2 2 4 2 2 3" xfId="11940" xr:uid="{00000000-0005-0000-0000-00005D2D0000}"/>
    <cellStyle name="Currency 5 2 2 2 4 2 3" xfId="11941" xr:uid="{00000000-0005-0000-0000-00005E2D0000}"/>
    <cellStyle name="Currency 5 2 2 2 4 2 3 2" xfId="11942" xr:uid="{00000000-0005-0000-0000-00005F2D0000}"/>
    <cellStyle name="Currency 5 2 2 2 4 2 3 2 2" xfId="11943" xr:uid="{00000000-0005-0000-0000-0000602D0000}"/>
    <cellStyle name="Currency 5 2 2 2 4 2 3 3" xfId="11944" xr:uid="{00000000-0005-0000-0000-0000612D0000}"/>
    <cellStyle name="Currency 5 2 2 2 4 2 4" xfId="11945" xr:uid="{00000000-0005-0000-0000-0000622D0000}"/>
    <cellStyle name="Currency 5 2 2 2 4 2 4 2" xfId="11946" xr:uid="{00000000-0005-0000-0000-0000632D0000}"/>
    <cellStyle name="Currency 5 2 2 2 4 2 5" xfId="11947" xr:uid="{00000000-0005-0000-0000-0000642D0000}"/>
    <cellStyle name="Currency 5 2 2 2 4 2 5 2" xfId="11948" xr:uid="{00000000-0005-0000-0000-0000652D0000}"/>
    <cellStyle name="Currency 5 2 2 2 4 2 6" xfId="11949" xr:uid="{00000000-0005-0000-0000-0000662D0000}"/>
    <cellStyle name="Currency 5 2 2 2 4 3" xfId="11950" xr:uid="{00000000-0005-0000-0000-0000672D0000}"/>
    <cellStyle name="Currency 5 2 2 2 4 3 2" xfId="11951" xr:uid="{00000000-0005-0000-0000-0000682D0000}"/>
    <cellStyle name="Currency 5 2 2 2 4 3 2 2" xfId="11952" xr:uid="{00000000-0005-0000-0000-0000692D0000}"/>
    <cellStyle name="Currency 5 2 2 2 4 3 3" xfId="11953" xr:uid="{00000000-0005-0000-0000-00006A2D0000}"/>
    <cellStyle name="Currency 5 2 2 2 4 4" xfId="11954" xr:uid="{00000000-0005-0000-0000-00006B2D0000}"/>
    <cellStyle name="Currency 5 2 2 2 4 4 2" xfId="11955" xr:uid="{00000000-0005-0000-0000-00006C2D0000}"/>
    <cellStyle name="Currency 5 2 2 2 4 4 2 2" xfId="11956" xr:uid="{00000000-0005-0000-0000-00006D2D0000}"/>
    <cellStyle name="Currency 5 2 2 2 4 4 3" xfId="11957" xr:uid="{00000000-0005-0000-0000-00006E2D0000}"/>
    <cellStyle name="Currency 5 2 2 2 4 5" xfId="11958" xr:uid="{00000000-0005-0000-0000-00006F2D0000}"/>
    <cellStyle name="Currency 5 2 2 2 4 5 2" xfId="11959" xr:uid="{00000000-0005-0000-0000-0000702D0000}"/>
    <cellStyle name="Currency 5 2 2 2 4 6" xfId="11960" xr:uid="{00000000-0005-0000-0000-0000712D0000}"/>
    <cellStyle name="Currency 5 2 2 2 4 6 2" xfId="11961" xr:uid="{00000000-0005-0000-0000-0000722D0000}"/>
    <cellStyle name="Currency 5 2 2 2 4 7" xfId="11962" xr:uid="{00000000-0005-0000-0000-0000732D0000}"/>
    <cellStyle name="Currency 5 2 2 2 5" xfId="11963" xr:uid="{00000000-0005-0000-0000-0000742D0000}"/>
    <cellStyle name="Currency 5 2 2 2 5 2" xfId="11964" xr:uid="{00000000-0005-0000-0000-0000752D0000}"/>
    <cellStyle name="Currency 5 2 2 2 5 2 2" xfId="11965" xr:uid="{00000000-0005-0000-0000-0000762D0000}"/>
    <cellStyle name="Currency 5 2 2 2 5 2 2 2" xfId="11966" xr:uid="{00000000-0005-0000-0000-0000772D0000}"/>
    <cellStyle name="Currency 5 2 2 2 5 2 3" xfId="11967" xr:uid="{00000000-0005-0000-0000-0000782D0000}"/>
    <cellStyle name="Currency 5 2 2 2 5 3" xfId="11968" xr:uid="{00000000-0005-0000-0000-0000792D0000}"/>
    <cellStyle name="Currency 5 2 2 2 5 3 2" xfId="11969" xr:uid="{00000000-0005-0000-0000-00007A2D0000}"/>
    <cellStyle name="Currency 5 2 2 2 5 3 2 2" xfId="11970" xr:uid="{00000000-0005-0000-0000-00007B2D0000}"/>
    <cellStyle name="Currency 5 2 2 2 5 3 3" xfId="11971" xr:uid="{00000000-0005-0000-0000-00007C2D0000}"/>
    <cellStyle name="Currency 5 2 2 2 5 4" xfId="11972" xr:uid="{00000000-0005-0000-0000-00007D2D0000}"/>
    <cellStyle name="Currency 5 2 2 2 5 4 2" xfId="11973" xr:uid="{00000000-0005-0000-0000-00007E2D0000}"/>
    <cellStyle name="Currency 5 2 2 2 5 5" xfId="11974" xr:uid="{00000000-0005-0000-0000-00007F2D0000}"/>
    <cellStyle name="Currency 5 2 2 2 5 5 2" xfId="11975" xr:uid="{00000000-0005-0000-0000-0000802D0000}"/>
    <cellStyle name="Currency 5 2 2 2 5 6" xfId="11976" xr:uid="{00000000-0005-0000-0000-0000812D0000}"/>
    <cellStyle name="Currency 5 2 2 2 6" xfId="11977" xr:uid="{00000000-0005-0000-0000-0000822D0000}"/>
    <cellStyle name="Currency 5 2 2 2 6 2" xfId="11978" xr:uid="{00000000-0005-0000-0000-0000832D0000}"/>
    <cellStyle name="Currency 5 2 2 2 6 2 2" xfId="11979" xr:uid="{00000000-0005-0000-0000-0000842D0000}"/>
    <cellStyle name="Currency 5 2 2 2 6 3" xfId="11980" xr:uid="{00000000-0005-0000-0000-0000852D0000}"/>
    <cellStyle name="Currency 5 2 2 2 7" xfId="11981" xr:uid="{00000000-0005-0000-0000-0000862D0000}"/>
    <cellStyle name="Currency 5 2 2 2 7 2" xfId="11982" xr:uid="{00000000-0005-0000-0000-0000872D0000}"/>
    <cellStyle name="Currency 5 2 2 2 7 2 2" xfId="11983" xr:uid="{00000000-0005-0000-0000-0000882D0000}"/>
    <cellStyle name="Currency 5 2 2 2 7 3" xfId="11984" xr:uid="{00000000-0005-0000-0000-0000892D0000}"/>
    <cellStyle name="Currency 5 2 2 2 8" xfId="11985" xr:uid="{00000000-0005-0000-0000-00008A2D0000}"/>
    <cellStyle name="Currency 5 2 2 2 8 2" xfId="11986" xr:uid="{00000000-0005-0000-0000-00008B2D0000}"/>
    <cellStyle name="Currency 5 2 2 2 9" xfId="11987" xr:uid="{00000000-0005-0000-0000-00008C2D0000}"/>
    <cellStyle name="Currency 5 2 2 2 9 2" xfId="11988" xr:uid="{00000000-0005-0000-0000-00008D2D0000}"/>
    <cellStyle name="Currency 5 2 2 3" xfId="11989" xr:uid="{00000000-0005-0000-0000-00008E2D0000}"/>
    <cellStyle name="Currency 5 2 2 3 2" xfId="11990" xr:uid="{00000000-0005-0000-0000-00008F2D0000}"/>
    <cellStyle name="Currency 5 2 2 3 2 2" xfId="11991" xr:uid="{00000000-0005-0000-0000-0000902D0000}"/>
    <cellStyle name="Currency 5 2 2 3 2 2 2" xfId="11992" xr:uid="{00000000-0005-0000-0000-0000912D0000}"/>
    <cellStyle name="Currency 5 2 2 3 2 2 2 2" xfId="11993" xr:uid="{00000000-0005-0000-0000-0000922D0000}"/>
    <cellStyle name="Currency 5 2 2 3 2 2 2 2 2" xfId="11994" xr:uid="{00000000-0005-0000-0000-0000932D0000}"/>
    <cellStyle name="Currency 5 2 2 3 2 2 2 3" xfId="11995" xr:uid="{00000000-0005-0000-0000-0000942D0000}"/>
    <cellStyle name="Currency 5 2 2 3 2 2 3" xfId="11996" xr:uid="{00000000-0005-0000-0000-0000952D0000}"/>
    <cellStyle name="Currency 5 2 2 3 2 2 3 2" xfId="11997" xr:uid="{00000000-0005-0000-0000-0000962D0000}"/>
    <cellStyle name="Currency 5 2 2 3 2 2 3 2 2" xfId="11998" xr:uid="{00000000-0005-0000-0000-0000972D0000}"/>
    <cellStyle name="Currency 5 2 2 3 2 2 3 3" xfId="11999" xr:uid="{00000000-0005-0000-0000-0000982D0000}"/>
    <cellStyle name="Currency 5 2 2 3 2 2 4" xfId="12000" xr:uid="{00000000-0005-0000-0000-0000992D0000}"/>
    <cellStyle name="Currency 5 2 2 3 2 2 4 2" xfId="12001" xr:uid="{00000000-0005-0000-0000-00009A2D0000}"/>
    <cellStyle name="Currency 5 2 2 3 2 2 5" xfId="12002" xr:uid="{00000000-0005-0000-0000-00009B2D0000}"/>
    <cellStyle name="Currency 5 2 2 3 2 2 5 2" xfId="12003" xr:uid="{00000000-0005-0000-0000-00009C2D0000}"/>
    <cellStyle name="Currency 5 2 2 3 2 2 6" xfId="12004" xr:uid="{00000000-0005-0000-0000-00009D2D0000}"/>
    <cellStyle name="Currency 5 2 2 3 2 3" xfId="12005" xr:uid="{00000000-0005-0000-0000-00009E2D0000}"/>
    <cellStyle name="Currency 5 2 2 3 2 3 2" xfId="12006" xr:uid="{00000000-0005-0000-0000-00009F2D0000}"/>
    <cellStyle name="Currency 5 2 2 3 2 3 2 2" xfId="12007" xr:uid="{00000000-0005-0000-0000-0000A02D0000}"/>
    <cellStyle name="Currency 5 2 2 3 2 3 3" xfId="12008" xr:uid="{00000000-0005-0000-0000-0000A12D0000}"/>
    <cellStyle name="Currency 5 2 2 3 2 4" xfId="12009" xr:uid="{00000000-0005-0000-0000-0000A22D0000}"/>
    <cellStyle name="Currency 5 2 2 3 2 4 2" xfId="12010" xr:uid="{00000000-0005-0000-0000-0000A32D0000}"/>
    <cellStyle name="Currency 5 2 2 3 2 4 2 2" xfId="12011" xr:uid="{00000000-0005-0000-0000-0000A42D0000}"/>
    <cellStyle name="Currency 5 2 2 3 2 4 3" xfId="12012" xr:uid="{00000000-0005-0000-0000-0000A52D0000}"/>
    <cellStyle name="Currency 5 2 2 3 2 5" xfId="12013" xr:uid="{00000000-0005-0000-0000-0000A62D0000}"/>
    <cellStyle name="Currency 5 2 2 3 2 5 2" xfId="12014" xr:uid="{00000000-0005-0000-0000-0000A72D0000}"/>
    <cellStyle name="Currency 5 2 2 3 2 6" xfId="12015" xr:uid="{00000000-0005-0000-0000-0000A82D0000}"/>
    <cellStyle name="Currency 5 2 2 3 2 6 2" xfId="12016" xr:uid="{00000000-0005-0000-0000-0000A92D0000}"/>
    <cellStyle name="Currency 5 2 2 3 2 7" xfId="12017" xr:uid="{00000000-0005-0000-0000-0000AA2D0000}"/>
    <cellStyle name="Currency 5 2 2 3 3" xfId="12018" xr:uid="{00000000-0005-0000-0000-0000AB2D0000}"/>
    <cellStyle name="Currency 5 2 2 3 3 2" xfId="12019" xr:uid="{00000000-0005-0000-0000-0000AC2D0000}"/>
    <cellStyle name="Currency 5 2 2 3 3 2 2" xfId="12020" xr:uid="{00000000-0005-0000-0000-0000AD2D0000}"/>
    <cellStyle name="Currency 5 2 2 3 3 2 2 2" xfId="12021" xr:uid="{00000000-0005-0000-0000-0000AE2D0000}"/>
    <cellStyle name="Currency 5 2 2 3 3 2 3" xfId="12022" xr:uid="{00000000-0005-0000-0000-0000AF2D0000}"/>
    <cellStyle name="Currency 5 2 2 3 3 3" xfId="12023" xr:uid="{00000000-0005-0000-0000-0000B02D0000}"/>
    <cellStyle name="Currency 5 2 2 3 3 3 2" xfId="12024" xr:uid="{00000000-0005-0000-0000-0000B12D0000}"/>
    <cellStyle name="Currency 5 2 2 3 3 3 2 2" xfId="12025" xr:uid="{00000000-0005-0000-0000-0000B22D0000}"/>
    <cellStyle name="Currency 5 2 2 3 3 3 3" xfId="12026" xr:uid="{00000000-0005-0000-0000-0000B32D0000}"/>
    <cellStyle name="Currency 5 2 2 3 3 4" xfId="12027" xr:uid="{00000000-0005-0000-0000-0000B42D0000}"/>
    <cellStyle name="Currency 5 2 2 3 3 4 2" xfId="12028" xr:uid="{00000000-0005-0000-0000-0000B52D0000}"/>
    <cellStyle name="Currency 5 2 2 3 3 5" xfId="12029" xr:uid="{00000000-0005-0000-0000-0000B62D0000}"/>
    <cellStyle name="Currency 5 2 2 3 3 5 2" xfId="12030" xr:uid="{00000000-0005-0000-0000-0000B72D0000}"/>
    <cellStyle name="Currency 5 2 2 3 3 6" xfId="12031" xr:uid="{00000000-0005-0000-0000-0000B82D0000}"/>
    <cellStyle name="Currency 5 2 2 3 4" xfId="12032" xr:uid="{00000000-0005-0000-0000-0000B92D0000}"/>
    <cellStyle name="Currency 5 2 2 3 4 2" xfId="12033" xr:uid="{00000000-0005-0000-0000-0000BA2D0000}"/>
    <cellStyle name="Currency 5 2 2 3 4 2 2" xfId="12034" xr:uid="{00000000-0005-0000-0000-0000BB2D0000}"/>
    <cellStyle name="Currency 5 2 2 3 4 3" xfId="12035" xr:uid="{00000000-0005-0000-0000-0000BC2D0000}"/>
    <cellStyle name="Currency 5 2 2 3 5" xfId="12036" xr:uid="{00000000-0005-0000-0000-0000BD2D0000}"/>
    <cellStyle name="Currency 5 2 2 3 5 2" xfId="12037" xr:uid="{00000000-0005-0000-0000-0000BE2D0000}"/>
    <cellStyle name="Currency 5 2 2 3 5 2 2" xfId="12038" xr:uid="{00000000-0005-0000-0000-0000BF2D0000}"/>
    <cellStyle name="Currency 5 2 2 3 5 3" xfId="12039" xr:uid="{00000000-0005-0000-0000-0000C02D0000}"/>
    <cellStyle name="Currency 5 2 2 3 6" xfId="12040" xr:uid="{00000000-0005-0000-0000-0000C12D0000}"/>
    <cellStyle name="Currency 5 2 2 3 6 2" xfId="12041" xr:uid="{00000000-0005-0000-0000-0000C22D0000}"/>
    <cellStyle name="Currency 5 2 2 3 7" xfId="12042" xr:uid="{00000000-0005-0000-0000-0000C32D0000}"/>
    <cellStyle name="Currency 5 2 2 3 7 2" xfId="12043" xr:uid="{00000000-0005-0000-0000-0000C42D0000}"/>
    <cellStyle name="Currency 5 2 2 3 8" xfId="12044" xr:uid="{00000000-0005-0000-0000-0000C52D0000}"/>
    <cellStyle name="Currency 5 2 2 4" xfId="12045" xr:uid="{00000000-0005-0000-0000-0000C62D0000}"/>
    <cellStyle name="Currency 5 2 2 4 2" xfId="12046" xr:uid="{00000000-0005-0000-0000-0000C72D0000}"/>
    <cellStyle name="Currency 5 2 2 4 2 2" xfId="12047" xr:uid="{00000000-0005-0000-0000-0000C82D0000}"/>
    <cellStyle name="Currency 5 2 2 4 2 2 2" xfId="12048" xr:uid="{00000000-0005-0000-0000-0000C92D0000}"/>
    <cellStyle name="Currency 5 2 2 4 2 2 2 2" xfId="12049" xr:uid="{00000000-0005-0000-0000-0000CA2D0000}"/>
    <cellStyle name="Currency 5 2 2 4 2 2 3" xfId="12050" xr:uid="{00000000-0005-0000-0000-0000CB2D0000}"/>
    <cellStyle name="Currency 5 2 2 4 2 3" xfId="12051" xr:uid="{00000000-0005-0000-0000-0000CC2D0000}"/>
    <cellStyle name="Currency 5 2 2 4 2 3 2" xfId="12052" xr:uid="{00000000-0005-0000-0000-0000CD2D0000}"/>
    <cellStyle name="Currency 5 2 2 4 2 3 2 2" xfId="12053" xr:uid="{00000000-0005-0000-0000-0000CE2D0000}"/>
    <cellStyle name="Currency 5 2 2 4 2 3 3" xfId="12054" xr:uid="{00000000-0005-0000-0000-0000CF2D0000}"/>
    <cellStyle name="Currency 5 2 2 4 2 4" xfId="12055" xr:uid="{00000000-0005-0000-0000-0000D02D0000}"/>
    <cellStyle name="Currency 5 2 2 4 2 4 2" xfId="12056" xr:uid="{00000000-0005-0000-0000-0000D12D0000}"/>
    <cellStyle name="Currency 5 2 2 4 2 5" xfId="12057" xr:uid="{00000000-0005-0000-0000-0000D22D0000}"/>
    <cellStyle name="Currency 5 2 2 4 2 5 2" xfId="12058" xr:uid="{00000000-0005-0000-0000-0000D32D0000}"/>
    <cellStyle name="Currency 5 2 2 4 2 6" xfId="12059" xr:uid="{00000000-0005-0000-0000-0000D42D0000}"/>
    <cellStyle name="Currency 5 2 2 4 3" xfId="12060" xr:uid="{00000000-0005-0000-0000-0000D52D0000}"/>
    <cellStyle name="Currency 5 2 2 4 3 2" xfId="12061" xr:uid="{00000000-0005-0000-0000-0000D62D0000}"/>
    <cellStyle name="Currency 5 2 2 4 3 2 2" xfId="12062" xr:uid="{00000000-0005-0000-0000-0000D72D0000}"/>
    <cellStyle name="Currency 5 2 2 4 3 3" xfId="12063" xr:uid="{00000000-0005-0000-0000-0000D82D0000}"/>
    <cellStyle name="Currency 5 2 2 4 4" xfId="12064" xr:uid="{00000000-0005-0000-0000-0000D92D0000}"/>
    <cellStyle name="Currency 5 2 2 4 4 2" xfId="12065" xr:uid="{00000000-0005-0000-0000-0000DA2D0000}"/>
    <cellStyle name="Currency 5 2 2 4 4 2 2" xfId="12066" xr:uid="{00000000-0005-0000-0000-0000DB2D0000}"/>
    <cellStyle name="Currency 5 2 2 4 4 3" xfId="12067" xr:uid="{00000000-0005-0000-0000-0000DC2D0000}"/>
    <cellStyle name="Currency 5 2 2 4 5" xfId="12068" xr:uid="{00000000-0005-0000-0000-0000DD2D0000}"/>
    <cellStyle name="Currency 5 2 2 4 5 2" xfId="12069" xr:uid="{00000000-0005-0000-0000-0000DE2D0000}"/>
    <cellStyle name="Currency 5 2 2 4 6" xfId="12070" xr:uid="{00000000-0005-0000-0000-0000DF2D0000}"/>
    <cellStyle name="Currency 5 2 2 4 6 2" xfId="12071" xr:uid="{00000000-0005-0000-0000-0000E02D0000}"/>
    <cellStyle name="Currency 5 2 2 4 7" xfId="12072" xr:uid="{00000000-0005-0000-0000-0000E12D0000}"/>
    <cellStyle name="Currency 5 2 2 5" xfId="12073" xr:uid="{00000000-0005-0000-0000-0000E22D0000}"/>
    <cellStyle name="Currency 5 2 2 5 2" xfId="12074" xr:uid="{00000000-0005-0000-0000-0000E32D0000}"/>
    <cellStyle name="Currency 5 2 2 5 2 2" xfId="12075" xr:uid="{00000000-0005-0000-0000-0000E42D0000}"/>
    <cellStyle name="Currency 5 2 2 5 2 2 2" xfId="12076" xr:uid="{00000000-0005-0000-0000-0000E52D0000}"/>
    <cellStyle name="Currency 5 2 2 5 2 2 2 2" xfId="12077" xr:uid="{00000000-0005-0000-0000-0000E62D0000}"/>
    <cellStyle name="Currency 5 2 2 5 2 2 3" xfId="12078" xr:uid="{00000000-0005-0000-0000-0000E72D0000}"/>
    <cellStyle name="Currency 5 2 2 5 2 3" xfId="12079" xr:uid="{00000000-0005-0000-0000-0000E82D0000}"/>
    <cellStyle name="Currency 5 2 2 5 2 3 2" xfId="12080" xr:uid="{00000000-0005-0000-0000-0000E92D0000}"/>
    <cellStyle name="Currency 5 2 2 5 2 3 2 2" xfId="12081" xr:uid="{00000000-0005-0000-0000-0000EA2D0000}"/>
    <cellStyle name="Currency 5 2 2 5 2 3 3" xfId="12082" xr:uid="{00000000-0005-0000-0000-0000EB2D0000}"/>
    <cellStyle name="Currency 5 2 2 5 2 4" xfId="12083" xr:uid="{00000000-0005-0000-0000-0000EC2D0000}"/>
    <cellStyle name="Currency 5 2 2 5 2 4 2" xfId="12084" xr:uid="{00000000-0005-0000-0000-0000ED2D0000}"/>
    <cellStyle name="Currency 5 2 2 5 2 5" xfId="12085" xr:uid="{00000000-0005-0000-0000-0000EE2D0000}"/>
    <cellStyle name="Currency 5 2 2 5 2 5 2" xfId="12086" xr:uid="{00000000-0005-0000-0000-0000EF2D0000}"/>
    <cellStyle name="Currency 5 2 2 5 2 6" xfId="12087" xr:uid="{00000000-0005-0000-0000-0000F02D0000}"/>
    <cellStyle name="Currency 5 2 2 5 3" xfId="12088" xr:uid="{00000000-0005-0000-0000-0000F12D0000}"/>
    <cellStyle name="Currency 5 2 2 5 3 2" xfId="12089" xr:uid="{00000000-0005-0000-0000-0000F22D0000}"/>
    <cellStyle name="Currency 5 2 2 5 3 2 2" xfId="12090" xr:uid="{00000000-0005-0000-0000-0000F32D0000}"/>
    <cellStyle name="Currency 5 2 2 5 3 3" xfId="12091" xr:uid="{00000000-0005-0000-0000-0000F42D0000}"/>
    <cellStyle name="Currency 5 2 2 5 4" xfId="12092" xr:uid="{00000000-0005-0000-0000-0000F52D0000}"/>
    <cellStyle name="Currency 5 2 2 5 4 2" xfId="12093" xr:uid="{00000000-0005-0000-0000-0000F62D0000}"/>
    <cellStyle name="Currency 5 2 2 5 4 2 2" xfId="12094" xr:uid="{00000000-0005-0000-0000-0000F72D0000}"/>
    <cellStyle name="Currency 5 2 2 5 4 3" xfId="12095" xr:uid="{00000000-0005-0000-0000-0000F82D0000}"/>
    <cellStyle name="Currency 5 2 2 5 5" xfId="12096" xr:uid="{00000000-0005-0000-0000-0000F92D0000}"/>
    <cellStyle name="Currency 5 2 2 5 5 2" xfId="12097" xr:uid="{00000000-0005-0000-0000-0000FA2D0000}"/>
    <cellStyle name="Currency 5 2 2 5 6" xfId="12098" xr:uid="{00000000-0005-0000-0000-0000FB2D0000}"/>
    <cellStyle name="Currency 5 2 2 5 6 2" xfId="12099" xr:uid="{00000000-0005-0000-0000-0000FC2D0000}"/>
    <cellStyle name="Currency 5 2 2 5 7" xfId="12100" xr:uid="{00000000-0005-0000-0000-0000FD2D0000}"/>
    <cellStyle name="Currency 5 2 2 6" xfId="12101" xr:uid="{00000000-0005-0000-0000-0000FE2D0000}"/>
    <cellStyle name="Currency 5 2 2 6 2" xfId="12102" xr:uid="{00000000-0005-0000-0000-0000FF2D0000}"/>
    <cellStyle name="Currency 5 2 2 6 2 2" xfId="12103" xr:uid="{00000000-0005-0000-0000-0000002E0000}"/>
    <cellStyle name="Currency 5 2 2 6 2 2 2" xfId="12104" xr:uid="{00000000-0005-0000-0000-0000012E0000}"/>
    <cellStyle name="Currency 5 2 2 6 2 3" xfId="12105" xr:uid="{00000000-0005-0000-0000-0000022E0000}"/>
    <cellStyle name="Currency 5 2 2 6 3" xfId="12106" xr:uid="{00000000-0005-0000-0000-0000032E0000}"/>
    <cellStyle name="Currency 5 2 2 6 3 2" xfId="12107" xr:uid="{00000000-0005-0000-0000-0000042E0000}"/>
    <cellStyle name="Currency 5 2 2 6 3 2 2" xfId="12108" xr:uid="{00000000-0005-0000-0000-0000052E0000}"/>
    <cellStyle name="Currency 5 2 2 6 3 3" xfId="12109" xr:uid="{00000000-0005-0000-0000-0000062E0000}"/>
    <cellStyle name="Currency 5 2 2 6 4" xfId="12110" xr:uid="{00000000-0005-0000-0000-0000072E0000}"/>
    <cellStyle name="Currency 5 2 2 6 4 2" xfId="12111" xr:uid="{00000000-0005-0000-0000-0000082E0000}"/>
    <cellStyle name="Currency 5 2 2 6 5" xfId="12112" xr:uid="{00000000-0005-0000-0000-0000092E0000}"/>
    <cellStyle name="Currency 5 2 2 6 5 2" xfId="12113" xr:uid="{00000000-0005-0000-0000-00000A2E0000}"/>
    <cellStyle name="Currency 5 2 2 6 6" xfId="12114" xr:uid="{00000000-0005-0000-0000-00000B2E0000}"/>
    <cellStyle name="Currency 5 2 2 7" xfId="12115" xr:uid="{00000000-0005-0000-0000-00000C2E0000}"/>
    <cellStyle name="Currency 5 2 2 7 2" xfId="12116" xr:uid="{00000000-0005-0000-0000-00000D2E0000}"/>
    <cellStyle name="Currency 5 2 2 7 2 2" xfId="12117" xr:uid="{00000000-0005-0000-0000-00000E2E0000}"/>
    <cellStyle name="Currency 5 2 2 7 3" xfId="12118" xr:uid="{00000000-0005-0000-0000-00000F2E0000}"/>
    <cellStyle name="Currency 5 2 2 8" xfId="12119" xr:uid="{00000000-0005-0000-0000-0000102E0000}"/>
    <cellStyle name="Currency 5 2 2 8 2" xfId="12120" xr:uid="{00000000-0005-0000-0000-0000112E0000}"/>
    <cellStyle name="Currency 5 2 2 8 2 2" xfId="12121" xr:uid="{00000000-0005-0000-0000-0000122E0000}"/>
    <cellStyle name="Currency 5 2 2 8 3" xfId="12122" xr:uid="{00000000-0005-0000-0000-0000132E0000}"/>
    <cellStyle name="Currency 5 2 2 9" xfId="12123" xr:uid="{00000000-0005-0000-0000-0000142E0000}"/>
    <cellStyle name="Currency 5 2 2 9 2" xfId="12124" xr:uid="{00000000-0005-0000-0000-0000152E0000}"/>
    <cellStyle name="Currency 5 2 3" xfId="12125" xr:uid="{00000000-0005-0000-0000-0000162E0000}"/>
    <cellStyle name="Currency 5 2 3 10" xfId="12126" xr:uid="{00000000-0005-0000-0000-0000172E0000}"/>
    <cellStyle name="Currency 5 2 3 2" xfId="12127" xr:uid="{00000000-0005-0000-0000-0000182E0000}"/>
    <cellStyle name="Currency 5 2 3 2 2" xfId="12128" xr:uid="{00000000-0005-0000-0000-0000192E0000}"/>
    <cellStyle name="Currency 5 2 3 2 2 2" xfId="12129" xr:uid="{00000000-0005-0000-0000-00001A2E0000}"/>
    <cellStyle name="Currency 5 2 3 2 2 2 2" xfId="12130" xr:uid="{00000000-0005-0000-0000-00001B2E0000}"/>
    <cellStyle name="Currency 5 2 3 2 2 2 2 2" xfId="12131" xr:uid="{00000000-0005-0000-0000-00001C2E0000}"/>
    <cellStyle name="Currency 5 2 3 2 2 2 2 2 2" xfId="12132" xr:uid="{00000000-0005-0000-0000-00001D2E0000}"/>
    <cellStyle name="Currency 5 2 3 2 2 2 2 3" xfId="12133" xr:uid="{00000000-0005-0000-0000-00001E2E0000}"/>
    <cellStyle name="Currency 5 2 3 2 2 2 3" xfId="12134" xr:uid="{00000000-0005-0000-0000-00001F2E0000}"/>
    <cellStyle name="Currency 5 2 3 2 2 2 3 2" xfId="12135" xr:uid="{00000000-0005-0000-0000-0000202E0000}"/>
    <cellStyle name="Currency 5 2 3 2 2 2 3 2 2" xfId="12136" xr:uid="{00000000-0005-0000-0000-0000212E0000}"/>
    <cellStyle name="Currency 5 2 3 2 2 2 3 3" xfId="12137" xr:uid="{00000000-0005-0000-0000-0000222E0000}"/>
    <cellStyle name="Currency 5 2 3 2 2 2 4" xfId="12138" xr:uid="{00000000-0005-0000-0000-0000232E0000}"/>
    <cellStyle name="Currency 5 2 3 2 2 2 4 2" xfId="12139" xr:uid="{00000000-0005-0000-0000-0000242E0000}"/>
    <cellStyle name="Currency 5 2 3 2 2 2 5" xfId="12140" xr:uid="{00000000-0005-0000-0000-0000252E0000}"/>
    <cellStyle name="Currency 5 2 3 2 2 2 5 2" xfId="12141" xr:uid="{00000000-0005-0000-0000-0000262E0000}"/>
    <cellStyle name="Currency 5 2 3 2 2 2 6" xfId="12142" xr:uid="{00000000-0005-0000-0000-0000272E0000}"/>
    <cellStyle name="Currency 5 2 3 2 2 3" xfId="12143" xr:uid="{00000000-0005-0000-0000-0000282E0000}"/>
    <cellStyle name="Currency 5 2 3 2 2 3 2" xfId="12144" xr:uid="{00000000-0005-0000-0000-0000292E0000}"/>
    <cellStyle name="Currency 5 2 3 2 2 3 2 2" xfId="12145" xr:uid="{00000000-0005-0000-0000-00002A2E0000}"/>
    <cellStyle name="Currency 5 2 3 2 2 3 3" xfId="12146" xr:uid="{00000000-0005-0000-0000-00002B2E0000}"/>
    <cellStyle name="Currency 5 2 3 2 2 4" xfId="12147" xr:uid="{00000000-0005-0000-0000-00002C2E0000}"/>
    <cellStyle name="Currency 5 2 3 2 2 4 2" xfId="12148" xr:uid="{00000000-0005-0000-0000-00002D2E0000}"/>
    <cellStyle name="Currency 5 2 3 2 2 4 2 2" xfId="12149" xr:uid="{00000000-0005-0000-0000-00002E2E0000}"/>
    <cellStyle name="Currency 5 2 3 2 2 4 3" xfId="12150" xr:uid="{00000000-0005-0000-0000-00002F2E0000}"/>
    <cellStyle name="Currency 5 2 3 2 2 5" xfId="12151" xr:uid="{00000000-0005-0000-0000-0000302E0000}"/>
    <cellStyle name="Currency 5 2 3 2 2 5 2" xfId="12152" xr:uid="{00000000-0005-0000-0000-0000312E0000}"/>
    <cellStyle name="Currency 5 2 3 2 2 6" xfId="12153" xr:uid="{00000000-0005-0000-0000-0000322E0000}"/>
    <cellStyle name="Currency 5 2 3 2 2 6 2" xfId="12154" xr:uid="{00000000-0005-0000-0000-0000332E0000}"/>
    <cellStyle name="Currency 5 2 3 2 2 7" xfId="12155" xr:uid="{00000000-0005-0000-0000-0000342E0000}"/>
    <cellStyle name="Currency 5 2 3 2 3" xfId="12156" xr:uid="{00000000-0005-0000-0000-0000352E0000}"/>
    <cellStyle name="Currency 5 2 3 2 3 2" xfId="12157" xr:uid="{00000000-0005-0000-0000-0000362E0000}"/>
    <cellStyle name="Currency 5 2 3 2 3 2 2" xfId="12158" xr:uid="{00000000-0005-0000-0000-0000372E0000}"/>
    <cellStyle name="Currency 5 2 3 2 3 2 2 2" xfId="12159" xr:uid="{00000000-0005-0000-0000-0000382E0000}"/>
    <cellStyle name="Currency 5 2 3 2 3 2 3" xfId="12160" xr:uid="{00000000-0005-0000-0000-0000392E0000}"/>
    <cellStyle name="Currency 5 2 3 2 3 3" xfId="12161" xr:uid="{00000000-0005-0000-0000-00003A2E0000}"/>
    <cellStyle name="Currency 5 2 3 2 3 3 2" xfId="12162" xr:uid="{00000000-0005-0000-0000-00003B2E0000}"/>
    <cellStyle name="Currency 5 2 3 2 3 3 2 2" xfId="12163" xr:uid="{00000000-0005-0000-0000-00003C2E0000}"/>
    <cellStyle name="Currency 5 2 3 2 3 3 3" xfId="12164" xr:uid="{00000000-0005-0000-0000-00003D2E0000}"/>
    <cellStyle name="Currency 5 2 3 2 3 4" xfId="12165" xr:uid="{00000000-0005-0000-0000-00003E2E0000}"/>
    <cellStyle name="Currency 5 2 3 2 3 4 2" xfId="12166" xr:uid="{00000000-0005-0000-0000-00003F2E0000}"/>
    <cellStyle name="Currency 5 2 3 2 3 5" xfId="12167" xr:uid="{00000000-0005-0000-0000-0000402E0000}"/>
    <cellStyle name="Currency 5 2 3 2 3 5 2" xfId="12168" xr:uid="{00000000-0005-0000-0000-0000412E0000}"/>
    <cellStyle name="Currency 5 2 3 2 3 6" xfId="12169" xr:uid="{00000000-0005-0000-0000-0000422E0000}"/>
    <cellStyle name="Currency 5 2 3 2 4" xfId="12170" xr:uid="{00000000-0005-0000-0000-0000432E0000}"/>
    <cellStyle name="Currency 5 2 3 2 4 2" xfId="12171" xr:uid="{00000000-0005-0000-0000-0000442E0000}"/>
    <cellStyle name="Currency 5 2 3 2 4 2 2" xfId="12172" xr:uid="{00000000-0005-0000-0000-0000452E0000}"/>
    <cellStyle name="Currency 5 2 3 2 4 3" xfId="12173" xr:uid="{00000000-0005-0000-0000-0000462E0000}"/>
    <cellStyle name="Currency 5 2 3 2 5" xfId="12174" xr:uid="{00000000-0005-0000-0000-0000472E0000}"/>
    <cellStyle name="Currency 5 2 3 2 5 2" xfId="12175" xr:uid="{00000000-0005-0000-0000-0000482E0000}"/>
    <cellStyle name="Currency 5 2 3 2 5 2 2" xfId="12176" xr:uid="{00000000-0005-0000-0000-0000492E0000}"/>
    <cellStyle name="Currency 5 2 3 2 5 3" xfId="12177" xr:uid="{00000000-0005-0000-0000-00004A2E0000}"/>
    <cellStyle name="Currency 5 2 3 2 6" xfId="12178" xr:uid="{00000000-0005-0000-0000-00004B2E0000}"/>
    <cellStyle name="Currency 5 2 3 2 6 2" xfId="12179" xr:uid="{00000000-0005-0000-0000-00004C2E0000}"/>
    <cellStyle name="Currency 5 2 3 2 7" xfId="12180" xr:uid="{00000000-0005-0000-0000-00004D2E0000}"/>
    <cellStyle name="Currency 5 2 3 2 7 2" xfId="12181" xr:uid="{00000000-0005-0000-0000-00004E2E0000}"/>
    <cellStyle name="Currency 5 2 3 2 8" xfId="12182" xr:uid="{00000000-0005-0000-0000-00004F2E0000}"/>
    <cellStyle name="Currency 5 2 3 3" xfId="12183" xr:uid="{00000000-0005-0000-0000-0000502E0000}"/>
    <cellStyle name="Currency 5 2 3 3 2" xfId="12184" xr:uid="{00000000-0005-0000-0000-0000512E0000}"/>
    <cellStyle name="Currency 5 2 3 3 2 2" xfId="12185" xr:uid="{00000000-0005-0000-0000-0000522E0000}"/>
    <cellStyle name="Currency 5 2 3 3 2 2 2" xfId="12186" xr:uid="{00000000-0005-0000-0000-0000532E0000}"/>
    <cellStyle name="Currency 5 2 3 3 2 2 2 2" xfId="12187" xr:uid="{00000000-0005-0000-0000-0000542E0000}"/>
    <cellStyle name="Currency 5 2 3 3 2 2 3" xfId="12188" xr:uid="{00000000-0005-0000-0000-0000552E0000}"/>
    <cellStyle name="Currency 5 2 3 3 2 3" xfId="12189" xr:uid="{00000000-0005-0000-0000-0000562E0000}"/>
    <cellStyle name="Currency 5 2 3 3 2 3 2" xfId="12190" xr:uid="{00000000-0005-0000-0000-0000572E0000}"/>
    <cellStyle name="Currency 5 2 3 3 2 3 2 2" xfId="12191" xr:uid="{00000000-0005-0000-0000-0000582E0000}"/>
    <cellStyle name="Currency 5 2 3 3 2 3 3" xfId="12192" xr:uid="{00000000-0005-0000-0000-0000592E0000}"/>
    <cellStyle name="Currency 5 2 3 3 2 4" xfId="12193" xr:uid="{00000000-0005-0000-0000-00005A2E0000}"/>
    <cellStyle name="Currency 5 2 3 3 2 4 2" xfId="12194" xr:uid="{00000000-0005-0000-0000-00005B2E0000}"/>
    <cellStyle name="Currency 5 2 3 3 2 5" xfId="12195" xr:uid="{00000000-0005-0000-0000-00005C2E0000}"/>
    <cellStyle name="Currency 5 2 3 3 2 5 2" xfId="12196" xr:uid="{00000000-0005-0000-0000-00005D2E0000}"/>
    <cellStyle name="Currency 5 2 3 3 2 6" xfId="12197" xr:uid="{00000000-0005-0000-0000-00005E2E0000}"/>
    <cellStyle name="Currency 5 2 3 3 3" xfId="12198" xr:uid="{00000000-0005-0000-0000-00005F2E0000}"/>
    <cellStyle name="Currency 5 2 3 3 3 2" xfId="12199" xr:uid="{00000000-0005-0000-0000-0000602E0000}"/>
    <cellStyle name="Currency 5 2 3 3 3 2 2" xfId="12200" xr:uid="{00000000-0005-0000-0000-0000612E0000}"/>
    <cellStyle name="Currency 5 2 3 3 3 3" xfId="12201" xr:uid="{00000000-0005-0000-0000-0000622E0000}"/>
    <cellStyle name="Currency 5 2 3 3 4" xfId="12202" xr:uid="{00000000-0005-0000-0000-0000632E0000}"/>
    <cellStyle name="Currency 5 2 3 3 4 2" xfId="12203" xr:uid="{00000000-0005-0000-0000-0000642E0000}"/>
    <cellStyle name="Currency 5 2 3 3 4 2 2" xfId="12204" xr:uid="{00000000-0005-0000-0000-0000652E0000}"/>
    <cellStyle name="Currency 5 2 3 3 4 3" xfId="12205" xr:uid="{00000000-0005-0000-0000-0000662E0000}"/>
    <cellStyle name="Currency 5 2 3 3 5" xfId="12206" xr:uid="{00000000-0005-0000-0000-0000672E0000}"/>
    <cellStyle name="Currency 5 2 3 3 5 2" xfId="12207" xr:uid="{00000000-0005-0000-0000-0000682E0000}"/>
    <cellStyle name="Currency 5 2 3 3 6" xfId="12208" xr:uid="{00000000-0005-0000-0000-0000692E0000}"/>
    <cellStyle name="Currency 5 2 3 3 6 2" xfId="12209" xr:uid="{00000000-0005-0000-0000-00006A2E0000}"/>
    <cellStyle name="Currency 5 2 3 3 7" xfId="12210" xr:uid="{00000000-0005-0000-0000-00006B2E0000}"/>
    <cellStyle name="Currency 5 2 3 4" xfId="12211" xr:uid="{00000000-0005-0000-0000-00006C2E0000}"/>
    <cellStyle name="Currency 5 2 3 4 2" xfId="12212" xr:uid="{00000000-0005-0000-0000-00006D2E0000}"/>
    <cellStyle name="Currency 5 2 3 4 2 2" xfId="12213" xr:uid="{00000000-0005-0000-0000-00006E2E0000}"/>
    <cellStyle name="Currency 5 2 3 4 2 2 2" xfId="12214" xr:uid="{00000000-0005-0000-0000-00006F2E0000}"/>
    <cellStyle name="Currency 5 2 3 4 2 2 2 2" xfId="12215" xr:uid="{00000000-0005-0000-0000-0000702E0000}"/>
    <cellStyle name="Currency 5 2 3 4 2 2 3" xfId="12216" xr:uid="{00000000-0005-0000-0000-0000712E0000}"/>
    <cellStyle name="Currency 5 2 3 4 2 3" xfId="12217" xr:uid="{00000000-0005-0000-0000-0000722E0000}"/>
    <cellStyle name="Currency 5 2 3 4 2 3 2" xfId="12218" xr:uid="{00000000-0005-0000-0000-0000732E0000}"/>
    <cellStyle name="Currency 5 2 3 4 2 3 2 2" xfId="12219" xr:uid="{00000000-0005-0000-0000-0000742E0000}"/>
    <cellStyle name="Currency 5 2 3 4 2 3 3" xfId="12220" xr:uid="{00000000-0005-0000-0000-0000752E0000}"/>
    <cellStyle name="Currency 5 2 3 4 2 4" xfId="12221" xr:uid="{00000000-0005-0000-0000-0000762E0000}"/>
    <cellStyle name="Currency 5 2 3 4 2 4 2" xfId="12222" xr:uid="{00000000-0005-0000-0000-0000772E0000}"/>
    <cellStyle name="Currency 5 2 3 4 2 5" xfId="12223" xr:uid="{00000000-0005-0000-0000-0000782E0000}"/>
    <cellStyle name="Currency 5 2 3 4 2 5 2" xfId="12224" xr:uid="{00000000-0005-0000-0000-0000792E0000}"/>
    <cellStyle name="Currency 5 2 3 4 2 6" xfId="12225" xr:uid="{00000000-0005-0000-0000-00007A2E0000}"/>
    <cellStyle name="Currency 5 2 3 4 3" xfId="12226" xr:uid="{00000000-0005-0000-0000-00007B2E0000}"/>
    <cellStyle name="Currency 5 2 3 4 3 2" xfId="12227" xr:uid="{00000000-0005-0000-0000-00007C2E0000}"/>
    <cellStyle name="Currency 5 2 3 4 3 2 2" xfId="12228" xr:uid="{00000000-0005-0000-0000-00007D2E0000}"/>
    <cellStyle name="Currency 5 2 3 4 3 3" xfId="12229" xr:uid="{00000000-0005-0000-0000-00007E2E0000}"/>
    <cellStyle name="Currency 5 2 3 4 4" xfId="12230" xr:uid="{00000000-0005-0000-0000-00007F2E0000}"/>
    <cellStyle name="Currency 5 2 3 4 4 2" xfId="12231" xr:uid="{00000000-0005-0000-0000-0000802E0000}"/>
    <cellStyle name="Currency 5 2 3 4 4 2 2" xfId="12232" xr:uid="{00000000-0005-0000-0000-0000812E0000}"/>
    <cellStyle name="Currency 5 2 3 4 4 3" xfId="12233" xr:uid="{00000000-0005-0000-0000-0000822E0000}"/>
    <cellStyle name="Currency 5 2 3 4 5" xfId="12234" xr:uid="{00000000-0005-0000-0000-0000832E0000}"/>
    <cellStyle name="Currency 5 2 3 4 5 2" xfId="12235" xr:uid="{00000000-0005-0000-0000-0000842E0000}"/>
    <cellStyle name="Currency 5 2 3 4 6" xfId="12236" xr:uid="{00000000-0005-0000-0000-0000852E0000}"/>
    <cellStyle name="Currency 5 2 3 4 6 2" xfId="12237" xr:uid="{00000000-0005-0000-0000-0000862E0000}"/>
    <cellStyle name="Currency 5 2 3 4 7" xfId="12238" xr:uid="{00000000-0005-0000-0000-0000872E0000}"/>
    <cellStyle name="Currency 5 2 3 5" xfId="12239" xr:uid="{00000000-0005-0000-0000-0000882E0000}"/>
    <cellStyle name="Currency 5 2 3 5 2" xfId="12240" xr:uid="{00000000-0005-0000-0000-0000892E0000}"/>
    <cellStyle name="Currency 5 2 3 5 2 2" xfId="12241" xr:uid="{00000000-0005-0000-0000-00008A2E0000}"/>
    <cellStyle name="Currency 5 2 3 5 2 2 2" xfId="12242" xr:uid="{00000000-0005-0000-0000-00008B2E0000}"/>
    <cellStyle name="Currency 5 2 3 5 2 3" xfId="12243" xr:uid="{00000000-0005-0000-0000-00008C2E0000}"/>
    <cellStyle name="Currency 5 2 3 5 3" xfId="12244" xr:uid="{00000000-0005-0000-0000-00008D2E0000}"/>
    <cellStyle name="Currency 5 2 3 5 3 2" xfId="12245" xr:uid="{00000000-0005-0000-0000-00008E2E0000}"/>
    <cellStyle name="Currency 5 2 3 5 3 2 2" xfId="12246" xr:uid="{00000000-0005-0000-0000-00008F2E0000}"/>
    <cellStyle name="Currency 5 2 3 5 3 3" xfId="12247" xr:uid="{00000000-0005-0000-0000-0000902E0000}"/>
    <cellStyle name="Currency 5 2 3 5 4" xfId="12248" xr:uid="{00000000-0005-0000-0000-0000912E0000}"/>
    <cellStyle name="Currency 5 2 3 5 4 2" xfId="12249" xr:uid="{00000000-0005-0000-0000-0000922E0000}"/>
    <cellStyle name="Currency 5 2 3 5 5" xfId="12250" xr:uid="{00000000-0005-0000-0000-0000932E0000}"/>
    <cellStyle name="Currency 5 2 3 5 5 2" xfId="12251" xr:uid="{00000000-0005-0000-0000-0000942E0000}"/>
    <cellStyle name="Currency 5 2 3 5 6" xfId="12252" xr:uid="{00000000-0005-0000-0000-0000952E0000}"/>
    <cellStyle name="Currency 5 2 3 6" xfId="12253" xr:uid="{00000000-0005-0000-0000-0000962E0000}"/>
    <cellStyle name="Currency 5 2 3 6 2" xfId="12254" xr:uid="{00000000-0005-0000-0000-0000972E0000}"/>
    <cellStyle name="Currency 5 2 3 6 2 2" xfId="12255" xr:uid="{00000000-0005-0000-0000-0000982E0000}"/>
    <cellStyle name="Currency 5 2 3 6 3" xfId="12256" xr:uid="{00000000-0005-0000-0000-0000992E0000}"/>
    <cellStyle name="Currency 5 2 3 7" xfId="12257" xr:uid="{00000000-0005-0000-0000-00009A2E0000}"/>
    <cellStyle name="Currency 5 2 3 7 2" xfId="12258" xr:uid="{00000000-0005-0000-0000-00009B2E0000}"/>
    <cellStyle name="Currency 5 2 3 7 2 2" xfId="12259" xr:uid="{00000000-0005-0000-0000-00009C2E0000}"/>
    <cellStyle name="Currency 5 2 3 7 3" xfId="12260" xr:uid="{00000000-0005-0000-0000-00009D2E0000}"/>
    <cellStyle name="Currency 5 2 3 8" xfId="12261" xr:uid="{00000000-0005-0000-0000-00009E2E0000}"/>
    <cellStyle name="Currency 5 2 3 8 2" xfId="12262" xr:uid="{00000000-0005-0000-0000-00009F2E0000}"/>
    <cellStyle name="Currency 5 2 3 9" xfId="12263" xr:uid="{00000000-0005-0000-0000-0000A02E0000}"/>
    <cellStyle name="Currency 5 2 3 9 2" xfId="12264" xr:uid="{00000000-0005-0000-0000-0000A12E0000}"/>
    <cellStyle name="Currency 5 2 4" xfId="12265" xr:uid="{00000000-0005-0000-0000-0000A22E0000}"/>
    <cellStyle name="Currency 5 2 4 2" xfId="12266" xr:uid="{00000000-0005-0000-0000-0000A32E0000}"/>
    <cellStyle name="Currency 5 2 4 2 2" xfId="12267" xr:uid="{00000000-0005-0000-0000-0000A42E0000}"/>
    <cellStyle name="Currency 5 2 4 2 2 2" xfId="12268" xr:uid="{00000000-0005-0000-0000-0000A52E0000}"/>
    <cellStyle name="Currency 5 2 4 2 2 2 2" xfId="12269" xr:uid="{00000000-0005-0000-0000-0000A62E0000}"/>
    <cellStyle name="Currency 5 2 4 2 2 2 2 2" xfId="12270" xr:uid="{00000000-0005-0000-0000-0000A72E0000}"/>
    <cellStyle name="Currency 5 2 4 2 2 2 3" xfId="12271" xr:uid="{00000000-0005-0000-0000-0000A82E0000}"/>
    <cellStyle name="Currency 5 2 4 2 2 3" xfId="12272" xr:uid="{00000000-0005-0000-0000-0000A92E0000}"/>
    <cellStyle name="Currency 5 2 4 2 2 3 2" xfId="12273" xr:uid="{00000000-0005-0000-0000-0000AA2E0000}"/>
    <cellStyle name="Currency 5 2 4 2 2 3 2 2" xfId="12274" xr:uid="{00000000-0005-0000-0000-0000AB2E0000}"/>
    <cellStyle name="Currency 5 2 4 2 2 3 3" xfId="12275" xr:uid="{00000000-0005-0000-0000-0000AC2E0000}"/>
    <cellStyle name="Currency 5 2 4 2 2 4" xfId="12276" xr:uid="{00000000-0005-0000-0000-0000AD2E0000}"/>
    <cellStyle name="Currency 5 2 4 2 2 4 2" xfId="12277" xr:uid="{00000000-0005-0000-0000-0000AE2E0000}"/>
    <cellStyle name="Currency 5 2 4 2 2 5" xfId="12278" xr:uid="{00000000-0005-0000-0000-0000AF2E0000}"/>
    <cellStyle name="Currency 5 2 4 2 2 5 2" xfId="12279" xr:uid="{00000000-0005-0000-0000-0000B02E0000}"/>
    <cellStyle name="Currency 5 2 4 2 2 6" xfId="12280" xr:uid="{00000000-0005-0000-0000-0000B12E0000}"/>
    <cellStyle name="Currency 5 2 4 2 3" xfId="12281" xr:uid="{00000000-0005-0000-0000-0000B22E0000}"/>
    <cellStyle name="Currency 5 2 4 2 3 2" xfId="12282" xr:uid="{00000000-0005-0000-0000-0000B32E0000}"/>
    <cellStyle name="Currency 5 2 4 2 3 2 2" xfId="12283" xr:uid="{00000000-0005-0000-0000-0000B42E0000}"/>
    <cellStyle name="Currency 5 2 4 2 3 3" xfId="12284" xr:uid="{00000000-0005-0000-0000-0000B52E0000}"/>
    <cellStyle name="Currency 5 2 4 2 4" xfId="12285" xr:uid="{00000000-0005-0000-0000-0000B62E0000}"/>
    <cellStyle name="Currency 5 2 4 2 4 2" xfId="12286" xr:uid="{00000000-0005-0000-0000-0000B72E0000}"/>
    <cellStyle name="Currency 5 2 4 2 4 2 2" xfId="12287" xr:uid="{00000000-0005-0000-0000-0000B82E0000}"/>
    <cellStyle name="Currency 5 2 4 2 4 3" xfId="12288" xr:uid="{00000000-0005-0000-0000-0000B92E0000}"/>
    <cellStyle name="Currency 5 2 4 2 5" xfId="12289" xr:uid="{00000000-0005-0000-0000-0000BA2E0000}"/>
    <cellStyle name="Currency 5 2 4 2 5 2" xfId="12290" xr:uid="{00000000-0005-0000-0000-0000BB2E0000}"/>
    <cellStyle name="Currency 5 2 4 2 6" xfId="12291" xr:uid="{00000000-0005-0000-0000-0000BC2E0000}"/>
    <cellStyle name="Currency 5 2 4 2 6 2" xfId="12292" xr:uid="{00000000-0005-0000-0000-0000BD2E0000}"/>
    <cellStyle name="Currency 5 2 4 2 7" xfId="12293" xr:uid="{00000000-0005-0000-0000-0000BE2E0000}"/>
    <cellStyle name="Currency 5 2 4 3" xfId="12294" xr:uid="{00000000-0005-0000-0000-0000BF2E0000}"/>
    <cellStyle name="Currency 5 2 4 3 2" xfId="12295" xr:uid="{00000000-0005-0000-0000-0000C02E0000}"/>
    <cellStyle name="Currency 5 2 4 3 2 2" xfId="12296" xr:uid="{00000000-0005-0000-0000-0000C12E0000}"/>
    <cellStyle name="Currency 5 2 4 3 2 2 2" xfId="12297" xr:uid="{00000000-0005-0000-0000-0000C22E0000}"/>
    <cellStyle name="Currency 5 2 4 3 2 3" xfId="12298" xr:uid="{00000000-0005-0000-0000-0000C32E0000}"/>
    <cellStyle name="Currency 5 2 4 3 3" xfId="12299" xr:uid="{00000000-0005-0000-0000-0000C42E0000}"/>
    <cellStyle name="Currency 5 2 4 3 3 2" xfId="12300" xr:uid="{00000000-0005-0000-0000-0000C52E0000}"/>
    <cellStyle name="Currency 5 2 4 3 3 2 2" xfId="12301" xr:uid="{00000000-0005-0000-0000-0000C62E0000}"/>
    <cellStyle name="Currency 5 2 4 3 3 3" xfId="12302" xr:uid="{00000000-0005-0000-0000-0000C72E0000}"/>
    <cellStyle name="Currency 5 2 4 3 4" xfId="12303" xr:uid="{00000000-0005-0000-0000-0000C82E0000}"/>
    <cellStyle name="Currency 5 2 4 3 4 2" xfId="12304" xr:uid="{00000000-0005-0000-0000-0000C92E0000}"/>
    <cellStyle name="Currency 5 2 4 3 5" xfId="12305" xr:uid="{00000000-0005-0000-0000-0000CA2E0000}"/>
    <cellStyle name="Currency 5 2 4 3 5 2" xfId="12306" xr:uid="{00000000-0005-0000-0000-0000CB2E0000}"/>
    <cellStyle name="Currency 5 2 4 3 6" xfId="12307" xr:uid="{00000000-0005-0000-0000-0000CC2E0000}"/>
    <cellStyle name="Currency 5 2 4 4" xfId="12308" xr:uid="{00000000-0005-0000-0000-0000CD2E0000}"/>
    <cellStyle name="Currency 5 2 4 4 2" xfId="12309" xr:uid="{00000000-0005-0000-0000-0000CE2E0000}"/>
    <cellStyle name="Currency 5 2 4 4 2 2" xfId="12310" xr:uid="{00000000-0005-0000-0000-0000CF2E0000}"/>
    <cellStyle name="Currency 5 2 4 4 3" xfId="12311" xr:uid="{00000000-0005-0000-0000-0000D02E0000}"/>
    <cellStyle name="Currency 5 2 4 5" xfId="12312" xr:uid="{00000000-0005-0000-0000-0000D12E0000}"/>
    <cellStyle name="Currency 5 2 4 5 2" xfId="12313" xr:uid="{00000000-0005-0000-0000-0000D22E0000}"/>
    <cellStyle name="Currency 5 2 4 5 2 2" xfId="12314" xr:uid="{00000000-0005-0000-0000-0000D32E0000}"/>
    <cellStyle name="Currency 5 2 4 5 3" xfId="12315" xr:uid="{00000000-0005-0000-0000-0000D42E0000}"/>
    <cellStyle name="Currency 5 2 4 6" xfId="12316" xr:uid="{00000000-0005-0000-0000-0000D52E0000}"/>
    <cellStyle name="Currency 5 2 4 6 2" xfId="12317" xr:uid="{00000000-0005-0000-0000-0000D62E0000}"/>
    <cellStyle name="Currency 5 2 4 7" xfId="12318" xr:uid="{00000000-0005-0000-0000-0000D72E0000}"/>
    <cellStyle name="Currency 5 2 4 7 2" xfId="12319" xr:uid="{00000000-0005-0000-0000-0000D82E0000}"/>
    <cellStyle name="Currency 5 2 4 8" xfId="12320" xr:uid="{00000000-0005-0000-0000-0000D92E0000}"/>
    <cellStyle name="Currency 5 2 5" xfId="12321" xr:uid="{00000000-0005-0000-0000-0000DA2E0000}"/>
    <cellStyle name="Currency 5 2 5 2" xfId="12322" xr:uid="{00000000-0005-0000-0000-0000DB2E0000}"/>
    <cellStyle name="Currency 5 2 5 2 2" xfId="12323" xr:uid="{00000000-0005-0000-0000-0000DC2E0000}"/>
    <cellStyle name="Currency 5 2 5 2 2 2" xfId="12324" xr:uid="{00000000-0005-0000-0000-0000DD2E0000}"/>
    <cellStyle name="Currency 5 2 5 2 2 2 2" xfId="12325" xr:uid="{00000000-0005-0000-0000-0000DE2E0000}"/>
    <cellStyle name="Currency 5 2 5 2 2 3" xfId="12326" xr:uid="{00000000-0005-0000-0000-0000DF2E0000}"/>
    <cellStyle name="Currency 5 2 5 2 3" xfId="12327" xr:uid="{00000000-0005-0000-0000-0000E02E0000}"/>
    <cellStyle name="Currency 5 2 5 2 3 2" xfId="12328" xr:uid="{00000000-0005-0000-0000-0000E12E0000}"/>
    <cellStyle name="Currency 5 2 5 2 3 2 2" xfId="12329" xr:uid="{00000000-0005-0000-0000-0000E22E0000}"/>
    <cellStyle name="Currency 5 2 5 2 3 3" xfId="12330" xr:uid="{00000000-0005-0000-0000-0000E32E0000}"/>
    <cellStyle name="Currency 5 2 5 2 4" xfId="12331" xr:uid="{00000000-0005-0000-0000-0000E42E0000}"/>
    <cellStyle name="Currency 5 2 5 2 4 2" xfId="12332" xr:uid="{00000000-0005-0000-0000-0000E52E0000}"/>
    <cellStyle name="Currency 5 2 5 2 5" xfId="12333" xr:uid="{00000000-0005-0000-0000-0000E62E0000}"/>
    <cellStyle name="Currency 5 2 5 2 5 2" xfId="12334" xr:uid="{00000000-0005-0000-0000-0000E72E0000}"/>
    <cellStyle name="Currency 5 2 5 2 6" xfId="12335" xr:uid="{00000000-0005-0000-0000-0000E82E0000}"/>
    <cellStyle name="Currency 5 2 5 3" xfId="12336" xr:uid="{00000000-0005-0000-0000-0000E92E0000}"/>
    <cellStyle name="Currency 5 2 5 3 2" xfId="12337" xr:uid="{00000000-0005-0000-0000-0000EA2E0000}"/>
    <cellStyle name="Currency 5 2 5 3 2 2" xfId="12338" xr:uid="{00000000-0005-0000-0000-0000EB2E0000}"/>
    <cellStyle name="Currency 5 2 5 3 3" xfId="12339" xr:uid="{00000000-0005-0000-0000-0000EC2E0000}"/>
    <cellStyle name="Currency 5 2 5 4" xfId="12340" xr:uid="{00000000-0005-0000-0000-0000ED2E0000}"/>
    <cellStyle name="Currency 5 2 5 4 2" xfId="12341" xr:uid="{00000000-0005-0000-0000-0000EE2E0000}"/>
    <cellStyle name="Currency 5 2 5 4 2 2" xfId="12342" xr:uid="{00000000-0005-0000-0000-0000EF2E0000}"/>
    <cellStyle name="Currency 5 2 5 4 3" xfId="12343" xr:uid="{00000000-0005-0000-0000-0000F02E0000}"/>
    <cellStyle name="Currency 5 2 5 5" xfId="12344" xr:uid="{00000000-0005-0000-0000-0000F12E0000}"/>
    <cellStyle name="Currency 5 2 5 5 2" xfId="12345" xr:uid="{00000000-0005-0000-0000-0000F22E0000}"/>
    <cellStyle name="Currency 5 2 5 6" xfId="12346" xr:uid="{00000000-0005-0000-0000-0000F32E0000}"/>
    <cellStyle name="Currency 5 2 5 6 2" xfId="12347" xr:uid="{00000000-0005-0000-0000-0000F42E0000}"/>
    <cellStyle name="Currency 5 2 5 7" xfId="12348" xr:uid="{00000000-0005-0000-0000-0000F52E0000}"/>
    <cellStyle name="Currency 5 2 6" xfId="12349" xr:uid="{00000000-0005-0000-0000-0000F62E0000}"/>
    <cellStyle name="Currency 5 2 6 2" xfId="12350" xr:uid="{00000000-0005-0000-0000-0000F72E0000}"/>
    <cellStyle name="Currency 5 2 6 2 2" xfId="12351" xr:uid="{00000000-0005-0000-0000-0000F82E0000}"/>
    <cellStyle name="Currency 5 2 6 2 2 2" xfId="12352" xr:uid="{00000000-0005-0000-0000-0000F92E0000}"/>
    <cellStyle name="Currency 5 2 6 2 2 2 2" xfId="12353" xr:uid="{00000000-0005-0000-0000-0000FA2E0000}"/>
    <cellStyle name="Currency 5 2 6 2 2 3" xfId="12354" xr:uid="{00000000-0005-0000-0000-0000FB2E0000}"/>
    <cellStyle name="Currency 5 2 6 2 3" xfId="12355" xr:uid="{00000000-0005-0000-0000-0000FC2E0000}"/>
    <cellStyle name="Currency 5 2 6 2 3 2" xfId="12356" xr:uid="{00000000-0005-0000-0000-0000FD2E0000}"/>
    <cellStyle name="Currency 5 2 6 2 3 2 2" xfId="12357" xr:uid="{00000000-0005-0000-0000-0000FE2E0000}"/>
    <cellStyle name="Currency 5 2 6 2 3 3" xfId="12358" xr:uid="{00000000-0005-0000-0000-0000FF2E0000}"/>
    <cellStyle name="Currency 5 2 6 2 4" xfId="12359" xr:uid="{00000000-0005-0000-0000-0000002F0000}"/>
    <cellStyle name="Currency 5 2 6 2 4 2" xfId="12360" xr:uid="{00000000-0005-0000-0000-0000012F0000}"/>
    <cellStyle name="Currency 5 2 6 2 5" xfId="12361" xr:uid="{00000000-0005-0000-0000-0000022F0000}"/>
    <cellStyle name="Currency 5 2 6 2 5 2" xfId="12362" xr:uid="{00000000-0005-0000-0000-0000032F0000}"/>
    <cellStyle name="Currency 5 2 6 2 6" xfId="12363" xr:uid="{00000000-0005-0000-0000-0000042F0000}"/>
    <cellStyle name="Currency 5 2 6 3" xfId="12364" xr:uid="{00000000-0005-0000-0000-0000052F0000}"/>
    <cellStyle name="Currency 5 2 6 3 2" xfId="12365" xr:uid="{00000000-0005-0000-0000-0000062F0000}"/>
    <cellStyle name="Currency 5 2 6 3 2 2" xfId="12366" xr:uid="{00000000-0005-0000-0000-0000072F0000}"/>
    <cellStyle name="Currency 5 2 6 3 3" xfId="12367" xr:uid="{00000000-0005-0000-0000-0000082F0000}"/>
    <cellStyle name="Currency 5 2 6 4" xfId="12368" xr:uid="{00000000-0005-0000-0000-0000092F0000}"/>
    <cellStyle name="Currency 5 2 6 4 2" xfId="12369" xr:uid="{00000000-0005-0000-0000-00000A2F0000}"/>
    <cellStyle name="Currency 5 2 6 4 2 2" xfId="12370" xr:uid="{00000000-0005-0000-0000-00000B2F0000}"/>
    <cellStyle name="Currency 5 2 6 4 3" xfId="12371" xr:uid="{00000000-0005-0000-0000-00000C2F0000}"/>
    <cellStyle name="Currency 5 2 6 5" xfId="12372" xr:uid="{00000000-0005-0000-0000-00000D2F0000}"/>
    <cellStyle name="Currency 5 2 6 5 2" xfId="12373" xr:uid="{00000000-0005-0000-0000-00000E2F0000}"/>
    <cellStyle name="Currency 5 2 6 6" xfId="12374" xr:uid="{00000000-0005-0000-0000-00000F2F0000}"/>
    <cellStyle name="Currency 5 2 6 6 2" xfId="12375" xr:uid="{00000000-0005-0000-0000-0000102F0000}"/>
    <cellStyle name="Currency 5 2 6 7" xfId="12376" xr:uid="{00000000-0005-0000-0000-0000112F0000}"/>
    <cellStyle name="Currency 5 2 7" xfId="12377" xr:uid="{00000000-0005-0000-0000-0000122F0000}"/>
    <cellStyle name="Currency 5 2 7 2" xfId="12378" xr:uid="{00000000-0005-0000-0000-0000132F0000}"/>
    <cellStyle name="Currency 5 2 7 2 2" xfId="12379" xr:uid="{00000000-0005-0000-0000-0000142F0000}"/>
    <cellStyle name="Currency 5 2 7 2 2 2" xfId="12380" xr:uid="{00000000-0005-0000-0000-0000152F0000}"/>
    <cellStyle name="Currency 5 2 7 2 3" xfId="12381" xr:uid="{00000000-0005-0000-0000-0000162F0000}"/>
    <cellStyle name="Currency 5 2 7 3" xfId="12382" xr:uid="{00000000-0005-0000-0000-0000172F0000}"/>
    <cellStyle name="Currency 5 2 7 3 2" xfId="12383" xr:uid="{00000000-0005-0000-0000-0000182F0000}"/>
    <cellStyle name="Currency 5 2 7 3 2 2" xfId="12384" xr:uid="{00000000-0005-0000-0000-0000192F0000}"/>
    <cellStyle name="Currency 5 2 7 3 3" xfId="12385" xr:uid="{00000000-0005-0000-0000-00001A2F0000}"/>
    <cellStyle name="Currency 5 2 7 4" xfId="12386" xr:uid="{00000000-0005-0000-0000-00001B2F0000}"/>
    <cellStyle name="Currency 5 2 7 4 2" xfId="12387" xr:uid="{00000000-0005-0000-0000-00001C2F0000}"/>
    <cellStyle name="Currency 5 2 7 5" xfId="12388" xr:uid="{00000000-0005-0000-0000-00001D2F0000}"/>
    <cellStyle name="Currency 5 2 7 5 2" xfId="12389" xr:uid="{00000000-0005-0000-0000-00001E2F0000}"/>
    <cellStyle name="Currency 5 2 7 6" xfId="12390" xr:uid="{00000000-0005-0000-0000-00001F2F0000}"/>
    <cellStyle name="Currency 5 2 8" xfId="12391" xr:uid="{00000000-0005-0000-0000-0000202F0000}"/>
    <cellStyle name="Currency 5 2 8 2" xfId="12392" xr:uid="{00000000-0005-0000-0000-0000212F0000}"/>
    <cellStyle name="Currency 5 2 8 2 2" xfId="12393" xr:uid="{00000000-0005-0000-0000-0000222F0000}"/>
    <cellStyle name="Currency 5 2 8 3" xfId="12394" xr:uid="{00000000-0005-0000-0000-0000232F0000}"/>
    <cellStyle name="Currency 5 2 9" xfId="12395" xr:uid="{00000000-0005-0000-0000-0000242F0000}"/>
    <cellStyle name="Currency 5 2 9 2" xfId="12396" xr:uid="{00000000-0005-0000-0000-0000252F0000}"/>
    <cellStyle name="Currency 5 2 9 2 2" xfId="12397" xr:uid="{00000000-0005-0000-0000-0000262F0000}"/>
    <cellStyle name="Currency 5 2 9 3" xfId="12398" xr:uid="{00000000-0005-0000-0000-0000272F0000}"/>
    <cellStyle name="Currency 5 3" xfId="12399" xr:uid="{00000000-0005-0000-0000-0000282F0000}"/>
    <cellStyle name="Currency 5 3 10" xfId="12400" xr:uid="{00000000-0005-0000-0000-0000292F0000}"/>
    <cellStyle name="Currency 5 3 10 2" xfId="12401" xr:uid="{00000000-0005-0000-0000-00002A2F0000}"/>
    <cellStyle name="Currency 5 3 11" xfId="12402" xr:uid="{00000000-0005-0000-0000-00002B2F0000}"/>
    <cellStyle name="Currency 5 3 2" xfId="12403" xr:uid="{00000000-0005-0000-0000-00002C2F0000}"/>
    <cellStyle name="Currency 5 3 2 10" xfId="12404" xr:uid="{00000000-0005-0000-0000-00002D2F0000}"/>
    <cellStyle name="Currency 5 3 2 2" xfId="12405" xr:uid="{00000000-0005-0000-0000-00002E2F0000}"/>
    <cellStyle name="Currency 5 3 2 2 2" xfId="12406" xr:uid="{00000000-0005-0000-0000-00002F2F0000}"/>
    <cellStyle name="Currency 5 3 2 2 2 2" xfId="12407" xr:uid="{00000000-0005-0000-0000-0000302F0000}"/>
    <cellStyle name="Currency 5 3 2 2 2 2 2" xfId="12408" xr:uid="{00000000-0005-0000-0000-0000312F0000}"/>
    <cellStyle name="Currency 5 3 2 2 2 2 2 2" xfId="12409" xr:uid="{00000000-0005-0000-0000-0000322F0000}"/>
    <cellStyle name="Currency 5 3 2 2 2 2 2 2 2" xfId="12410" xr:uid="{00000000-0005-0000-0000-0000332F0000}"/>
    <cellStyle name="Currency 5 3 2 2 2 2 2 3" xfId="12411" xr:uid="{00000000-0005-0000-0000-0000342F0000}"/>
    <cellStyle name="Currency 5 3 2 2 2 2 3" xfId="12412" xr:uid="{00000000-0005-0000-0000-0000352F0000}"/>
    <cellStyle name="Currency 5 3 2 2 2 2 3 2" xfId="12413" xr:uid="{00000000-0005-0000-0000-0000362F0000}"/>
    <cellStyle name="Currency 5 3 2 2 2 2 3 2 2" xfId="12414" xr:uid="{00000000-0005-0000-0000-0000372F0000}"/>
    <cellStyle name="Currency 5 3 2 2 2 2 3 3" xfId="12415" xr:uid="{00000000-0005-0000-0000-0000382F0000}"/>
    <cellStyle name="Currency 5 3 2 2 2 2 4" xfId="12416" xr:uid="{00000000-0005-0000-0000-0000392F0000}"/>
    <cellStyle name="Currency 5 3 2 2 2 2 4 2" xfId="12417" xr:uid="{00000000-0005-0000-0000-00003A2F0000}"/>
    <cellStyle name="Currency 5 3 2 2 2 2 5" xfId="12418" xr:uid="{00000000-0005-0000-0000-00003B2F0000}"/>
    <cellStyle name="Currency 5 3 2 2 2 2 5 2" xfId="12419" xr:uid="{00000000-0005-0000-0000-00003C2F0000}"/>
    <cellStyle name="Currency 5 3 2 2 2 2 6" xfId="12420" xr:uid="{00000000-0005-0000-0000-00003D2F0000}"/>
    <cellStyle name="Currency 5 3 2 2 2 3" xfId="12421" xr:uid="{00000000-0005-0000-0000-00003E2F0000}"/>
    <cellStyle name="Currency 5 3 2 2 2 3 2" xfId="12422" xr:uid="{00000000-0005-0000-0000-00003F2F0000}"/>
    <cellStyle name="Currency 5 3 2 2 2 3 2 2" xfId="12423" xr:uid="{00000000-0005-0000-0000-0000402F0000}"/>
    <cellStyle name="Currency 5 3 2 2 2 3 3" xfId="12424" xr:uid="{00000000-0005-0000-0000-0000412F0000}"/>
    <cellStyle name="Currency 5 3 2 2 2 4" xfId="12425" xr:uid="{00000000-0005-0000-0000-0000422F0000}"/>
    <cellStyle name="Currency 5 3 2 2 2 4 2" xfId="12426" xr:uid="{00000000-0005-0000-0000-0000432F0000}"/>
    <cellStyle name="Currency 5 3 2 2 2 4 2 2" xfId="12427" xr:uid="{00000000-0005-0000-0000-0000442F0000}"/>
    <cellStyle name="Currency 5 3 2 2 2 4 3" xfId="12428" xr:uid="{00000000-0005-0000-0000-0000452F0000}"/>
    <cellStyle name="Currency 5 3 2 2 2 5" xfId="12429" xr:uid="{00000000-0005-0000-0000-0000462F0000}"/>
    <cellStyle name="Currency 5 3 2 2 2 5 2" xfId="12430" xr:uid="{00000000-0005-0000-0000-0000472F0000}"/>
    <cellStyle name="Currency 5 3 2 2 2 6" xfId="12431" xr:uid="{00000000-0005-0000-0000-0000482F0000}"/>
    <cellStyle name="Currency 5 3 2 2 2 6 2" xfId="12432" xr:uid="{00000000-0005-0000-0000-0000492F0000}"/>
    <cellStyle name="Currency 5 3 2 2 2 7" xfId="12433" xr:uid="{00000000-0005-0000-0000-00004A2F0000}"/>
    <cellStyle name="Currency 5 3 2 2 3" xfId="12434" xr:uid="{00000000-0005-0000-0000-00004B2F0000}"/>
    <cellStyle name="Currency 5 3 2 2 3 2" xfId="12435" xr:uid="{00000000-0005-0000-0000-00004C2F0000}"/>
    <cellStyle name="Currency 5 3 2 2 3 2 2" xfId="12436" xr:uid="{00000000-0005-0000-0000-00004D2F0000}"/>
    <cellStyle name="Currency 5 3 2 2 3 2 2 2" xfId="12437" xr:uid="{00000000-0005-0000-0000-00004E2F0000}"/>
    <cellStyle name="Currency 5 3 2 2 3 2 3" xfId="12438" xr:uid="{00000000-0005-0000-0000-00004F2F0000}"/>
    <cellStyle name="Currency 5 3 2 2 3 3" xfId="12439" xr:uid="{00000000-0005-0000-0000-0000502F0000}"/>
    <cellStyle name="Currency 5 3 2 2 3 3 2" xfId="12440" xr:uid="{00000000-0005-0000-0000-0000512F0000}"/>
    <cellStyle name="Currency 5 3 2 2 3 3 2 2" xfId="12441" xr:uid="{00000000-0005-0000-0000-0000522F0000}"/>
    <cellStyle name="Currency 5 3 2 2 3 3 3" xfId="12442" xr:uid="{00000000-0005-0000-0000-0000532F0000}"/>
    <cellStyle name="Currency 5 3 2 2 3 4" xfId="12443" xr:uid="{00000000-0005-0000-0000-0000542F0000}"/>
    <cellStyle name="Currency 5 3 2 2 3 4 2" xfId="12444" xr:uid="{00000000-0005-0000-0000-0000552F0000}"/>
    <cellStyle name="Currency 5 3 2 2 3 5" xfId="12445" xr:uid="{00000000-0005-0000-0000-0000562F0000}"/>
    <cellStyle name="Currency 5 3 2 2 3 5 2" xfId="12446" xr:uid="{00000000-0005-0000-0000-0000572F0000}"/>
    <cellStyle name="Currency 5 3 2 2 3 6" xfId="12447" xr:uid="{00000000-0005-0000-0000-0000582F0000}"/>
    <cellStyle name="Currency 5 3 2 2 4" xfId="12448" xr:uid="{00000000-0005-0000-0000-0000592F0000}"/>
    <cellStyle name="Currency 5 3 2 2 4 2" xfId="12449" xr:uid="{00000000-0005-0000-0000-00005A2F0000}"/>
    <cellStyle name="Currency 5 3 2 2 4 2 2" xfId="12450" xr:uid="{00000000-0005-0000-0000-00005B2F0000}"/>
    <cellStyle name="Currency 5 3 2 2 4 3" xfId="12451" xr:uid="{00000000-0005-0000-0000-00005C2F0000}"/>
    <cellStyle name="Currency 5 3 2 2 5" xfId="12452" xr:uid="{00000000-0005-0000-0000-00005D2F0000}"/>
    <cellStyle name="Currency 5 3 2 2 5 2" xfId="12453" xr:uid="{00000000-0005-0000-0000-00005E2F0000}"/>
    <cellStyle name="Currency 5 3 2 2 5 2 2" xfId="12454" xr:uid="{00000000-0005-0000-0000-00005F2F0000}"/>
    <cellStyle name="Currency 5 3 2 2 5 3" xfId="12455" xr:uid="{00000000-0005-0000-0000-0000602F0000}"/>
    <cellStyle name="Currency 5 3 2 2 6" xfId="12456" xr:uid="{00000000-0005-0000-0000-0000612F0000}"/>
    <cellStyle name="Currency 5 3 2 2 6 2" xfId="12457" xr:uid="{00000000-0005-0000-0000-0000622F0000}"/>
    <cellStyle name="Currency 5 3 2 2 7" xfId="12458" xr:uid="{00000000-0005-0000-0000-0000632F0000}"/>
    <cellStyle name="Currency 5 3 2 2 7 2" xfId="12459" xr:uid="{00000000-0005-0000-0000-0000642F0000}"/>
    <cellStyle name="Currency 5 3 2 2 8" xfId="12460" xr:uid="{00000000-0005-0000-0000-0000652F0000}"/>
    <cellStyle name="Currency 5 3 2 3" xfId="12461" xr:uid="{00000000-0005-0000-0000-0000662F0000}"/>
    <cellStyle name="Currency 5 3 2 3 2" xfId="12462" xr:uid="{00000000-0005-0000-0000-0000672F0000}"/>
    <cellStyle name="Currency 5 3 2 3 2 2" xfId="12463" xr:uid="{00000000-0005-0000-0000-0000682F0000}"/>
    <cellStyle name="Currency 5 3 2 3 2 2 2" xfId="12464" xr:uid="{00000000-0005-0000-0000-0000692F0000}"/>
    <cellStyle name="Currency 5 3 2 3 2 2 2 2" xfId="12465" xr:uid="{00000000-0005-0000-0000-00006A2F0000}"/>
    <cellStyle name="Currency 5 3 2 3 2 2 3" xfId="12466" xr:uid="{00000000-0005-0000-0000-00006B2F0000}"/>
    <cellStyle name="Currency 5 3 2 3 2 3" xfId="12467" xr:uid="{00000000-0005-0000-0000-00006C2F0000}"/>
    <cellStyle name="Currency 5 3 2 3 2 3 2" xfId="12468" xr:uid="{00000000-0005-0000-0000-00006D2F0000}"/>
    <cellStyle name="Currency 5 3 2 3 2 3 2 2" xfId="12469" xr:uid="{00000000-0005-0000-0000-00006E2F0000}"/>
    <cellStyle name="Currency 5 3 2 3 2 3 3" xfId="12470" xr:uid="{00000000-0005-0000-0000-00006F2F0000}"/>
    <cellStyle name="Currency 5 3 2 3 2 4" xfId="12471" xr:uid="{00000000-0005-0000-0000-0000702F0000}"/>
    <cellStyle name="Currency 5 3 2 3 2 4 2" xfId="12472" xr:uid="{00000000-0005-0000-0000-0000712F0000}"/>
    <cellStyle name="Currency 5 3 2 3 2 5" xfId="12473" xr:uid="{00000000-0005-0000-0000-0000722F0000}"/>
    <cellStyle name="Currency 5 3 2 3 2 5 2" xfId="12474" xr:uid="{00000000-0005-0000-0000-0000732F0000}"/>
    <cellStyle name="Currency 5 3 2 3 2 6" xfId="12475" xr:uid="{00000000-0005-0000-0000-0000742F0000}"/>
    <cellStyle name="Currency 5 3 2 3 3" xfId="12476" xr:uid="{00000000-0005-0000-0000-0000752F0000}"/>
    <cellStyle name="Currency 5 3 2 3 3 2" xfId="12477" xr:uid="{00000000-0005-0000-0000-0000762F0000}"/>
    <cellStyle name="Currency 5 3 2 3 3 2 2" xfId="12478" xr:uid="{00000000-0005-0000-0000-0000772F0000}"/>
    <cellStyle name="Currency 5 3 2 3 3 3" xfId="12479" xr:uid="{00000000-0005-0000-0000-0000782F0000}"/>
    <cellStyle name="Currency 5 3 2 3 4" xfId="12480" xr:uid="{00000000-0005-0000-0000-0000792F0000}"/>
    <cellStyle name="Currency 5 3 2 3 4 2" xfId="12481" xr:uid="{00000000-0005-0000-0000-00007A2F0000}"/>
    <cellStyle name="Currency 5 3 2 3 4 2 2" xfId="12482" xr:uid="{00000000-0005-0000-0000-00007B2F0000}"/>
    <cellStyle name="Currency 5 3 2 3 4 3" xfId="12483" xr:uid="{00000000-0005-0000-0000-00007C2F0000}"/>
    <cellStyle name="Currency 5 3 2 3 5" xfId="12484" xr:uid="{00000000-0005-0000-0000-00007D2F0000}"/>
    <cellStyle name="Currency 5 3 2 3 5 2" xfId="12485" xr:uid="{00000000-0005-0000-0000-00007E2F0000}"/>
    <cellStyle name="Currency 5 3 2 3 6" xfId="12486" xr:uid="{00000000-0005-0000-0000-00007F2F0000}"/>
    <cellStyle name="Currency 5 3 2 3 6 2" xfId="12487" xr:uid="{00000000-0005-0000-0000-0000802F0000}"/>
    <cellStyle name="Currency 5 3 2 3 7" xfId="12488" xr:uid="{00000000-0005-0000-0000-0000812F0000}"/>
    <cellStyle name="Currency 5 3 2 4" xfId="12489" xr:uid="{00000000-0005-0000-0000-0000822F0000}"/>
    <cellStyle name="Currency 5 3 2 4 2" xfId="12490" xr:uid="{00000000-0005-0000-0000-0000832F0000}"/>
    <cellStyle name="Currency 5 3 2 4 2 2" xfId="12491" xr:uid="{00000000-0005-0000-0000-0000842F0000}"/>
    <cellStyle name="Currency 5 3 2 4 2 2 2" xfId="12492" xr:uid="{00000000-0005-0000-0000-0000852F0000}"/>
    <cellStyle name="Currency 5 3 2 4 2 2 2 2" xfId="12493" xr:uid="{00000000-0005-0000-0000-0000862F0000}"/>
    <cellStyle name="Currency 5 3 2 4 2 2 3" xfId="12494" xr:uid="{00000000-0005-0000-0000-0000872F0000}"/>
    <cellStyle name="Currency 5 3 2 4 2 3" xfId="12495" xr:uid="{00000000-0005-0000-0000-0000882F0000}"/>
    <cellStyle name="Currency 5 3 2 4 2 3 2" xfId="12496" xr:uid="{00000000-0005-0000-0000-0000892F0000}"/>
    <cellStyle name="Currency 5 3 2 4 2 3 2 2" xfId="12497" xr:uid="{00000000-0005-0000-0000-00008A2F0000}"/>
    <cellStyle name="Currency 5 3 2 4 2 3 3" xfId="12498" xr:uid="{00000000-0005-0000-0000-00008B2F0000}"/>
    <cellStyle name="Currency 5 3 2 4 2 4" xfId="12499" xr:uid="{00000000-0005-0000-0000-00008C2F0000}"/>
    <cellStyle name="Currency 5 3 2 4 2 4 2" xfId="12500" xr:uid="{00000000-0005-0000-0000-00008D2F0000}"/>
    <cellStyle name="Currency 5 3 2 4 2 5" xfId="12501" xr:uid="{00000000-0005-0000-0000-00008E2F0000}"/>
    <cellStyle name="Currency 5 3 2 4 2 5 2" xfId="12502" xr:uid="{00000000-0005-0000-0000-00008F2F0000}"/>
    <cellStyle name="Currency 5 3 2 4 2 6" xfId="12503" xr:uid="{00000000-0005-0000-0000-0000902F0000}"/>
    <cellStyle name="Currency 5 3 2 4 3" xfId="12504" xr:uid="{00000000-0005-0000-0000-0000912F0000}"/>
    <cellStyle name="Currency 5 3 2 4 3 2" xfId="12505" xr:uid="{00000000-0005-0000-0000-0000922F0000}"/>
    <cellStyle name="Currency 5 3 2 4 3 2 2" xfId="12506" xr:uid="{00000000-0005-0000-0000-0000932F0000}"/>
    <cellStyle name="Currency 5 3 2 4 3 3" xfId="12507" xr:uid="{00000000-0005-0000-0000-0000942F0000}"/>
    <cellStyle name="Currency 5 3 2 4 4" xfId="12508" xr:uid="{00000000-0005-0000-0000-0000952F0000}"/>
    <cellStyle name="Currency 5 3 2 4 4 2" xfId="12509" xr:uid="{00000000-0005-0000-0000-0000962F0000}"/>
    <cellStyle name="Currency 5 3 2 4 4 2 2" xfId="12510" xr:uid="{00000000-0005-0000-0000-0000972F0000}"/>
    <cellStyle name="Currency 5 3 2 4 4 3" xfId="12511" xr:uid="{00000000-0005-0000-0000-0000982F0000}"/>
    <cellStyle name="Currency 5 3 2 4 5" xfId="12512" xr:uid="{00000000-0005-0000-0000-0000992F0000}"/>
    <cellStyle name="Currency 5 3 2 4 5 2" xfId="12513" xr:uid="{00000000-0005-0000-0000-00009A2F0000}"/>
    <cellStyle name="Currency 5 3 2 4 6" xfId="12514" xr:uid="{00000000-0005-0000-0000-00009B2F0000}"/>
    <cellStyle name="Currency 5 3 2 4 6 2" xfId="12515" xr:uid="{00000000-0005-0000-0000-00009C2F0000}"/>
    <cellStyle name="Currency 5 3 2 4 7" xfId="12516" xr:uid="{00000000-0005-0000-0000-00009D2F0000}"/>
    <cellStyle name="Currency 5 3 2 5" xfId="12517" xr:uid="{00000000-0005-0000-0000-00009E2F0000}"/>
    <cellStyle name="Currency 5 3 2 5 2" xfId="12518" xr:uid="{00000000-0005-0000-0000-00009F2F0000}"/>
    <cellStyle name="Currency 5 3 2 5 2 2" xfId="12519" xr:uid="{00000000-0005-0000-0000-0000A02F0000}"/>
    <cellStyle name="Currency 5 3 2 5 2 2 2" xfId="12520" xr:uid="{00000000-0005-0000-0000-0000A12F0000}"/>
    <cellStyle name="Currency 5 3 2 5 2 3" xfId="12521" xr:uid="{00000000-0005-0000-0000-0000A22F0000}"/>
    <cellStyle name="Currency 5 3 2 5 3" xfId="12522" xr:uid="{00000000-0005-0000-0000-0000A32F0000}"/>
    <cellStyle name="Currency 5 3 2 5 3 2" xfId="12523" xr:uid="{00000000-0005-0000-0000-0000A42F0000}"/>
    <cellStyle name="Currency 5 3 2 5 3 2 2" xfId="12524" xr:uid="{00000000-0005-0000-0000-0000A52F0000}"/>
    <cellStyle name="Currency 5 3 2 5 3 3" xfId="12525" xr:uid="{00000000-0005-0000-0000-0000A62F0000}"/>
    <cellStyle name="Currency 5 3 2 5 4" xfId="12526" xr:uid="{00000000-0005-0000-0000-0000A72F0000}"/>
    <cellStyle name="Currency 5 3 2 5 4 2" xfId="12527" xr:uid="{00000000-0005-0000-0000-0000A82F0000}"/>
    <cellStyle name="Currency 5 3 2 5 5" xfId="12528" xr:uid="{00000000-0005-0000-0000-0000A92F0000}"/>
    <cellStyle name="Currency 5 3 2 5 5 2" xfId="12529" xr:uid="{00000000-0005-0000-0000-0000AA2F0000}"/>
    <cellStyle name="Currency 5 3 2 5 6" xfId="12530" xr:uid="{00000000-0005-0000-0000-0000AB2F0000}"/>
    <cellStyle name="Currency 5 3 2 6" xfId="12531" xr:uid="{00000000-0005-0000-0000-0000AC2F0000}"/>
    <cellStyle name="Currency 5 3 2 6 2" xfId="12532" xr:uid="{00000000-0005-0000-0000-0000AD2F0000}"/>
    <cellStyle name="Currency 5 3 2 6 2 2" xfId="12533" xr:uid="{00000000-0005-0000-0000-0000AE2F0000}"/>
    <cellStyle name="Currency 5 3 2 6 3" xfId="12534" xr:uid="{00000000-0005-0000-0000-0000AF2F0000}"/>
    <cellStyle name="Currency 5 3 2 7" xfId="12535" xr:uid="{00000000-0005-0000-0000-0000B02F0000}"/>
    <cellStyle name="Currency 5 3 2 7 2" xfId="12536" xr:uid="{00000000-0005-0000-0000-0000B12F0000}"/>
    <cellStyle name="Currency 5 3 2 7 2 2" xfId="12537" xr:uid="{00000000-0005-0000-0000-0000B22F0000}"/>
    <cellStyle name="Currency 5 3 2 7 3" xfId="12538" xr:uid="{00000000-0005-0000-0000-0000B32F0000}"/>
    <cellStyle name="Currency 5 3 2 8" xfId="12539" xr:uid="{00000000-0005-0000-0000-0000B42F0000}"/>
    <cellStyle name="Currency 5 3 2 8 2" xfId="12540" xr:uid="{00000000-0005-0000-0000-0000B52F0000}"/>
    <cellStyle name="Currency 5 3 2 9" xfId="12541" xr:uid="{00000000-0005-0000-0000-0000B62F0000}"/>
    <cellStyle name="Currency 5 3 2 9 2" xfId="12542" xr:uid="{00000000-0005-0000-0000-0000B72F0000}"/>
    <cellStyle name="Currency 5 3 3" xfId="12543" xr:uid="{00000000-0005-0000-0000-0000B82F0000}"/>
    <cellStyle name="Currency 5 3 3 2" xfId="12544" xr:uid="{00000000-0005-0000-0000-0000B92F0000}"/>
    <cellStyle name="Currency 5 3 3 2 2" xfId="12545" xr:uid="{00000000-0005-0000-0000-0000BA2F0000}"/>
    <cellStyle name="Currency 5 3 3 2 2 2" xfId="12546" xr:uid="{00000000-0005-0000-0000-0000BB2F0000}"/>
    <cellStyle name="Currency 5 3 3 2 2 2 2" xfId="12547" xr:uid="{00000000-0005-0000-0000-0000BC2F0000}"/>
    <cellStyle name="Currency 5 3 3 2 2 2 2 2" xfId="12548" xr:uid="{00000000-0005-0000-0000-0000BD2F0000}"/>
    <cellStyle name="Currency 5 3 3 2 2 2 3" xfId="12549" xr:uid="{00000000-0005-0000-0000-0000BE2F0000}"/>
    <cellStyle name="Currency 5 3 3 2 2 3" xfId="12550" xr:uid="{00000000-0005-0000-0000-0000BF2F0000}"/>
    <cellStyle name="Currency 5 3 3 2 2 3 2" xfId="12551" xr:uid="{00000000-0005-0000-0000-0000C02F0000}"/>
    <cellStyle name="Currency 5 3 3 2 2 3 2 2" xfId="12552" xr:uid="{00000000-0005-0000-0000-0000C12F0000}"/>
    <cellStyle name="Currency 5 3 3 2 2 3 3" xfId="12553" xr:uid="{00000000-0005-0000-0000-0000C22F0000}"/>
    <cellStyle name="Currency 5 3 3 2 2 4" xfId="12554" xr:uid="{00000000-0005-0000-0000-0000C32F0000}"/>
    <cellStyle name="Currency 5 3 3 2 2 4 2" xfId="12555" xr:uid="{00000000-0005-0000-0000-0000C42F0000}"/>
    <cellStyle name="Currency 5 3 3 2 2 5" xfId="12556" xr:uid="{00000000-0005-0000-0000-0000C52F0000}"/>
    <cellStyle name="Currency 5 3 3 2 2 5 2" xfId="12557" xr:uid="{00000000-0005-0000-0000-0000C62F0000}"/>
    <cellStyle name="Currency 5 3 3 2 2 6" xfId="12558" xr:uid="{00000000-0005-0000-0000-0000C72F0000}"/>
    <cellStyle name="Currency 5 3 3 2 3" xfId="12559" xr:uid="{00000000-0005-0000-0000-0000C82F0000}"/>
    <cellStyle name="Currency 5 3 3 2 3 2" xfId="12560" xr:uid="{00000000-0005-0000-0000-0000C92F0000}"/>
    <cellStyle name="Currency 5 3 3 2 3 2 2" xfId="12561" xr:uid="{00000000-0005-0000-0000-0000CA2F0000}"/>
    <cellStyle name="Currency 5 3 3 2 3 3" xfId="12562" xr:uid="{00000000-0005-0000-0000-0000CB2F0000}"/>
    <cellStyle name="Currency 5 3 3 2 4" xfId="12563" xr:uid="{00000000-0005-0000-0000-0000CC2F0000}"/>
    <cellStyle name="Currency 5 3 3 2 4 2" xfId="12564" xr:uid="{00000000-0005-0000-0000-0000CD2F0000}"/>
    <cellStyle name="Currency 5 3 3 2 4 2 2" xfId="12565" xr:uid="{00000000-0005-0000-0000-0000CE2F0000}"/>
    <cellStyle name="Currency 5 3 3 2 4 3" xfId="12566" xr:uid="{00000000-0005-0000-0000-0000CF2F0000}"/>
    <cellStyle name="Currency 5 3 3 2 5" xfId="12567" xr:uid="{00000000-0005-0000-0000-0000D02F0000}"/>
    <cellStyle name="Currency 5 3 3 2 5 2" xfId="12568" xr:uid="{00000000-0005-0000-0000-0000D12F0000}"/>
    <cellStyle name="Currency 5 3 3 2 6" xfId="12569" xr:uid="{00000000-0005-0000-0000-0000D22F0000}"/>
    <cellStyle name="Currency 5 3 3 2 6 2" xfId="12570" xr:uid="{00000000-0005-0000-0000-0000D32F0000}"/>
    <cellStyle name="Currency 5 3 3 2 7" xfId="12571" xr:uid="{00000000-0005-0000-0000-0000D42F0000}"/>
    <cellStyle name="Currency 5 3 3 3" xfId="12572" xr:uid="{00000000-0005-0000-0000-0000D52F0000}"/>
    <cellStyle name="Currency 5 3 3 3 2" xfId="12573" xr:uid="{00000000-0005-0000-0000-0000D62F0000}"/>
    <cellStyle name="Currency 5 3 3 3 2 2" xfId="12574" xr:uid="{00000000-0005-0000-0000-0000D72F0000}"/>
    <cellStyle name="Currency 5 3 3 3 2 2 2" xfId="12575" xr:uid="{00000000-0005-0000-0000-0000D82F0000}"/>
    <cellStyle name="Currency 5 3 3 3 2 3" xfId="12576" xr:uid="{00000000-0005-0000-0000-0000D92F0000}"/>
    <cellStyle name="Currency 5 3 3 3 3" xfId="12577" xr:uid="{00000000-0005-0000-0000-0000DA2F0000}"/>
    <cellStyle name="Currency 5 3 3 3 3 2" xfId="12578" xr:uid="{00000000-0005-0000-0000-0000DB2F0000}"/>
    <cellStyle name="Currency 5 3 3 3 3 2 2" xfId="12579" xr:uid="{00000000-0005-0000-0000-0000DC2F0000}"/>
    <cellStyle name="Currency 5 3 3 3 3 3" xfId="12580" xr:uid="{00000000-0005-0000-0000-0000DD2F0000}"/>
    <cellStyle name="Currency 5 3 3 3 4" xfId="12581" xr:uid="{00000000-0005-0000-0000-0000DE2F0000}"/>
    <cellStyle name="Currency 5 3 3 3 4 2" xfId="12582" xr:uid="{00000000-0005-0000-0000-0000DF2F0000}"/>
    <cellStyle name="Currency 5 3 3 3 5" xfId="12583" xr:uid="{00000000-0005-0000-0000-0000E02F0000}"/>
    <cellStyle name="Currency 5 3 3 3 5 2" xfId="12584" xr:uid="{00000000-0005-0000-0000-0000E12F0000}"/>
    <cellStyle name="Currency 5 3 3 3 6" xfId="12585" xr:uid="{00000000-0005-0000-0000-0000E22F0000}"/>
    <cellStyle name="Currency 5 3 3 4" xfId="12586" xr:uid="{00000000-0005-0000-0000-0000E32F0000}"/>
    <cellStyle name="Currency 5 3 3 4 2" xfId="12587" xr:uid="{00000000-0005-0000-0000-0000E42F0000}"/>
    <cellStyle name="Currency 5 3 3 4 2 2" xfId="12588" xr:uid="{00000000-0005-0000-0000-0000E52F0000}"/>
    <cellStyle name="Currency 5 3 3 4 3" xfId="12589" xr:uid="{00000000-0005-0000-0000-0000E62F0000}"/>
    <cellStyle name="Currency 5 3 3 5" xfId="12590" xr:uid="{00000000-0005-0000-0000-0000E72F0000}"/>
    <cellStyle name="Currency 5 3 3 5 2" xfId="12591" xr:uid="{00000000-0005-0000-0000-0000E82F0000}"/>
    <cellStyle name="Currency 5 3 3 5 2 2" xfId="12592" xr:uid="{00000000-0005-0000-0000-0000E92F0000}"/>
    <cellStyle name="Currency 5 3 3 5 3" xfId="12593" xr:uid="{00000000-0005-0000-0000-0000EA2F0000}"/>
    <cellStyle name="Currency 5 3 3 6" xfId="12594" xr:uid="{00000000-0005-0000-0000-0000EB2F0000}"/>
    <cellStyle name="Currency 5 3 3 6 2" xfId="12595" xr:uid="{00000000-0005-0000-0000-0000EC2F0000}"/>
    <cellStyle name="Currency 5 3 3 7" xfId="12596" xr:uid="{00000000-0005-0000-0000-0000ED2F0000}"/>
    <cellStyle name="Currency 5 3 3 7 2" xfId="12597" xr:uid="{00000000-0005-0000-0000-0000EE2F0000}"/>
    <cellStyle name="Currency 5 3 3 8" xfId="12598" xr:uid="{00000000-0005-0000-0000-0000EF2F0000}"/>
    <cellStyle name="Currency 5 3 4" xfId="12599" xr:uid="{00000000-0005-0000-0000-0000F02F0000}"/>
    <cellStyle name="Currency 5 3 4 2" xfId="12600" xr:uid="{00000000-0005-0000-0000-0000F12F0000}"/>
    <cellStyle name="Currency 5 3 4 2 2" xfId="12601" xr:uid="{00000000-0005-0000-0000-0000F22F0000}"/>
    <cellStyle name="Currency 5 3 4 2 2 2" xfId="12602" xr:uid="{00000000-0005-0000-0000-0000F32F0000}"/>
    <cellStyle name="Currency 5 3 4 2 2 2 2" xfId="12603" xr:uid="{00000000-0005-0000-0000-0000F42F0000}"/>
    <cellStyle name="Currency 5 3 4 2 2 3" xfId="12604" xr:uid="{00000000-0005-0000-0000-0000F52F0000}"/>
    <cellStyle name="Currency 5 3 4 2 3" xfId="12605" xr:uid="{00000000-0005-0000-0000-0000F62F0000}"/>
    <cellStyle name="Currency 5 3 4 2 3 2" xfId="12606" xr:uid="{00000000-0005-0000-0000-0000F72F0000}"/>
    <cellStyle name="Currency 5 3 4 2 3 2 2" xfId="12607" xr:uid="{00000000-0005-0000-0000-0000F82F0000}"/>
    <cellStyle name="Currency 5 3 4 2 3 3" xfId="12608" xr:uid="{00000000-0005-0000-0000-0000F92F0000}"/>
    <cellStyle name="Currency 5 3 4 2 4" xfId="12609" xr:uid="{00000000-0005-0000-0000-0000FA2F0000}"/>
    <cellStyle name="Currency 5 3 4 2 4 2" xfId="12610" xr:uid="{00000000-0005-0000-0000-0000FB2F0000}"/>
    <cellStyle name="Currency 5 3 4 2 5" xfId="12611" xr:uid="{00000000-0005-0000-0000-0000FC2F0000}"/>
    <cellStyle name="Currency 5 3 4 2 5 2" xfId="12612" xr:uid="{00000000-0005-0000-0000-0000FD2F0000}"/>
    <cellStyle name="Currency 5 3 4 2 6" xfId="12613" xr:uid="{00000000-0005-0000-0000-0000FE2F0000}"/>
    <cellStyle name="Currency 5 3 4 3" xfId="12614" xr:uid="{00000000-0005-0000-0000-0000FF2F0000}"/>
    <cellStyle name="Currency 5 3 4 3 2" xfId="12615" xr:uid="{00000000-0005-0000-0000-000000300000}"/>
    <cellStyle name="Currency 5 3 4 3 2 2" xfId="12616" xr:uid="{00000000-0005-0000-0000-000001300000}"/>
    <cellStyle name="Currency 5 3 4 3 3" xfId="12617" xr:uid="{00000000-0005-0000-0000-000002300000}"/>
    <cellStyle name="Currency 5 3 4 4" xfId="12618" xr:uid="{00000000-0005-0000-0000-000003300000}"/>
    <cellStyle name="Currency 5 3 4 4 2" xfId="12619" xr:uid="{00000000-0005-0000-0000-000004300000}"/>
    <cellStyle name="Currency 5 3 4 4 2 2" xfId="12620" xr:uid="{00000000-0005-0000-0000-000005300000}"/>
    <cellStyle name="Currency 5 3 4 4 3" xfId="12621" xr:uid="{00000000-0005-0000-0000-000006300000}"/>
    <cellStyle name="Currency 5 3 4 5" xfId="12622" xr:uid="{00000000-0005-0000-0000-000007300000}"/>
    <cellStyle name="Currency 5 3 4 5 2" xfId="12623" xr:uid="{00000000-0005-0000-0000-000008300000}"/>
    <cellStyle name="Currency 5 3 4 6" xfId="12624" xr:uid="{00000000-0005-0000-0000-000009300000}"/>
    <cellStyle name="Currency 5 3 4 6 2" xfId="12625" xr:uid="{00000000-0005-0000-0000-00000A300000}"/>
    <cellStyle name="Currency 5 3 4 7" xfId="12626" xr:uid="{00000000-0005-0000-0000-00000B300000}"/>
    <cellStyle name="Currency 5 3 5" xfId="12627" xr:uid="{00000000-0005-0000-0000-00000C300000}"/>
    <cellStyle name="Currency 5 3 5 2" xfId="12628" xr:uid="{00000000-0005-0000-0000-00000D300000}"/>
    <cellStyle name="Currency 5 3 5 2 2" xfId="12629" xr:uid="{00000000-0005-0000-0000-00000E300000}"/>
    <cellStyle name="Currency 5 3 5 2 2 2" xfId="12630" xr:uid="{00000000-0005-0000-0000-00000F300000}"/>
    <cellStyle name="Currency 5 3 5 2 2 2 2" xfId="12631" xr:uid="{00000000-0005-0000-0000-000010300000}"/>
    <cellStyle name="Currency 5 3 5 2 2 3" xfId="12632" xr:uid="{00000000-0005-0000-0000-000011300000}"/>
    <cellStyle name="Currency 5 3 5 2 3" xfId="12633" xr:uid="{00000000-0005-0000-0000-000012300000}"/>
    <cellStyle name="Currency 5 3 5 2 3 2" xfId="12634" xr:uid="{00000000-0005-0000-0000-000013300000}"/>
    <cellStyle name="Currency 5 3 5 2 3 2 2" xfId="12635" xr:uid="{00000000-0005-0000-0000-000014300000}"/>
    <cellStyle name="Currency 5 3 5 2 3 3" xfId="12636" xr:uid="{00000000-0005-0000-0000-000015300000}"/>
    <cellStyle name="Currency 5 3 5 2 4" xfId="12637" xr:uid="{00000000-0005-0000-0000-000016300000}"/>
    <cellStyle name="Currency 5 3 5 2 4 2" xfId="12638" xr:uid="{00000000-0005-0000-0000-000017300000}"/>
    <cellStyle name="Currency 5 3 5 2 5" xfId="12639" xr:uid="{00000000-0005-0000-0000-000018300000}"/>
    <cellStyle name="Currency 5 3 5 2 5 2" xfId="12640" xr:uid="{00000000-0005-0000-0000-000019300000}"/>
    <cellStyle name="Currency 5 3 5 2 6" xfId="12641" xr:uid="{00000000-0005-0000-0000-00001A300000}"/>
    <cellStyle name="Currency 5 3 5 3" xfId="12642" xr:uid="{00000000-0005-0000-0000-00001B300000}"/>
    <cellStyle name="Currency 5 3 5 3 2" xfId="12643" xr:uid="{00000000-0005-0000-0000-00001C300000}"/>
    <cellStyle name="Currency 5 3 5 3 2 2" xfId="12644" xr:uid="{00000000-0005-0000-0000-00001D300000}"/>
    <cellStyle name="Currency 5 3 5 3 3" xfId="12645" xr:uid="{00000000-0005-0000-0000-00001E300000}"/>
    <cellStyle name="Currency 5 3 5 4" xfId="12646" xr:uid="{00000000-0005-0000-0000-00001F300000}"/>
    <cellStyle name="Currency 5 3 5 4 2" xfId="12647" xr:uid="{00000000-0005-0000-0000-000020300000}"/>
    <cellStyle name="Currency 5 3 5 4 2 2" xfId="12648" xr:uid="{00000000-0005-0000-0000-000021300000}"/>
    <cellStyle name="Currency 5 3 5 4 3" xfId="12649" xr:uid="{00000000-0005-0000-0000-000022300000}"/>
    <cellStyle name="Currency 5 3 5 5" xfId="12650" xr:uid="{00000000-0005-0000-0000-000023300000}"/>
    <cellStyle name="Currency 5 3 5 5 2" xfId="12651" xr:uid="{00000000-0005-0000-0000-000024300000}"/>
    <cellStyle name="Currency 5 3 5 6" xfId="12652" xr:uid="{00000000-0005-0000-0000-000025300000}"/>
    <cellStyle name="Currency 5 3 5 6 2" xfId="12653" xr:uid="{00000000-0005-0000-0000-000026300000}"/>
    <cellStyle name="Currency 5 3 5 7" xfId="12654" xr:uid="{00000000-0005-0000-0000-000027300000}"/>
    <cellStyle name="Currency 5 3 6" xfId="12655" xr:uid="{00000000-0005-0000-0000-000028300000}"/>
    <cellStyle name="Currency 5 3 6 2" xfId="12656" xr:uid="{00000000-0005-0000-0000-000029300000}"/>
    <cellStyle name="Currency 5 3 6 2 2" xfId="12657" xr:uid="{00000000-0005-0000-0000-00002A300000}"/>
    <cellStyle name="Currency 5 3 6 2 2 2" xfId="12658" xr:uid="{00000000-0005-0000-0000-00002B300000}"/>
    <cellStyle name="Currency 5 3 6 2 3" xfId="12659" xr:uid="{00000000-0005-0000-0000-00002C300000}"/>
    <cellStyle name="Currency 5 3 6 3" xfId="12660" xr:uid="{00000000-0005-0000-0000-00002D300000}"/>
    <cellStyle name="Currency 5 3 6 3 2" xfId="12661" xr:uid="{00000000-0005-0000-0000-00002E300000}"/>
    <cellStyle name="Currency 5 3 6 3 2 2" xfId="12662" xr:uid="{00000000-0005-0000-0000-00002F300000}"/>
    <cellStyle name="Currency 5 3 6 3 3" xfId="12663" xr:uid="{00000000-0005-0000-0000-000030300000}"/>
    <cellStyle name="Currency 5 3 6 4" xfId="12664" xr:uid="{00000000-0005-0000-0000-000031300000}"/>
    <cellStyle name="Currency 5 3 6 4 2" xfId="12665" xr:uid="{00000000-0005-0000-0000-000032300000}"/>
    <cellStyle name="Currency 5 3 6 5" xfId="12666" xr:uid="{00000000-0005-0000-0000-000033300000}"/>
    <cellStyle name="Currency 5 3 6 5 2" xfId="12667" xr:uid="{00000000-0005-0000-0000-000034300000}"/>
    <cellStyle name="Currency 5 3 6 6" xfId="12668" xr:uid="{00000000-0005-0000-0000-000035300000}"/>
    <cellStyle name="Currency 5 3 7" xfId="12669" xr:uid="{00000000-0005-0000-0000-000036300000}"/>
    <cellStyle name="Currency 5 3 7 2" xfId="12670" xr:uid="{00000000-0005-0000-0000-000037300000}"/>
    <cellStyle name="Currency 5 3 7 2 2" xfId="12671" xr:uid="{00000000-0005-0000-0000-000038300000}"/>
    <cellStyle name="Currency 5 3 7 3" xfId="12672" xr:uid="{00000000-0005-0000-0000-000039300000}"/>
    <cellStyle name="Currency 5 3 8" xfId="12673" xr:uid="{00000000-0005-0000-0000-00003A300000}"/>
    <cellStyle name="Currency 5 3 8 2" xfId="12674" xr:uid="{00000000-0005-0000-0000-00003B300000}"/>
    <cellStyle name="Currency 5 3 8 2 2" xfId="12675" xr:uid="{00000000-0005-0000-0000-00003C300000}"/>
    <cellStyle name="Currency 5 3 8 3" xfId="12676" xr:uid="{00000000-0005-0000-0000-00003D300000}"/>
    <cellStyle name="Currency 5 3 9" xfId="12677" xr:uid="{00000000-0005-0000-0000-00003E300000}"/>
    <cellStyle name="Currency 5 3 9 2" xfId="12678" xr:uid="{00000000-0005-0000-0000-00003F300000}"/>
    <cellStyle name="Currency 5 4" xfId="12679" xr:uid="{00000000-0005-0000-0000-000040300000}"/>
    <cellStyle name="Currency 5 4 10" xfId="12680" xr:uid="{00000000-0005-0000-0000-000041300000}"/>
    <cellStyle name="Currency 5 4 2" xfId="12681" xr:uid="{00000000-0005-0000-0000-000042300000}"/>
    <cellStyle name="Currency 5 4 2 2" xfId="12682" xr:uid="{00000000-0005-0000-0000-000043300000}"/>
    <cellStyle name="Currency 5 4 2 2 2" xfId="12683" xr:uid="{00000000-0005-0000-0000-000044300000}"/>
    <cellStyle name="Currency 5 4 2 2 2 2" xfId="12684" xr:uid="{00000000-0005-0000-0000-000045300000}"/>
    <cellStyle name="Currency 5 4 2 2 2 2 2" xfId="12685" xr:uid="{00000000-0005-0000-0000-000046300000}"/>
    <cellStyle name="Currency 5 4 2 2 2 2 2 2" xfId="12686" xr:uid="{00000000-0005-0000-0000-000047300000}"/>
    <cellStyle name="Currency 5 4 2 2 2 2 3" xfId="12687" xr:uid="{00000000-0005-0000-0000-000048300000}"/>
    <cellStyle name="Currency 5 4 2 2 2 3" xfId="12688" xr:uid="{00000000-0005-0000-0000-000049300000}"/>
    <cellStyle name="Currency 5 4 2 2 2 3 2" xfId="12689" xr:uid="{00000000-0005-0000-0000-00004A300000}"/>
    <cellStyle name="Currency 5 4 2 2 2 3 2 2" xfId="12690" xr:uid="{00000000-0005-0000-0000-00004B300000}"/>
    <cellStyle name="Currency 5 4 2 2 2 3 3" xfId="12691" xr:uid="{00000000-0005-0000-0000-00004C300000}"/>
    <cellStyle name="Currency 5 4 2 2 2 4" xfId="12692" xr:uid="{00000000-0005-0000-0000-00004D300000}"/>
    <cellStyle name="Currency 5 4 2 2 2 4 2" xfId="12693" xr:uid="{00000000-0005-0000-0000-00004E300000}"/>
    <cellStyle name="Currency 5 4 2 2 2 5" xfId="12694" xr:uid="{00000000-0005-0000-0000-00004F300000}"/>
    <cellStyle name="Currency 5 4 2 2 2 5 2" xfId="12695" xr:uid="{00000000-0005-0000-0000-000050300000}"/>
    <cellStyle name="Currency 5 4 2 2 2 6" xfId="12696" xr:uid="{00000000-0005-0000-0000-000051300000}"/>
    <cellStyle name="Currency 5 4 2 2 3" xfId="12697" xr:uid="{00000000-0005-0000-0000-000052300000}"/>
    <cellStyle name="Currency 5 4 2 2 3 2" xfId="12698" xr:uid="{00000000-0005-0000-0000-000053300000}"/>
    <cellStyle name="Currency 5 4 2 2 3 2 2" xfId="12699" xr:uid="{00000000-0005-0000-0000-000054300000}"/>
    <cellStyle name="Currency 5 4 2 2 3 3" xfId="12700" xr:uid="{00000000-0005-0000-0000-000055300000}"/>
    <cellStyle name="Currency 5 4 2 2 4" xfId="12701" xr:uid="{00000000-0005-0000-0000-000056300000}"/>
    <cellStyle name="Currency 5 4 2 2 4 2" xfId="12702" xr:uid="{00000000-0005-0000-0000-000057300000}"/>
    <cellStyle name="Currency 5 4 2 2 4 2 2" xfId="12703" xr:uid="{00000000-0005-0000-0000-000058300000}"/>
    <cellStyle name="Currency 5 4 2 2 4 3" xfId="12704" xr:uid="{00000000-0005-0000-0000-000059300000}"/>
    <cellStyle name="Currency 5 4 2 2 5" xfId="12705" xr:uid="{00000000-0005-0000-0000-00005A300000}"/>
    <cellStyle name="Currency 5 4 2 2 5 2" xfId="12706" xr:uid="{00000000-0005-0000-0000-00005B300000}"/>
    <cellStyle name="Currency 5 4 2 2 6" xfId="12707" xr:uid="{00000000-0005-0000-0000-00005C300000}"/>
    <cellStyle name="Currency 5 4 2 2 6 2" xfId="12708" xr:uid="{00000000-0005-0000-0000-00005D300000}"/>
    <cellStyle name="Currency 5 4 2 2 7" xfId="12709" xr:uid="{00000000-0005-0000-0000-00005E300000}"/>
    <cellStyle name="Currency 5 4 2 3" xfId="12710" xr:uid="{00000000-0005-0000-0000-00005F300000}"/>
    <cellStyle name="Currency 5 4 2 3 2" xfId="12711" xr:uid="{00000000-0005-0000-0000-000060300000}"/>
    <cellStyle name="Currency 5 4 2 3 2 2" xfId="12712" xr:uid="{00000000-0005-0000-0000-000061300000}"/>
    <cellStyle name="Currency 5 4 2 3 2 2 2" xfId="12713" xr:uid="{00000000-0005-0000-0000-000062300000}"/>
    <cellStyle name="Currency 5 4 2 3 2 3" xfId="12714" xr:uid="{00000000-0005-0000-0000-000063300000}"/>
    <cellStyle name="Currency 5 4 2 3 3" xfId="12715" xr:uid="{00000000-0005-0000-0000-000064300000}"/>
    <cellStyle name="Currency 5 4 2 3 3 2" xfId="12716" xr:uid="{00000000-0005-0000-0000-000065300000}"/>
    <cellStyle name="Currency 5 4 2 3 3 2 2" xfId="12717" xr:uid="{00000000-0005-0000-0000-000066300000}"/>
    <cellStyle name="Currency 5 4 2 3 3 3" xfId="12718" xr:uid="{00000000-0005-0000-0000-000067300000}"/>
    <cellStyle name="Currency 5 4 2 3 4" xfId="12719" xr:uid="{00000000-0005-0000-0000-000068300000}"/>
    <cellStyle name="Currency 5 4 2 3 4 2" xfId="12720" xr:uid="{00000000-0005-0000-0000-000069300000}"/>
    <cellStyle name="Currency 5 4 2 3 5" xfId="12721" xr:uid="{00000000-0005-0000-0000-00006A300000}"/>
    <cellStyle name="Currency 5 4 2 3 5 2" xfId="12722" xr:uid="{00000000-0005-0000-0000-00006B300000}"/>
    <cellStyle name="Currency 5 4 2 3 6" xfId="12723" xr:uid="{00000000-0005-0000-0000-00006C300000}"/>
    <cellStyle name="Currency 5 4 2 4" xfId="12724" xr:uid="{00000000-0005-0000-0000-00006D300000}"/>
    <cellStyle name="Currency 5 4 2 4 2" xfId="12725" xr:uid="{00000000-0005-0000-0000-00006E300000}"/>
    <cellStyle name="Currency 5 4 2 4 2 2" xfId="12726" xr:uid="{00000000-0005-0000-0000-00006F300000}"/>
    <cellStyle name="Currency 5 4 2 4 3" xfId="12727" xr:uid="{00000000-0005-0000-0000-000070300000}"/>
    <cellStyle name="Currency 5 4 2 5" xfId="12728" xr:uid="{00000000-0005-0000-0000-000071300000}"/>
    <cellStyle name="Currency 5 4 2 5 2" xfId="12729" xr:uid="{00000000-0005-0000-0000-000072300000}"/>
    <cellStyle name="Currency 5 4 2 5 2 2" xfId="12730" xr:uid="{00000000-0005-0000-0000-000073300000}"/>
    <cellStyle name="Currency 5 4 2 5 3" xfId="12731" xr:uid="{00000000-0005-0000-0000-000074300000}"/>
    <cellStyle name="Currency 5 4 2 6" xfId="12732" xr:uid="{00000000-0005-0000-0000-000075300000}"/>
    <cellStyle name="Currency 5 4 2 6 2" xfId="12733" xr:uid="{00000000-0005-0000-0000-000076300000}"/>
    <cellStyle name="Currency 5 4 2 7" xfId="12734" xr:uid="{00000000-0005-0000-0000-000077300000}"/>
    <cellStyle name="Currency 5 4 2 7 2" xfId="12735" xr:uid="{00000000-0005-0000-0000-000078300000}"/>
    <cellStyle name="Currency 5 4 2 8" xfId="12736" xr:uid="{00000000-0005-0000-0000-000079300000}"/>
    <cellStyle name="Currency 5 4 3" xfId="12737" xr:uid="{00000000-0005-0000-0000-00007A300000}"/>
    <cellStyle name="Currency 5 4 3 2" xfId="12738" xr:uid="{00000000-0005-0000-0000-00007B300000}"/>
    <cellStyle name="Currency 5 4 3 2 2" xfId="12739" xr:uid="{00000000-0005-0000-0000-00007C300000}"/>
    <cellStyle name="Currency 5 4 3 2 2 2" xfId="12740" xr:uid="{00000000-0005-0000-0000-00007D300000}"/>
    <cellStyle name="Currency 5 4 3 2 2 2 2" xfId="12741" xr:uid="{00000000-0005-0000-0000-00007E300000}"/>
    <cellStyle name="Currency 5 4 3 2 2 3" xfId="12742" xr:uid="{00000000-0005-0000-0000-00007F300000}"/>
    <cellStyle name="Currency 5 4 3 2 3" xfId="12743" xr:uid="{00000000-0005-0000-0000-000080300000}"/>
    <cellStyle name="Currency 5 4 3 2 3 2" xfId="12744" xr:uid="{00000000-0005-0000-0000-000081300000}"/>
    <cellStyle name="Currency 5 4 3 2 3 2 2" xfId="12745" xr:uid="{00000000-0005-0000-0000-000082300000}"/>
    <cellStyle name="Currency 5 4 3 2 3 3" xfId="12746" xr:uid="{00000000-0005-0000-0000-000083300000}"/>
    <cellStyle name="Currency 5 4 3 2 4" xfId="12747" xr:uid="{00000000-0005-0000-0000-000084300000}"/>
    <cellStyle name="Currency 5 4 3 2 4 2" xfId="12748" xr:uid="{00000000-0005-0000-0000-000085300000}"/>
    <cellStyle name="Currency 5 4 3 2 5" xfId="12749" xr:uid="{00000000-0005-0000-0000-000086300000}"/>
    <cellStyle name="Currency 5 4 3 2 5 2" xfId="12750" xr:uid="{00000000-0005-0000-0000-000087300000}"/>
    <cellStyle name="Currency 5 4 3 2 6" xfId="12751" xr:uid="{00000000-0005-0000-0000-000088300000}"/>
    <cellStyle name="Currency 5 4 3 3" xfId="12752" xr:uid="{00000000-0005-0000-0000-000089300000}"/>
    <cellStyle name="Currency 5 4 3 3 2" xfId="12753" xr:uid="{00000000-0005-0000-0000-00008A300000}"/>
    <cellStyle name="Currency 5 4 3 3 2 2" xfId="12754" xr:uid="{00000000-0005-0000-0000-00008B300000}"/>
    <cellStyle name="Currency 5 4 3 3 3" xfId="12755" xr:uid="{00000000-0005-0000-0000-00008C300000}"/>
    <cellStyle name="Currency 5 4 3 4" xfId="12756" xr:uid="{00000000-0005-0000-0000-00008D300000}"/>
    <cellStyle name="Currency 5 4 3 4 2" xfId="12757" xr:uid="{00000000-0005-0000-0000-00008E300000}"/>
    <cellStyle name="Currency 5 4 3 4 2 2" xfId="12758" xr:uid="{00000000-0005-0000-0000-00008F300000}"/>
    <cellStyle name="Currency 5 4 3 4 3" xfId="12759" xr:uid="{00000000-0005-0000-0000-000090300000}"/>
    <cellStyle name="Currency 5 4 3 5" xfId="12760" xr:uid="{00000000-0005-0000-0000-000091300000}"/>
    <cellStyle name="Currency 5 4 3 5 2" xfId="12761" xr:uid="{00000000-0005-0000-0000-000092300000}"/>
    <cellStyle name="Currency 5 4 3 6" xfId="12762" xr:uid="{00000000-0005-0000-0000-000093300000}"/>
    <cellStyle name="Currency 5 4 3 6 2" xfId="12763" xr:uid="{00000000-0005-0000-0000-000094300000}"/>
    <cellStyle name="Currency 5 4 3 7" xfId="12764" xr:uid="{00000000-0005-0000-0000-000095300000}"/>
    <cellStyle name="Currency 5 4 4" xfId="12765" xr:uid="{00000000-0005-0000-0000-000096300000}"/>
    <cellStyle name="Currency 5 4 4 2" xfId="12766" xr:uid="{00000000-0005-0000-0000-000097300000}"/>
    <cellStyle name="Currency 5 4 4 2 2" xfId="12767" xr:uid="{00000000-0005-0000-0000-000098300000}"/>
    <cellStyle name="Currency 5 4 4 2 2 2" xfId="12768" xr:uid="{00000000-0005-0000-0000-000099300000}"/>
    <cellStyle name="Currency 5 4 4 2 2 2 2" xfId="12769" xr:uid="{00000000-0005-0000-0000-00009A300000}"/>
    <cellStyle name="Currency 5 4 4 2 2 3" xfId="12770" xr:uid="{00000000-0005-0000-0000-00009B300000}"/>
    <cellStyle name="Currency 5 4 4 2 3" xfId="12771" xr:uid="{00000000-0005-0000-0000-00009C300000}"/>
    <cellStyle name="Currency 5 4 4 2 3 2" xfId="12772" xr:uid="{00000000-0005-0000-0000-00009D300000}"/>
    <cellStyle name="Currency 5 4 4 2 3 2 2" xfId="12773" xr:uid="{00000000-0005-0000-0000-00009E300000}"/>
    <cellStyle name="Currency 5 4 4 2 3 3" xfId="12774" xr:uid="{00000000-0005-0000-0000-00009F300000}"/>
    <cellStyle name="Currency 5 4 4 2 4" xfId="12775" xr:uid="{00000000-0005-0000-0000-0000A0300000}"/>
    <cellStyle name="Currency 5 4 4 2 4 2" xfId="12776" xr:uid="{00000000-0005-0000-0000-0000A1300000}"/>
    <cellStyle name="Currency 5 4 4 2 5" xfId="12777" xr:uid="{00000000-0005-0000-0000-0000A2300000}"/>
    <cellStyle name="Currency 5 4 4 2 5 2" xfId="12778" xr:uid="{00000000-0005-0000-0000-0000A3300000}"/>
    <cellStyle name="Currency 5 4 4 2 6" xfId="12779" xr:uid="{00000000-0005-0000-0000-0000A4300000}"/>
    <cellStyle name="Currency 5 4 4 3" xfId="12780" xr:uid="{00000000-0005-0000-0000-0000A5300000}"/>
    <cellStyle name="Currency 5 4 4 3 2" xfId="12781" xr:uid="{00000000-0005-0000-0000-0000A6300000}"/>
    <cellStyle name="Currency 5 4 4 3 2 2" xfId="12782" xr:uid="{00000000-0005-0000-0000-0000A7300000}"/>
    <cellStyle name="Currency 5 4 4 3 3" xfId="12783" xr:uid="{00000000-0005-0000-0000-0000A8300000}"/>
    <cellStyle name="Currency 5 4 4 4" xfId="12784" xr:uid="{00000000-0005-0000-0000-0000A9300000}"/>
    <cellStyle name="Currency 5 4 4 4 2" xfId="12785" xr:uid="{00000000-0005-0000-0000-0000AA300000}"/>
    <cellStyle name="Currency 5 4 4 4 2 2" xfId="12786" xr:uid="{00000000-0005-0000-0000-0000AB300000}"/>
    <cellStyle name="Currency 5 4 4 4 3" xfId="12787" xr:uid="{00000000-0005-0000-0000-0000AC300000}"/>
    <cellStyle name="Currency 5 4 4 5" xfId="12788" xr:uid="{00000000-0005-0000-0000-0000AD300000}"/>
    <cellStyle name="Currency 5 4 4 5 2" xfId="12789" xr:uid="{00000000-0005-0000-0000-0000AE300000}"/>
    <cellStyle name="Currency 5 4 4 6" xfId="12790" xr:uid="{00000000-0005-0000-0000-0000AF300000}"/>
    <cellStyle name="Currency 5 4 4 6 2" xfId="12791" xr:uid="{00000000-0005-0000-0000-0000B0300000}"/>
    <cellStyle name="Currency 5 4 4 7" xfId="12792" xr:uid="{00000000-0005-0000-0000-0000B1300000}"/>
    <cellStyle name="Currency 5 4 5" xfId="12793" xr:uid="{00000000-0005-0000-0000-0000B2300000}"/>
    <cellStyle name="Currency 5 4 5 2" xfId="12794" xr:uid="{00000000-0005-0000-0000-0000B3300000}"/>
    <cellStyle name="Currency 5 4 5 2 2" xfId="12795" xr:uid="{00000000-0005-0000-0000-0000B4300000}"/>
    <cellStyle name="Currency 5 4 5 2 2 2" xfId="12796" xr:uid="{00000000-0005-0000-0000-0000B5300000}"/>
    <cellStyle name="Currency 5 4 5 2 3" xfId="12797" xr:uid="{00000000-0005-0000-0000-0000B6300000}"/>
    <cellStyle name="Currency 5 4 5 3" xfId="12798" xr:uid="{00000000-0005-0000-0000-0000B7300000}"/>
    <cellStyle name="Currency 5 4 5 3 2" xfId="12799" xr:uid="{00000000-0005-0000-0000-0000B8300000}"/>
    <cellStyle name="Currency 5 4 5 3 2 2" xfId="12800" xr:uid="{00000000-0005-0000-0000-0000B9300000}"/>
    <cellStyle name="Currency 5 4 5 3 3" xfId="12801" xr:uid="{00000000-0005-0000-0000-0000BA300000}"/>
    <cellStyle name="Currency 5 4 5 4" xfId="12802" xr:uid="{00000000-0005-0000-0000-0000BB300000}"/>
    <cellStyle name="Currency 5 4 5 4 2" xfId="12803" xr:uid="{00000000-0005-0000-0000-0000BC300000}"/>
    <cellStyle name="Currency 5 4 5 5" xfId="12804" xr:uid="{00000000-0005-0000-0000-0000BD300000}"/>
    <cellStyle name="Currency 5 4 5 5 2" xfId="12805" xr:uid="{00000000-0005-0000-0000-0000BE300000}"/>
    <cellStyle name="Currency 5 4 5 6" xfId="12806" xr:uid="{00000000-0005-0000-0000-0000BF300000}"/>
    <cellStyle name="Currency 5 4 6" xfId="12807" xr:uid="{00000000-0005-0000-0000-0000C0300000}"/>
    <cellStyle name="Currency 5 4 6 2" xfId="12808" xr:uid="{00000000-0005-0000-0000-0000C1300000}"/>
    <cellStyle name="Currency 5 4 6 2 2" xfId="12809" xr:uid="{00000000-0005-0000-0000-0000C2300000}"/>
    <cellStyle name="Currency 5 4 6 3" xfId="12810" xr:uid="{00000000-0005-0000-0000-0000C3300000}"/>
    <cellStyle name="Currency 5 4 7" xfId="12811" xr:uid="{00000000-0005-0000-0000-0000C4300000}"/>
    <cellStyle name="Currency 5 4 7 2" xfId="12812" xr:uid="{00000000-0005-0000-0000-0000C5300000}"/>
    <cellStyle name="Currency 5 4 7 2 2" xfId="12813" xr:uid="{00000000-0005-0000-0000-0000C6300000}"/>
    <cellStyle name="Currency 5 4 7 3" xfId="12814" xr:uid="{00000000-0005-0000-0000-0000C7300000}"/>
    <cellStyle name="Currency 5 4 8" xfId="12815" xr:uid="{00000000-0005-0000-0000-0000C8300000}"/>
    <cellStyle name="Currency 5 4 8 2" xfId="12816" xr:uid="{00000000-0005-0000-0000-0000C9300000}"/>
    <cellStyle name="Currency 5 4 9" xfId="12817" xr:uid="{00000000-0005-0000-0000-0000CA300000}"/>
    <cellStyle name="Currency 5 4 9 2" xfId="12818" xr:uid="{00000000-0005-0000-0000-0000CB300000}"/>
    <cellStyle name="Currency 5 5" xfId="12819" xr:uid="{00000000-0005-0000-0000-0000CC300000}"/>
    <cellStyle name="Currency 5 5 2" xfId="12820" xr:uid="{00000000-0005-0000-0000-0000CD300000}"/>
    <cellStyle name="Currency 5 5 2 2" xfId="12821" xr:uid="{00000000-0005-0000-0000-0000CE300000}"/>
    <cellStyle name="Currency 5 5 2 2 2" xfId="12822" xr:uid="{00000000-0005-0000-0000-0000CF300000}"/>
    <cellStyle name="Currency 5 5 2 2 2 2" xfId="12823" xr:uid="{00000000-0005-0000-0000-0000D0300000}"/>
    <cellStyle name="Currency 5 5 2 2 2 2 2" xfId="12824" xr:uid="{00000000-0005-0000-0000-0000D1300000}"/>
    <cellStyle name="Currency 5 5 2 2 2 3" xfId="12825" xr:uid="{00000000-0005-0000-0000-0000D2300000}"/>
    <cellStyle name="Currency 5 5 2 2 3" xfId="12826" xr:uid="{00000000-0005-0000-0000-0000D3300000}"/>
    <cellStyle name="Currency 5 5 2 2 3 2" xfId="12827" xr:uid="{00000000-0005-0000-0000-0000D4300000}"/>
    <cellStyle name="Currency 5 5 2 2 3 2 2" xfId="12828" xr:uid="{00000000-0005-0000-0000-0000D5300000}"/>
    <cellStyle name="Currency 5 5 2 2 3 3" xfId="12829" xr:uid="{00000000-0005-0000-0000-0000D6300000}"/>
    <cellStyle name="Currency 5 5 2 2 4" xfId="12830" xr:uid="{00000000-0005-0000-0000-0000D7300000}"/>
    <cellStyle name="Currency 5 5 2 2 4 2" xfId="12831" xr:uid="{00000000-0005-0000-0000-0000D8300000}"/>
    <cellStyle name="Currency 5 5 2 2 5" xfId="12832" xr:uid="{00000000-0005-0000-0000-0000D9300000}"/>
    <cellStyle name="Currency 5 5 2 2 5 2" xfId="12833" xr:uid="{00000000-0005-0000-0000-0000DA300000}"/>
    <cellStyle name="Currency 5 5 2 2 6" xfId="12834" xr:uid="{00000000-0005-0000-0000-0000DB300000}"/>
    <cellStyle name="Currency 5 5 2 3" xfId="12835" xr:uid="{00000000-0005-0000-0000-0000DC300000}"/>
    <cellStyle name="Currency 5 5 2 3 2" xfId="12836" xr:uid="{00000000-0005-0000-0000-0000DD300000}"/>
    <cellStyle name="Currency 5 5 2 3 2 2" xfId="12837" xr:uid="{00000000-0005-0000-0000-0000DE300000}"/>
    <cellStyle name="Currency 5 5 2 3 3" xfId="12838" xr:uid="{00000000-0005-0000-0000-0000DF300000}"/>
    <cellStyle name="Currency 5 5 2 4" xfId="12839" xr:uid="{00000000-0005-0000-0000-0000E0300000}"/>
    <cellStyle name="Currency 5 5 2 4 2" xfId="12840" xr:uid="{00000000-0005-0000-0000-0000E1300000}"/>
    <cellStyle name="Currency 5 5 2 4 2 2" xfId="12841" xr:uid="{00000000-0005-0000-0000-0000E2300000}"/>
    <cellStyle name="Currency 5 5 2 4 3" xfId="12842" xr:uid="{00000000-0005-0000-0000-0000E3300000}"/>
    <cellStyle name="Currency 5 5 2 5" xfId="12843" xr:uid="{00000000-0005-0000-0000-0000E4300000}"/>
    <cellStyle name="Currency 5 5 2 5 2" xfId="12844" xr:uid="{00000000-0005-0000-0000-0000E5300000}"/>
    <cellStyle name="Currency 5 5 2 6" xfId="12845" xr:uid="{00000000-0005-0000-0000-0000E6300000}"/>
    <cellStyle name="Currency 5 5 2 6 2" xfId="12846" xr:uid="{00000000-0005-0000-0000-0000E7300000}"/>
    <cellStyle name="Currency 5 5 2 7" xfId="12847" xr:uid="{00000000-0005-0000-0000-0000E8300000}"/>
    <cellStyle name="Currency 5 5 3" xfId="12848" xr:uid="{00000000-0005-0000-0000-0000E9300000}"/>
    <cellStyle name="Currency 5 5 3 2" xfId="12849" xr:uid="{00000000-0005-0000-0000-0000EA300000}"/>
    <cellStyle name="Currency 5 5 3 2 2" xfId="12850" xr:uid="{00000000-0005-0000-0000-0000EB300000}"/>
    <cellStyle name="Currency 5 5 3 2 2 2" xfId="12851" xr:uid="{00000000-0005-0000-0000-0000EC300000}"/>
    <cellStyle name="Currency 5 5 3 2 3" xfId="12852" xr:uid="{00000000-0005-0000-0000-0000ED300000}"/>
    <cellStyle name="Currency 5 5 3 3" xfId="12853" xr:uid="{00000000-0005-0000-0000-0000EE300000}"/>
    <cellStyle name="Currency 5 5 3 3 2" xfId="12854" xr:uid="{00000000-0005-0000-0000-0000EF300000}"/>
    <cellStyle name="Currency 5 5 3 3 2 2" xfId="12855" xr:uid="{00000000-0005-0000-0000-0000F0300000}"/>
    <cellStyle name="Currency 5 5 3 3 3" xfId="12856" xr:uid="{00000000-0005-0000-0000-0000F1300000}"/>
    <cellStyle name="Currency 5 5 3 4" xfId="12857" xr:uid="{00000000-0005-0000-0000-0000F2300000}"/>
    <cellStyle name="Currency 5 5 3 4 2" xfId="12858" xr:uid="{00000000-0005-0000-0000-0000F3300000}"/>
    <cellStyle name="Currency 5 5 3 5" xfId="12859" xr:uid="{00000000-0005-0000-0000-0000F4300000}"/>
    <cellStyle name="Currency 5 5 3 5 2" xfId="12860" xr:uid="{00000000-0005-0000-0000-0000F5300000}"/>
    <cellStyle name="Currency 5 5 3 6" xfId="12861" xr:uid="{00000000-0005-0000-0000-0000F6300000}"/>
    <cellStyle name="Currency 5 5 4" xfId="12862" xr:uid="{00000000-0005-0000-0000-0000F7300000}"/>
    <cellStyle name="Currency 5 5 4 2" xfId="12863" xr:uid="{00000000-0005-0000-0000-0000F8300000}"/>
    <cellStyle name="Currency 5 5 4 2 2" xfId="12864" xr:uid="{00000000-0005-0000-0000-0000F9300000}"/>
    <cellStyle name="Currency 5 5 4 3" xfId="12865" xr:uid="{00000000-0005-0000-0000-0000FA300000}"/>
    <cellStyle name="Currency 5 5 5" xfId="12866" xr:uid="{00000000-0005-0000-0000-0000FB300000}"/>
    <cellStyle name="Currency 5 5 5 2" xfId="12867" xr:uid="{00000000-0005-0000-0000-0000FC300000}"/>
    <cellStyle name="Currency 5 5 5 2 2" xfId="12868" xr:uid="{00000000-0005-0000-0000-0000FD300000}"/>
    <cellStyle name="Currency 5 5 5 3" xfId="12869" xr:uid="{00000000-0005-0000-0000-0000FE300000}"/>
    <cellStyle name="Currency 5 5 6" xfId="12870" xr:uid="{00000000-0005-0000-0000-0000FF300000}"/>
    <cellStyle name="Currency 5 5 6 2" xfId="12871" xr:uid="{00000000-0005-0000-0000-000000310000}"/>
    <cellStyle name="Currency 5 5 7" xfId="12872" xr:uid="{00000000-0005-0000-0000-000001310000}"/>
    <cellStyle name="Currency 5 5 7 2" xfId="12873" xr:uid="{00000000-0005-0000-0000-000002310000}"/>
    <cellStyle name="Currency 5 5 8" xfId="12874" xr:uid="{00000000-0005-0000-0000-000003310000}"/>
    <cellStyle name="Currency 5 6" xfId="12875" xr:uid="{00000000-0005-0000-0000-000004310000}"/>
    <cellStyle name="Currency 5 6 2" xfId="12876" xr:uid="{00000000-0005-0000-0000-000005310000}"/>
    <cellStyle name="Currency 5 6 2 2" xfId="12877" xr:uid="{00000000-0005-0000-0000-000006310000}"/>
    <cellStyle name="Currency 5 6 2 2 2" xfId="12878" xr:uid="{00000000-0005-0000-0000-000007310000}"/>
    <cellStyle name="Currency 5 6 2 2 2 2" xfId="12879" xr:uid="{00000000-0005-0000-0000-000008310000}"/>
    <cellStyle name="Currency 5 6 2 2 3" xfId="12880" xr:uid="{00000000-0005-0000-0000-000009310000}"/>
    <cellStyle name="Currency 5 6 2 3" xfId="12881" xr:uid="{00000000-0005-0000-0000-00000A310000}"/>
    <cellStyle name="Currency 5 6 2 3 2" xfId="12882" xr:uid="{00000000-0005-0000-0000-00000B310000}"/>
    <cellStyle name="Currency 5 6 2 3 2 2" xfId="12883" xr:uid="{00000000-0005-0000-0000-00000C310000}"/>
    <cellStyle name="Currency 5 6 2 3 3" xfId="12884" xr:uid="{00000000-0005-0000-0000-00000D310000}"/>
    <cellStyle name="Currency 5 6 2 4" xfId="12885" xr:uid="{00000000-0005-0000-0000-00000E310000}"/>
    <cellStyle name="Currency 5 6 2 4 2" xfId="12886" xr:uid="{00000000-0005-0000-0000-00000F310000}"/>
    <cellStyle name="Currency 5 6 2 5" xfId="12887" xr:uid="{00000000-0005-0000-0000-000010310000}"/>
    <cellStyle name="Currency 5 6 2 5 2" xfId="12888" xr:uid="{00000000-0005-0000-0000-000011310000}"/>
    <cellStyle name="Currency 5 6 2 6" xfId="12889" xr:uid="{00000000-0005-0000-0000-000012310000}"/>
    <cellStyle name="Currency 5 6 3" xfId="12890" xr:uid="{00000000-0005-0000-0000-000013310000}"/>
    <cellStyle name="Currency 5 6 3 2" xfId="12891" xr:uid="{00000000-0005-0000-0000-000014310000}"/>
    <cellStyle name="Currency 5 6 3 2 2" xfId="12892" xr:uid="{00000000-0005-0000-0000-000015310000}"/>
    <cellStyle name="Currency 5 6 3 3" xfId="12893" xr:uid="{00000000-0005-0000-0000-000016310000}"/>
    <cellStyle name="Currency 5 6 4" xfId="12894" xr:uid="{00000000-0005-0000-0000-000017310000}"/>
    <cellStyle name="Currency 5 6 4 2" xfId="12895" xr:uid="{00000000-0005-0000-0000-000018310000}"/>
    <cellStyle name="Currency 5 6 4 2 2" xfId="12896" xr:uid="{00000000-0005-0000-0000-000019310000}"/>
    <cellStyle name="Currency 5 6 4 3" xfId="12897" xr:uid="{00000000-0005-0000-0000-00001A310000}"/>
    <cellStyle name="Currency 5 6 5" xfId="12898" xr:uid="{00000000-0005-0000-0000-00001B310000}"/>
    <cellStyle name="Currency 5 6 5 2" xfId="12899" xr:uid="{00000000-0005-0000-0000-00001C310000}"/>
    <cellStyle name="Currency 5 6 6" xfId="12900" xr:uid="{00000000-0005-0000-0000-00001D310000}"/>
    <cellStyle name="Currency 5 6 6 2" xfId="12901" xr:uid="{00000000-0005-0000-0000-00001E310000}"/>
    <cellStyle name="Currency 5 6 7" xfId="12902" xr:uid="{00000000-0005-0000-0000-00001F310000}"/>
    <cellStyle name="Currency 5 7" xfId="12903" xr:uid="{00000000-0005-0000-0000-000020310000}"/>
    <cellStyle name="Currency 5 7 2" xfId="12904" xr:uid="{00000000-0005-0000-0000-000021310000}"/>
    <cellStyle name="Currency 5 7 2 2" xfId="12905" xr:uid="{00000000-0005-0000-0000-000022310000}"/>
    <cellStyle name="Currency 5 7 2 2 2" xfId="12906" xr:uid="{00000000-0005-0000-0000-000023310000}"/>
    <cellStyle name="Currency 5 7 2 2 2 2" xfId="12907" xr:uid="{00000000-0005-0000-0000-000024310000}"/>
    <cellStyle name="Currency 5 7 2 2 3" xfId="12908" xr:uid="{00000000-0005-0000-0000-000025310000}"/>
    <cellStyle name="Currency 5 7 2 3" xfId="12909" xr:uid="{00000000-0005-0000-0000-000026310000}"/>
    <cellStyle name="Currency 5 7 2 3 2" xfId="12910" xr:uid="{00000000-0005-0000-0000-000027310000}"/>
    <cellStyle name="Currency 5 7 2 3 2 2" xfId="12911" xr:uid="{00000000-0005-0000-0000-000028310000}"/>
    <cellStyle name="Currency 5 7 2 3 3" xfId="12912" xr:uid="{00000000-0005-0000-0000-000029310000}"/>
    <cellStyle name="Currency 5 7 2 4" xfId="12913" xr:uid="{00000000-0005-0000-0000-00002A310000}"/>
    <cellStyle name="Currency 5 7 2 4 2" xfId="12914" xr:uid="{00000000-0005-0000-0000-00002B310000}"/>
    <cellStyle name="Currency 5 7 2 5" xfId="12915" xr:uid="{00000000-0005-0000-0000-00002C310000}"/>
    <cellStyle name="Currency 5 7 2 5 2" xfId="12916" xr:uid="{00000000-0005-0000-0000-00002D310000}"/>
    <cellStyle name="Currency 5 7 2 6" xfId="12917" xr:uid="{00000000-0005-0000-0000-00002E310000}"/>
    <cellStyle name="Currency 5 7 3" xfId="12918" xr:uid="{00000000-0005-0000-0000-00002F310000}"/>
    <cellStyle name="Currency 5 7 3 2" xfId="12919" xr:uid="{00000000-0005-0000-0000-000030310000}"/>
    <cellStyle name="Currency 5 7 3 2 2" xfId="12920" xr:uid="{00000000-0005-0000-0000-000031310000}"/>
    <cellStyle name="Currency 5 7 3 3" xfId="12921" xr:uid="{00000000-0005-0000-0000-000032310000}"/>
    <cellStyle name="Currency 5 7 4" xfId="12922" xr:uid="{00000000-0005-0000-0000-000033310000}"/>
    <cellStyle name="Currency 5 7 4 2" xfId="12923" xr:uid="{00000000-0005-0000-0000-000034310000}"/>
    <cellStyle name="Currency 5 7 4 2 2" xfId="12924" xr:uid="{00000000-0005-0000-0000-000035310000}"/>
    <cellStyle name="Currency 5 7 4 3" xfId="12925" xr:uid="{00000000-0005-0000-0000-000036310000}"/>
    <cellStyle name="Currency 5 7 5" xfId="12926" xr:uid="{00000000-0005-0000-0000-000037310000}"/>
    <cellStyle name="Currency 5 7 5 2" xfId="12927" xr:uid="{00000000-0005-0000-0000-000038310000}"/>
    <cellStyle name="Currency 5 7 6" xfId="12928" xr:uid="{00000000-0005-0000-0000-000039310000}"/>
    <cellStyle name="Currency 5 7 6 2" xfId="12929" xr:uid="{00000000-0005-0000-0000-00003A310000}"/>
    <cellStyle name="Currency 5 7 7" xfId="12930" xr:uid="{00000000-0005-0000-0000-00003B310000}"/>
    <cellStyle name="Currency 5 8" xfId="12931" xr:uid="{00000000-0005-0000-0000-00003C310000}"/>
    <cellStyle name="Currency 5 8 2" xfId="12932" xr:uid="{00000000-0005-0000-0000-00003D310000}"/>
    <cellStyle name="Currency 5 8 2 2" xfId="12933" xr:uid="{00000000-0005-0000-0000-00003E310000}"/>
    <cellStyle name="Currency 5 8 2 2 2" xfId="12934" xr:uid="{00000000-0005-0000-0000-00003F310000}"/>
    <cellStyle name="Currency 5 8 2 3" xfId="12935" xr:uid="{00000000-0005-0000-0000-000040310000}"/>
    <cellStyle name="Currency 5 8 3" xfId="12936" xr:uid="{00000000-0005-0000-0000-000041310000}"/>
    <cellStyle name="Currency 5 8 3 2" xfId="12937" xr:uid="{00000000-0005-0000-0000-000042310000}"/>
    <cellStyle name="Currency 5 8 3 2 2" xfId="12938" xr:uid="{00000000-0005-0000-0000-000043310000}"/>
    <cellStyle name="Currency 5 8 3 3" xfId="12939" xr:uid="{00000000-0005-0000-0000-000044310000}"/>
    <cellStyle name="Currency 5 8 4" xfId="12940" xr:uid="{00000000-0005-0000-0000-000045310000}"/>
    <cellStyle name="Currency 5 8 4 2" xfId="12941" xr:uid="{00000000-0005-0000-0000-000046310000}"/>
    <cellStyle name="Currency 5 8 5" xfId="12942" xr:uid="{00000000-0005-0000-0000-000047310000}"/>
    <cellStyle name="Currency 5 8 5 2" xfId="12943" xr:uid="{00000000-0005-0000-0000-000048310000}"/>
    <cellStyle name="Currency 5 8 6" xfId="12944" xr:uid="{00000000-0005-0000-0000-000049310000}"/>
    <cellStyle name="Currency 6" xfId="661" xr:uid="{00000000-0005-0000-0000-00004A310000}"/>
    <cellStyle name="Currency 6 2" xfId="12945" xr:uid="{00000000-0005-0000-0000-00004B310000}"/>
    <cellStyle name="Currency 7" xfId="662" xr:uid="{00000000-0005-0000-0000-00004C310000}"/>
    <cellStyle name="Currency 7 2" xfId="663" xr:uid="{00000000-0005-0000-0000-00004D310000}"/>
    <cellStyle name="Currency 8" xfId="664" xr:uid="{00000000-0005-0000-0000-00004E310000}"/>
    <cellStyle name="Currency 9" xfId="665" xr:uid="{00000000-0005-0000-0000-00004F310000}"/>
    <cellStyle name="Currency No Comma" xfId="12946" xr:uid="{00000000-0005-0000-0000-000050310000}"/>
    <cellStyle name="Currency*" xfId="266" xr:uid="{00000000-0005-0000-0000-000051310000}"/>
    <cellStyle name="Currency* 2" xfId="38319" xr:uid="{00000000-0005-0000-0000-000052310000}"/>
    <cellStyle name="Currency0" xfId="46" xr:uid="{00000000-0005-0000-0000-000053310000}"/>
    <cellStyle name="Dash" xfId="267" xr:uid="{00000000-0005-0000-0000-000054310000}"/>
    <cellStyle name="Dash 2" xfId="38320" xr:uid="{00000000-0005-0000-0000-000055310000}"/>
    <cellStyle name="Date" xfId="47" xr:uid="{00000000-0005-0000-0000-000056310000}"/>
    <cellStyle name="Date Aligned" xfId="268" xr:uid="{00000000-0005-0000-0000-000057310000}"/>
    <cellStyle name="Date Aligned*" xfId="269" xr:uid="{00000000-0005-0000-0000-000058310000}"/>
    <cellStyle name="Date Aligned* 2" xfId="38321" xr:uid="{00000000-0005-0000-0000-000059310000}"/>
    <cellStyle name="Date Aligned_Model_Sep_2_02" xfId="270" xr:uid="{00000000-0005-0000-0000-00005A310000}"/>
    <cellStyle name="Date_1 1 OFTO t2 v0 2 (IBA def tax)" xfId="271" xr:uid="{00000000-0005-0000-0000-00005B310000}"/>
    <cellStyle name="Dec places 0" xfId="272" xr:uid="{00000000-0005-0000-0000-00005C310000}"/>
    <cellStyle name="Dec places 1, millions" xfId="273" xr:uid="{00000000-0005-0000-0000-00005D310000}"/>
    <cellStyle name="Dec places 2" xfId="274" xr:uid="{00000000-0005-0000-0000-00005E310000}"/>
    <cellStyle name="Dec places 2, millions" xfId="275" xr:uid="{00000000-0005-0000-0000-00005F310000}"/>
    <cellStyle name="Dezimal [0]_Compiling Utility Macros" xfId="276" xr:uid="{00000000-0005-0000-0000-000060310000}"/>
    <cellStyle name="Dezimal_Compiling Utility Macros" xfId="277" xr:uid="{00000000-0005-0000-0000-000061310000}"/>
    <cellStyle name="dollar" xfId="278" xr:uid="{00000000-0005-0000-0000-000062310000}"/>
    <cellStyle name="dollar 2" xfId="38322" xr:uid="{00000000-0005-0000-0000-000063310000}"/>
    <cellStyle name="dollar[0]" xfId="279" xr:uid="{00000000-0005-0000-0000-000064310000}"/>
    <cellStyle name="dollar[0] 2" xfId="38323" xr:uid="{00000000-0005-0000-0000-000065310000}"/>
    <cellStyle name="dollar_Model_Sep_2_02" xfId="280" xr:uid="{00000000-0005-0000-0000-000066310000}"/>
    <cellStyle name="Dotted Line" xfId="281" xr:uid="{00000000-0005-0000-0000-000067310000}"/>
    <cellStyle name="DP 0, no commas" xfId="282" xr:uid="{00000000-0005-0000-0000-000068310000}"/>
    <cellStyle name="Emphasis 1" xfId="283" xr:uid="{00000000-0005-0000-0000-000069310000}"/>
    <cellStyle name="Emphasis 2" xfId="284" xr:uid="{00000000-0005-0000-0000-00006A310000}"/>
    <cellStyle name="Emphasis 3" xfId="285" xr:uid="{00000000-0005-0000-0000-00006B310000}"/>
    <cellStyle name="Entered" xfId="286" xr:uid="{00000000-0005-0000-0000-00006C310000}"/>
    <cellStyle name="Euro" xfId="287" xr:uid="{00000000-0005-0000-0000-00006D310000}"/>
    <cellStyle name="Euro 2" xfId="38324" xr:uid="{00000000-0005-0000-0000-00006E310000}"/>
    <cellStyle name="Explanatory Text 2" xfId="12947" xr:uid="{00000000-0005-0000-0000-00006F310000}"/>
    <cellStyle name="EYBlocked" xfId="288" xr:uid="{00000000-0005-0000-0000-000070310000}"/>
    <cellStyle name="EYBlocked 2" xfId="38325" xr:uid="{00000000-0005-0000-0000-000071310000}"/>
    <cellStyle name="EYCallUp" xfId="289" xr:uid="{00000000-0005-0000-0000-000072310000}"/>
    <cellStyle name="EYCheck" xfId="290" xr:uid="{00000000-0005-0000-0000-000073310000}"/>
    <cellStyle name="EYDate" xfId="291" xr:uid="{00000000-0005-0000-0000-000074310000}"/>
    <cellStyle name="EYDeviant" xfId="292" xr:uid="{00000000-0005-0000-0000-000075310000}"/>
    <cellStyle name="EYDeviant 2" xfId="38326" xr:uid="{00000000-0005-0000-0000-000076310000}"/>
    <cellStyle name="EYHeader1" xfId="293" xr:uid="{00000000-0005-0000-0000-000077310000}"/>
    <cellStyle name="EYHeader2" xfId="294" xr:uid="{00000000-0005-0000-0000-000078310000}"/>
    <cellStyle name="EYHeader3" xfId="295" xr:uid="{00000000-0005-0000-0000-000079310000}"/>
    <cellStyle name="EYInputDate" xfId="296" xr:uid="{00000000-0005-0000-0000-00007A310000}"/>
    <cellStyle name="EYInputPercent" xfId="297" xr:uid="{00000000-0005-0000-0000-00007B310000}"/>
    <cellStyle name="EYInputValue" xfId="298" xr:uid="{00000000-0005-0000-0000-00007C310000}"/>
    <cellStyle name="EYNormal" xfId="299" xr:uid="{00000000-0005-0000-0000-00007D310000}"/>
    <cellStyle name="EYPercent" xfId="300" xr:uid="{00000000-0005-0000-0000-00007E310000}"/>
    <cellStyle name="EYPercentCapped" xfId="301" xr:uid="{00000000-0005-0000-0000-00007F310000}"/>
    <cellStyle name="EYSubTotal" xfId="302" xr:uid="{00000000-0005-0000-0000-000080310000}"/>
    <cellStyle name="EYSubTotal 2" xfId="38327" xr:uid="{00000000-0005-0000-0000-000081310000}"/>
    <cellStyle name="EYTotal" xfId="303" xr:uid="{00000000-0005-0000-0000-000082310000}"/>
    <cellStyle name="EYTotal 2" xfId="38328" xr:uid="{00000000-0005-0000-0000-000083310000}"/>
    <cellStyle name="EYWIP" xfId="304" xr:uid="{00000000-0005-0000-0000-000084310000}"/>
    <cellStyle name="EYWIP 2" xfId="38329" xr:uid="{00000000-0005-0000-0000-000085310000}"/>
    <cellStyle name="Fixed" xfId="48" xr:uid="{00000000-0005-0000-0000-000086310000}"/>
    <cellStyle name="FOOTER - Style1" xfId="305" xr:uid="{00000000-0005-0000-0000-000087310000}"/>
    <cellStyle name="Footnote" xfId="306" xr:uid="{00000000-0005-0000-0000-000088310000}"/>
    <cellStyle name="FORECAST" xfId="307" xr:uid="{00000000-0005-0000-0000-000089310000}"/>
    <cellStyle name="Formula" xfId="12948" xr:uid="{00000000-0005-0000-0000-00008A310000}"/>
    <cellStyle name="fred" xfId="12949" xr:uid="{00000000-0005-0000-0000-00008B310000}"/>
    <cellStyle name="Fred%" xfId="12950" xr:uid="{00000000-0005-0000-0000-00008C310000}"/>
    <cellStyle name="fred_EGSI_TX_LA_SPLIT_BS_12_05_rev" xfId="12951" xr:uid="{00000000-0005-0000-0000-00008D310000}"/>
    <cellStyle name="From" xfId="308" xr:uid="{00000000-0005-0000-0000-00008E310000}"/>
    <cellStyle name="FRxAmtStyle" xfId="666" xr:uid="{00000000-0005-0000-0000-00008F310000}"/>
    <cellStyle name="General" xfId="309" xr:uid="{00000000-0005-0000-0000-000090310000}"/>
    <cellStyle name="Good 2" xfId="12952" xr:uid="{00000000-0005-0000-0000-000091310000}"/>
    <cellStyle name="Grey" xfId="310" xr:uid="{00000000-0005-0000-0000-000092310000}"/>
    <cellStyle name="Hard Percent" xfId="311" xr:uid="{00000000-0005-0000-0000-000093310000}"/>
    <cellStyle name="Header" xfId="312" xr:uid="{00000000-0005-0000-0000-000094310000}"/>
    <cellStyle name="Header 2" xfId="12953" xr:uid="{00000000-0005-0000-0000-000095310000}"/>
    <cellStyle name="Header1" xfId="313" xr:uid="{00000000-0005-0000-0000-000096310000}"/>
    <cellStyle name="Header2" xfId="314" xr:uid="{00000000-0005-0000-0000-000097310000}"/>
    <cellStyle name="Heading" xfId="12954" xr:uid="{00000000-0005-0000-0000-000098310000}"/>
    <cellStyle name="Heading 1" xfId="49" builtinId="16" customBuiltin="1"/>
    <cellStyle name="Heading 1 2" xfId="12955" xr:uid="{00000000-0005-0000-0000-00009A310000}"/>
    <cellStyle name="Heading 2" xfId="50" builtinId="17" customBuiltin="1"/>
    <cellStyle name="Heading 2 2" xfId="645" xr:uid="{00000000-0005-0000-0000-00009C310000}"/>
    <cellStyle name="Heading 2 3" xfId="531" xr:uid="{00000000-0005-0000-0000-00009D310000}"/>
    <cellStyle name="Heading 3 2" xfId="12956" xr:uid="{00000000-0005-0000-0000-00009E310000}"/>
    <cellStyle name="Heading 4 2" xfId="12957" xr:uid="{00000000-0005-0000-0000-00009F310000}"/>
    <cellStyle name="Heading1" xfId="51" xr:uid="{00000000-0005-0000-0000-0000A0310000}"/>
    <cellStyle name="Heading2" xfId="52" xr:uid="{00000000-0005-0000-0000-0000A1310000}"/>
    <cellStyle name="HEADINGS" xfId="315" xr:uid="{00000000-0005-0000-0000-0000A2310000}"/>
    <cellStyle name="HIGHLIGHT" xfId="316" xr:uid="{00000000-0005-0000-0000-0000A3310000}"/>
    <cellStyle name="Hyperlink 2" xfId="12958" xr:uid="{00000000-0005-0000-0000-0000A4310000}"/>
    <cellStyle name="Hyperlink 3" xfId="12959" xr:uid="{00000000-0005-0000-0000-0000A5310000}"/>
    <cellStyle name="Hyperlink 4" xfId="12960" xr:uid="{00000000-0005-0000-0000-0000A6310000}"/>
    <cellStyle name="Hyperlink 5" xfId="12961" xr:uid="{00000000-0005-0000-0000-0000A7310000}"/>
    <cellStyle name="Hyperlink 6" xfId="12962" xr:uid="{00000000-0005-0000-0000-0000A8310000}"/>
    <cellStyle name="Incomplete" xfId="317" xr:uid="{00000000-0005-0000-0000-0000A9310000}"/>
    <cellStyle name="Input [yellow]" xfId="318" xr:uid="{00000000-0005-0000-0000-0000AA310000}"/>
    <cellStyle name="Input 10" xfId="12963" xr:uid="{00000000-0005-0000-0000-0000AB310000}"/>
    <cellStyle name="Input 11" xfId="12964" xr:uid="{00000000-0005-0000-0000-0000AC310000}"/>
    <cellStyle name="Input 12" xfId="12965" xr:uid="{00000000-0005-0000-0000-0000AD310000}"/>
    <cellStyle name="Input 2" xfId="12966" xr:uid="{00000000-0005-0000-0000-0000AE310000}"/>
    <cellStyle name="Input 2 10" xfId="12967" xr:uid="{00000000-0005-0000-0000-0000AF310000}"/>
    <cellStyle name="Input 2 10 2" xfId="12968" xr:uid="{00000000-0005-0000-0000-0000B0310000}"/>
    <cellStyle name="Input 2 11" xfId="12969" xr:uid="{00000000-0005-0000-0000-0000B1310000}"/>
    <cellStyle name="Input 2 11 2" xfId="12970" xr:uid="{00000000-0005-0000-0000-0000B2310000}"/>
    <cellStyle name="Input 2 12" xfId="12971" xr:uid="{00000000-0005-0000-0000-0000B3310000}"/>
    <cellStyle name="Input 2 12 2" xfId="12972" xr:uid="{00000000-0005-0000-0000-0000B4310000}"/>
    <cellStyle name="Input 2 13" xfId="12973" xr:uid="{00000000-0005-0000-0000-0000B5310000}"/>
    <cellStyle name="Input 2 13 2" xfId="12974" xr:uid="{00000000-0005-0000-0000-0000B6310000}"/>
    <cellStyle name="Input 2 14" xfId="12975" xr:uid="{00000000-0005-0000-0000-0000B7310000}"/>
    <cellStyle name="Input 2 14 2" xfId="12976" xr:uid="{00000000-0005-0000-0000-0000B8310000}"/>
    <cellStyle name="Input 2 15" xfId="12977" xr:uid="{00000000-0005-0000-0000-0000B9310000}"/>
    <cellStyle name="Input 2 15 2" xfId="12978" xr:uid="{00000000-0005-0000-0000-0000BA310000}"/>
    <cellStyle name="Input 2 16" xfId="12979" xr:uid="{00000000-0005-0000-0000-0000BB310000}"/>
    <cellStyle name="Input 2 2" xfId="12980" xr:uid="{00000000-0005-0000-0000-0000BC310000}"/>
    <cellStyle name="Input 2 2 10" xfId="12981" xr:uid="{00000000-0005-0000-0000-0000BD310000}"/>
    <cellStyle name="Input 2 2 10 2" xfId="12982" xr:uid="{00000000-0005-0000-0000-0000BE310000}"/>
    <cellStyle name="Input 2 2 11" xfId="12983" xr:uid="{00000000-0005-0000-0000-0000BF310000}"/>
    <cellStyle name="Input 2 2 2" xfId="12984" xr:uid="{00000000-0005-0000-0000-0000C0310000}"/>
    <cellStyle name="Input 2 2 2 2" xfId="12985" xr:uid="{00000000-0005-0000-0000-0000C1310000}"/>
    <cellStyle name="Input 2 2 2 2 2" xfId="12986" xr:uid="{00000000-0005-0000-0000-0000C2310000}"/>
    <cellStyle name="Input 2 2 2 3" xfId="12987" xr:uid="{00000000-0005-0000-0000-0000C3310000}"/>
    <cellStyle name="Input 2 2 3" xfId="12988" xr:uid="{00000000-0005-0000-0000-0000C4310000}"/>
    <cellStyle name="Input 2 2 3 2" xfId="12989" xr:uid="{00000000-0005-0000-0000-0000C5310000}"/>
    <cellStyle name="Input 2 2 4" xfId="12990" xr:uid="{00000000-0005-0000-0000-0000C6310000}"/>
    <cellStyle name="Input 2 2 4 2" xfId="12991" xr:uid="{00000000-0005-0000-0000-0000C7310000}"/>
    <cellStyle name="Input 2 2 5" xfId="12992" xr:uid="{00000000-0005-0000-0000-0000C8310000}"/>
    <cellStyle name="Input 2 2 5 2" xfId="12993" xr:uid="{00000000-0005-0000-0000-0000C9310000}"/>
    <cellStyle name="Input 2 2 6" xfId="12994" xr:uid="{00000000-0005-0000-0000-0000CA310000}"/>
    <cellStyle name="Input 2 2 6 2" xfId="12995" xr:uid="{00000000-0005-0000-0000-0000CB310000}"/>
    <cellStyle name="Input 2 2 7" xfId="12996" xr:uid="{00000000-0005-0000-0000-0000CC310000}"/>
    <cellStyle name="Input 2 2 7 2" xfId="12997" xr:uid="{00000000-0005-0000-0000-0000CD310000}"/>
    <cellStyle name="Input 2 2 8" xfId="12998" xr:uid="{00000000-0005-0000-0000-0000CE310000}"/>
    <cellStyle name="Input 2 2 8 2" xfId="12999" xr:uid="{00000000-0005-0000-0000-0000CF310000}"/>
    <cellStyle name="Input 2 2 9" xfId="13000" xr:uid="{00000000-0005-0000-0000-0000D0310000}"/>
    <cellStyle name="Input 2 2 9 2" xfId="13001" xr:uid="{00000000-0005-0000-0000-0000D1310000}"/>
    <cellStyle name="Input 2 3" xfId="13002" xr:uid="{00000000-0005-0000-0000-0000D2310000}"/>
    <cellStyle name="Input 2 3 10" xfId="13003" xr:uid="{00000000-0005-0000-0000-0000D3310000}"/>
    <cellStyle name="Input 2 3 10 2" xfId="13004" xr:uid="{00000000-0005-0000-0000-0000D4310000}"/>
    <cellStyle name="Input 2 3 11" xfId="13005" xr:uid="{00000000-0005-0000-0000-0000D5310000}"/>
    <cellStyle name="Input 2 3 2" xfId="13006" xr:uid="{00000000-0005-0000-0000-0000D6310000}"/>
    <cellStyle name="Input 2 3 2 2" xfId="13007" xr:uid="{00000000-0005-0000-0000-0000D7310000}"/>
    <cellStyle name="Input 2 3 2 2 2" xfId="13008" xr:uid="{00000000-0005-0000-0000-0000D8310000}"/>
    <cellStyle name="Input 2 3 2 3" xfId="13009" xr:uid="{00000000-0005-0000-0000-0000D9310000}"/>
    <cellStyle name="Input 2 3 3" xfId="13010" xr:uid="{00000000-0005-0000-0000-0000DA310000}"/>
    <cellStyle name="Input 2 3 3 2" xfId="13011" xr:uid="{00000000-0005-0000-0000-0000DB310000}"/>
    <cellStyle name="Input 2 3 4" xfId="13012" xr:uid="{00000000-0005-0000-0000-0000DC310000}"/>
    <cellStyle name="Input 2 3 4 2" xfId="13013" xr:uid="{00000000-0005-0000-0000-0000DD310000}"/>
    <cellStyle name="Input 2 3 5" xfId="13014" xr:uid="{00000000-0005-0000-0000-0000DE310000}"/>
    <cellStyle name="Input 2 3 5 2" xfId="13015" xr:uid="{00000000-0005-0000-0000-0000DF310000}"/>
    <cellStyle name="Input 2 3 6" xfId="13016" xr:uid="{00000000-0005-0000-0000-0000E0310000}"/>
    <cellStyle name="Input 2 3 6 2" xfId="13017" xr:uid="{00000000-0005-0000-0000-0000E1310000}"/>
    <cellStyle name="Input 2 3 7" xfId="13018" xr:uid="{00000000-0005-0000-0000-0000E2310000}"/>
    <cellStyle name="Input 2 3 7 2" xfId="13019" xr:uid="{00000000-0005-0000-0000-0000E3310000}"/>
    <cellStyle name="Input 2 3 8" xfId="13020" xr:uid="{00000000-0005-0000-0000-0000E4310000}"/>
    <cellStyle name="Input 2 3 8 2" xfId="13021" xr:uid="{00000000-0005-0000-0000-0000E5310000}"/>
    <cellStyle name="Input 2 3 9" xfId="13022" xr:uid="{00000000-0005-0000-0000-0000E6310000}"/>
    <cellStyle name="Input 2 3 9 2" xfId="13023" xr:uid="{00000000-0005-0000-0000-0000E7310000}"/>
    <cellStyle name="Input 2 4" xfId="13024" xr:uid="{00000000-0005-0000-0000-0000E8310000}"/>
    <cellStyle name="Input 2 4 10" xfId="13025" xr:uid="{00000000-0005-0000-0000-0000E9310000}"/>
    <cellStyle name="Input 2 4 10 2" xfId="13026" xr:uid="{00000000-0005-0000-0000-0000EA310000}"/>
    <cellStyle name="Input 2 4 11" xfId="13027" xr:uid="{00000000-0005-0000-0000-0000EB310000}"/>
    <cellStyle name="Input 2 4 2" xfId="13028" xr:uid="{00000000-0005-0000-0000-0000EC310000}"/>
    <cellStyle name="Input 2 4 2 2" xfId="13029" xr:uid="{00000000-0005-0000-0000-0000ED310000}"/>
    <cellStyle name="Input 2 4 2 2 2" xfId="13030" xr:uid="{00000000-0005-0000-0000-0000EE310000}"/>
    <cellStyle name="Input 2 4 2 3" xfId="13031" xr:uid="{00000000-0005-0000-0000-0000EF310000}"/>
    <cellStyle name="Input 2 4 3" xfId="13032" xr:uid="{00000000-0005-0000-0000-0000F0310000}"/>
    <cellStyle name="Input 2 4 3 2" xfId="13033" xr:uid="{00000000-0005-0000-0000-0000F1310000}"/>
    <cellStyle name="Input 2 4 4" xfId="13034" xr:uid="{00000000-0005-0000-0000-0000F2310000}"/>
    <cellStyle name="Input 2 4 4 2" xfId="13035" xr:uid="{00000000-0005-0000-0000-0000F3310000}"/>
    <cellStyle name="Input 2 4 5" xfId="13036" xr:uid="{00000000-0005-0000-0000-0000F4310000}"/>
    <cellStyle name="Input 2 4 5 2" xfId="13037" xr:uid="{00000000-0005-0000-0000-0000F5310000}"/>
    <cellStyle name="Input 2 4 6" xfId="13038" xr:uid="{00000000-0005-0000-0000-0000F6310000}"/>
    <cellStyle name="Input 2 4 6 2" xfId="13039" xr:uid="{00000000-0005-0000-0000-0000F7310000}"/>
    <cellStyle name="Input 2 4 7" xfId="13040" xr:uid="{00000000-0005-0000-0000-0000F8310000}"/>
    <cellStyle name="Input 2 4 7 2" xfId="13041" xr:uid="{00000000-0005-0000-0000-0000F9310000}"/>
    <cellStyle name="Input 2 4 8" xfId="13042" xr:uid="{00000000-0005-0000-0000-0000FA310000}"/>
    <cellStyle name="Input 2 4 8 2" xfId="13043" xr:uid="{00000000-0005-0000-0000-0000FB310000}"/>
    <cellStyle name="Input 2 4 9" xfId="13044" xr:uid="{00000000-0005-0000-0000-0000FC310000}"/>
    <cellStyle name="Input 2 4 9 2" xfId="13045" xr:uid="{00000000-0005-0000-0000-0000FD310000}"/>
    <cellStyle name="Input 2 5" xfId="13046" xr:uid="{00000000-0005-0000-0000-0000FE310000}"/>
    <cellStyle name="Input 2 5 10" xfId="13047" xr:uid="{00000000-0005-0000-0000-0000FF310000}"/>
    <cellStyle name="Input 2 5 10 2" xfId="13048" xr:uid="{00000000-0005-0000-0000-000000320000}"/>
    <cellStyle name="Input 2 5 11" xfId="13049" xr:uid="{00000000-0005-0000-0000-000001320000}"/>
    <cellStyle name="Input 2 5 2" xfId="13050" xr:uid="{00000000-0005-0000-0000-000002320000}"/>
    <cellStyle name="Input 2 5 2 2" xfId="13051" xr:uid="{00000000-0005-0000-0000-000003320000}"/>
    <cellStyle name="Input 2 5 2 2 2" xfId="13052" xr:uid="{00000000-0005-0000-0000-000004320000}"/>
    <cellStyle name="Input 2 5 2 3" xfId="13053" xr:uid="{00000000-0005-0000-0000-000005320000}"/>
    <cellStyle name="Input 2 5 3" xfId="13054" xr:uid="{00000000-0005-0000-0000-000006320000}"/>
    <cellStyle name="Input 2 5 3 2" xfId="13055" xr:uid="{00000000-0005-0000-0000-000007320000}"/>
    <cellStyle name="Input 2 5 4" xfId="13056" xr:uid="{00000000-0005-0000-0000-000008320000}"/>
    <cellStyle name="Input 2 5 4 2" xfId="13057" xr:uid="{00000000-0005-0000-0000-000009320000}"/>
    <cellStyle name="Input 2 5 5" xfId="13058" xr:uid="{00000000-0005-0000-0000-00000A320000}"/>
    <cellStyle name="Input 2 5 5 2" xfId="13059" xr:uid="{00000000-0005-0000-0000-00000B320000}"/>
    <cellStyle name="Input 2 5 6" xfId="13060" xr:uid="{00000000-0005-0000-0000-00000C320000}"/>
    <cellStyle name="Input 2 5 6 2" xfId="13061" xr:uid="{00000000-0005-0000-0000-00000D320000}"/>
    <cellStyle name="Input 2 5 7" xfId="13062" xr:uid="{00000000-0005-0000-0000-00000E320000}"/>
    <cellStyle name="Input 2 5 7 2" xfId="13063" xr:uid="{00000000-0005-0000-0000-00000F320000}"/>
    <cellStyle name="Input 2 5 8" xfId="13064" xr:uid="{00000000-0005-0000-0000-000010320000}"/>
    <cellStyle name="Input 2 5 8 2" xfId="13065" xr:uid="{00000000-0005-0000-0000-000011320000}"/>
    <cellStyle name="Input 2 5 9" xfId="13066" xr:uid="{00000000-0005-0000-0000-000012320000}"/>
    <cellStyle name="Input 2 5 9 2" xfId="13067" xr:uid="{00000000-0005-0000-0000-000013320000}"/>
    <cellStyle name="Input 2 6" xfId="13068" xr:uid="{00000000-0005-0000-0000-000014320000}"/>
    <cellStyle name="Input 2 6 10" xfId="13069" xr:uid="{00000000-0005-0000-0000-000015320000}"/>
    <cellStyle name="Input 2 6 10 2" xfId="13070" xr:uid="{00000000-0005-0000-0000-000016320000}"/>
    <cellStyle name="Input 2 6 11" xfId="13071" xr:uid="{00000000-0005-0000-0000-000017320000}"/>
    <cellStyle name="Input 2 6 2" xfId="13072" xr:uid="{00000000-0005-0000-0000-000018320000}"/>
    <cellStyle name="Input 2 6 2 2" xfId="13073" xr:uid="{00000000-0005-0000-0000-000019320000}"/>
    <cellStyle name="Input 2 6 2 2 2" xfId="13074" xr:uid="{00000000-0005-0000-0000-00001A320000}"/>
    <cellStyle name="Input 2 6 2 3" xfId="13075" xr:uid="{00000000-0005-0000-0000-00001B320000}"/>
    <cellStyle name="Input 2 6 3" xfId="13076" xr:uid="{00000000-0005-0000-0000-00001C320000}"/>
    <cellStyle name="Input 2 6 3 2" xfId="13077" xr:uid="{00000000-0005-0000-0000-00001D320000}"/>
    <cellStyle name="Input 2 6 4" xfId="13078" xr:uid="{00000000-0005-0000-0000-00001E320000}"/>
    <cellStyle name="Input 2 6 4 2" xfId="13079" xr:uid="{00000000-0005-0000-0000-00001F320000}"/>
    <cellStyle name="Input 2 6 5" xfId="13080" xr:uid="{00000000-0005-0000-0000-000020320000}"/>
    <cellStyle name="Input 2 6 5 2" xfId="13081" xr:uid="{00000000-0005-0000-0000-000021320000}"/>
    <cellStyle name="Input 2 6 6" xfId="13082" xr:uid="{00000000-0005-0000-0000-000022320000}"/>
    <cellStyle name="Input 2 6 6 2" xfId="13083" xr:uid="{00000000-0005-0000-0000-000023320000}"/>
    <cellStyle name="Input 2 6 7" xfId="13084" xr:uid="{00000000-0005-0000-0000-000024320000}"/>
    <cellStyle name="Input 2 6 7 2" xfId="13085" xr:uid="{00000000-0005-0000-0000-000025320000}"/>
    <cellStyle name="Input 2 6 8" xfId="13086" xr:uid="{00000000-0005-0000-0000-000026320000}"/>
    <cellStyle name="Input 2 6 8 2" xfId="13087" xr:uid="{00000000-0005-0000-0000-000027320000}"/>
    <cellStyle name="Input 2 6 9" xfId="13088" xr:uid="{00000000-0005-0000-0000-000028320000}"/>
    <cellStyle name="Input 2 6 9 2" xfId="13089" xr:uid="{00000000-0005-0000-0000-000029320000}"/>
    <cellStyle name="Input 2 7" xfId="13090" xr:uid="{00000000-0005-0000-0000-00002A320000}"/>
    <cellStyle name="Input 2 7 2" xfId="13091" xr:uid="{00000000-0005-0000-0000-00002B320000}"/>
    <cellStyle name="Input 2 7 2 2" xfId="13092" xr:uid="{00000000-0005-0000-0000-00002C320000}"/>
    <cellStyle name="Input 2 7 3" xfId="13093" xr:uid="{00000000-0005-0000-0000-00002D320000}"/>
    <cellStyle name="Input 2 8" xfId="13094" xr:uid="{00000000-0005-0000-0000-00002E320000}"/>
    <cellStyle name="Input 2 8 2" xfId="13095" xr:uid="{00000000-0005-0000-0000-00002F320000}"/>
    <cellStyle name="Input 2 9" xfId="13096" xr:uid="{00000000-0005-0000-0000-000030320000}"/>
    <cellStyle name="Input 2 9 2" xfId="13097" xr:uid="{00000000-0005-0000-0000-000031320000}"/>
    <cellStyle name="Input 3" xfId="13098" xr:uid="{00000000-0005-0000-0000-000032320000}"/>
    <cellStyle name="Input 4" xfId="13099" xr:uid="{00000000-0005-0000-0000-000033320000}"/>
    <cellStyle name="Input 5" xfId="13100" xr:uid="{00000000-0005-0000-0000-000034320000}"/>
    <cellStyle name="Input 6" xfId="13101" xr:uid="{00000000-0005-0000-0000-000035320000}"/>
    <cellStyle name="Input 7" xfId="13102" xr:uid="{00000000-0005-0000-0000-000036320000}"/>
    <cellStyle name="Input 8" xfId="13103" xr:uid="{00000000-0005-0000-0000-000037320000}"/>
    <cellStyle name="Input 9" xfId="13104" xr:uid="{00000000-0005-0000-0000-000038320000}"/>
    <cellStyle name="InputBlueFont" xfId="319" xr:uid="{00000000-0005-0000-0000-000039320000}"/>
    <cellStyle name="InputData" xfId="320" xr:uid="{00000000-0005-0000-0000-00003A320000}"/>
    <cellStyle name="InputNegative" xfId="321" xr:uid="{00000000-0005-0000-0000-00003B320000}"/>
    <cellStyle name="Integer" xfId="322" xr:uid="{00000000-0005-0000-0000-00003C320000}"/>
    <cellStyle name="Integer 2" xfId="38330" xr:uid="{00000000-0005-0000-0000-00003D320000}"/>
    <cellStyle name="kwh_centered" xfId="13105" xr:uid="{00000000-0005-0000-0000-00003E320000}"/>
    <cellStyle name="Linked Cell 2" xfId="13106" xr:uid="{00000000-0005-0000-0000-00003F320000}"/>
    <cellStyle name="MACRO" xfId="323" xr:uid="{00000000-0005-0000-0000-000040320000}"/>
    <cellStyle name="Main Heading" xfId="324" xr:uid="{00000000-0005-0000-0000-000041320000}"/>
    <cellStyle name="Main Title" xfId="325" xr:uid="{00000000-0005-0000-0000-000042320000}"/>
    <cellStyle name="MAND_x000a_CHECK.COMMAND_x000e_RENAME.COMMAND_x0008_SHOW.BAR_x000b_DELETE.MENU_x000e_DELETE.COMMAND_x000e_GET.CHA" xfId="326" xr:uid="{00000000-0005-0000-0000-000043320000}"/>
    <cellStyle name="MAND_x000a_CHECK.COMMAND_x000e_RENAME.COMMAND_x0008_SHOW.BAR_x000b_DELETE.MENU_x000e_DELETE.COMMAND_x000e_GET.CHA 2" xfId="38331" xr:uid="{00000000-0005-0000-0000-000044320000}"/>
    <cellStyle name="MCP" xfId="13107" xr:uid="{00000000-0005-0000-0000-000045320000}"/>
    <cellStyle name="Model" xfId="327" xr:uid="{00000000-0005-0000-0000-000046320000}"/>
    <cellStyle name="mult" xfId="328" xr:uid="{00000000-0005-0000-0000-000047320000}"/>
    <cellStyle name="mult 2" xfId="38332" xr:uid="{00000000-0005-0000-0000-000048320000}"/>
    <cellStyle name="Multiple" xfId="329" xr:uid="{00000000-0005-0000-0000-000049320000}"/>
    <cellStyle name="MultipleBelow" xfId="330" xr:uid="{00000000-0005-0000-0000-00004A320000}"/>
    <cellStyle name="Neutral 2" xfId="13108" xr:uid="{00000000-0005-0000-0000-00004B320000}"/>
    <cellStyle name="NGBlocked" xfId="331" xr:uid="{00000000-0005-0000-0000-00004C320000}"/>
    <cellStyle name="NGCallUp" xfId="332" xr:uid="{00000000-0005-0000-0000-00004D320000}"/>
    <cellStyle name="NGCheck" xfId="333" xr:uid="{00000000-0005-0000-0000-00004E320000}"/>
    <cellStyle name="NGDate" xfId="334" xr:uid="{00000000-0005-0000-0000-00004F320000}"/>
    <cellStyle name="NGDeviant" xfId="335" xr:uid="{00000000-0005-0000-0000-000050320000}"/>
    <cellStyle name="NGHeader1" xfId="336" xr:uid="{00000000-0005-0000-0000-000051320000}"/>
    <cellStyle name="NGHeader2" xfId="337" xr:uid="{00000000-0005-0000-0000-000052320000}"/>
    <cellStyle name="NGHeader3" xfId="338" xr:uid="{00000000-0005-0000-0000-000053320000}"/>
    <cellStyle name="NGInputDate" xfId="339" xr:uid="{00000000-0005-0000-0000-000054320000}"/>
    <cellStyle name="NGInputPercent" xfId="340" xr:uid="{00000000-0005-0000-0000-000055320000}"/>
    <cellStyle name="NGInputValue" xfId="341" xr:uid="{00000000-0005-0000-0000-000056320000}"/>
    <cellStyle name="NGNormal" xfId="342" xr:uid="{00000000-0005-0000-0000-000057320000}"/>
    <cellStyle name="NGPercent" xfId="343" xr:uid="{00000000-0005-0000-0000-000058320000}"/>
    <cellStyle name="NGPercentCapped" xfId="344" xr:uid="{00000000-0005-0000-0000-000059320000}"/>
    <cellStyle name="NGSubTotal" xfId="345" xr:uid="{00000000-0005-0000-0000-00005A320000}"/>
    <cellStyle name="NGTotal" xfId="346" xr:uid="{00000000-0005-0000-0000-00005B320000}"/>
    <cellStyle name="NGWIP" xfId="347" xr:uid="{00000000-0005-0000-0000-00005C320000}"/>
    <cellStyle name="no dec" xfId="348" xr:uid="{00000000-0005-0000-0000-00005D320000}"/>
    <cellStyle name="nONE" xfId="13109" xr:uid="{00000000-0005-0000-0000-00005E320000}"/>
    <cellStyle name="noninput" xfId="13110" xr:uid="{00000000-0005-0000-0000-00005F320000}"/>
    <cellStyle name="Normal" xfId="0" builtinId="0"/>
    <cellStyle name="Normal - Style1" xfId="349" xr:uid="{00000000-0005-0000-0000-000061320000}"/>
    <cellStyle name="Normal - Style1 2" xfId="626" xr:uid="{00000000-0005-0000-0000-000062320000}"/>
    <cellStyle name="Normal - Style1 3" xfId="38333" xr:uid="{00000000-0005-0000-0000-000063320000}"/>
    <cellStyle name="Normal (0)" xfId="350" xr:uid="{00000000-0005-0000-0000-000064320000}"/>
    <cellStyle name="Normal (0) U" xfId="351" xr:uid="{00000000-0005-0000-0000-000065320000}"/>
    <cellStyle name="Normal (0) U 2" xfId="38334" xr:uid="{00000000-0005-0000-0000-000066320000}"/>
    <cellStyle name="Normal (0) UD" xfId="352" xr:uid="{00000000-0005-0000-0000-000067320000}"/>
    <cellStyle name="Normal (1)" xfId="353" xr:uid="{00000000-0005-0000-0000-000068320000}"/>
    <cellStyle name="Normal (2)" xfId="354" xr:uid="{00000000-0005-0000-0000-000069320000}"/>
    <cellStyle name="Normal (3)" xfId="355" xr:uid="{00000000-0005-0000-0000-00006A320000}"/>
    <cellStyle name="Normal 10" xfId="667" xr:uid="{00000000-0005-0000-0000-00006B320000}"/>
    <cellStyle name="Normal 10 10" xfId="13111" xr:uid="{00000000-0005-0000-0000-00006C320000}"/>
    <cellStyle name="Normal 10 10 2" xfId="13112" xr:uid="{00000000-0005-0000-0000-00006D320000}"/>
    <cellStyle name="Normal 10 10 2 2" xfId="13113" xr:uid="{00000000-0005-0000-0000-00006E320000}"/>
    <cellStyle name="Normal 10 10 2 2 2" xfId="13114" xr:uid="{00000000-0005-0000-0000-00006F320000}"/>
    <cellStyle name="Normal 10 10 2 3" xfId="13115" xr:uid="{00000000-0005-0000-0000-000070320000}"/>
    <cellStyle name="Normal 10 10 3" xfId="13116" xr:uid="{00000000-0005-0000-0000-000071320000}"/>
    <cellStyle name="Normal 10 10 3 2" xfId="13117" xr:uid="{00000000-0005-0000-0000-000072320000}"/>
    <cellStyle name="Normal 10 10 3 2 2" xfId="13118" xr:uid="{00000000-0005-0000-0000-000073320000}"/>
    <cellStyle name="Normal 10 10 3 3" xfId="13119" xr:uid="{00000000-0005-0000-0000-000074320000}"/>
    <cellStyle name="Normal 10 10 4" xfId="13120" xr:uid="{00000000-0005-0000-0000-000075320000}"/>
    <cellStyle name="Normal 10 10 4 2" xfId="13121" xr:uid="{00000000-0005-0000-0000-000076320000}"/>
    <cellStyle name="Normal 10 10 5" xfId="13122" xr:uid="{00000000-0005-0000-0000-000077320000}"/>
    <cellStyle name="Normal 10 10 5 2" xfId="13123" xr:uid="{00000000-0005-0000-0000-000078320000}"/>
    <cellStyle name="Normal 10 10 6" xfId="13124" xr:uid="{00000000-0005-0000-0000-000079320000}"/>
    <cellStyle name="Normal 10 11" xfId="13125" xr:uid="{00000000-0005-0000-0000-00007A320000}"/>
    <cellStyle name="Normal 10 2" xfId="668" xr:uid="{00000000-0005-0000-0000-00007B320000}"/>
    <cellStyle name="Normal 10 2 2" xfId="678" xr:uid="{00000000-0005-0000-0000-00007C320000}"/>
    <cellStyle name="Normal 10 3" xfId="13126" xr:uid="{00000000-0005-0000-0000-00007D320000}"/>
    <cellStyle name="Normal 10 4" xfId="13127" xr:uid="{00000000-0005-0000-0000-00007E320000}"/>
    <cellStyle name="Normal 10 4 10" xfId="13128" xr:uid="{00000000-0005-0000-0000-00007F320000}"/>
    <cellStyle name="Normal 10 4 10 2" xfId="13129" xr:uid="{00000000-0005-0000-0000-000080320000}"/>
    <cellStyle name="Normal 10 4 11" xfId="13130" xr:uid="{00000000-0005-0000-0000-000081320000}"/>
    <cellStyle name="Normal 10 4 11 2" xfId="13131" xr:uid="{00000000-0005-0000-0000-000082320000}"/>
    <cellStyle name="Normal 10 4 12" xfId="13132" xr:uid="{00000000-0005-0000-0000-000083320000}"/>
    <cellStyle name="Normal 10 4 2" xfId="13133" xr:uid="{00000000-0005-0000-0000-000084320000}"/>
    <cellStyle name="Normal 10 4 2 10" xfId="13134" xr:uid="{00000000-0005-0000-0000-000085320000}"/>
    <cellStyle name="Normal 10 4 2 10 2" xfId="13135" xr:uid="{00000000-0005-0000-0000-000086320000}"/>
    <cellStyle name="Normal 10 4 2 11" xfId="13136" xr:uid="{00000000-0005-0000-0000-000087320000}"/>
    <cellStyle name="Normal 10 4 2 2" xfId="13137" xr:uid="{00000000-0005-0000-0000-000088320000}"/>
    <cellStyle name="Normal 10 4 2 2 10" xfId="13138" xr:uid="{00000000-0005-0000-0000-000089320000}"/>
    <cellStyle name="Normal 10 4 2 2 2" xfId="13139" xr:uid="{00000000-0005-0000-0000-00008A320000}"/>
    <cellStyle name="Normal 10 4 2 2 2 2" xfId="13140" xr:uid="{00000000-0005-0000-0000-00008B320000}"/>
    <cellStyle name="Normal 10 4 2 2 2 2 2" xfId="13141" xr:uid="{00000000-0005-0000-0000-00008C320000}"/>
    <cellStyle name="Normal 10 4 2 2 2 2 2 2" xfId="13142" xr:uid="{00000000-0005-0000-0000-00008D320000}"/>
    <cellStyle name="Normal 10 4 2 2 2 2 2 2 2" xfId="13143" xr:uid="{00000000-0005-0000-0000-00008E320000}"/>
    <cellStyle name="Normal 10 4 2 2 2 2 2 2 2 2" xfId="13144" xr:uid="{00000000-0005-0000-0000-00008F320000}"/>
    <cellStyle name="Normal 10 4 2 2 2 2 2 2 3" xfId="13145" xr:uid="{00000000-0005-0000-0000-000090320000}"/>
    <cellStyle name="Normal 10 4 2 2 2 2 2 3" xfId="13146" xr:uid="{00000000-0005-0000-0000-000091320000}"/>
    <cellStyle name="Normal 10 4 2 2 2 2 2 3 2" xfId="13147" xr:uid="{00000000-0005-0000-0000-000092320000}"/>
    <cellStyle name="Normal 10 4 2 2 2 2 2 3 2 2" xfId="13148" xr:uid="{00000000-0005-0000-0000-000093320000}"/>
    <cellStyle name="Normal 10 4 2 2 2 2 2 3 3" xfId="13149" xr:uid="{00000000-0005-0000-0000-000094320000}"/>
    <cellStyle name="Normal 10 4 2 2 2 2 2 4" xfId="13150" xr:uid="{00000000-0005-0000-0000-000095320000}"/>
    <cellStyle name="Normal 10 4 2 2 2 2 2 4 2" xfId="13151" xr:uid="{00000000-0005-0000-0000-000096320000}"/>
    <cellStyle name="Normal 10 4 2 2 2 2 2 5" xfId="13152" xr:uid="{00000000-0005-0000-0000-000097320000}"/>
    <cellStyle name="Normal 10 4 2 2 2 2 2 5 2" xfId="13153" xr:uid="{00000000-0005-0000-0000-000098320000}"/>
    <cellStyle name="Normal 10 4 2 2 2 2 2 6" xfId="13154" xr:uid="{00000000-0005-0000-0000-000099320000}"/>
    <cellStyle name="Normal 10 4 2 2 2 2 3" xfId="13155" xr:uid="{00000000-0005-0000-0000-00009A320000}"/>
    <cellStyle name="Normal 10 4 2 2 2 2 3 2" xfId="13156" xr:uid="{00000000-0005-0000-0000-00009B320000}"/>
    <cellStyle name="Normal 10 4 2 2 2 2 3 2 2" xfId="13157" xr:uid="{00000000-0005-0000-0000-00009C320000}"/>
    <cellStyle name="Normal 10 4 2 2 2 2 3 3" xfId="13158" xr:uid="{00000000-0005-0000-0000-00009D320000}"/>
    <cellStyle name="Normal 10 4 2 2 2 2 4" xfId="13159" xr:uid="{00000000-0005-0000-0000-00009E320000}"/>
    <cellStyle name="Normal 10 4 2 2 2 2 4 2" xfId="13160" xr:uid="{00000000-0005-0000-0000-00009F320000}"/>
    <cellStyle name="Normal 10 4 2 2 2 2 4 2 2" xfId="13161" xr:uid="{00000000-0005-0000-0000-0000A0320000}"/>
    <cellStyle name="Normal 10 4 2 2 2 2 4 3" xfId="13162" xr:uid="{00000000-0005-0000-0000-0000A1320000}"/>
    <cellStyle name="Normal 10 4 2 2 2 2 5" xfId="13163" xr:uid="{00000000-0005-0000-0000-0000A2320000}"/>
    <cellStyle name="Normal 10 4 2 2 2 2 5 2" xfId="13164" xr:uid="{00000000-0005-0000-0000-0000A3320000}"/>
    <cellStyle name="Normal 10 4 2 2 2 2 6" xfId="13165" xr:uid="{00000000-0005-0000-0000-0000A4320000}"/>
    <cellStyle name="Normal 10 4 2 2 2 2 6 2" xfId="13166" xr:uid="{00000000-0005-0000-0000-0000A5320000}"/>
    <cellStyle name="Normal 10 4 2 2 2 2 7" xfId="13167" xr:uid="{00000000-0005-0000-0000-0000A6320000}"/>
    <cellStyle name="Normal 10 4 2 2 2 3" xfId="13168" xr:uid="{00000000-0005-0000-0000-0000A7320000}"/>
    <cellStyle name="Normal 10 4 2 2 2 3 2" xfId="13169" xr:uid="{00000000-0005-0000-0000-0000A8320000}"/>
    <cellStyle name="Normal 10 4 2 2 2 3 2 2" xfId="13170" xr:uid="{00000000-0005-0000-0000-0000A9320000}"/>
    <cellStyle name="Normal 10 4 2 2 2 3 2 2 2" xfId="13171" xr:uid="{00000000-0005-0000-0000-0000AA320000}"/>
    <cellStyle name="Normal 10 4 2 2 2 3 2 3" xfId="13172" xr:uid="{00000000-0005-0000-0000-0000AB320000}"/>
    <cellStyle name="Normal 10 4 2 2 2 3 3" xfId="13173" xr:uid="{00000000-0005-0000-0000-0000AC320000}"/>
    <cellStyle name="Normal 10 4 2 2 2 3 3 2" xfId="13174" xr:uid="{00000000-0005-0000-0000-0000AD320000}"/>
    <cellStyle name="Normal 10 4 2 2 2 3 3 2 2" xfId="13175" xr:uid="{00000000-0005-0000-0000-0000AE320000}"/>
    <cellStyle name="Normal 10 4 2 2 2 3 3 3" xfId="13176" xr:uid="{00000000-0005-0000-0000-0000AF320000}"/>
    <cellStyle name="Normal 10 4 2 2 2 3 4" xfId="13177" xr:uid="{00000000-0005-0000-0000-0000B0320000}"/>
    <cellStyle name="Normal 10 4 2 2 2 3 4 2" xfId="13178" xr:uid="{00000000-0005-0000-0000-0000B1320000}"/>
    <cellStyle name="Normal 10 4 2 2 2 3 5" xfId="13179" xr:uid="{00000000-0005-0000-0000-0000B2320000}"/>
    <cellStyle name="Normal 10 4 2 2 2 3 5 2" xfId="13180" xr:uid="{00000000-0005-0000-0000-0000B3320000}"/>
    <cellStyle name="Normal 10 4 2 2 2 3 6" xfId="13181" xr:uid="{00000000-0005-0000-0000-0000B4320000}"/>
    <cellStyle name="Normal 10 4 2 2 2 4" xfId="13182" xr:uid="{00000000-0005-0000-0000-0000B5320000}"/>
    <cellStyle name="Normal 10 4 2 2 2 4 2" xfId="13183" xr:uid="{00000000-0005-0000-0000-0000B6320000}"/>
    <cellStyle name="Normal 10 4 2 2 2 4 2 2" xfId="13184" xr:uid="{00000000-0005-0000-0000-0000B7320000}"/>
    <cellStyle name="Normal 10 4 2 2 2 4 3" xfId="13185" xr:uid="{00000000-0005-0000-0000-0000B8320000}"/>
    <cellStyle name="Normal 10 4 2 2 2 5" xfId="13186" xr:uid="{00000000-0005-0000-0000-0000B9320000}"/>
    <cellStyle name="Normal 10 4 2 2 2 5 2" xfId="13187" xr:uid="{00000000-0005-0000-0000-0000BA320000}"/>
    <cellStyle name="Normal 10 4 2 2 2 5 2 2" xfId="13188" xr:uid="{00000000-0005-0000-0000-0000BB320000}"/>
    <cellStyle name="Normal 10 4 2 2 2 5 3" xfId="13189" xr:uid="{00000000-0005-0000-0000-0000BC320000}"/>
    <cellStyle name="Normal 10 4 2 2 2 6" xfId="13190" xr:uid="{00000000-0005-0000-0000-0000BD320000}"/>
    <cellStyle name="Normal 10 4 2 2 2 6 2" xfId="13191" xr:uid="{00000000-0005-0000-0000-0000BE320000}"/>
    <cellStyle name="Normal 10 4 2 2 2 7" xfId="13192" xr:uid="{00000000-0005-0000-0000-0000BF320000}"/>
    <cellStyle name="Normal 10 4 2 2 2 7 2" xfId="13193" xr:uid="{00000000-0005-0000-0000-0000C0320000}"/>
    <cellStyle name="Normal 10 4 2 2 2 8" xfId="13194" xr:uid="{00000000-0005-0000-0000-0000C1320000}"/>
    <cellStyle name="Normal 10 4 2 2 3" xfId="13195" xr:uid="{00000000-0005-0000-0000-0000C2320000}"/>
    <cellStyle name="Normal 10 4 2 2 3 2" xfId="13196" xr:uid="{00000000-0005-0000-0000-0000C3320000}"/>
    <cellStyle name="Normal 10 4 2 2 3 2 2" xfId="13197" xr:uid="{00000000-0005-0000-0000-0000C4320000}"/>
    <cellStyle name="Normal 10 4 2 2 3 2 2 2" xfId="13198" xr:uid="{00000000-0005-0000-0000-0000C5320000}"/>
    <cellStyle name="Normal 10 4 2 2 3 2 2 2 2" xfId="13199" xr:uid="{00000000-0005-0000-0000-0000C6320000}"/>
    <cellStyle name="Normal 10 4 2 2 3 2 2 3" xfId="13200" xr:uid="{00000000-0005-0000-0000-0000C7320000}"/>
    <cellStyle name="Normal 10 4 2 2 3 2 3" xfId="13201" xr:uid="{00000000-0005-0000-0000-0000C8320000}"/>
    <cellStyle name="Normal 10 4 2 2 3 2 3 2" xfId="13202" xr:uid="{00000000-0005-0000-0000-0000C9320000}"/>
    <cellStyle name="Normal 10 4 2 2 3 2 3 2 2" xfId="13203" xr:uid="{00000000-0005-0000-0000-0000CA320000}"/>
    <cellStyle name="Normal 10 4 2 2 3 2 3 3" xfId="13204" xr:uid="{00000000-0005-0000-0000-0000CB320000}"/>
    <cellStyle name="Normal 10 4 2 2 3 2 4" xfId="13205" xr:uid="{00000000-0005-0000-0000-0000CC320000}"/>
    <cellStyle name="Normal 10 4 2 2 3 2 4 2" xfId="13206" xr:uid="{00000000-0005-0000-0000-0000CD320000}"/>
    <cellStyle name="Normal 10 4 2 2 3 2 5" xfId="13207" xr:uid="{00000000-0005-0000-0000-0000CE320000}"/>
    <cellStyle name="Normal 10 4 2 2 3 2 5 2" xfId="13208" xr:uid="{00000000-0005-0000-0000-0000CF320000}"/>
    <cellStyle name="Normal 10 4 2 2 3 2 6" xfId="13209" xr:uid="{00000000-0005-0000-0000-0000D0320000}"/>
    <cellStyle name="Normal 10 4 2 2 3 3" xfId="13210" xr:uid="{00000000-0005-0000-0000-0000D1320000}"/>
    <cellStyle name="Normal 10 4 2 2 3 3 2" xfId="13211" xr:uid="{00000000-0005-0000-0000-0000D2320000}"/>
    <cellStyle name="Normal 10 4 2 2 3 3 2 2" xfId="13212" xr:uid="{00000000-0005-0000-0000-0000D3320000}"/>
    <cellStyle name="Normal 10 4 2 2 3 3 3" xfId="13213" xr:uid="{00000000-0005-0000-0000-0000D4320000}"/>
    <cellStyle name="Normal 10 4 2 2 3 4" xfId="13214" xr:uid="{00000000-0005-0000-0000-0000D5320000}"/>
    <cellStyle name="Normal 10 4 2 2 3 4 2" xfId="13215" xr:uid="{00000000-0005-0000-0000-0000D6320000}"/>
    <cellStyle name="Normal 10 4 2 2 3 4 2 2" xfId="13216" xr:uid="{00000000-0005-0000-0000-0000D7320000}"/>
    <cellStyle name="Normal 10 4 2 2 3 4 3" xfId="13217" xr:uid="{00000000-0005-0000-0000-0000D8320000}"/>
    <cellStyle name="Normal 10 4 2 2 3 5" xfId="13218" xr:uid="{00000000-0005-0000-0000-0000D9320000}"/>
    <cellStyle name="Normal 10 4 2 2 3 5 2" xfId="13219" xr:uid="{00000000-0005-0000-0000-0000DA320000}"/>
    <cellStyle name="Normal 10 4 2 2 3 6" xfId="13220" xr:uid="{00000000-0005-0000-0000-0000DB320000}"/>
    <cellStyle name="Normal 10 4 2 2 3 6 2" xfId="13221" xr:uid="{00000000-0005-0000-0000-0000DC320000}"/>
    <cellStyle name="Normal 10 4 2 2 3 7" xfId="13222" xr:uid="{00000000-0005-0000-0000-0000DD320000}"/>
    <cellStyle name="Normal 10 4 2 2 4" xfId="13223" xr:uid="{00000000-0005-0000-0000-0000DE320000}"/>
    <cellStyle name="Normal 10 4 2 2 4 2" xfId="13224" xr:uid="{00000000-0005-0000-0000-0000DF320000}"/>
    <cellStyle name="Normal 10 4 2 2 4 2 2" xfId="13225" xr:uid="{00000000-0005-0000-0000-0000E0320000}"/>
    <cellStyle name="Normal 10 4 2 2 4 2 2 2" xfId="13226" xr:uid="{00000000-0005-0000-0000-0000E1320000}"/>
    <cellStyle name="Normal 10 4 2 2 4 2 2 2 2" xfId="13227" xr:uid="{00000000-0005-0000-0000-0000E2320000}"/>
    <cellStyle name="Normal 10 4 2 2 4 2 2 3" xfId="13228" xr:uid="{00000000-0005-0000-0000-0000E3320000}"/>
    <cellStyle name="Normal 10 4 2 2 4 2 3" xfId="13229" xr:uid="{00000000-0005-0000-0000-0000E4320000}"/>
    <cellStyle name="Normal 10 4 2 2 4 2 3 2" xfId="13230" xr:uid="{00000000-0005-0000-0000-0000E5320000}"/>
    <cellStyle name="Normal 10 4 2 2 4 2 3 2 2" xfId="13231" xr:uid="{00000000-0005-0000-0000-0000E6320000}"/>
    <cellStyle name="Normal 10 4 2 2 4 2 3 3" xfId="13232" xr:uid="{00000000-0005-0000-0000-0000E7320000}"/>
    <cellStyle name="Normal 10 4 2 2 4 2 4" xfId="13233" xr:uid="{00000000-0005-0000-0000-0000E8320000}"/>
    <cellStyle name="Normal 10 4 2 2 4 2 4 2" xfId="13234" xr:uid="{00000000-0005-0000-0000-0000E9320000}"/>
    <cellStyle name="Normal 10 4 2 2 4 2 5" xfId="13235" xr:uid="{00000000-0005-0000-0000-0000EA320000}"/>
    <cellStyle name="Normal 10 4 2 2 4 2 5 2" xfId="13236" xr:uid="{00000000-0005-0000-0000-0000EB320000}"/>
    <cellStyle name="Normal 10 4 2 2 4 2 6" xfId="13237" xr:uid="{00000000-0005-0000-0000-0000EC320000}"/>
    <cellStyle name="Normal 10 4 2 2 4 3" xfId="13238" xr:uid="{00000000-0005-0000-0000-0000ED320000}"/>
    <cellStyle name="Normal 10 4 2 2 4 3 2" xfId="13239" xr:uid="{00000000-0005-0000-0000-0000EE320000}"/>
    <cellStyle name="Normal 10 4 2 2 4 3 2 2" xfId="13240" xr:uid="{00000000-0005-0000-0000-0000EF320000}"/>
    <cellStyle name="Normal 10 4 2 2 4 3 3" xfId="13241" xr:uid="{00000000-0005-0000-0000-0000F0320000}"/>
    <cellStyle name="Normal 10 4 2 2 4 4" xfId="13242" xr:uid="{00000000-0005-0000-0000-0000F1320000}"/>
    <cellStyle name="Normal 10 4 2 2 4 4 2" xfId="13243" xr:uid="{00000000-0005-0000-0000-0000F2320000}"/>
    <cellStyle name="Normal 10 4 2 2 4 4 2 2" xfId="13244" xr:uid="{00000000-0005-0000-0000-0000F3320000}"/>
    <cellStyle name="Normal 10 4 2 2 4 4 3" xfId="13245" xr:uid="{00000000-0005-0000-0000-0000F4320000}"/>
    <cellStyle name="Normal 10 4 2 2 4 5" xfId="13246" xr:uid="{00000000-0005-0000-0000-0000F5320000}"/>
    <cellStyle name="Normal 10 4 2 2 4 5 2" xfId="13247" xr:uid="{00000000-0005-0000-0000-0000F6320000}"/>
    <cellStyle name="Normal 10 4 2 2 4 6" xfId="13248" xr:uid="{00000000-0005-0000-0000-0000F7320000}"/>
    <cellStyle name="Normal 10 4 2 2 4 6 2" xfId="13249" xr:uid="{00000000-0005-0000-0000-0000F8320000}"/>
    <cellStyle name="Normal 10 4 2 2 4 7" xfId="13250" xr:uid="{00000000-0005-0000-0000-0000F9320000}"/>
    <cellStyle name="Normal 10 4 2 2 5" xfId="13251" xr:uid="{00000000-0005-0000-0000-0000FA320000}"/>
    <cellStyle name="Normal 10 4 2 2 5 2" xfId="13252" xr:uid="{00000000-0005-0000-0000-0000FB320000}"/>
    <cellStyle name="Normal 10 4 2 2 5 2 2" xfId="13253" xr:uid="{00000000-0005-0000-0000-0000FC320000}"/>
    <cellStyle name="Normal 10 4 2 2 5 2 2 2" xfId="13254" xr:uid="{00000000-0005-0000-0000-0000FD320000}"/>
    <cellStyle name="Normal 10 4 2 2 5 2 3" xfId="13255" xr:uid="{00000000-0005-0000-0000-0000FE320000}"/>
    <cellStyle name="Normal 10 4 2 2 5 3" xfId="13256" xr:uid="{00000000-0005-0000-0000-0000FF320000}"/>
    <cellStyle name="Normal 10 4 2 2 5 3 2" xfId="13257" xr:uid="{00000000-0005-0000-0000-000000330000}"/>
    <cellStyle name="Normal 10 4 2 2 5 3 2 2" xfId="13258" xr:uid="{00000000-0005-0000-0000-000001330000}"/>
    <cellStyle name="Normal 10 4 2 2 5 3 3" xfId="13259" xr:uid="{00000000-0005-0000-0000-000002330000}"/>
    <cellStyle name="Normal 10 4 2 2 5 4" xfId="13260" xr:uid="{00000000-0005-0000-0000-000003330000}"/>
    <cellStyle name="Normal 10 4 2 2 5 4 2" xfId="13261" xr:uid="{00000000-0005-0000-0000-000004330000}"/>
    <cellStyle name="Normal 10 4 2 2 5 5" xfId="13262" xr:uid="{00000000-0005-0000-0000-000005330000}"/>
    <cellStyle name="Normal 10 4 2 2 5 5 2" xfId="13263" xr:uid="{00000000-0005-0000-0000-000006330000}"/>
    <cellStyle name="Normal 10 4 2 2 5 6" xfId="13264" xr:uid="{00000000-0005-0000-0000-000007330000}"/>
    <cellStyle name="Normal 10 4 2 2 6" xfId="13265" xr:uid="{00000000-0005-0000-0000-000008330000}"/>
    <cellStyle name="Normal 10 4 2 2 6 2" xfId="13266" xr:uid="{00000000-0005-0000-0000-000009330000}"/>
    <cellStyle name="Normal 10 4 2 2 6 2 2" xfId="13267" xr:uid="{00000000-0005-0000-0000-00000A330000}"/>
    <cellStyle name="Normal 10 4 2 2 6 3" xfId="13268" xr:uid="{00000000-0005-0000-0000-00000B330000}"/>
    <cellStyle name="Normal 10 4 2 2 7" xfId="13269" xr:uid="{00000000-0005-0000-0000-00000C330000}"/>
    <cellStyle name="Normal 10 4 2 2 7 2" xfId="13270" xr:uid="{00000000-0005-0000-0000-00000D330000}"/>
    <cellStyle name="Normal 10 4 2 2 7 2 2" xfId="13271" xr:uid="{00000000-0005-0000-0000-00000E330000}"/>
    <cellStyle name="Normal 10 4 2 2 7 3" xfId="13272" xr:uid="{00000000-0005-0000-0000-00000F330000}"/>
    <cellStyle name="Normal 10 4 2 2 8" xfId="13273" xr:uid="{00000000-0005-0000-0000-000010330000}"/>
    <cellStyle name="Normal 10 4 2 2 8 2" xfId="13274" xr:uid="{00000000-0005-0000-0000-000011330000}"/>
    <cellStyle name="Normal 10 4 2 2 9" xfId="13275" xr:uid="{00000000-0005-0000-0000-000012330000}"/>
    <cellStyle name="Normal 10 4 2 2 9 2" xfId="13276" xr:uid="{00000000-0005-0000-0000-000013330000}"/>
    <cellStyle name="Normal 10 4 2 3" xfId="13277" xr:uid="{00000000-0005-0000-0000-000014330000}"/>
    <cellStyle name="Normal 10 4 2 3 2" xfId="13278" xr:uid="{00000000-0005-0000-0000-000015330000}"/>
    <cellStyle name="Normal 10 4 2 3 2 2" xfId="13279" xr:uid="{00000000-0005-0000-0000-000016330000}"/>
    <cellStyle name="Normal 10 4 2 3 2 2 2" xfId="13280" xr:uid="{00000000-0005-0000-0000-000017330000}"/>
    <cellStyle name="Normal 10 4 2 3 2 2 2 2" xfId="13281" xr:uid="{00000000-0005-0000-0000-000018330000}"/>
    <cellStyle name="Normal 10 4 2 3 2 2 2 2 2" xfId="13282" xr:uid="{00000000-0005-0000-0000-000019330000}"/>
    <cellStyle name="Normal 10 4 2 3 2 2 2 3" xfId="13283" xr:uid="{00000000-0005-0000-0000-00001A330000}"/>
    <cellStyle name="Normal 10 4 2 3 2 2 3" xfId="13284" xr:uid="{00000000-0005-0000-0000-00001B330000}"/>
    <cellStyle name="Normal 10 4 2 3 2 2 3 2" xfId="13285" xr:uid="{00000000-0005-0000-0000-00001C330000}"/>
    <cellStyle name="Normal 10 4 2 3 2 2 3 2 2" xfId="13286" xr:uid="{00000000-0005-0000-0000-00001D330000}"/>
    <cellStyle name="Normal 10 4 2 3 2 2 3 3" xfId="13287" xr:uid="{00000000-0005-0000-0000-00001E330000}"/>
    <cellStyle name="Normal 10 4 2 3 2 2 4" xfId="13288" xr:uid="{00000000-0005-0000-0000-00001F330000}"/>
    <cellStyle name="Normal 10 4 2 3 2 2 4 2" xfId="13289" xr:uid="{00000000-0005-0000-0000-000020330000}"/>
    <cellStyle name="Normal 10 4 2 3 2 2 5" xfId="13290" xr:uid="{00000000-0005-0000-0000-000021330000}"/>
    <cellStyle name="Normal 10 4 2 3 2 2 5 2" xfId="13291" xr:uid="{00000000-0005-0000-0000-000022330000}"/>
    <cellStyle name="Normal 10 4 2 3 2 2 6" xfId="13292" xr:uid="{00000000-0005-0000-0000-000023330000}"/>
    <cellStyle name="Normal 10 4 2 3 2 3" xfId="13293" xr:uid="{00000000-0005-0000-0000-000024330000}"/>
    <cellStyle name="Normal 10 4 2 3 2 3 2" xfId="13294" xr:uid="{00000000-0005-0000-0000-000025330000}"/>
    <cellStyle name="Normal 10 4 2 3 2 3 2 2" xfId="13295" xr:uid="{00000000-0005-0000-0000-000026330000}"/>
    <cellStyle name="Normal 10 4 2 3 2 3 3" xfId="13296" xr:uid="{00000000-0005-0000-0000-000027330000}"/>
    <cellStyle name="Normal 10 4 2 3 2 4" xfId="13297" xr:uid="{00000000-0005-0000-0000-000028330000}"/>
    <cellStyle name="Normal 10 4 2 3 2 4 2" xfId="13298" xr:uid="{00000000-0005-0000-0000-000029330000}"/>
    <cellStyle name="Normal 10 4 2 3 2 4 2 2" xfId="13299" xr:uid="{00000000-0005-0000-0000-00002A330000}"/>
    <cellStyle name="Normal 10 4 2 3 2 4 3" xfId="13300" xr:uid="{00000000-0005-0000-0000-00002B330000}"/>
    <cellStyle name="Normal 10 4 2 3 2 5" xfId="13301" xr:uid="{00000000-0005-0000-0000-00002C330000}"/>
    <cellStyle name="Normal 10 4 2 3 2 5 2" xfId="13302" xr:uid="{00000000-0005-0000-0000-00002D330000}"/>
    <cellStyle name="Normal 10 4 2 3 2 6" xfId="13303" xr:uid="{00000000-0005-0000-0000-00002E330000}"/>
    <cellStyle name="Normal 10 4 2 3 2 6 2" xfId="13304" xr:uid="{00000000-0005-0000-0000-00002F330000}"/>
    <cellStyle name="Normal 10 4 2 3 2 7" xfId="13305" xr:uid="{00000000-0005-0000-0000-000030330000}"/>
    <cellStyle name="Normal 10 4 2 3 3" xfId="13306" xr:uid="{00000000-0005-0000-0000-000031330000}"/>
    <cellStyle name="Normal 10 4 2 3 3 2" xfId="13307" xr:uid="{00000000-0005-0000-0000-000032330000}"/>
    <cellStyle name="Normal 10 4 2 3 3 2 2" xfId="13308" xr:uid="{00000000-0005-0000-0000-000033330000}"/>
    <cellStyle name="Normal 10 4 2 3 3 2 2 2" xfId="13309" xr:uid="{00000000-0005-0000-0000-000034330000}"/>
    <cellStyle name="Normal 10 4 2 3 3 2 3" xfId="13310" xr:uid="{00000000-0005-0000-0000-000035330000}"/>
    <cellStyle name="Normal 10 4 2 3 3 3" xfId="13311" xr:uid="{00000000-0005-0000-0000-000036330000}"/>
    <cellStyle name="Normal 10 4 2 3 3 3 2" xfId="13312" xr:uid="{00000000-0005-0000-0000-000037330000}"/>
    <cellStyle name="Normal 10 4 2 3 3 3 2 2" xfId="13313" xr:uid="{00000000-0005-0000-0000-000038330000}"/>
    <cellStyle name="Normal 10 4 2 3 3 3 3" xfId="13314" xr:uid="{00000000-0005-0000-0000-000039330000}"/>
    <cellStyle name="Normal 10 4 2 3 3 4" xfId="13315" xr:uid="{00000000-0005-0000-0000-00003A330000}"/>
    <cellStyle name="Normal 10 4 2 3 3 4 2" xfId="13316" xr:uid="{00000000-0005-0000-0000-00003B330000}"/>
    <cellStyle name="Normal 10 4 2 3 3 5" xfId="13317" xr:uid="{00000000-0005-0000-0000-00003C330000}"/>
    <cellStyle name="Normal 10 4 2 3 3 5 2" xfId="13318" xr:uid="{00000000-0005-0000-0000-00003D330000}"/>
    <cellStyle name="Normal 10 4 2 3 3 6" xfId="13319" xr:uid="{00000000-0005-0000-0000-00003E330000}"/>
    <cellStyle name="Normal 10 4 2 3 4" xfId="13320" xr:uid="{00000000-0005-0000-0000-00003F330000}"/>
    <cellStyle name="Normal 10 4 2 3 4 2" xfId="13321" xr:uid="{00000000-0005-0000-0000-000040330000}"/>
    <cellStyle name="Normal 10 4 2 3 4 2 2" xfId="13322" xr:uid="{00000000-0005-0000-0000-000041330000}"/>
    <cellStyle name="Normal 10 4 2 3 4 3" xfId="13323" xr:uid="{00000000-0005-0000-0000-000042330000}"/>
    <cellStyle name="Normal 10 4 2 3 5" xfId="13324" xr:uid="{00000000-0005-0000-0000-000043330000}"/>
    <cellStyle name="Normal 10 4 2 3 5 2" xfId="13325" xr:uid="{00000000-0005-0000-0000-000044330000}"/>
    <cellStyle name="Normal 10 4 2 3 5 2 2" xfId="13326" xr:uid="{00000000-0005-0000-0000-000045330000}"/>
    <cellStyle name="Normal 10 4 2 3 5 3" xfId="13327" xr:uid="{00000000-0005-0000-0000-000046330000}"/>
    <cellStyle name="Normal 10 4 2 3 6" xfId="13328" xr:uid="{00000000-0005-0000-0000-000047330000}"/>
    <cellStyle name="Normal 10 4 2 3 6 2" xfId="13329" xr:uid="{00000000-0005-0000-0000-000048330000}"/>
    <cellStyle name="Normal 10 4 2 3 7" xfId="13330" xr:uid="{00000000-0005-0000-0000-000049330000}"/>
    <cellStyle name="Normal 10 4 2 3 7 2" xfId="13331" xr:uid="{00000000-0005-0000-0000-00004A330000}"/>
    <cellStyle name="Normal 10 4 2 3 8" xfId="13332" xr:uid="{00000000-0005-0000-0000-00004B330000}"/>
    <cellStyle name="Normal 10 4 2 4" xfId="13333" xr:uid="{00000000-0005-0000-0000-00004C330000}"/>
    <cellStyle name="Normal 10 4 2 4 2" xfId="13334" xr:uid="{00000000-0005-0000-0000-00004D330000}"/>
    <cellStyle name="Normal 10 4 2 4 2 2" xfId="13335" xr:uid="{00000000-0005-0000-0000-00004E330000}"/>
    <cellStyle name="Normal 10 4 2 4 2 2 2" xfId="13336" xr:uid="{00000000-0005-0000-0000-00004F330000}"/>
    <cellStyle name="Normal 10 4 2 4 2 2 2 2" xfId="13337" xr:uid="{00000000-0005-0000-0000-000050330000}"/>
    <cellStyle name="Normal 10 4 2 4 2 2 3" xfId="13338" xr:uid="{00000000-0005-0000-0000-000051330000}"/>
    <cellStyle name="Normal 10 4 2 4 2 3" xfId="13339" xr:uid="{00000000-0005-0000-0000-000052330000}"/>
    <cellStyle name="Normal 10 4 2 4 2 3 2" xfId="13340" xr:uid="{00000000-0005-0000-0000-000053330000}"/>
    <cellStyle name="Normal 10 4 2 4 2 3 2 2" xfId="13341" xr:uid="{00000000-0005-0000-0000-000054330000}"/>
    <cellStyle name="Normal 10 4 2 4 2 3 3" xfId="13342" xr:uid="{00000000-0005-0000-0000-000055330000}"/>
    <cellStyle name="Normal 10 4 2 4 2 4" xfId="13343" xr:uid="{00000000-0005-0000-0000-000056330000}"/>
    <cellStyle name="Normal 10 4 2 4 2 4 2" xfId="13344" xr:uid="{00000000-0005-0000-0000-000057330000}"/>
    <cellStyle name="Normal 10 4 2 4 2 5" xfId="13345" xr:uid="{00000000-0005-0000-0000-000058330000}"/>
    <cellStyle name="Normal 10 4 2 4 2 5 2" xfId="13346" xr:uid="{00000000-0005-0000-0000-000059330000}"/>
    <cellStyle name="Normal 10 4 2 4 2 6" xfId="13347" xr:uid="{00000000-0005-0000-0000-00005A330000}"/>
    <cellStyle name="Normal 10 4 2 4 3" xfId="13348" xr:uid="{00000000-0005-0000-0000-00005B330000}"/>
    <cellStyle name="Normal 10 4 2 4 3 2" xfId="13349" xr:uid="{00000000-0005-0000-0000-00005C330000}"/>
    <cellStyle name="Normal 10 4 2 4 3 2 2" xfId="13350" xr:uid="{00000000-0005-0000-0000-00005D330000}"/>
    <cellStyle name="Normal 10 4 2 4 3 3" xfId="13351" xr:uid="{00000000-0005-0000-0000-00005E330000}"/>
    <cellStyle name="Normal 10 4 2 4 4" xfId="13352" xr:uid="{00000000-0005-0000-0000-00005F330000}"/>
    <cellStyle name="Normal 10 4 2 4 4 2" xfId="13353" xr:uid="{00000000-0005-0000-0000-000060330000}"/>
    <cellStyle name="Normal 10 4 2 4 4 2 2" xfId="13354" xr:uid="{00000000-0005-0000-0000-000061330000}"/>
    <cellStyle name="Normal 10 4 2 4 4 3" xfId="13355" xr:uid="{00000000-0005-0000-0000-000062330000}"/>
    <cellStyle name="Normal 10 4 2 4 5" xfId="13356" xr:uid="{00000000-0005-0000-0000-000063330000}"/>
    <cellStyle name="Normal 10 4 2 4 5 2" xfId="13357" xr:uid="{00000000-0005-0000-0000-000064330000}"/>
    <cellStyle name="Normal 10 4 2 4 6" xfId="13358" xr:uid="{00000000-0005-0000-0000-000065330000}"/>
    <cellStyle name="Normal 10 4 2 4 6 2" xfId="13359" xr:uid="{00000000-0005-0000-0000-000066330000}"/>
    <cellStyle name="Normal 10 4 2 4 7" xfId="13360" xr:uid="{00000000-0005-0000-0000-000067330000}"/>
    <cellStyle name="Normal 10 4 2 5" xfId="13361" xr:uid="{00000000-0005-0000-0000-000068330000}"/>
    <cellStyle name="Normal 10 4 2 5 2" xfId="13362" xr:uid="{00000000-0005-0000-0000-000069330000}"/>
    <cellStyle name="Normal 10 4 2 5 2 2" xfId="13363" xr:uid="{00000000-0005-0000-0000-00006A330000}"/>
    <cellStyle name="Normal 10 4 2 5 2 2 2" xfId="13364" xr:uid="{00000000-0005-0000-0000-00006B330000}"/>
    <cellStyle name="Normal 10 4 2 5 2 2 2 2" xfId="13365" xr:uid="{00000000-0005-0000-0000-00006C330000}"/>
    <cellStyle name="Normal 10 4 2 5 2 2 3" xfId="13366" xr:uid="{00000000-0005-0000-0000-00006D330000}"/>
    <cellStyle name="Normal 10 4 2 5 2 3" xfId="13367" xr:uid="{00000000-0005-0000-0000-00006E330000}"/>
    <cellStyle name="Normal 10 4 2 5 2 3 2" xfId="13368" xr:uid="{00000000-0005-0000-0000-00006F330000}"/>
    <cellStyle name="Normal 10 4 2 5 2 3 2 2" xfId="13369" xr:uid="{00000000-0005-0000-0000-000070330000}"/>
    <cellStyle name="Normal 10 4 2 5 2 3 3" xfId="13370" xr:uid="{00000000-0005-0000-0000-000071330000}"/>
    <cellStyle name="Normal 10 4 2 5 2 4" xfId="13371" xr:uid="{00000000-0005-0000-0000-000072330000}"/>
    <cellStyle name="Normal 10 4 2 5 2 4 2" xfId="13372" xr:uid="{00000000-0005-0000-0000-000073330000}"/>
    <cellStyle name="Normal 10 4 2 5 2 5" xfId="13373" xr:uid="{00000000-0005-0000-0000-000074330000}"/>
    <cellStyle name="Normal 10 4 2 5 2 5 2" xfId="13374" xr:uid="{00000000-0005-0000-0000-000075330000}"/>
    <cellStyle name="Normal 10 4 2 5 2 6" xfId="13375" xr:uid="{00000000-0005-0000-0000-000076330000}"/>
    <cellStyle name="Normal 10 4 2 5 3" xfId="13376" xr:uid="{00000000-0005-0000-0000-000077330000}"/>
    <cellStyle name="Normal 10 4 2 5 3 2" xfId="13377" xr:uid="{00000000-0005-0000-0000-000078330000}"/>
    <cellStyle name="Normal 10 4 2 5 3 2 2" xfId="13378" xr:uid="{00000000-0005-0000-0000-000079330000}"/>
    <cellStyle name="Normal 10 4 2 5 3 3" xfId="13379" xr:uid="{00000000-0005-0000-0000-00007A330000}"/>
    <cellStyle name="Normal 10 4 2 5 4" xfId="13380" xr:uid="{00000000-0005-0000-0000-00007B330000}"/>
    <cellStyle name="Normal 10 4 2 5 4 2" xfId="13381" xr:uid="{00000000-0005-0000-0000-00007C330000}"/>
    <cellStyle name="Normal 10 4 2 5 4 2 2" xfId="13382" xr:uid="{00000000-0005-0000-0000-00007D330000}"/>
    <cellStyle name="Normal 10 4 2 5 4 3" xfId="13383" xr:uid="{00000000-0005-0000-0000-00007E330000}"/>
    <cellStyle name="Normal 10 4 2 5 5" xfId="13384" xr:uid="{00000000-0005-0000-0000-00007F330000}"/>
    <cellStyle name="Normal 10 4 2 5 5 2" xfId="13385" xr:uid="{00000000-0005-0000-0000-000080330000}"/>
    <cellStyle name="Normal 10 4 2 5 6" xfId="13386" xr:uid="{00000000-0005-0000-0000-000081330000}"/>
    <cellStyle name="Normal 10 4 2 5 6 2" xfId="13387" xr:uid="{00000000-0005-0000-0000-000082330000}"/>
    <cellStyle name="Normal 10 4 2 5 7" xfId="13388" xr:uid="{00000000-0005-0000-0000-000083330000}"/>
    <cellStyle name="Normal 10 4 2 6" xfId="13389" xr:uid="{00000000-0005-0000-0000-000084330000}"/>
    <cellStyle name="Normal 10 4 2 6 2" xfId="13390" xr:uid="{00000000-0005-0000-0000-000085330000}"/>
    <cellStyle name="Normal 10 4 2 6 2 2" xfId="13391" xr:uid="{00000000-0005-0000-0000-000086330000}"/>
    <cellStyle name="Normal 10 4 2 6 2 2 2" xfId="13392" xr:uid="{00000000-0005-0000-0000-000087330000}"/>
    <cellStyle name="Normal 10 4 2 6 2 3" xfId="13393" xr:uid="{00000000-0005-0000-0000-000088330000}"/>
    <cellStyle name="Normal 10 4 2 6 3" xfId="13394" xr:uid="{00000000-0005-0000-0000-000089330000}"/>
    <cellStyle name="Normal 10 4 2 6 3 2" xfId="13395" xr:uid="{00000000-0005-0000-0000-00008A330000}"/>
    <cellStyle name="Normal 10 4 2 6 3 2 2" xfId="13396" xr:uid="{00000000-0005-0000-0000-00008B330000}"/>
    <cellStyle name="Normal 10 4 2 6 3 3" xfId="13397" xr:uid="{00000000-0005-0000-0000-00008C330000}"/>
    <cellStyle name="Normal 10 4 2 6 4" xfId="13398" xr:uid="{00000000-0005-0000-0000-00008D330000}"/>
    <cellStyle name="Normal 10 4 2 6 4 2" xfId="13399" xr:uid="{00000000-0005-0000-0000-00008E330000}"/>
    <cellStyle name="Normal 10 4 2 6 5" xfId="13400" xr:uid="{00000000-0005-0000-0000-00008F330000}"/>
    <cellStyle name="Normal 10 4 2 6 5 2" xfId="13401" xr:uid="{00000000-0005-0000-0000-000090330000}"/>
    <cellStyle name="Normal 10 4 2 6 6" xfId="13402" xr:uid="{00000000-0005-0000-0000-000091330000}"/>
    <cellStyle name="Normal 10 4 2 7" xfId="13403" xr:uid="{00000000-0005-0000-0000-000092330000}"/>
    <cellStyle name="Normal 10 4 2 7 2" xfId="13404" xr:uid="{00000000-0005-0000-0000-000093330000}"/>
    <cellStyle name="Normal 10 4 2 7 2 2" xfId="13405" xr:uid="{00000000-0005-0000-0000-000094330000}"/>
    <cellStyle name="Normal 10 4 2 7 3" xfId="13406" xr:uid="{00000000-0005-0000-0000-000095330000}"/>
    <cellStyle name="Normal 10 4 2 8" xfId="13407" xr:uid="{00000000-0005-0000-0000-000096330000}"/>
    <cellStyle name="Normal 10 4 2 8 2" xfId="13408" xr:uid="{00000000-0005-0000-0000-000097330000}"/>
    <cellStyle name="Normal 10 4 2 8 2 2" xfId="13409" xr:uid="{00000000-0005-0000-0000-000098330000}"/>
    <cellStyle name="Normal 10 4 2 8 3" xfId="13410" xr:uid="{00000000-0005-0000-0000-000099330000}"/>
    <cellStyle name="Normal 10 4 2 9" xfId="13411" xr:uid="{00000000-0005-0000-0000-00009A330000}"/>
    <cellStyle name="Normal 10 4 2 9 2" xfId="13412" xr:uid="{00000000-0005-0000-0000-00009B330000}"/>
    <cellStyle name="Normal 10 4 3" xfId="13413" xr:uid="{00000000-0005-0000-0000-00009C330000}"/>
    <cellStyle name="Normal 10 4 3 10" xfId="13414" xr:uid="{00000000-0005-0000-0000-00009D330000}"/>
    <cellStyle name="Normal 10 4 3 2" xfId="13415" xr:uid="{00000000-0005-0000-0000-00009E330000}"/>
    <cellStyle name="Normal 10 4 3 2 2" xfId="13416" xr:uid="{00000000-0005-0000-0000-00009F330000}"/>
    <cellStyle name="Normal 10 4 3 2 2 2" xfId="13417" xr:uid="{00000000-0005-0000-0000-0000A0330000}"/>
    <cellStyle name="Normal 10 4 3 2 2 2 2" xfId="13418" xr:uid="{00000000-0005-0000-0000-0000A1330000}"/>
    <cellStyle name="Normal 10 4 3 2 2 2 2 2" xfId="13419" xr:uid="{00000000-0005-0000-0000-0000A2330000}"/>
    <cellStyle name="Normal 10 4 3 2 2 2 2 2 2" xfId="13420" xr:uid="{00000000-0005-0000-0000-0000A3330000}"/>
    <cellStyle name="Normal 10 4 3 2 2 2 2 3" xfId="13421" xr:uid="{00000000-0005-0000-0000-0000A4330000}"/>
    <cellStyle name="Normal 10 4 3 2 2 2 3" xfId="13422" xr:uid="{00000000-0005-0000-0000-0000A5330000}"/>
    <cellStyle name="Normal 10 4 3 2 2 2 3 2" xfId="13423" xr:uid="{00000000-0005-0000-0000-0000A6330000}"/>
    <cellStyle name="Normal 10 4 3 2 2 2 3 2 2" xfId="13424" xr:uid="{00000000-0005-0000-0000-0000A7330000}"/>
    <cellStyle name="Normal 10 4 3 2 2 2 3 3" xfId="13425" xr:uid="{00000000-0005-0000-0000-0000A8330000}"/>
    <cellStyle name="Normal 10 4 3 2 2 2 4" xfId="13426" xr:uid="{00000000-0005-0000-0000-0000A9330000}"/>
    <cellStyle name="Normal 10 4 3 2 2 2 4 2" xfId="13427" xr:uid="{00000000-0005-0000-0000-0000AA330000}"/>
    <cellStyle name="Normal 10 4 3 2 2 2 5" xfId="13428" xr:uid="{00000000-0005-0000-0000-0000AB330000}"/>
    <cellStyle name="Normal 10 4 3 2 2 2 5 2" xfId="13429" xr:uid="{00000000-0005-0000-0000-0000AC330000}"/>
    <cellStyle name="Normal 10 4 3 2 2 2 6" xfId="13430" xr:uid="{00000000-0005-0000-0000-0000AD330000}"/>
    <cellStyle name="Normal 10 4 3 2 2 3" xfId="13431" xr:uid="{00000000-0005-0000-0000-0000AE330000}"/>
    <cellStyle name="Normal 10 4 3 2 2 3 2" xfId="13432" xr:uid="{00000000-0005-0000-0000-0000AF330000}"/>
    <cellStyle name="Normal 10 4 3 2 2 3 2 2" xfId="13433" xr:uid="{00000000-0005-0000-0000-0000B0330000}"/>
    <cellStyle name="Normal 10 4 3 2 2 3 3" xfId="13434" xr:uid="{00000000-0005-0000-0000-0000B1330000}"/>
    <cellStyle name="Normal 10 4 3 2 2 4" xfId="13435" xr:uid="{00000000-0005-0000-0000-0000B2330000}"/>
    <cellStyle name="Normal 10 4 3 2 2 4 2" xfId="13436" xr:uid="{00000000-0005-0000-0000-0000B3330000}"/>
    <cellStyle name="Normal 10 4 3 2 2 4 2 2" xfId="13437" xr:uid="{00000000-0005-0000-0000-0000B4330000}"/>
    <cellStyle name="Normal 10 4 3 2 2 4 3" xfId="13438" xr:uid="{00000000-0005-0000-0000-0000B5330000}"/>
    <cellStyle name="Normal 10 4 3 2 2 5" xfId="13439" xr:uid="{00000000-0005-0000-0000-0000B6330000}"/>
    <cellStyle name="Normal 10 4 3 2 2 5 2" xfId="13440" xr:uid="{00000000-0005-0000-0000-0000B7330000}"/>
    <cellStyle name="Normal 10 4 3 2 2 6" xfId="13441" xr:uid="{00000000-0005-0000-0000-0000B8330000}"/>
    <cellStyle name="Normal 10 4 3 2 2 6 2" xfId="13442" xr:uid="{00000000-0005-0000-0000-0000B9330000}"/>
    <cellStyle name="Normal 10 4 3 2 2 7" xfId="13443" xr:uid="{00000000-0005-0000-0000-0000BA330000}"/>
    <cellStyle name="Normal 10 4 3 2 3" xfId="13444" xr:uid="{00000000-0005-0000-0000-0000BB330000}"/>
    <cellStyle name="Normal 10 4 3 2 3 2" xfId="13445" xr:uid="{00000000-0005-0000-0000-0000BC330000}"/>
    <cellStyle name="Normal 10 4 3 2 3 2 2" xfId="13446" xr:uid="{00000000-0005-0000-0000-0000BD330000}"/>
    <cellStyle name="Normal 10 4 3 2 3 2 2 2" xfId="13447" xr:uid="{00000000-0005-0000-0000-0000BE330000}"/>
    <cellStyle name="Normal 10 4 3 2 3 2 3" xfId="13448" xr:uid="{00000000-0005-0000-0000-0000BF330000}"/>
    <cellStyle name="Normal 10 4 3 2 3 3" xfId="13449" xr:uid="{00000000-0005-0000-0000-0000C0330000}"/>
    <cellStyle name="Normal 10 4 3 2 3 3 2" xfId="13450" xr:uid="{00000000-0005-0000-0000-0000C1330000}"/>
    <cellStyle name="Normal 10 4 3 2 3 3 2 2" xfId="13451" xr:uid="{00000000-0005-0000-0000-0000C2330000}"/>
    <cellStyle name="Normal 10 4 3 2 3 3 3" xfId="13452" xr:uid="{00000000-0005-0000-0000-0000C3330000}"/>
    <cellStyle name="Normal 10 4 3 2 3 4" xfId="13453" xr:uid="{00000000-0005-0000-0000-0000C4330000}"/>
    <cellStyle name="Normal 10 4 3 2 3 4 2" xfId="13454" xr:uid="{00000000-0005-0000-0000-0000C5330000}"/>
    <cellStyle name="Normal 10 4 3 2 3 5" xfId="13455" xr:uid="{00000000-0005-0000-0000-0000C6330000}"/>
    <cellStyle name="Normal 10 4 3 2 3 5 2" xfId="13456" xr:uid="{00000000-0005-0000-0000-0000C7330000}"/>
    <cellStyle name="Normal 10 4 3 2 3 6" xfId="13457" xr:uid="{00000000-0005-0000-0000-0000C8330000}"/>
    <cellStyle name="Normal 10 4 3 2 4" xfId="13458" xr:uid="{00000000-0005-0000-0000-0000C9330000}"/>
    <cellStyle name="Normal 10 4 3 2 4 2" xfId="13459" xr:uid="{00000000-0005-0000-0000-0000CA330000}"/>
    <cellStyle name="Normal 10 4 3 2 4 2 2" xfId="13460" xr:uid="{00000000-0005-0000-0000-0000CB330000}"/>
    <cellStyle name="Normal 10 4 3 2 4 3" xfId="13461" xr:uid="{00000000-0005-0000-0000-0000CC330000}"/>
    <cellStyle name="Normal 10 4 3 2 5" xfId="13462" xr:uid="{00000000-0005-0000-0000-0000CD330000}"/>
    <cellStyle name="Normal 10 4 3 2 5 2" xfId="13463" xr:uid="{00000000-0005-0000-0000-0000CE330000}"/>
    <cellStyle name="Normal 10 4 3 2 5 2 2" xfId="13464" xr:uid="{00000000-0005-0000-0000-0000CF330000}"/>
    <cellStyle name="Normal 10 4 3 2 5 3" xfId="13465" xr:uid="{00000000-0005-0000-0000-0000D0330000}"/>
    <cellStyle name="Normal 10 4 3 2 6" xfId="13466" xr:uid="{00000000-0005-0000-0000-0000D1330000}"/>
    <cellStyle name="Normal 10 4 3 2 6 2" xfId="13467" xr:uid="{00000000-0005-0000-0000-0000D2330000}"/>
    <cellStyle name="Normal 10 4 3 2 7" xfId="13468" xr:uid="{00000000-0005-0000-0000-0000D3330000}"/>
    <cellStyle name="Normal 10 4 3 2 7 2" xfId="13469" xr:uid="{00000000-0005-0000-0000-0000D4330000}"/>
    <cellStyle name="Normal 10 4 3 2 8" xfId="13470" xr:uid="{00000000-0005-0000-0000-0000D5330000}"/>
    <cellStyle name="Normal 10 4 3 3" xfId="13471" xr:uid="{00000000-0005-0000-0000-0000D6330000}"/>
    <cellStyle name="Normal 10 4 3 3 2" xfId="13472" xr:uid="{00000000-0005-0000-0000-0000D7330000}"/>
    <cellStyle name="Normal 10 4 3 3 2 2" xfId="13473" xr:uid="{00000000-0005-0000-0000-0000D8330000}"/>
    <cellStyle name="Normal 10 4 3 3 2 2 2" xfId="13474" xr:uid="{00000000-0005-0000-0000-0000D9330000}"/>
    <cellStyle name="Normal 10 4 3 3 2 2 2 2" xfId="13475" xr:uid="{00000000-0005-0000-0000-0000DA330000}"/>
    <cellStyle name="Normal 10 4 3 3 2 2 3" xfId="13476" xr:uid="{00000000-0005-0000-0000-0000DB330000}"/>
    <cellStyle name="Normal 10 4 3 3 2 3" xfId="13477" xr:uid="{00000000-0005-0000-0000-0000DC330000}"/>
    <cellStyle name="Normal 10 4 3 3 2 3 2" xfId="13478" xr:uid="{00000000-0005-0000-0000-0000DD330000}"/>
    <cellStyle name="Normal 10 4 3 3 2 3 2 2" xfId="13479" xr:uid="{00000000-0005-0000-0000-0000DE330000}"/>
    <cellStyle name="Normal 10 4 3 3 2 3 3" xfId="13480" xr:uid="{00000000-0005-0000-0000-0000DF330000}"/>
    <cellStyle name="Normal 10 4 3 3 2 4" xfId="13481" xr:uid="{00000000-0005-0000-0000-0000E0330000}"/>
    <cellStyle name="Normal 10 4 3 3 2 4 2" xfId="13482" xr:uid="{00000000-0005-0000-0000-0000E1330000}"/>
    <cellStyle name="Normal 10 4 3 3 2 5" xfId="13483" xr:uid="{00000000-0005-0000-0000-0000E2330000}"/>
    <cellStyle name="Normal 10 4 3 3 2 5 2" xfId="13484" xr:uid="{00000000-0005-0000-0000-0000E3330000}"/>
    <cellStyle name="Normal 10 4 3 3 2 6" xfId="13485" xr:uid="{00000000-0005-0000-0000-0000E4330000}"/>
    <cellStyle name="Normal 10 4 3 3 3" xfId="13486" xr:uid="{00000000-0005-0000-0000-0000E5330000}"/>
    <cellStyle name="Normal 10 4 3 3 3 2" xfId="13487" xr:uid="{00000000-0005-0000-0000-0000E6330000}"/>
    <cellStyle name="Normal 10 4 3 3 3 2 2" xfId="13488" xr:uid="{00000000-0005-0000-0000-0000E7330000}"/>
    <cellStyle name="Normal 10 4 3 3 3 3" xfId="13489" xr:uid="{00000000-0005-0000-0000-0000E8330000}"/>
    <cellStyle name="Normal 10 4 3 3 4" xfId="13490" xr:uid="{00000000-0005-0000-0000-0000E9330000}"/>
    <cellStyle name="Normal 10 4 3 3 4 2" xfId="13491" xr:uid="{00000000-0005-0000-0000-0000EA330000}"/>
    <cellStyle name="Normal 10 4 3 3 4 2 2" xfId="13492" xr:uid="{00000000-0005-0000-0000-0000EB330000}"/>
    <cellStyle name="Normal 10 4 3 3 4 3" xfId="13493" xr:uid="{00000000-0005-0000-0000-0000EC330000}"/>
    <cellStyle name="Normal 10 4 3 3 5" xfId="13494" xr:uid="{00000000-0005-0000-0000-0000ED330000}"/>
    <cellStyle name="Normal 10 4 3 3 5 2" xfId="13495" xr:uid="{00000000-0005-0000-0000-0000EE330000}"/>
    <cellStyle name="Normal 10 4 3 3 6" xfId="13496" xr:uid="{00000000-0005-0000-0000-0000EF330000}"/>
    <cellStyle name="Normal 10 4 3 3 6 2" xfId="13497" xr:uid="{00000000-0005-0000-0000-0000F0330000}"/>
    <cellStyle name="Normal 10 4 3 3 7" xfId="13498" xr:uid="{00000000-0005-0000-0000-0000F1330000}"/>
    <cellStyle name="Normal 10 4 3 4" xfId="13499" xr:uid="{00000000-0005-0000-0000-0000F2330000}"/>
    <cellStyle name="Normal 10 4 3 4 2" xfId="13500" xr:uid="{00000000-0005-0000-0000-0000F3330000}"/>
    <cellStyle name="Normal 10 4 3 4 2 2" xfId="13501" xr:uid="{00000000-0005-0000-0000-0000F4330000}"/>
    <cellStyle name="Normal 10 4 3 4 2 2 2" xfId="13502" xr:uid="{00000000-0005-0000-0000-0000F5330000}"/>
    <cellStyle name="Normal 10 4 3 4 2 2 2 2" xfId="13503" xr:uid="{00000000-0005-0000-0000-0000F6330000}"/>
    <cellStyle name="Normal 10 4 3 4 2 2 3" xfId="13504" xr:uid="{00000000-0005-0000-0000-0000F7330000}"/>
    <cellStyle name="Normal 10 4 3 4 2 3" xfId="13505" xr:uid="{00000000-0005-0000-0000-0000F8330000}"/>
    <cellStyle name="Normal 10 4 3 4 2 3 2" xfId="13506" xr:uid="{00000000-0005-0000-0000-0000F9330000}"/>
    <cellStyle name="Normal 10 4 3 4 2 3 2 2" xfId="13507" xr:uid="{00000000-0005-0000-0000-0000FA330000}"/>
    <cellStyle name="Normal 10 4 3 4 2 3 3" xfId="13508" xr:uid="{00000000-0005-0000-0000-0000FB330000}"/>
    <cellStyle name="Normal 10 4 3 4 2 4" xfId="13509" xr:uid="{00000000-0005-0000-0000-0000FC330000}"/>
    <cellStyle name="Normal 10 4 3 4 2 4 2" xfId="13510" xr:uid="{00000000-0005-0000-0000-0000FD330000}"/>
    <cellStyle name="Normal 10 4 3 4 2 5" xfId="13511" xr:uid="{00000000-0005-0000-0000-0000FE330000}"/>
    <cellStyle name="Normal 10 4 3 4 2 5 2" xfId="13512" xr:uid="{00000000-0005-0000-0000-0000FF330000}"/>
    <cellStyle name="Normal 10 4 3 4 2 6" xfId="13513" xr:uid="{00000000-0005-0000-0000-000000340000}"/>
    <cellStyle name="Normal 10 4 3 4 3" xfId="13514" xr:uid="{00000000-0005-0000-0000-000001340000}"/>
    <cellStyle name="Normal 10 4 3 4 3 2" xfId="13515" xr:uid="{00000000-0005-0000-0000-000002340000}"/>
    <cellStyle name="Normal 10 4 3 4 3 2 2" xfId="13516" xr:uid="{00000000-0005-0000-0000-000003340000}"/>
    <cellStyle name="Normal 10 4 3 4 3 3" xfId="13517" xr:uid="{00000000-0005-0000-0000-000004340000}"/>
    <cellStyle name="Normal 10 4 3 4 4" xfId="13518" xr:uid="{00000000-0005-0000-0000-000005340000}"/>
    <cellStyle name="Normal 10 4 3 4 4 2" xfId="13519" xr:uid="{00000000-0005-0000-0000-000006340000}"/>
    <cellStyle name="Normal 10 4 3 4 4 2 2" xfId="13520" xr:uid="{00000000-0005-0000-0000-000007340000}"/>
    <cellStyle name="Normal 10 4 3 4 4 3" xfId="13521" xr:uid="{00000000-0005-0000-0000-000008340000}"/>
    <cellStyle name="Normal 10 4 3 4 5" xfId="13522" xr:uid="{00000000-0005-0000-0000-000009340000}"/>
    <cellStyle name="Normal 10 4 3 4 5 2" xfId="13523" xr:uid="{00000000-0005-0000-0000-00000A340000}"/>
    <cellStyle name="Normal 10 4 3 4 6" xfId="13524" xr:uid="{00000000-0005-0000-0000-00000B340000}"/>
    <cellStyle name="Normal 10 4 3 4 6 2" xfId="13525" xr:uid="{00000000-0005-0000-0000-00000C340000}"/>
    <cellStyle name="Normal 10 4 3 4 7" xfId="13526" xr:uid="{00000000-0005-0000-0000-00000D340000}"/>
    <cellStyle name="Normal 10 4 3 5" xfId="13527" xr:uid="{00000000-0005-0000-0000-00000E340000}"/>
    <cellStyle name="Normal 10 4 3 5 2" xfId="13528" xr:uid="{00000000-0005-0000-0000-00000F340000}"/>
    <cellStyle name="Normal 10 4 3 5 2 2" xfId="13529" xr:uid="{00000000-0005-0000-0000-000010340000}"/>
    <cellStyle name="Normal 10 4 3 5 2 2 2" xfId="13530" xr:uid="{00000000-0005-0000-0000-000011340000}"/>
    <cellStyle name="Normal 10 4 3 5 2 3" xfId="13531" xr:uid="{00000000-0005-0000-0000-000012340000}"/>
    <cellStyle name="Normal 10 4 3 5 3" xfId="13532" xr:uid="{00000000-0005-0000-0000-000013340000}"/>
    <cellStyle name="Normal 10 4 3 5 3 2" xfId="13533" xr:uid="{00000000-0005-0000-0000-000014340000}"/>
    <cellStyle name="Normal 10 4 3 5 3 2 2" xfId="13534" xr:uid="{00000000-0005-0000-0000-000015340000}"/>
    <cellStyle name="Normal 10 4 3 5 3 3" xfId="13535" xr:uid="{00000000-0005-0000-0000-000016340000}"/>
    <cellStyle name="Normal 10 4 3 5 4" xfId="13536" xr:uid="{00000000-0005-0000-0000-000017340000}"/>
    <cellStyle name="Normal 10 4 3 5 4 2" xfId="13537" xr:uid="{00000000-0005-0000-0000-000018340000}"/>
    <cellStyle name="Normal 10 4 3 5 5" xfId="13538" xr:uid="{00000000-0005-0000-0000-000019340000}"/>
    <cellStyle name="Normal 10 4 3 5 5 2" xfId="13539" xr:uid="{00000000-0005-0000-0000-00001A340000}"/>
    <cellStyle name="Normal 10 4 3 5 6" xfId="13540" xr:uid="{00000000-0005-0000-0000-00001B340000}"/>
    <cellStyle name="Normal 10 4 3 6" xfId="13541" xr:uid="{00000000-0005-0000-0000-00001C340000}"/>
    <cellStyle name="Normal 10 4 3 6 2" xfId="13542" xr:uid="{00000000-0005-0000-0000-00001D340000}"/>
    <cellStyle name="Normal 10 4 3 6 2 2" xfId="13543" xr:uid="{00000000-0005-0000-0000-00001E340000}"/>
    <cellStyle name="Normal 10 4 3 6 3" xfId="13544" xr:uid="{00000000-0005-0000-0000-00001F340000}"/>
    <cellStyle name="Normal 10 4 3 7" xfId="13545" xr:uid="{00000000-0005-0000-0000-000020340000}"/>
    <cellStyle name="Normal 10 4 3 7 2" xfId="13546" xr:uid="{00000000-0005-0000-0000-000021340000}"/>
    <cellStyle name="Normal 10 4 3 7 2 2" xfId="13547" xr:uid="{00000000-0005-0000-0000-000022340000}"/>
    <cellStyle name="Normal 10 4 3 7 3" xfId="13548" xr:uid="{00000000-0005-0000-0000-000023340000}"/>
    <cellStyle name="Normal 10 4 3 8" xfId="13549" xr:uid="{00000000-0005-0000-0000-000024340000}"/>
    <cellStyle name="Normal 10 4 3 8 2" xfId="13550" xr:uid="{00000000-0005-0000-0000-000025340000}"/>
    <cellStyle name="Normal 10 4 3 9" xfId="13551" xr:uid="{00000000-0005-0000-0000-000026340000}"/>
    <cellStyle name="Normal 10 4 3 9 2" xfId="13552" xr:uid="{00000000-0005-0000-0000-000027340000}"/>
    <cellStyle name="Normal 10 4 4" xfId="13553" xr:uid="{00000000-0005-0000-0000-000028340000}"/>
    <cellStyle name="Normal 10 4 4 2" xfId="13554" xr:uid="{00000000-0005-0000-0000-000029340000}"/>
    <cellStyle name="Normal 10 4 4 2 2" xfId="13555" xr:uid="{00000000-0005-0000-0000-00002A340000}"/>
    <cellStyle name="Normal 10 4 4 2 2 2" xfId="13556" xr:uid="{00000000-0005-0000-0000-00002B340000}"/>
    <cellStyle name="Normal 10 4 4 2 2 2 2" xfId="13557" xr:uid="{00000000-0005-0000-0000-00002C340000}"/>
    <cellStyle name="Normal 10 4 4 2 2 2 2 2" xfId="13558" xr:uid="{00000000-0005-0000-0000-00002D340000}"/>
    <cellStyle name="Normal 10 4 4 2 2 2 3" xfId="13559" xr:uid="{00000000-0005-0000-0000-00002E340000}"/>
    <cellStyle name="Normal 10 4 4 2 2 3" xfId="13560" xr:uid="{00000000-0005-0000-0000-00002F340000}"/>
    <cellStyle name="Normal 10 4 4 2 2 3 2" xfId="13561" xr:uid="{00000000-0005-0000-0000-000030340000}"/>
    <cellStyle name="Normal 10 4 4 2 2 3 2 2" xfId="13562" xr:uid="{00000000-0005-0000-0000-000031340000}"/>
    <cellStyle name="Normal 10 4 4 2 2 3 3" xfId="13563" xr:uid="{00000000-0005-0000-0000-000032340000}"/>
    <cellStyle name="Normal 10 4 4 2 2 4" xfId="13564" xr:uid="{00000000-0005-0000-0000-000033340000}"/>
    <cellStyle name="Normal 10 4 4 2 2 4 2" xfId="13565" xr:uid="{00000000-0005-0000-0000-000034340000}"/>
    <cellStyle name="Normal 10 4 4 2 2 5" xfId="13566" xr:uid="{00000000-0005-0000-0000-000035340000}"/>
    <cellStyle name="Normal 10 4 4 2 2 5 2" xfId="13567" xr:uid="{00000000-0005-0000-0000-000036340000}"/>
    <cellStyle name="Normal 10 4 4 2 2 6" xfId="13568" xr:uid="{00000000-0005-0000-0000-000037340000}"/>
    <cellStyle name="Normal 10 4 4 2 3" xfId="13569" xr:uid="{00000000-0005-0000-0000-000038340000}"/>
    <cellStyle name="Normal 10 4 4 2 3 2" xfId="13570" xr:uid="{00000000-0005-0000-0000-000039340000}"/>
    <cellStyle name="Normal 10 4 4 2 3 2 2" xfId="13571" xr:uid="{00000000-0005-0000-0000-00003A340000}"/>
    <cellStyle name="Normal 10 4 4 2 3 3" xfId="13572" xr:uid="{00000000-0005-0000-0000-00003B340000}"/>
    <cellStyle name="Normal 10 4 4 2 4" xfId="13573" xr:uid="{00000000-0005-0000-0000-00003C340000}"/>
    <cellStyle name="Normal 10 4 4 2 4 2" xfId="13574" xr:uid="{00000000-0005-0000-0000-00003D340000}"/>
    <cellStyle name="Normal 10 4 4 2 4 2 2" xfId="13575" xr:uid="{00000000-0005-0000-0000-00003E340000}"/>
    <cellStyle name="Normal 10 4 4 2 4 3" xfId="13576" xr:uid="{00000000-0005-0000-0000-00003F340000}"/>
    <cellStyle name="Normal 10 4 4 2 5" xfId="13577" xr:uid="{00000000-0005-0000-0000-000040340000}"/>
    <cellStyle name="Normal 10 4 4 2 5 2" xfId="13578" xr:uid="{00000000-0005-0000-0000-000041340000}"/>
    <cellStyle name="Normal 10 4 4 2 6" xfId="13579" xr:uid="{00000000-0005-0000-0000-000042340000}"/>
    <cellStyle name="Normal 10 4 4 2 6 2" xfId="13580" xr:uid="{00000000-0005-0000-0000-000043340000}"/>
    <cellStyle name="Normal 10 4 4 2 7" xfId="13581" xr:uid="{00000000-0005-0000-0000-000044340000}"/>
    <cellStyle name="Normal 10 4 4 3" xfId="13582" xr:uid="{00000000-0005-0000-0000-000045340000}"/>
    <cellStyle name="Normal 10 4 4 3 2" xfId="13583" xr:uid="{00000000-0005-0000-0000-000046340000}"/>
    <cellStyle name="Normal 10 4 4 3 2 2" xfId="13584" xr:uid="{00000000-0005-0000-0000-000047340000}"/>
    <cellStyle name="Normal 10 4 4 3 2 2 2" xfId="13585" xr:uid="{00000000-0005-0000-0000-000048340000}"/>
    <cellStyle name="Normal 10 4 4 3 2 3" xfId="13586" xr:uid="{00000000-0005-0000-0000-000049340000}"/>
    <cellStyle name="Normal 10 4 4 3 3" xfId="13587" xr:uid="{00000000-0005-0000-0000-00004A340000}"/>
    <cellStyle name="Normal 10 4 4 3 3 2" xfId="13588" xr:uid="{00000000-0005-0000-0000-00004B340000}"/>
    <cellStyle name="Normal 10 4 4 3 3 2 2" xfId="13589" xr:uid="{00000000-0005-0000-0000-00004C340000}"/>
    <cellStyle name="Normal 10 4 4 3 3 3" xfId="13590" xr:uid="{00000000-0005-0000-0000-00004D340000}"/>
    <cellStyle name="Normal 10 4 4 3 4" xfId="13591" xr:uid="{00000000-0005-0000-0000-00004E340000}"/>
    <cellStyle name="Normal 10 4 4 3 4 2" xfId="13592" xr:uid="{00000000-0005-0000-0000-00004F340000}"/>
    <cellStyle name="Normal 10 4 4 3 5" xfId="13593" xr:uid="{00000000-0005-0000-0000-000050340000}"/>
    <cellStyle name="Normal 10 4 4 3 5 2" xfId="13594" xr:uid="{00000000-0005-0000-0000-000051340000}"/>
    <cellStyle name="Normal 10 4 4 3 6" xfId="13595" xr:uid="{00000000-0005-0000-0000-000052340000}"/>
    <cellStyle name="Normal 10 4 4 4" xfId="13596" xr:uid="{00000000-0005-0000-0000-000053340000}"/>
    <cellStyle name="Normal 10 4 4 4 2" xfId="13597" xr:uid="{00000000-0005-0000-0000-000054340000}"/>
    <cellStyle name="Normal 10 4 4 4 2 2" xfId="13598" xr:uid="{00000000-0005-0000-0000-000055340000}"/>
    <cellStyle name="Normal 10 4 4 4 3" xfId="13599" xr:uid="{00000000-0005-0000-0000-000056340000}"/>
    <cellStyle name="Normal 10 4 4 5" xfId="13600" xr:uid="{00000000-0005-0000-0000-000057340000}"/>
    <cellStyle name="Normal 10 4 4 5 2" xfId="13601" xr:uid="{00000000-0005-0000-0000-000058340000}"/>
    <cellStyle name="Normal 10 4 4 5 2 2" xfId="13602" xr:uid="{00000000-0005-0000-0000-000059340000}"/>
    <cellStyle name="Normal 10 4 4 5 3" xfId="13603" xr:uid="{00000000-0005-0000-0000-00005A340000}"/>
    <cellStyle name="Normal 10 4 4 6" xfId="13604" xr:uid="{00000000-0005-0000-0000-00005B340000}"/>
    <cellStyle name="Normal 10 4 4 6 2" xfId="13605" xr:uid="{00000000-0005-0000-0000-00005C340000}"/>
    <cellStyle name="Normal 10 4 4 7" xfId="13606" xr:uid="{00000000-0005-0000-0000-00005D340000}"/>
    <cellStyle name="Normal 10 4 4 7 2" xfId="13607" xr:uid="{00000000-0005-0000-0000-00005E340000}"/>
    <cellStyle name="Normal 10 4 4 8" xfId="13608" xr:uid="{00000000-0005-0000-0000-00005F340000}"/>
    <cellStyle name="Normal 10 4 5" xfId="13609" xr:uid="{00000000-0005-0000-0000-000060340000}"/>
    <cellStyle name="Normal 10 4 5 2" xfId="13610" xr:uid="{00000000-0005-0000-0000-000061340000}"/>
    <cellStyle name="Normal 10 4 5 2 2" xfId="13611" xr:uid="{00000000-0005-0000-0000-000062340000}"/>
    <cellStyle name="Normal 10 4 5 2 2 2" xfId="13612" xr:uid="{00000000-0005-0000-0000-000063340000}"/>
    <cellStyle name="Normal 10 4 5 2 2 2 2" xfId="13613" xr:uid="{00000000-0005-0000-0000-000064340000}"/>
    <cellStyle name="Normal 10 4 5 2 2 3" xfId="13614" xr:uid="{00000000-0005-0000-0000-000065340000}"/>
    <cellStyle name="Normal 10 4 5 2 3" xfId="13615" xr:uid="{00000000-0005-0000-0000-000066340000}"/>
    <cellStyle name="Normal 10 4 5 2 3 2" xfId="13616" xr:uid="{00000000-0005-0000-0000-000067340000}"/>
    <cellStyle name="Normal 10 4 5 2 3 2 2" xfId="13617" xr:uid="{00000000-0005-0000-0000-000068340000}"/>
    <cellStyle name="Normal 10 4 5 2 3 3" xfId="13618" xr:uid="{00000000-0005-0000-0000-000069340000}"/>
    <cellStyle name="Normal 10 4 5 2 4" xfId="13619" xr:uid="{00000000-0005-0000-0000-00006A340000}"/>
    <cellStyle name="Normal 10 4 5 2 4 2" xfId="13620" xr:uid="{00000000-0005-0000-0000-00006B340000}"/>
    <cellStyle name="Normal 10 4 5 2 5" xfId="13621" xr:uid="{00000000-0005-0000-0000-00006C340000}"/>
    <cellStyle name="Normal 10 4 5 2 5 2" xfId="13622" xr:uid="{00000000-0005-0000-0000-00006D340000}"/>
    <cellStyle name="Normal 10 4 5 2 6" xfId="13623" xr:uid="{00000000-0005-0000-0000-00006E340000}"/>
    <cellStyle name="Normal 10 4 5 3" xfId="13624" xr:uid="{00000000-0005-0000-0000-00006F340000}"/>
    <cellStyle name="Normal 10 4 5 3 2" xfId="13625" xr:uid="{00000000-0005-0000-0000-000070340000}"/>
    <cellStyle name="Normal 10 4 5 3 2 2" xfId="13626" xr:uid="{00000000-0005-0000-0000-000071340000}"/>
    <cellStyle name="Normal 10 4 5 3 3" xfId="13627" xr:uid="{00000000-0005-0000-0000-000072340000}"/>
    <cellStyle name="Normal 10 4 5 4" xfId="13628" xr:uid="{00000000-0005-0000-0000-000073340000}"/>
    <cellStyle name="Normal 10 4 5 4 2" xfId="13629" xr:uid="{00000000-0005-0000-0000-000074340000}"/>
    <cellStyle name="Normal 10 4 5 4 2 2" xfId="13630" xr:uid="{00000000-0005-0000-0000-000075340000}"/>
    <cellStyle name="Normal 10 4 5 4 3" xfId="13631" xr:uid="{00000000-0005-0000-0000-000076340000}"/>
    <cellStyle name="Normal 10 4 5 5" xfId="13632" xr:uid="{00000000-0005-0000-0000-000077340000}"/>
    <cellStyle name="Normal 10 4 5 5 2" xfId="13633" xr:uid="{00000000-0005-0000-0000-000078340000}"/>
    <cellStyle name="Normal 10 4 5 6" xfId="13634" xr:uid="{00000000-0005-0000-0000-000079340000}"/>
    <cellStyle name="Normal 10 4 5 6 2" xfId="13635" xr:uid="{00000000-0005-0000-0000-00007A340000}"/>
    <cellStyle name="Normal 10 4 5 7" xfId="13636" xr:uid="{00000000-0005-0000-0000-00007B340000}"/>
    <cellStyle name="Normal 10 4 6" xfId="13637" xr:uid="{00000000-0005-0000-0000-00007C340000}"/>
    <cellStyle name="Normal 10 4 6 2" xfId="13638" xr:uid="{00000000-0005-0000-0000-00007D340000}"/>
    <cellStyle name="Normal 10 4 6 2 2" xfId="13639" xr:uid="{00000000-0005-0000-0000-00007E340000}"/>
    <cellStyle name="Normal 10 4 6 2 2 2" xfId="13640" xr:uid="{00000000-0005-0000-0000-00007F340000}"/>
    <cellStyle name="Normal 10 4 6 2 2 2 2" xfId="13641" xr:uid="{00000000-0005-0000-0000-000080340000}"/>
    <cellStyle name="Normal 10 4 6 2 2 3" xfId="13642" xr:uid="{00000000-0005-0000-0000-000081340000}"/>
    <cellStyle name="Normal 10 4 6 2 3" xfId="13643" xr:uid="{00000000-0005-0000-0000-000082340000}"/>
    <cellStyle name="Normal 10 4 6 2 3 2" xfId="13644" xr:uid="{00000000-0005-0000-0000-000083340000}"/>
    <cellStyle name="Normal 10 4 6 2 3 2 2" xfId="13645" xr:uid="{00000000-0005-0000-0000-000084340000}"/>
    <cellStyle name="Normal 10 4 6 2 3 3" xfId="13646" xr:uid="{00000000-0005-0000-0000-000085340000}"/>
    <cellStyle name="Normal 10 4 6 2 4" xfId="13647" xr:uid="{00000000-0005-0000-0000-000086340000}"/>
    <cellStyle name="Normal 10 4 6 2 4 2" xfId="13648" xr:uid="{00000000-0005-0000-0000-000087340000}"/>
    <cellStyle name="Normal 10 4 6 2 5" xfId="13649" xr:uid="{00000000-0005-0000-0000-000088340000}"/>
    <cellStyle name="Normal 10 4 6 2 5 2" xfId="13650" xr:uid="{00000000-0005-0000-0000-000089340000}"/>
    <cellStyle name="Normal 10 4 6 2 6" xfId="13651" xr:uid="{00000000-0005-0000-0000-00008A340000}"/>
    <cellStyle name="Normal 10 4 6 3" xfId="13652" xr:uid="{00000000-0005-0000-0000-00008B340000}"/>
    <cellStyle name="Normal 10 4 6 3 2" xfId="13653" xr:uid="{00000000-0005-0000-0000-00008C340000}"/>
    <cellStyle name="Normal 10 4 6 3 2 2" xfId="13654" xr:uid="{00000000-0005-0000-0000-00008D340000}"/>
    <cellStyle name="Normal 10 4 6 3 3" xfId="13655" xr:uid="{00000000-0005-0000-0000-00008E340000}"/>
    <cellStyle name="Normal 10 4 6 4" xfId="13656" xr:uid="{00000000-0005-0000-0000-00008F340000}"/>
    <cellStyle name="Normal 10 4 6 4 2" xfId="13657" xr:uid="{00000000-0005-0000-0000-000090340000}"/>
    <cellStyle name="Normal 10 4 6 4 2 2" xfId="13658" xr:uid="{00000000-0005-0000-0000-000091340000}"/>
    <cellStyle name="Normal 10 4 6 4 3" xfId="13659" xr:uid="{00000000-0005-0000-0000-000092340000}"/>
    <cellStyle name="Normal 10 4 6 5" xfId="13660" xr:uid="{00000000-0005-0000-0000-000093340000}"/>
    <cellStyle name="Normal 10 4 6 5 2" xfId="13661" xr:uid="{00000000-0005-0000-0000-000094340000}"/>
    <cellStyle name="Normal 10 4 6 6" xfId="13662" xr:uid="{00000000-0005-0000-0000-000095340000}"/>
    <cellStyle name="Normal 10 4 6 6 2" xfId="13663" xr:uid="{00000000-0005-0000-0000-000096340000}"/>
    <cellStyle name="Normal 10 4 6 7" xfId="13664" xr:uid="{00000000-0005-0000-0000-000097340000}"/>
    <cellStyle name="Normal 10 4 7" xfId="13665" xr:uid="{00000000-0005-0000-0000-000098340000}"/>
    <cellStyle name="Normal 10 4 7 2" xfId="13666" xr:uid="{00000000-0005-0000-0000-000099340000}"/>
    <cellStyle name="Normal 10 4 7 2 2" xfId="13667" xr:uid="{00000000-0005-0000-0000-00009A340000}"/>
    <cellStyle name="Normal 10 4 7 2 2 2" xfId="13668" xr:uid="{00000000-0005-0000-0000-00009B340000}"/>
    <cellStyle name="Normal 10 4 7 2 3" xfId="13669" xr:uid="{00000000-0005-0000-0000-00009C340000}"/>
    <cellStyle name="Normal 10 4 7 3" xfId="13670" xr:uid="{00000000-0005-0000-0000-00009D340000}"/>
    <cellStyle name="Normal 10 4 7 3 2" xfId="13671" xr:uid="{00000000-0005-0000-0000-00009E340000}"/>
    <cellStyle name="Normal 10 4 7 3 2 2" xfId="13672" xr:uid="{00000000-0005-0000-0000-00009F340000}"/>
    <cellStyle name="Normal 10 4 7 3 3" xfId="13673" xr:uid="{00000000-0005-0000-0000-0000A0340000}"/>
    <cellStyle name="Normal 10 4 7 4" xfId="13674" xr:uid="{00000000-0005-0000-0000-0000A1340000}"/>
    <cellStyle name="Normal 10 4 7 4 2" xfId="13675" xr:uid="{00000000-0005-0000-0000-0000A2340000}"/>
    <cellStyle name="Normal 10 4 7 5" xfId="13676" xr:uid="{00000000-0005-0000-0000-0000A3340000}"/>
    <cellStyle name="Normal 10 4 7 5 2" xfId="13677" xr:uid="{00000000-0005-0000-0000-0000A4340000}"/>
    <cellStyle name="Normal 10 4 7 6" xfId="13678" xr:uid="{00000000-0005-0000-0000-0000A5340000}"/>
    <cellStyle name="Normal 10 4 8" xfId="13679" xr:uid="{00000000-0005-0000-0000-0000A6340000}"/>
    <cellStyle name="Normal 10 4 8 2" xfId="13680" xr:uid="{00000000-0005-0000-0000-0000A7340000}"/>
    <cellStyle name="Normal 10 4 8 2 2" xfId="13681" xr:uid="{00000000-0005-0000-0000-0000A8340000}"/>
    <cellStyle name="Normal 10 4 8 3" xfId="13682" xr:uid="{00000000-0005-0000-0000-0000A9340000}"/>
    <cellStyle name="Normal 10 4 9" xfId="13683" xr:uid="{00000000-0005-0000-0000-0000AA340000}"/>
    <cellStyle name="Normal 10 4 9 2" xfId="13684" xr:uid="{00000000-0005-0000-0000-0000AB340000}"/>
    <cellStyle name="Normal 10 4 9 2 2" xfId="13685" xr:uid="{00000000-0005-0000-0000-0000AC340000}"/>
    <cellStyle name="Normal 10 4 9 3" xfId="13686" xr:uid="{00000000-0005-0000-0000-0000AD340000}"/>
    <cellStyle name="Normal 10 5" xfId="13687" xr:uid="{00000000-0005-0000-0000-0000AE340000}"/>
    <cellStyle name="Normal 10 5 10" xfId="13688" xr:uid="{00000000-0005-0000-0000-0000AF340000}"/>
    <cellStyle name="Normal 10 5 10 2" xfId="13689" xr:uid="{00000000-0005-0000-0000-0000B0340000}"/>
    <cellStyle name="Normal 10 5 11" xfId="13690" xr:uid="{00000000-0005-0000-0000-0000B1340000}"/>
    <cellStyle name="Normal 10 5 2" xfId="13691" xr:uid="{00000000-0005-0000-0000-0000B2340000}"/>
    <cellStyle name="Normal 10 5 2 10" xfId="13692" xr:uid="{00000000-0005-0000-0000-0000B3340000}"/>
    <cellStyle name="Normal 10 5 2 2" xfId="13693" xr:uid="{00000000-0005-0000-0000-0000B4340000}"/>
    <cellStyle name="Normal 10 5 2 2 2" xfId="13694" xr:uid="{00000000-0005-0000-0000-0000B5340000}"/>
    <cellStyle name="Normal 10 5 2 2 2 2" xfId="13695" xr:uid="{00000000-0005-0000-0000-0000B6340000}"/>
    <cellStyle name="Normal 10 5 2 2 2 2 2" xfId="13696" xr:uid="{00000000-0005-0000-0000-0000B7340000}"/>
    <cellStyle name="Normal 10 5 2 2 2 2 2 2" xfId="13697" xr:uid="{00000000-0005-0000-0000-0000B8340000}"/>
    <cellStyle name="Normal 10 5 2 2 2 2 2 2 2" xfId="13698" xr:uid="{00000000-0005-0000-0000-0000B9340000}"/>
    <cellStyle name="Normal 10 5 2 2 2 2 2 3" xfId="13699" xr:uid="{00000000-0005-0000-0000-0000BA340000}"/>
    <cellStyle name="Normal 10 5 2 2 2 2 3" xfId="13700" xr:uid="{00000000-0005-0000-0000-0000BB340000}"/>
    <cellStyle name="Normal 10 5 2 2 2 2 3 2" xfId="13701" xr:uid="{00000000-0005-0000-0000-0000BC340000}"/>
    <cellStyle name="Normal 10 5 2 2 2 2 3 2 2" xfId="13702" xr:uid="{00000000-0005-0000-0000-0000BD340000}"/>
    <cellStyle name="Normal 10 5 2 2 2 2 3 3" xfId="13703" xr:uid="{00000000-0005-0000-0000-0000BE340000}"/>
    <cellStyle name="Normal 10 5 2 2 2 2 4" xfId="13704" xr:uid="{00000000-0005-0000-0000-0000BF340000}"/>
    <cellStyle name="Normal 10 5 2 2 2 2 4 2" xfId="13705" xr:uid="{00000000-0005-0000-0000-0000C0340000}"/>
    <cellStyle name="Normal 10 5 2 2 2 2 5" xfId="13706" xr:uid="{00000000-0005-0000-0000-0000C1340000}"/>
    <cellStyle name="Normal 10 5 2 2 2 2 5 2" xfId="13707" xr:uid="{00000000-0005-0000-0000-0000C2340000}"/>
    <cellStyle name="Normal 10 5 2 2 2 2 6" xfId="13708" xr:uid="{00000000-0005-0000-0000-0000C3340000}"/>
    <cellStyle name="Normal 10 5 2 2 2 3" xfId="13709" xr:uid="{00000000-0005-0000-0000-0000C4340000}"/>
    <cellStyle name="Normal 10 5 2 2 2 3 2" xfId="13710" xr:uid="{00000000-0005-0000-0000-0000C5340000}"/>
    <cellStyle name="Normal 10 5 2 2 2 3 2 2" xfId="13711" xr:uid="{00000000-0005-0000-0000-0000C6340000}"/>
    <cellStyle name="Normal 10 5 2 2 2 3 3" xfId="13712" xr:uid="{00000000-0005-0000-0000-0000C7340000}"/>
    <cellStyle name="Normal 10 5 2 2 2 4" xfId="13713" xr:uid="{00000000-0005-0000-0000-0000C8340000}"/>
    <cellStyle name="Normal 10 5 2 2 2 4 2" xfId="13714" xr:uid="{00000000-0005-0000-0000-0000C9340000}"/>
    <cellStyle name="Normal 10 5 2 2 2 4 2 2" xfId="13715" xr:uid="{00000000-0005-0000-0000-0000CA340000}"/>
    <cellStyle name="Normal 10 5 2 2 2 4 3" xfId="13716" xr:uid="{00000000-0005-0000-0000-0000CB340000}"/>
    <cellStyle name="Normal 10 5 2 2 2 5" xfId="13717" xr:uid="{00000000-0005-0000-0000-0000CC340000}"/>
    <cellStyle name="Normal 10 5 2 2 2 5 2" xfId="13718" xr:uid="{00000000-0005-0000-0000-0000CD340000}"/>
    <cellStyle name="Normal 10 5 2 2 2 6" xfId="13719" xr:uid="{00000000-0005-0000-0000-0000CE340000}"/>
    <cellStyle name="Normal 10 5 2 2 2 6 2" xfId="13720" xr:uid="{00000000-0005-0000-0000-0000CF340000}"/>
    <cellStyle name="Normal 10 5 2 2 2 7" xfId="13721" xr:uid="{00000000-0005-0000-0000-0000D0340000}"/>
    <cellStyle name="Normal 10 5 2 2 3" xfId="13722" xr:uid="{00000000-0005-0000-0000-0000D1340000}"/>
    <cellStyle name="Normal 10 5 2 2 3 2" xfId="13723" xr:uid="{00000000-0005-0000-0000-0000D2340000}"/>
    <cellStyle name="Normal 10 5 2 2 3 2 2" xfId="13724" xr:uid="{00000000-0005-0000-0000-0000D3340000}"/>
    <cellStyle name="Normal 10 5 2 2 3 2 2 2" xfId="13725" xr:uid="{00000000-0005-0000-0000-0000D4340000}"/>
    <cellStyle name="Normal 10 5 2 2 3 2 3" xfId="13726" xr:uid="{00000000-0005-0000-0000-0000D5340000}"/>
    <cellStyle name="Normal 10 5 2 2 3 3" xfId="13727" xr:uid="{00000000-0005-0000-0000-0000D6340000}"/>
    <cellStyle name="Normal 10 5 2 2 3 3 2" xfId="13728" xr:uid="{00000000-0005-0000-0000-0000D7340000}"/>
    <cellStyle name="Normal 10 5 2 2 3 3 2 2" xfId="13729" xr:uid="{00000000-0005-0000-0000-0000D8340000}"/>
    <cellStyle name="Normal 10 5 2 2 3 3 3" xfId="13730" xr:uid="{00000000-0005-0000-0000-0000D9340000}"/>
    <cellStyle name="Normal 10 5 2 2 3 4" xfId="13731" xr:uid="{00000000-0005-0000-0000-0000DA340000}"/>
    <cellStyle name="Normal 10 5 2 2 3 4 2" xfId="13732" xr:uid="{00000000-0005-0000-0000-0000DB340000}"/>
    <cellStyle name="Normal 10 5 2 2 3 5" xfId="13733" xr:uid="{00000000-0005-0000-0000-0000DC340000}"/>
    <cellStyle name="Normal 10 5 2 2 3 5 2" xfId="13734" xr:uid="{00000000-0005-0000-0000-0000DD340000}"/>
    <cellStyle name="Normal 10 5 2 2 3 6" xfId="13735" xr:uid="{00000000-0005-0000-0000-0000DE340000}"/>
    <cellStyle name="Normal 10 5 2 2 4" xfId="13736" xr:uid="{00000000-0005-0000-0000-0000DF340000}"/>
    <cellStyle name="Normal 10 5 2 2 4 2" xfId="13737" xr:uid="{00000000-0005-0000-0000-0000E0340000}"/>
    <cellStyle name="Normal 10 5 2 2 4 2 2" xfId="13738" xr:uid="{00000000-0005-0000-0000-0000E1340000}"/>
    <cellStyle name="Normal 10 5 2 2 4 3" xfId="13739" xr:uid="{00000000-0005-0000-0000-0000E2340000}"/>
    <cellStyle name="Normal 10 5 2 2 5" xfId="13740" xr:uid="{00000000-0005-0000-0000-0000E3340000}"/>
    <cellStyle name="Normal 10 5 2 2 5 2" xfId="13741" xr:uid="{00000000-0005-0000-0000-0000E4340000}"/>
    <cellStyle name="Normal 10 5 2 2 5 2 2" xfId="13742" xr:uid="{00000000-0005-0000-0000-0000E5340000}"/>
    <cellStyle name="Normal 10 5 2 2 5 3" xfId="13743" xr:uid="{00000000-0005-0000-0000-0000E6340000}"/>
    <cellStyle name="Normal 10 5 2 2 6" xfId="13744" xr:uid="{00000000-0005-0000-0000-0000E7340000}"/>
    <cellStyle name="Normal 10 5 2 2 6 2" xfId="13745" xr:uid="{00000000-0005-0000-0000-0000E8340000}"/>
    <cellStyle name="Normal 10 5 2 2 7" xfId="13746" xr:uid="{00000000-0005-0000-0000-0000E9340000}"/>
    <cellStyle name="Normal 10 5 2 2 7 2" xfId="13747" xr:uid="{00000000-0005-0000-0000-0000EA340000}"/>
    <cellStyle name="Normal 10 5 2 2 8" xfId="13748" xr:uid="{00000000-0005-0000-0000-0000EB340000}"/>
    <cellStyle name="Normal 10 5 2 3" xfId="13749" xr:uid="{00000000-0005-0000-0000-0000EC340000}"/>
    <cellStyle name="Normal 10 5 2 3 2" xfId="13750" xr:uid="{00000000-0005-0000-0000-0000ED340000}"/>
    <cellStyle name="Normal 10 5 2 3 2 2" xfId="13751" xr:uid="{00000000-0005-0000-0000-0000EE340000}"/>
    <cellStyle name="Normal 10 5 2 3 2 2 2" xfId="13752" xr:uid="{00000000-0005-0000-0000-0000EF340000}"/>
    <cellStyle name="Normal 10 5 2 3 2 2 2 2" xfId="13753" xr:uid="{00000000-0005-0000-0000-0000F0340000}"/>
    <cellStyle name="Normal 10 5 2 3 2 2 3" xfId="13754" xr:uid="{00000000-0005-0000-0000-0000F1340000}"/>
    <cellStyle name="Normal 10 5 2 3 2 3" xfId="13755" xr:uid="{00000000-0005-0000-0000-0000F2340000}"/>
    <cellStyle name="Normal 10 5 2 3 2 3 2" xfId="13756" xr:uid="{00000000-0005-0000-0000-0000F3340000}"/>
    <cellStyle name="Normal 10 5 2 3 2 3 2 2" xfId="13757" xr:uid="{00000000-0005-0000-0000-0000F4340000}"/>
    <cellStyle name="Normal 10 5 2 3 2 3 3" xfId="13758" xr:uid="{00000000-0005-0000-0000-0000F5340000}"/>
    <cellStyle name="Normal 10 5 2 3 2 4" xfId="13759" xr:uid="{00000000-0005-0000-0000-0000F6340000}"/>
    <cellStyle name="Normal 10 5 2 3 2 4 2" xfId="13760" xr:uid="{00000000-0005-0000-0000-0000F7340000}"/>
    <cellStyle name="Normal 10 5 2 3 2 5" xfId="13761" xr:uid="{00000000-0005-0000-0000-0000F8340000}"/>
    <cellStyle name="Normal 10 5 2 3 2 5 2" xfId="13762" xr:uid="{00000000-0005-0000-0000-0000F9340000}"/>
    <cellStyle name="Normal 10 5 2 3 2 6" xfId="13763" xr:uid="{00000000-0005-0000-0000-0000FA340000}"/>
    <cellStyle name="Normal 10 5 2 3 3" xfId="13764" xr:uid="{00000000-0005-0000-0000-0000FB340000}"/>
    <cellStyle name="Normal 10 5 2 3 3 2" xfId="13765" xr:uid="{00000000-0005-0000-0000-0000FC340000}"/>
    <cellStyle name="Normal 10 5 2 3 3 2 2" xfId="13766" xr:uid="{00000000-0005-0000-0000-0000FD340000}"/>
    <cellStyle name="Normal 10 5 2 3 3 3" xfId="13767" xr:uid="{00000000-0005-0000-0000-0000FE340000}"/>
    <cellStyle name="Normal 10 5 2 3 4" xfId="13768" xr:uid="{00000000-0005-0000-0000-0000FF340000}"/>
    <cellStyle name="Normal 10 5 2 3 4 2" xfId="13769" xr:uid="{00000000-0005-0000-0000-000000350000}"/>
    <cellStyle name="Normal 10 5 2 3 4 2 2" xfId="13770" xr:uid="{00000000-0005-0000-0000-000001350000}"/>
    <cellStyle name="Normal 10 5 2 3 4 3" xfId="13771" xr:uid="{00000000-0005-0000-0000-000002350000}"/>
    <cellStyle name="Normal 10 5 2 3 5" xfId="13772" xr:uid="{00000000-0005-0000-0000-000003350000}"/>
    <cellStyle name="Normal 10 5 2 3 5 2" xfId="13773" xr:uid="{00000000-0005-0000-0000-000004350000}"/>
    <cellStyle name="Normal 10 5 2 3 6" xfId="13774" xr:uid="{00000000-0005-0000-0000-000005350000}"/>
    <cellStyle name="Normal 10 5 2 3 6 2" xfId="13775" xr:uid="{00000000-0005-0000-0000-000006350000}"/>
    <cellStyle name="Normal 10 5 2 3 7" xfId="13776" xr:uid="{00000000-0005-0000-0000-000007350000}"/>
    <cellStyle name="Normal 10 5 2 4" xfId="13777" xr:uid="{00000000-0005-0000-0000-000008350000}"/>
    <cellStyle name="Normal 10 5 2 4 2" xfId="13778" xr:uid="{00000000-0005-0000-0000-000009350000}"/>
    <cellStyle name="Normal 10 5 2 4 2 2" xfId="13779" xr:uid="{00000000-0005-0000-0000-00000A350000}"/>
    <cellStyle name="Normal 10 5 2 4 2 2 2" xfId="13780" xr:uid="{00000000-0005-0000-0000-00000B350000}"/>
    <cellStyle name="Normal 10 5 2 4 2 2 2 2" xfId="13781" xr:uid="{00000000-0005-0000-0000-00000C350000}"/>
    <cellStyle name="Normal 10 5 2 4 2 2 3" xfId="13782" xr:uid="{00000000-0005-0000-0000-00000D350000}"/>
    <cellStyle name="Normal 10 5 2 4 2 3" xfId="13783" xr:uid="{00000000-0005-0000-0000-00000E350000}"/>
    <cellStyle name="Normal 10 5 2 4 2 3 2" xfId="13784" xr:uid="{00000000-0005-0000-0000-00000F350000}"/>
    <cellStyle name="Normal 10 5 2 4 2 3 2 2" xfId="13785" xr:uid="{00000000-0005-0000-0000-000010350000}"/>
    <cellStyle name="Normal 10 5 2 4 2 3 3" xfId="13786" xr:uid="{00000000-0005-0000-0000-000011350000}"/>
    <cellStyle name="Normal 10 5 2 4 2 4" xfId="13787" xr:uid="{00000000-0005-0000-0000-000012350000}"/>
    <cellStyle name="Normal 10 5 2 4 2 4 2" xfId="13788" xr:uid="{00000000-0005-0000-0000-000013350000}"/>
    <cellStyle name="Normal 10 5 2 4 2 5" xfId="13789" xr:uid="{00000000-0005-0000-0000-000014350000}"/>
    <cellStyle name="Normal 10 5 2 4 2 5 2" xfId="13790" xr:uid="{00000000-0005-0000-0000-000015350000}"/>
    <cellStyle name="Normal 10 5 2 4 2 6" xfId="13791" xr:uid="{00000000-0005-0000-0000-000016350000}"/>
    <cellStyle name="Normal 10 5 2 4 3" xfId="13792" xr:uid="{00000000-0005-0000-0000-000017350000}"/>
    <cellStyle name="Normal 10 5 2 4 3 2" xfId="13793" xr:uid="{00000000-0005-0000-0000-000018350000}"/>
    <cellStyle name="Normal 10 5 2 4 3 2 2" xfId="13794" xr:uid="{00000000-0005-0000-0000-000019350000}"/>
    <cellStyle name="Normal 10 5 2 4 3 3" xfId="13795" xr:uid="{00000000-0005-0000-0000-00001A350000}"/>
    <cellStyle name="Normal 10 5 2 4 4" xfId="13796" xr:uid="{00000000-0005-0000-0000-00001B350000}"/>
    <cellStyle name="Normal 10 5 2 4 4 2" xfId="13797" xr:uid="{00000000-0005-0000-0000-00001C350000}"/>
    <cellStyle name="Normal 10 5 2 4 4 2 2" xfId="13798" xr:uid="{00000000-0005-0000-0000-00001D350000}"/>
    <cellStyle name="Normal 10 5 2 4 4 3" xfId="13799" xr:uid="{00000000-0005-0000-0000-00001E350000}"/>
    <cellStyle name="Normal 10 5 2 4 5" xfId="13800" xr:uid="{00000000-0005-0000-0000-00001F350000}"/>
    <cellStyle name="Normal 10 5 2 4 5 2" xfId="13801" xr:uid="{00000000-0005-0000-0000-000020350000}"/>
    <cellStyle name="Normal 10 5 2 4 6" xfId="13802" xr:uid="{00000000-0005-0000-0000-000021350000}"/>
    <cellStyle name="Normal 10 5 2 4 6 2" xfId="13803" xr:uid="{00000000-0005-0000-0000-000022350000}"/>
    <cellStyle name="Normal 10 5 2 4 7" xfId="13804" xr:uid="{00000000-0005-0000-0000-000023350000}"/>
    <cellStyle name="Normal 10 5 2 5" xfId="13805" xr:uid="{00000000-0005-0000-0000-000024350000}"/>
    <cellStyle name="Normal 10 5 2 5 2" xfId="13806" xr:uid="{00000000-0005-0000-0000-000025350000}"/>
    <cellStyle name="Normal 10 5 2 5 2 2" xfId="13807" xr:uid="{00000000-0005-0000-0000-000026350000}"/>
    <cellStyle name="Normal 10 5 2 5 2 2 2" xfId="13808" xr:uid="{00000000-0005-0000-0000-000027350000}"/>
    <cellStyle name="Normal 10 5 2 5 2 3" xfId="13809" xr:uid="{00000000-0005-0000-0000-000028350000}"/>
    <cellStyle name="Normal 10 5 2 5 3" xfId="13810" xr:uid="{00000000-0005-0000-0000-000029350000}"/>
    <cellStyle name="Normal 10 5 2 5 3 2" xfId="13811" xr:uid="{00000000-0005-0000-0000-00002A350000}"/>
    <cellStyle name="Normal 10 5 2 5 3 2 2" xfId="13812" xr:uid="{00000000-0005-0000-0000-00002B350000}"/>
    <cellStyle name="Normal 10 5 2 5 3 3" xfId="13813" xr:uid="{00000000-0005-0000-0000-00002C350000}"/>
    <cellStyle name="Normal 10 5 2 5 4" xfId="13814" xr:uid="{00000000-0005-0000-0000-00002D350000}"/>
    <cellStyle name="Normal 10 5 2 5 4 2" xfId="13815" xr:uid="{00000000-0005-0000-0000-00002E350000}"/>
    <cellStyle name="Normal 10 5 2 5 5" xfId="13816" xr:uid="{00000000-0005-0000-0000-00002F350000}"/>
    <cellStyle name="Normal 10 5 2 5 5 2" xfId="13817" xr:uid="{00000000-0005-0000-0000-000030350000}"/>
    <cellStyle name="Normal 10 5 2 5 6" xfId="13818" xr:uid="{00000000-0005-0000-0000-000031350000}"/>
    <cellStyle name="Normal 10 5 2 6" xfId="13819" xr:uid="{00000000-0005-0000-0000-000032350000}"/>
    <cellStyle name="Normal 10 5 2 6 2" xfId="13820" xr:uid="{00000000-0005-0000-0000-000033350000}"/>
    <cellStyle name="Normal 10 5 2 6 2 2" xfId="13821" xr:uid="{00000000-0005-0000-0000-000034350000}"/>
    <cellStyle name="Normal 10 5 2 6 3" xfId="13822" xr:uid="{00000000-0005-0000-0000-000035350000}"/>
    <cellStyle name="Normal 10 5 2 7" xfId="13823" xr:uid="{00000000-0005-0000-0000-000036350000}"/>
    <cellStyle name="Normal 10 5 2 7 2" xfId="13824" xr:uid="{00000000-0005-0000-0000-000037350000}"/>
    <cellStyle name="Normal 10 5 2 7 2 2" xfId="13825" xr:uid="{00000000-0005-0000-0000-000038350000}"/>
    <cellStyle name="Normal 10 5 2 7 3" xfId="13826" xr:uid="{00000000-0005-0000-0000-000039350000}"/>
    <cellStyle name="Normal 10 5 2 8" xfId="13827" xr:uid="{00000000-0005-0000-0000-00003A350000}"/>
    <cellStyle name="Normal 10 5 2 8 2" xfId="13828" xr:uid="{00000000-0005-0000-0000-00003B350000}"/>
    <cellStyle name="Normal 10 5 2 9" xfId="13829" xr:uid="{00000000-0005-0000-0000-00003C350000}"/>
    <cellStyle name="Normal 10 5 2 9 2" xfId="13830" xr:uid="{00000000-0005-0000-0000-00003D350000}"/>
    <cellStyle name="Normal 10 5 3" xfId="13831" xr:uid="{00000000-0005-0000-0000-00003E350000}"/>
    <cellStyle name="Normal 10 5 3 2" xfId="13832" xr:uid="{00000000-0005-0000-0000-00003F350000}"/>
    <cellStyle name="Normal 10 5 3 2 2" xfId="13833" xr:uid="{00000000-0005-0000-0000-000040350000}"/>
    <cellStyle name="Normal 10 5 3 2 2 2" xfId="13834" xr:uid="{00000000-0005-0000-0000-000041350000}"/>
    <cellStyle name="Normal 10 5 3 2 2 2 2" xfId="13835" xr:uid="{00000000-0005-0000-0000-000042350000}"/>
    <cellStyle name="Normal 10 5 3 2 2 2 2 2" xfId="13836" xr:uid="{00000000-0005-0000-0000-000043350000}"/>
    <cellStyle name="Normal 10 5 3 2 2 2 3" xfId="13837" xr:uid="{00000000-0005-0000-0000-000044350000}"/>
    <cellStyle name="Normal 10 5 3 2 2 3" xfId="13838" xr:uid="{00000000-0005-0000-0000-000045350000}"/>
    <cellStyle name="Normal 10 5 3 2 2 3 2" xfId="13839" xr:uid="{00000000-0005-0000-0000-000046350000}"/>
    <cellStyle name="Normal 10 5 3 2 2 3 2 2" xfId="13840" xr:uid="{00000000-0005-0000-0000-000047350000}"/>
    <cellStyle name="Normal 10 5 3 2 2 3 3" xfId="13841" xr:uid="{00000000-0005-0000-0000-000048350000}"/>
    <cellStyle name="Normal 10 5 3 2 2 4" xfId="13842" xr:uid="{00000000-0005-0000-0000-000049350000}"/>
    <cellStyle name="Normal 10 5 3 2 2 4 2" xfId="13843" xr:uid="{00000000-0005-0000-0000-00004A350000}"/>
    <cellStyle name="Normal 10 5 3 2 2 5" xfId="13844" xr:uid="{00000000-0005-0000-0000-00004B350000}"/>
    <cellStyle name="Normal 10 5 3 2 2 5 2" xfId="13845" xr:uid="{00000000-0005-0000-0000-00004C350000}"/>
    <cellStyle name="Normal 10 5 3 2 2 6" xfId="13846" xr:uid="{00000000-0005-0000-0000-00004D350000}"/>
    <cellStyle name="Normal 10 5 3 2 3" xfId="13847" xr:uid="{00000000-0005-0000-0000-00004E350000}"/>
    <cellStyle name="Normal 10 5 3 2 3 2" xfId="13848" xr:uid="{00000000-0005-0000-0000-00004F350000}"/>
    <cellStyle name="Normal 10 5 3 2 3 2 2" xfId="13849" xr:uid="{00000000-0005-0000-0000-000050350000}"/>
    <cellStyle name="Normal 10 5 3 2 3 3" xfId="13850" xr:uid="{00000000-0005-0000-0000-000051350000}"/>
    <cellStyle name="Normal 10 5 3 2 4" xfId="13851" xr:uid="{00000000-0005-0000-0000-000052350000}"/>
    <cellStyle name="Normal 10 5 3 2 4 2" xfId="13852" xr:uid="{00000000-0005-0000-0000-000053350000}"/>
    <cellStyle name="Normal 10 5 3 2 4 2 2" xfId="13853" xr:uid="{00000000-0005-0000-0000-000054350000}"/>
    <cellStyle name="Normal 10 5 3 2 4 3" xfId="13854" xr:uid="{00000000-0005-0000-0000-000055350000}"/>
    <cellStyle name="Normal 10 5 3 2 5" xfId="13855" xr:uid="{00000000-0005-0000-0000-000056350000}"/>
    <cellStyle name="Normal 10 5 3 2 5 2" xfId="13856" xr:uid="{00000000-0005-0000-0000-000057350000}"/>
    <cellStyle name="Normal 10 5 3 2 6" xfId="13857" xr:uid="{00000000-0005-0000-0000-000058350000}"/>
    <cellStyle name="Normal 10 5 3 2 6 2" xfId="13858" xr:uid="{00000000-0005-0000-0000-000059350000}"/>
    <cellStyle name="Normal 10 5 3 2 7" xfId="13859" xr:uid="{00000000-0005-0000-0000-00005A350000}"/>
    <cellStyle name="Normal 10 5 3 3" xfId="13860" xr:uid="{00000000-0005-0000-0000-00005B350000}"/>
    <cellStyle name="Normal 10 5 3 3 2" xfId="13861" xr:uid="{00000000-0005-0000-0000-00005C350000}"/>
    <cellStyle name="Normal 10 5 3 3 2 2" xfId="13862" xr:uid="{00000000-0005-0000-0000-00005D350000}"/>
    <cellStyle name="Normal 10 5 3 3 2 2 2" xfId="13863" xr:uid="{00000000-0005-0000-0000-00005E350000}"/>
    <cellStyle name="Normal 10 5 3 3 2 3" xfId="13864" xr:uid="{00000000-0005-0000-0000-00005F350000}"/>
    <cellStyle name="Normal 10 5 3 3 3" xfId="13865" xr:uid="{00000000-0005-0000-0000-000060350000}"/>
    <cellStyle name="Normal 10 5 3 3 3 2" xfId="13866" xr:uid="{00000000-0005-0000-0000-000061350000}"/>
    <cellStyle name="Normal 10 5 3 3 3 2 2" xfId="13867" xr:uid="{00000000-0005-0000-0000-000062350000}"/>
    <cellStyle name="Normal 10 5 3 3 3 3" xfId="13868" xr:uid="{00000000-0005-0000-0000-000063350000}"/>
    <cellStyle name="Normal 10 5 3 3 4" xfId="13869" xr:uid="{00000000-0005-0000-0000-000064350000}"/>
    <cellStyle name="Normal 10 5 3 3 4 2" xfId="13870" xr:uid="{00000000-0005-0000-0000-000065350000}"/>
    <cellStyle name="Normal 10 5 3 3 5" xfId="13871" xr:uid="{00000000-0005-0000-0000-000066350000}"/>
    <cellStyle name="Normal 10 5 3 3 5 2" xfId="13872" xr:uid="{00000000-0005-0000-0000-000067350000}"/>
    <cellStyle name="Normal 10 5 3 3 6" xfId="13873" xr:uid="{00000000-0005-0000-0000-000068350000}"/>
    <cellStyle name="Normal 10 5 3 4" xfId="13874" xr:uid="{00000000-0005-0000-0000-000069350000}"/>
    <cellStyle name="Normal 10 5 3 4 2" xfId="13875" xr:uid="{00000000-0005-0000-0000-00006A350000}"/>
    <cellStyle name="Normal 10 5 3 4 2 2" xfId="13876" xr:uid="{00000000-0005-0000-0000-00006B350000}"/>
    <cellStyle name="Normal 10 5 3 4 3" xfId="13877" xr:uid="{00000000-0005-0000-0000-00006C350000}"/>
    <cellStyle name="Normal 10 5 3 5" xfId="13878" xr:uid="{00000000-0005-0000-0000-00006D350000}"/>
    <cellStyle name="Normal 10 5 3 5 2" xfId="13879" xr:uid="{00000000-0005-0000-0000-00006E350000}"/>
    <cellStyle name="Normal 10 5 3 5 2 2" xfId="13880" xr:uid="{00000000-0005-0000-0000-00006F350000}"/>
    <cellStyle name="Normal 10 5 3 5 3" xfId="13881" xr:uid="{00000000-0005-0000-0000-000070350000}"/>
    <cellStyle name="Normal 10 5 3 6" xfId="13882" xr:uid="{00000000-0005-0000-0000-000071350000}"/>
    <cellStyle name="Normal 10 5 3 6 2" xfId="13883" xr:uid="{00000000-0005-0000-0000-000072350000}"/>
    <cellStyle name="Normal 10 5 3 7" xfId="13884" xr:uid="{00000000-0005-0000-0000-000073350000}"/>
    <cellStyle name="Normal 10 5 3 7 2" xfId="13885" xr:uid="{00000000-0005-0000-0000-000074350000}"/>
    <cellStyle name="Normal 10 5 3 8" xfId="13886" xr:uid="{00000000-0005-0000-0000-000075350000}"/>
    <cellStyle name="Normal 10 5 4" xfId="13887" xr:uid="{00000000-0005-0000-0000-000076350000}"/>
    <cellStyle name="Normal 10 5 4 2" xfId="13888" xr:uid="{00000000-0005-0000-0000-000077350000}"/>
    <cellStyle name="Normal 10 5 4 2 2" xfId="13889" xr:uid="{00000000-0005-0000-0000-000078350000}"/>
    <cellStyle name="Normal 10 5 4 2 2 2" xfId="13890" xr:uid="{00000000-0005-0000-0000-000079350000}"/>
    <cellStyle name="Normal 10 5 4 2 2 2 2" xfId="13891" xr:uid="{00000000-0005-0000-0000-00007A350000}"/>
    <cellStyle name="Normal 10 5 4 2 2 3" xfId="13892" xr:uid="{00000000-0005-0000-0000-00007B350000}"/>
    <cellStyle name="Normal 10 5 4 2 3" xfId="13893" xr:uid="{00000000-0005-0000-0000-00007C350000}"/>
    <cellStyle name="Normal 10 5 4 2 3 2" xfId="13894" xr:uid="{00000000-0005-0000-0000-00007D350000}"/>
    <cellStyle name="Normal 10 5 4 2 3 2 2" xfId="13895" xr:uid="{00000000-0005-0000-0000-00007E350000}"/>
    <cellStyle name="Normal 10 5 4 2 3 3" xfId="13896" xr:uid="{00000000-0005-0000-0000-00007F350000}"/>
    <cellStyle name="Normal 10 5 4 2 4" xfId="13897" xr:uid="{00000000-0005-0000-0000-000080350000}"/>
    <cellStyle name="Normal 10 5 4 2 4 2" xfId="13898" xr:uid="{00000000-0005-0000-0000-000081350000}"/>
    <cellStyle name="Normal 10 5 4 2 5" xfId="13899" xr:uid="{00000000-0005-0000-0000-000082350000}"/>
    <cellStyle name="Normal 10 5 4 2 5 2" xfId="13900" xr:uid="{00000000-0005-0000-0000-000083350000}"/>
    <cellStyle name="Normal 10 5 4 2 6" xfId="13901" xr:uid="{00000000-0005-0000-0000-000084350000}"/>
    <cellStyle name="Normal 10 5 4 3" xfId="13902" xr:uid="{00000000-0005-0000-0000-000085350000}"/>
    <cellStyle name="Normal 10 5 4 3 2" xfId="13903" xr:uid="{00000000-0005-0000-0000-000086350000}"/>
    <cellStyle name="Normal 10 5 4 3 2 2" xfId="13904" xr:uid="{00000000-0005-0000-0000-000087350000}"/>
    <cellStyle name="Normal 10 5 4 3 3" xfId="13905" xr:uid="{00000000-0005-0000-0000-000088350000}"/>
    <cellStyle name="Normal 10 5 4 4" xfId="13906" xr:uid="{00000000-0005-0000-0000-000089350000}"/>
    <cellStyle name="Normal 10 5 4 4 2" xfId="13907" xr:uid="{00000000-0005-0000-0000-00008A350000}"/>
    <cellStyle name="Normal 10 5 4 4 2 2" xfId="13908" xr:uid="{00000000-0005-0000-0000-00008B350000}"/>
    <cellStyle name="Normal 10 5 4 4 3" xfId="13909" xr:uid="{00000000-0005-0000-0000-00008C350000}"/>
    <cellStyle name="Normal 10 5 4 5" xfId="13910" xr:uid="{00000000-0005-0000-0000-00008D350000}"/>
    <cellStyle name="Normal 10 5 4 5 2" xfId="13911" xr:uid="{00000000-0005-0000-0000-00008E350000}"/>
    <cellStyle name="Normal 10 5 4 6" xfId="13912" xr:uid="{00000000-0005-0000-0000-00008F350000}"/>
    <cellStyle name="Normal 10 5 4 6 2" xfId="13913" xr:uid="{00000000-0005-0000-0000-000090350000}"/>
    <cellStyle name="Normal 10 5 4 7" xfId="13914" xr:uid="{00000000-0005-0000-0000-000091350000}"/>
    <cellStyle name="Normal 10 5 5" xfId="13915" xr:uid="{00000000-0005-0000-0000-000092350000}"/>
    <cellStyle name="Normal 10 5 5 2" xfId="13916" xr:uid="{00000000-0005-0000-0000-000093350000}"/>
    <cellStyle name="Normal 10 5 5 2 2" xfId="13917" xr:uid="{00000000-0005-0000-0000-000094350000}"/>
    <cellStyle name="Normal 10 5 5 2 2 2" xfId="13918" xr:uid="{00000000-0005-0000-0000-000095350000}"/>
    <cellStyle name="Normal 10 5 5 2 2 2 2" xfId="13919" xr:uid="{00000000-0005-0000-0000-000096350000}"/>
    <cellStyle name="Normal 10 5 5 2 2 3" xfId="13920" xr:uid="{00000000-0005-0000-0000-000097350000}"/>
    <cellStyle name="Normal 10 5 5 2 3" xfId="13921" xr:uid="{00000000-0005-0000-0000-000098350000}"/>
    <cellStyle name="Normal 10 5 5 2 3 2" xfId="13922" xr:uid="{00000000-0005-0000-0000-000099350000}"/>
    <cellStyle name="Normal 10 5 5 2 3 2 2" xfId="13923" xr:uid="{00000000-0005-0000-0000-00009A350000}"/>
    <cellStyle name="Normal 10 5 5 2 3 3" xfId="13924" xr:uid="{00000000-0005-0000-0000-00009B350000}"/>
    <cellStyle name="Normal 10 5 5 2 4" xfId="13925" xr:uid="{00000000-0005-0000-0000-00009C350000}"/>
    <cellStyle name="Normal 10 5 5 2 4 2" xfId="13926" xr:uid="{00000000-0005-0000-0000-00009D350000}"/>
    <cellStyle name="Normal 10 5 5 2 5" xfId="13927" xr:uid="{00000000-0005-0000-0000-00009E350000}"/>
    <cellStyle name="Normal 10 5 5 2 5 2" xfId="13928" xr:uid="{00000000-0005-0000-0000-00009F350000}"/>
    <cellStyle name="Normal 10 5 5 2 6" xfId="13929" xr:uid="{00000000-0005-0000-0000-0000A0350000}"/>
    <cellStyle name="Normal 10 5 5 3" xfId="13930" xr:uid="{00000000-0005-0000-0000-0000A1350000}"/>
    <cellStyle name="Normal 10 5 5 3 2" xfId="13931" xr:uid="{00000000-0005-0000-0000-0000A2350000}"/>
    <cellStyle name="Normal 10 5 5 3 2 2" xfId="13932" xr:uid="{00000000-0005-0000-0000-0000A3350000}"/>
    <cellStyle name="Normal 10 5 5 3 3" xfId="13933" xr:uid="{00000000-0005-0000-0000-0000A4350000}"/>
    <cellStyle name="Normal 10 5 5 4" xfId="13934" xr:uid="{00000000-0005-0000-0000-0000A5350000}"/>
    <cellStyle name="Normal 10 5 5 4 2" xfId="13935" xr:uid="{00000000-0005-0000-0000-0000A6350000}"/>
    <cellStyle name="Normal 10 5 5 4 2 2" xfId="13936" xr:uid="{00000000-0005-0000-0000-0000A7350000}"/>
    <cellStyle name="Normal 10 5 5 4 3" xfId="13937" xr:uid="{00000000-0005-0000-0000-0000A8350000}"/>
    <cellStyle name="Normal 10 5 5 5" xfId="13938" xr:uid="{00000000-0005-0000-0000-0000A9350000}"/>
    <cellStyle name="Normal 10 5 5 5 2" xfId="13939" xr:uid="{00000000-0005-0000-0000-0000AA350000}"/>
    <cellStyle name="Normal 10 5 5 6" xfId="13940" xr:uid="{00000000-0005-0000-0000-0000AB350000}"/>
    <cellStyle name="Normal 10 5 5 6 2" xfId="13941" xr:uid="{00000000-0005-0000-0000-0000AC350000}"/>
    <cellStyle name="Normal 10 5 5 7" xfId="13942" xr:uid="{00000000-0005-0000-0000-0000AD350000}"/>
    <cellStyle name="Normal 10 5 6" xfId="13943" xr:uid="{00000000-0005-0000-0000-0000AE350000}"/>
    <cellStyle name="Normal 10 5 6 2" xfId="13944" xr:uid="{00000000-0005-0000-0000-0000AF350000}"/>
    <cellStyle name="Normal 10 5 6 2 2" xfId="13945" xr:uid="{00000000-0005-0000-0000-0000B0350000}"/>
    <cellStyle name="Normal 10 5 6 2 2 2" xfId="13946" xr:uid="{00000000-0005-0000-0000-0000B1350000}"/>
    <cellStyle name="Normal 10 5 6 2 3" xfId="13947" xr:uid="{00000000-0005-0000-0000-0000B2350000}"/>
    <cellStyle name="Normal 10 5 6 3" xfId="13948" xr:uid="{00000000-0005-0000-0000-0000B3350000}"/>
    <cellStyle name="Normal 10 5 6 3 2" xfId="13949" xr:uid="{00000000-0005-0000-0000-0000B4350000}"/>
    <cellStyle name="Normal 10 5 6 3 2 2" xfId="13950" xr:uid="{00000000-0005-0000-0000-0000B5350000}"/>
    <cellStyle name="Normal 10 5 6 3 3" xfId="13951" xr:uid="{00000000-0005-0000-0000-0000B6350000}"/>
    <cellStyle name="Normal 10 5 6 4" xfId="13952" xr:uid="{00000000-0005-0000-0000-0000B7350000}"/>
    <cellStyle name="Normal 10 5 6 4 2" xfId="13953" xr:uid="{00000000-0005-0000-0000-0000B8350000}"/>
    <cellStyle name="Normal 10 5 6 5" xfId="13954" xr:uid="{00000000-0005-0000-0000-0000B9350000}"/>
    <cellStyle name="Normal 10 5 6 5 2" xfId="13955" xr:uid="{00000000-0005-0000-0000-0000BA350000}"/>
    <cellStyle name="Normal 10 5 6 6" xfId="13956" xr:uid="{00000000-0005-0000-0000-0000BB350000}"/>
    <cellStyle name="Normal 10 5 7" xfId="13957" xr:uid="{00000000-0005-0000-0000-0000BC350000}"/>
    <cellStyle name="Normal 10 5 7 2" xfId="13958" xr:uid="{00000000-0005-0000-0000-0000BD350000}"/>
    <cellStyle name="Normal 10 5 7 2 2" xfId="13959" xr:uid="{00000000-0005-0000-0000-0000BE350000}"/>
    <cellStyle name="Normal 10 5 7 3" xfId="13960" xr:uid="{00000000-0005-0000-0000-0000BF350000}"/>
    <cellStyle name="Normal 10 5 8" xfId="13961" xr:uid="{00000000-0005-0000-0000-0000C0350000}"/>
    <cellStyle name="Normal 10 5 8 2" xfId="13962" xr:uid="{00000000-0005-0000-0000-0000C1350000}"/>
    <cellStyle name="Normal 10 5 8 2 2" xfId="13963" xr:uid="{00000000-0005-0000-0000-0000C2350000}"/>
    <cellStyle name="Normal 10 5 8 3" xfId="13964" xr:uid="{00000000-0005-0000-0000-0000C3350000}"/>
    <cellStyle name="Normal 10 5 9" xfId="13965" xr:uid="{00000000-0005-0000-0000-0000C4350000}"/>
    <cellStyle name="Normal 10 5 9 2" xfId="13966" xr:uid="{00000000-0005-0000-0000-0000C5350000}"/>
    <cellStyle name="Normal 10 6" xfId="13967" xr:uid="{00000000-0005-0000-0000-0000C6350000}"/>
    <cellStyle name="Normal 10 6 10" xfId="13968" xr:uid="{00000000-0005-0000-0000-0000C7350000}"/>
    <cellStyle name="Normal 10 6 2" xfId="13969" xr:uid="{00000000-0005-0000-0000-0000C8350000}"/>
    <cellStyle name="Normal 10 6 2 2" xfId="13970" xr:uid="{00000000-0005-0000-0000-0000C9350000}"/>
    <cellStyle name="Normal 10 6 2 2 2" xfId="13971" xr:uid="{00000000-0005-0000-0000-0000CA350000}"/>
    <cellStyle name="Normal 10 6 2 2 2 2" xfId="13972" xr:uid="{00000000-0005-0000-0000-0000CB350000}"/>
    <cellStyle name="Normal 10 6 2 2 2 2 2" xfId="13973" xr:uid="{00000000-0005-0000-0000-0000CC350000}"/>
    <cellStyle name="Normal 10 6 2 2 2 2 2 2" xfId="13974" xr:uid="{00000000-0005-0000-0000-0000CD350000}"/>
    <cellStyle name="Normal 10 6 2 2 2 2 3" xfId="13975" xr:uid="{00000000-0005-0000-0000-0000CE350000}"/>
    <cellStyle name="Normal 10 6 2 2 2 3" xfId="13976" xr:uid="{00000000-0005-0000-0000-0000CF350000}"/>
    <cellStyle name="Normal 10 6 2 2 2 3 2" xfId="13977" xr:uid="{00000000-0005-0000-0000-0000D0350000}"/>
    <cellStyle name="Normal 10 6 2 2 2 3 2 2" xfId="13978" xr:uid="{00000000-0005-0000-0000-0000D1350000}"/>
    <cellStyle name="Normal 10 6 2 2 2 3 3" xfId="13979" xr:uid="{00000000-0005-0000-0000-0000D2350000}"/>
    <cellStyle name="Normal 10 6 2 2 2 4" xfId="13980" xr:uid="{00000000-0005-0000-0000-0000D3350000}"/>
    <cellStyle name="Normal 10 6 2 2 2 4 2" xfId="13981" xr:uid="{00000000-0005-0000-0000-0000D4350000}"/>
    <cellStyle name="Normal 10 6 2 2 2 5" xfId="13982" xr:uid="{00000000-0005-0000-0000-0000D5350000}"/>
    <cellStyle name="Normal 10 6 2 2 2 5 2" xfId="13983" xr:uid="{00000000-0005-0000-0000-0000D6350000}"/>
    <cellStyle name="Normal 10 6 2 2 2 6" xfId="13984" xr:uid="{00000000-0005-0000-0000-0000D7350000}"/>
    <cellStyle name="Normal 10 6 2 2 3" xfId="13985" xr:uid="{00000000-0005-0000-0000-0000D8350000}"/>
    <cellStyle name="Normal 10 6 2 2 3 2" xfId="13986" xr:uid="{00000000-0005-0000-0000-0000D9350000}"/>
    <cellStyle name="Normal 10 6 2 2 3 2 2" xfId="13987" xr:uid="{00000000-0005-0000-0000-0000DA350000}"/>
    <cellStyle name="Normal 10 6 2 2 3 3" xfId="13988" xr:uid="{00000000-0005-0000-0000-0000DB350000}"/>
    <cellStyle name="Normal 10 6 2 2 4" xfId="13989" xr:uid="{00000000-0005-0000-0000-0000DC350000}"/>
    <cellStyle name="Normal 10 6 2 2 4 2" xfId="13990" xr:uid="{00000000-0005-0000-0000-0000DD350000}"/>
    <cellStyle name="Normal 10 6 2 2 4 2 2" xfId="13991" xr:uid="{00000000-0005-0000-0000-0000DE350000}"/>
    <cellStyle name="Normal 10 6 2 2 4 3" xfId="13992" xr:uid="{00000000-0005-0000-0000-0000DF350000}"/>
    <cellStyle name="Normal 10 6 2 2 5" xfId="13993" xr:uid="{00000000-0005-0000-0000-0000E0350000}"/>
    <cellStyle name="Normal 10 6 2 2 5 2" xfId="13994" xr:uid="{00000000-0005-0000-0000-0000E1350000}"/>
    <cellStyle name="Normal 10 6 2 2 6" xfId="13995" xr:uid="{00000000-0005-0000-0000-0000E2350000}"/>
    <cellStyle name="Normal 10 6 2 2 6 2" xfId="13996" xr:uid="{00000000-0005-0000-0000-0000E3350000}"/>
    <cellStyle name="Normal 10 6 2 2 7" xfId="13997" xr:uid="{00000000-0005-0000-0000-0000E4350000}"/>
    <cellStyle name="Normal 10 6 2 3" xfId="13998" xr:uid="{00000000-0005-0000-0000-0000E5350000}"/>
    <cellStyle name="Normal 10 6 2 3 2" xfId="13999" xr:uid="{00000000-0005-0000-0000-0000E6350000}"/>
    <cellStyle name="Normal 10 6 2 3 2 2" xfId="14000" xr:uid="{00000000-0005-0000-0000-0000E7350000}"/>
    <cellStyle name="Normal 10 6 2 3 2 2 2" xfId="14001" xr:uid="{00000000-0005-0000-0000-0000E8350000}"/>
    <cellStyle name="Normal 10 6 2 3 2 3" xfId="14002" xr:uid="{00000000-0005-0000-0000-0000E9350000}"/>
    <cellStyle name="Normal 10 6 2 3 3" xfId="14003" xr:uid="{00000000-0005-0000-0000-0000EA350000}"/>
    <cellStyle name="Normal 10 6 2 3 3 2" xfId="14004" xr:uid="{00000000-0005-0000-0000-0000EB350000}"/>
    <cellStyle name="Normal 10 6 2 3 3 2 2" xfId="14005" xr:uid="{00000000-0005-0000-0000-0000EC350000}"/>
    <cellStyle name="Normal 10 6 2 3 3 3" xfId="14006" xr:uid="{00000000-0005-0000-0000-0000ED350000}"/>
    <cellStyle name="Normal 10 6 2 3 4" xfId="14007" xr:uid="{00000000-0005-0000-0000-0000EE350000}"/>
    <cellStyle name="Normal 10 6 2 3 4 2" xfId="14008" xr:uid="{00000000-0005-0000-0000-0000EF350000}"/>
    <cellStyle name="Normal 10 6 2 3 5" xfId="14009" xr:uid="{00000000-0005-0000-0000-0000F0350000}"/>
    <cellStyle name="Normal 10 6 2 3 5 2" xfId="14010" xr:uid="{00000000-0005-0000-0000-0000F1350000}"/>
    <cellStyle name="Normal 10 6 2 3 6" xfId="14011" xr:uid="{00000000-0005-0000-0000-0000F2350000}"/>
    <cellStyle name="Normal 10 6 2 4" xfId="14012" xr:uid="{00000000-0005-0000-0000-0000F3350000}"/>
    <cellStyle name="Normal 10 6 2 4 2" xfId="14013" xr:uid="{00000000-0005-0000-0000-0000F4350000}"/>
    <cellStyle name="Normal 10 6 2 4 2 2" xfId="14014" xr:uid="{00000000-0005-0000-0000-0000F5350000}"/>
    <cellStyle name="Normal 10 6 2 4 3" xfId="14015" xr:uid="{00000000-0005-0000-0000-0000F6350000}"/>
    <cellStyle name="Normal 10 6 2 5" xfId="14016" xr:uid="{00000000-0005-0000-0000-0000F7350000}"/>
    <cellStyle name="Normal 10 6 2 5 2" xfId="14017" xr:uid="{00000000-0005-0000-0000-0000F8350000}"/>
    <cellStyle name="Normal 10 6 2 5 2 2" xfId="14018" xr:uid="{00000000-0005-0000-0000-0000F9350000}"/>
    <cellStyle name="Normal 10 6 2 5 3" xfId="14019" xr:uid="{00000000-0005-0000-0000-0000FA350000}"/>
    <cellStyle name="Normal 10 6 2 6" xfId="14020" xr:uid="{00000000-0005-0000-0000-0000FB350000}"/>
    <cellStyle name="Normal 10 6 2 6 2" xfId="14021" xr:uid="{00000000-0005-0000-0000-0000FC350000}"/>
    <cellStyle name="Normal 10 6 2 7" xfId="14022" xr:uid="{00000000-0005-0000-0000-0000FD350000}"/>
    <cellStyle name="Normal 10 6 2 7 2" xfId="14023" xr:uid="{00000000-0005-0000-0000-0000FE350000}"/>
    <cellStyle name="Normal 10 6 2 8" xfId="14024" xr:uid="{00000000-0005-0000-0000-0000FF350000}"/>
    <cellStyle name="Normal 10 6 3" xfId="14025" xr:uid="{00000000-0005-0000-0000-000000360000}"/>
    <cellStyle name="Normal 10 6 3 2" xfId="14026" xr:uid="{00000000-0005-0000-0000-000001360000}"/>
    <cellStyle name="Normal 10 6 3 2 2" xfId="14027" xr:uid="{00000000-0005-0000-0000-000002360000}"/>
    <cellStyle name="Normal 10 6 3 2 2 2" xfId="14028" xr:uid="{00000000-0005-0000-0000-000003360000}"/>
    <cellStyle name="Normal 10 6 3 2 2 2 2" xfId="14029" xr:uid="{00000000-0005-0000-0000-000004360000}"/>
    <cellStyle name="Normal 10 6 3 2 2 3" xfId="14030" xr:uid="{00000000-0005-0000-0000-000005360000}"/>
    <cellStyle name="Normal 10 6 3 2 3" xfId="14031" xr:uid="{00000000-0005-0000-0000-000006360000}"/>
    <cellStyle name="Normal 10 6 3 2 3 2" xfId="14032" xr:uid="{00000000-0005-0000-0000-000007360000}"/>
    <cellStyle name="Normal 10 6 3 2 3 2 2" xfId="14033" xr:uid="{00000000-0005-0000-0000-000008360000}"/>
    <cellStyle name="Normal 10 6 3 2 3 3" xfId="14034" xr:uid="{00000000-0005-0000-0000-000009360000}"/>
    <cellStyle name="Normal 10 6 3 2 4" xfId="14035" xr:uid="{00000000-0005-0000-0000-00000A360000}"/>
    <cellStyle name="Normal 10 6 3 2 4 2" xfId="14036" xr:uid="{00000000-0005-0000-0000-00000B360000}"/>
    <cellStyle name="Normal 10 6 3 2 5" xfId="14037" xr:uid="{00000000-0005-0000-0000-00000C360000}"/>
    <cellStyle name="Normal 10 6 3 2 5 2" xfId="14038" xr:uid="{00000000-0005-0000-0000-00000D360000}"/>
    <cellStyle name="Normal 10 6 3 2 6" xfId="14039" xr:uid="{00000000-0005-0000-0000-00000E360000}"/>
    <cellStyle name="Normal 10 6 3 3" xfId="14040" xr:uid="{00000000-0005-0000-0000-00000F360000}"/>
    <cellStyle name="Normal 10 6 3 3 2" xfId="14041" xr:uid="{00000000-0005-0000-0000-000010360000}"/>
    <cellStyle name="Normal 10 6 3 3 2 2" xfId="14042" xr:uid="{00000000-0005-0000-0000-000011360000}"/>
    <cellStyle name="Normal 10 6 3 3 3" xfId="14043" xr:uid="{00000000-0005-0000-0000-000012360000}"/>
    <cellStyle name="Normal 10 6 3 4" xfId="14044" xr:uid="{00000000-0005-0000-0000-000013360000}"/>
    <cellStyle name="Normal 10 6 3 4 2" xfId="14045" xr:uid="{00000000-0005-0000-0000-000014360000}"/>
    <cellStyle name="Normal 10 6 3 4 2 2" xfId="14046" xr:uid="{00000000-0005-0000-0000-000015360000}"/>
    <cellStyle name="Normal 10 6 3 4 3" xfId="14047" xr:uid="{00000000-0005-0000-0000-000016360000}"/>
    <cellStyle name="Normal 10 6 3 5" xfId="14048" xr:uid="{00000000-0005-0000-0000-000017360000}"/>
    <cellStyle name="Normal 10 6 3 5 2" xfId="14049" xr:uid="{00000000-0005-0000-0000-000018360000}"/>
    <cellStyle name="Normal 10 6 3 6" xfId="14050" xr:uid="{00000000-0005-0000-0000-000019360000}"/>
    <cellStyle name="Normal 10 6 3 6 2" xfId="14051" xr:uid="{00000000-0005-0000-0000-00001A360000}"/>
    <cellStyle name="Normal 10 6 3 7" xfId="14052" xr:uid="{00000000-0005-0000-0000-00001B360000}"/>
    <cellStyle name="Normal 10 6 4" xfId="14053" xr:uid="{00000000-0005-0000-0000-00001C360000}"/>
    <cellStyle name="Normal 10 6 4 2" xfId="14054" xr:uid="{00000000-0005-0000-0000-00001D360000}"/>
    <cellStyle name="Normal 10 6 4 2 2" xfId="14055" xr:uid="{00000000-0005-0000-0000-00001E360000}"/>
    <cellStyle name="Normal 10 6 4 2 2 2" xfId="14056" xr:uid="{00000000-0005-0000-0000-00001F360000}"/>
    <cellStyle name="Normal 10 6 4 2 2 2 2" xfId="14057" xr:uid="{00000000-0005-0000-0000-000020360000}"/>
    <cellStyle name="Normal 10 6 4 2 2 3" xfId="14058" xr:uid="{00000000-0005-0000-0000-000021360000}"/>
    <cellStyle name="Normal 10 6 4 2 3" xfId="14059" xr:uid="{00000000-0005-0000-0000-000022360000}"/>
    <cellStyle name="Normal 10 6 4 2 3 2" xfId="14060" xr:uid="{00000000-0005-0000-0000-000023360000}"/>
    <cellStyle name="Normal 10 6 4 2 3 2 2" xfId="14061" xr:uid="{00000000-0005-0000-0000-000024360000}"/>
    <cellStyle name="Normal 10 6 4 2 3 3" xfId="14062" xr:uid="{00000000-0005-0000-0000-000025360000}"/>
    <cellStyle name="Normal 10 6 4 2 4" xfId="14063" xr:uid="{00000000-0005-0000-0000-000026360000}"/>
    <cellStyle name="Normal 10 6 4 2 4 2" xfId="14064" xr:uid="{00000000-0005-0000-0000-000027360000}"/>
    <cellStyle name="Normal 10 6 4 2 5" xfId="14065" xr:uid="{00000000-0005-0000-0000-000028360000}"/>
    <cellStyle name="Normal 10 6 4 2 5 2" xfId="14066" xr:uid="{00000000-0005-0000-0000-000029360000}"/>
    <cellStyle name="Normal 10 6 4 2 6" xfId="14067" xr:uid="{00000000-0005-0000-0000-00002A360000}"/>
    <cellStyle name="Normal 10 6 4 3" xfId="14068" xr:uid="{00000000-0005-0000-0000-00002B360000}"/>
    <cellStyle name="Normal 10 6 4 3 2" xfId="14069" xr:uid="{00000000-0005-0000-0000-00002C360000}"/>
    <cellStyle name="Normal 10 6 4 3 2 2" xfId="14070" xr:uid="{00000000-0005-0000-0000-00002D360000}"/>
    <cellStyle name="Normal 10 6 4 3 3" xfId="14071" xr:uid="{00000000-0005-0000-0000-00002E360000}"/>
    <cellStyle name="Normal 10 6 4 4" xfId="14072" xr:uid="{00000000-0005-0000-0000-00002F360000}"/>
    <cellStyle name="Normal 10 6 4 4 2" xfId="14073" xr:uid="{00000000-0005-0000-0000-000030360000}"/>
    <cellStyle name="Normal 10 6 4 4 2 2" xfId="14074" xr:uid="{00000000-0005-0000-0000-000031360000}"/>
    <cellStyle name="Normal 10 6 4 4 3" xfId="14075" xr:uid="{00000000-0005-0000-0000-000032360000}"/>
    <cellStyle name="Normal 10 6 4 5" xfId="14076" xr:uid="{00000000-0005-0000-0000-000033360000}"/>
    <cellStyle name="Normal 10 6 4 5 2" xfId="14077" xr:uid="{00000000-0005-0000-0000-000034360000}"/>
    <cellStyle name="Normal 10 6 4 6" xfId="14078" xr:uid="{00000000-0005-0000-0000-000035360000}"/>
    <cellStyle name="Normal 10 6 4 6 2" xfId="14079" xr:uid="{00000000-0005-0000-0000-000036360000}"/>
    <cellStyle name="Normal 10 6 4 7" xfId="14080" xr:uid="{00000000-0005-0000-0000-000037360000}"/>
    <cellStyle name="Normal 10 6 5" xfId="14081" xr:uid="{00000000-0005-0000-0000-000038360000}"/>
    <cellStyle name="Normal 10 6 5 2" xfId="14082" xr:uid="{00000000-0005-0000-0000-000039360000}"/>
    <cellStyle name="Normal 10 6 5 2 2" xfId="14083" xr:uid="{00000000-0005-0000-0000-00003A360000}"/>
    <cellStyle name="Normal 10 6 5 2 2 2" xfId="14084" xr:uid="{00000000-0005-0000-0000-00003B360000}"/>
    <cellStyle name="Normal 10 6 5 2 3" xfId="14085" xr:uid="{00000000-0005-0000-0000-00003C360000}"/>
    <cellStyle name="Normal 10 6 5 3" xfId="14086" xr:uid="{00000000-0005-0000-0000-00003D360000}"/>
    <cellStyle name="Normal 10 6 5 3 2" xfId="14087" xr:uid="{00000000-0005-0000-0000-00003E360000}"/>
    <cellStyle name="Normal 10 6 5 3 2 2" xfId="14088" xr:uid="{00000000-0005-0000-0000-00003F360000}"/>
    <cellStyle name="Normal 10 6 5 3 3" xfId="14089" xr:uid="{00000000-0005-0000-0000-000040360000}"/>
    <cellStyle name="Normal 10 6 5 4" xfId="14090" xr:uid="{00000000-0005-0000-0000-000041360000}"/>
    <cellStyle name="Normal 10 6 5 4 2" xfId="14091" xr:uid="{00000000-0005-0000-0000-000042360000}"/>
    <cellStyle name="Normal 10 6 5 5" xfId="14092" xr:uid="{00000000-0005-0000-0000-000043360000}"/>
    <cellStyle name="Normal 10 6 5 5 2" xfId="14093" xr:uid="{00000000-0005-0000-0000-000044360000}"/>
    <cellStyle name="Normal 10 6 5 6" xfId="14094" xr:uid="{00000000-0005-0000-0000-000045360000}"/>
    <cellStyle name="Normal 10 6 6" xfId="14095" xr:uid="{00000000-0005-0000-0000-000046360000}"/>
    <cellStyle name="Normal 10 6 6 2" xfId="14096" xr:uid="{00000000-0005-0000-0000-000047360000}"/>
    <cellStyle name="Normal 10 6 6 2 2" xfId="14097" xr:uid="{00000000-0005-0000-0000-000048360000}"/>
    <cellStyle name="Normal 10 6 6 3" xfId="14098" xr:uid="{00000000-0005-0000-0000-000049360000}"/>
    <cellStyle name="Normal 10 6 7" xfId="14099" xr:uid="{00000000-0005-0000-0000-00004A360000}"/>
    <cellStyle name="Normal 10 6 7 2" xfId="14100" xr:uid="{00000000-0005-0000-0000-00004B360000}"/>
    <cellStyle name="Normal 10 6 7 2 2" xfId="14101" xr:uid="{00000000-0005-0000-0000-00004C360000}"/>
    <cellStyle name="Normal 10 6 7 3" xfId="14102" xr:uid="{00000000-0005-0000-0000-00004D360000}"/>
    <cellStyle name="Normal 10 6 8" xfId="14103" xr:uid="{00000000-0005-0000-0000-00004E360000}"/>
    <cellStyle name="Normal 10 6 8 2" xfId="14104" xr:uid="{00000000-0005-0000-0000-00004F360000}"/>
    <cellStyle name="Normal 10 6 9" xfId="14105" xr:uid="{00000000-0005-0000-0000-000050360000}"/>
    <cellStyle name="Normal 10 6 9 2" xfId="14106" xr:uid="{00000000-0005-0000-0000-000051360000}"/>
    <cellStyle name="Normal 10 7" xfId="14107" xr:uid="{00000000-0005-0000-0000-000052360000}"/>
    <cellStyle name="Normal 10 7 2" xfId="14108" xr:uid="{00000000-0005-0000-0000-000053360000}"/>
    <cellStyle name="Normal 10 7 2 2" xfId="14109" xr:uid="{00000000-0005-0000-0000-000054360000}"/>
    <cellStyle name="Normal 10 7 2 2 2" xfId="14110" xr:uid="{00000000-0005-0000-0000-000055360000}"/>
    <cellStyle name="Normal 10 7 2 2 2 2" xfId="14111" xr:uid="{00000000-0005-0000-0000-000056360000}"/>
    <cellStyle name="Normal 10 7 2 2 2 2 2" xfId="14112" xr:uid="{00000000-0005-0000-0000-000057360000}"/>
    <cellStyle name="Normal 10 7 2 2 2 3" xfId="14113" xr:uid="{00000000-0005-0000-0000-000058360000}"/>
    <cellStyle name="Normal 10 7 2 2 3" xfId="14114" xr:uid="{00000000-0005-0000-0000-000059360000}"/>
    <cellStyle name="Normal 10 7 2 2 3 2" xfId="14115" xr:uid="{00000000-0005-0000-0000-00005A360000}"/>
    <cellStyle name="Normal 10 7 2 2 3 2 2" xfId="14116" xr:uid="{00000000-0005-0000-0000-00005B360000}"/>
    <cellStyle name="Normal 10 7 2 2 3 3" xfId="14117" xr:uid="{00000000-0005-0000-0000-00005C360000}"/>
    <cellStyle name="Normal 10 7 2 2 4" xfId="14118" xr:uid="{00000000-0005-0000-0000-00005D360000}"/>
    <cellStyle name="Normal 10 7 2 2 4 2" xfId="14119" xr:uid="{00000000-0005-0000-0000-00005E360000}"/>
    <cellStyle name="Normal 10 7 2 2 5" xfId="14120" xr:uid="{00000000-0005-0000-0000-00005F360000}"/>
    <cellStyle name="Normal 10 7 2 2 5 2" xfId="14121" xr:uid="{00000000-0005-0000-0000-000060360000}"/>
    <cellStyle name="Normal 10 7 2 2 6" xfId="14122" xr:uid="{00000000-0005-0000-0000-000061360000}"/>
    <cellStyle name="Normal 10 7 2 3" xfId="14123" xr:uid="{00000000-0005-0000-0000-000062360000}"/>
    <cellStyle name="Normal 10 7 2 3 2" xfId="14124" xr:uid="{00000000-0005-0000-0000-000063360000}"/>
    <cellStyle name="Normal 10 7 2 3 2 2" xfId="14125" xr:uid="{00000000-0005-0000-0000-000064360000}"/>
    <cellStyle name="Normal 10 7 2 3 3" xfId="14126" xr:uid="{00000000-0005-0000-0000-000065360000}"/>
    <cellStyle name="Normal 10 7 2 4" xfId="14127" xr:uid="{00000000-0005-0000-0000-000066360000}"/>
    <cellStyle name="Normal 10 7 2 4 2" xfId="14128" xr:uid="{00000000-0005-0000-0000-000067360000}"/>
    <cellStyle name="Normal 10 7 2 4 2 2" xfId="14129" xr:uid="{00000000-0005-0000-0000-000068360000}"/>
    <cellStyle name="Normal 10 7 2 4 3" xfId="14130" xr:uid="{00000000-0005-0000-0000-000069360000}"/>
    <cellStyle name="Normal 10 7 2 5" xfId="14131" xr:uid="{00000000-0005-0000-0000-00006A360000}"/>
    <cellStyle name="Normal 10 7 2 5 2" xfId="14132" xr:uid="{00000000-0005-0000-0000-00006B360000}"/>
    <cellStyle name="Normal 10 7 2 6" xfId="14133" xr:uid="{00000000-0005-0000-0000-00006C360000}"/>
    <cellStyle name="Normal 10 7 2 6 2" xfId="14134" xr:uid="{00000000-0005-0000-0000-00006D360000}"/>
    <cellStyle name="Normal 10 7 2 7" xfId="14135" xr:uid="{00000000-0005-0000-0000-00006E360000}"/>
    <cellStyle name="Normal 10 7 3" xfId="14136" xr:uid="{00000000-0005-0000-0000-00006F360000}"/>
    <cellStyle name="Normal 10 7 3 2" xfId="14137" xr:uid="{00000000-0005-0000-0000-000070360000}"/>
    <cellStyle name="Normal 10 7 3 2 2" xfId="14138" xr:uid="{00000000-0005-0000-0000-000071360000}"/>
    <cellStyle name="Normal 10 7 3 2 2 2" xfId="14139" xr:uid="{00000000-0005-0000-0000-000072360000}"/>
    <cellStyle name="Normal 10 7 3 2 3" xfId="14140" xr:uid="{00000000-0005-0000-0000-000073360000}"/>
    <cellStyle name="Normal 10 7 3 3" xfId="14141" xr:uid="{00000000-0005-0000-0000-000074360000}"/>
    <cellStyle name="Normal 10 7 3 3 2" xfId="14142" xr:uid="{00000000-0005-0000-0000-000075360000}"/>
    <cellStyle name="Normal 10 7 3 3 2 2" xfId="14143" xr:uid="{00000000-0005-0000-0000-000076360000}"/>
    <cellStyle name="Normal 10 7 3 3 3" xfId="14144" xr:uid="{00000000-0005-0000-0000-000077360000}"/>
    <cellStyle name="Normal 10 7 3 4" xfId="14145" xr:uid="{00000000-0005-0000-0000-000078360000}"/>
    <cellStyle name="Normal 10 7 3 4 2" xfId="14146" xr:uid="{00000000-0005-0000-0000-000079360000}"/>
    <cellStyle name="Normal 10 7 3 5" xfId="14147" xr:uid="{00000000-0005-0000-0000-00007A360000}"/>
    <cellStyle name="Normal 10 7 3 5 2" xfId="14148" xr:uid="{00000000-0005-0000-0000-00007B360000}"/>
    <cellStyle name="Normal 10 7 3 6" xfId="14149" xr:uid="{00000000-0005-0000-0000-00007C360000}"/>
    <cellStyle name="Normal 10 7 4" xfId="14150" xr:uid="{00000000-0005-0000-0000-00007D360000}"/>
    <cellStyle name="Normal 10 7 4 2" xfId="14151" xr:uid="{00000000-0005-0000-0000-00007E360000}"/>
    <cellStyle name="Normal 10 7 4 2 2" xfId="14152" xr:uid="{00000000-0005-0000-0000-00007F360000}"/>
    <cellStyle name="Normal 10 7 4 3" xfId="14153" xr:uid="{00000000-0005-0000-0000-000080360000}"/>
    <cellStyle name="Normal 10 7 5" xfId="14154" xr:uid="{00000000-0005-0000-0000-000081360000}"/>
    <cellStyle name="Normal 10 7 5 2" xfId="14155" xr:uid="{00000000-0005-0000-0000-000082360000}"/>
    <cellStyle name="Normal 10 7 5 2 2" xfId="14156" xr:uid="{00000000-0005-0000-0000-000083360000}"/>
    <cellStyle name="Normal 10 7 5 3" xfId="14157" xr:uid="{00000000-0005-0000-0000-000084360000}"/>
    <cellStyle name="Normal 10 7 6" xfId="14158" xr:uid="{00000000-0005-0000-0000-000085360000}"/>
    <cellStyle name="Normal 10 7 6 2" xfId="14159" xr:uid="{00000000-0005-0000-0000-000086360000}"/>
    <cellStyle name="Normal 10 7 7" xfId="14160" xr:uid="{00000000-0005-0000-0000-000087360000}"/>
    <cellStyle name="Normal 10 7 7 2" xfId="14161" xr:uid="{00000000-0005-0000-0000-000088360000}"/>
    <cellStyle name="Normal 10 7 8" xfId="14162" xr:uid="{00000000-0005-0000-0000-000089360000}"/>
    <cellStyle name="Normal 10 8" xfId="14163" xr:uid="{00000000-0005-0000-0000-00008A360000}"/>
    <cellStyle name="Normal 10 8 2" xfId="14164" xr:uid="{00000000-0005-0000-0000-00008B360000}"/>
    <cellStyle name="Normal 10 8 2 2" xfId="14165" xr:uid="{00000000-0005-0000-0000-00008C360000}"/>
    <cellStyle name="Normal 10 8 2 2 2" xfId="14166" xr:uid="{00000000-0005-0000-0000-00008D360000}"/>
    <cellStyle name="Normal 10 8 2 2 2 2" xfId="14167" xr:uid="{00000000-0005-0000-0000-00008E360000}"/>
    <cellStyle name="Normal 10 8 2 2 3" xfId="14168" xr:uid="{00000000-0005-0000-0000-00008F360000}"/>
    <cellStyle name="Normal 10 8 2 3" xfId="14169" xr:uid="{00000000-0005-0000-0000-000090360000}"/>
    <cellStyle name="Normal 10 8 2 3 2" xfId="14170" xr:uid="{00000000-0005-0000-0000-000091360000}"/>
    <cellStyle name="Normal 10 8 2 3 2 2" xfId="14171" xr:uid="{00000000-0005-0000-0000-000092360000}"/>
    <cellStyle name="Normal 10 8 2 3 3" xfId="14172" xr:uid="{00000000-0005-0000-0000-000093360000}"/>
    <cellStyle name="Normal 10 8 2 4" xfId="14173" xr:uid="{00000000-0005-0000-0000-000094360000}"/>
    <cellStyle name="Normal 10 8 2 4 2" xfId="14174" xr:uid="{00000000-0005-0000-0000-000095360000}"/>
    <cellStyle name="Normal 10 8 2 5" xfId="14175" xr:uid="{00000000-0005-0000-0000-000096360000}"/>
    <cellStyle name="Normal 10 8 2 5 2" xfId="14176" xr:uid="{00000000-0005-0000-0000-000097360000}"/>
    <cellStyle name="Normal 10 8 2 6" xfId="14177" xr:uid="{00000000-0005-0000-0000-000098360000}"/>
    <cellStyle name="Normal 10 8 3" xfId="14178" xr:uid="{00000000-0005-0000-0000-000099360000}"/>
    <cellStyle name="Normal 10 8 3 2" xfId="14179" xr:uid="{00000000-0005-0000-0000-00009A360000}"/>
    <cellStyle name="Normal 10 8 3 2 2" xfId="14180" xr:uid="{00000000-0005-0000-0000-00009B360000}"/>
    <cellStyle name="Normal 10 8 3 3" xfId="14181" xr:uid="{00000000-0005-0000-0000-00009C360000}"/>
    <cellStyle name="Normal 10 8 4" xfId="14182" xr:uid="{00000000-0005-0000-0000-00009D360000}"/>
    <cellStyle name="Normal 10 8 4 2" xfId="14183" xr:uid="{00000000-0005-0000-0000-00009E360000}"/>
    <cellStyle name="Normal 10 8 4 2 2" xfId="14184" xr:uid="{00000000-0005-0000-0000-00009F360000}"/>
    <cellStyle name="Normal 10 8 4 3" xfId="14185" xr:uid="{00000000-0005-0000-0000-0000A0360000}"/>
    <cellStyle name="Normal 10 8 5" xfId="14186" xr:uid="{00000000-0005-0000-0000-0000A1360000}"/>
    <cellStyle name="Normal 10 8 5 2" xfId="14187" xr:uid="{00000000-0005-0000-0000-0000A2360000}"/>
    <cellStyle name="Normal 10 8 6" xfId="14188" xr:uid="{00000000-0005-0000-0000-0000A3360000}"/>
    <cellStyle name="Normal 10 8 6 2" xfId="14189" xr:uid="{00000000-0005-0000-0000-0000A4360000}"/>
    <cellStyle name="Normal 10 8 7" xfId="14190" xr:uid="{00000000-0005-0000-0000-0000A5360000}"/>
    <cellStyle name="Normal 10 9" xfId="14191" xr:uid="{00000000-0005-0000-0000-0000A6360000}"/>
    <cellStyle name="Normal 10 9 2" xfId="14192" xr:uid="{00000000-0005-0000-0000-0000A7360000}"/>
    <cellStyle name="Normal 10 9 2 2" xfId="14193" xr:uid="{00000000-0005-0000-0000-0000A8360000}"/>
    <cellStyle name="Normal 10 9 2 2 2" xfId="14194" xr:uid="{00000000-0005-0000-0000-0000A9360000}"/>
    <cellStyle name="Normal 10 9 2 2 2 2" xfId="14195" xr:uid="{00000000-0005-0000-0000-0000AA360000}"/>
    <cellStyle name="Normal 10 9 2 2 3" xfId="14196" xr:uid="{00000000-0005-0000-0000-0000AB360000}"/>
    <cellStyle name="Normal 10 9 2 3" xfId="14197" xr:uid="{00000000-0005-0000-0000-0000AC360000}"/>
    <cellStyle name="Normal 10 9 2 3 2" xfId="14198" xr:uid="{00000000-0005-0000-0000-0000AD360000}"/>
    <cellStyle name="Normal 10 9 2 3 2 2" xfId="14199" xr:uid="{00000000-0005-0000-0000-0000AE360000}"/>
    <cellStyle name="Normal 10 9 2 3 3" xfId="14200" xr:uid="{00000000-0005-0000-0000-0000AF360000}"/>
    <cellStyle name="Normal 10 9 2 4" xfId="14201" xr:uid="{00000000-0005-0000-0000-0000B0360000}"/>
    <cellStyle name="Normal 10 9 2 4 2" xfId="14202" xr:uid="{00000000-0005-0000-0000-0000B1360000}"/>
    <cellStyle name="Normal 10 9 2 5" xfId="14203" xr:uid="{00000000-0005-0000-0000-0000B2360000}"/>
    <cellStyle name="Normal 10 9 2 5 2" xfId="14204" xr:uid="{00000000-0005-0000-0000-0000B3360000}"/>
    <cellStyle name="Normal 10 9 2 6" xfId="14205" xr:uid="{00000000-0005-0000-0000-0000B4360000}"/>
    <cellStyle name="Normal 10 9 3" xfId="14206" xr:uid="{00000000-0005-0000-0000-0000B5360000}"/>
    <cellStyle name="Normal 10 9 3 2" xfId="14207" xr:uid="{00000000-0005-0000-0000-0000B6360000}"/>
    <cellStyle name="Normal 10 9 3 2 2" xfId="14208" xr:uid="{00000000-0005-0000-0000-0000B7360000}"/>
    <cellStyle name="Normal 10 9 3 3" xfId="14209" xr:uid="{00000000-0005-0000-0000-0000B8360000}"/>
    <cellStyle name="Normal 10 9 4" xfId="14210" xr:uid="{00000000-0005-0000-0000-0000B9360000}"/>
    <cellStyle name="Normal 10 9 4 2" xfId="14211" xr:uid="{00000000-0005-0000-0000-0000BA360000}"/>
    <cellStyle name="Normal 10 9 4 2 2" xfId="14212" xr:uid="{00000000-0005-0000-0000-0000BB360000}"/>
    <cellStyle name="Normal 10 9 4 3" xfId="14213" xr:uid="{00000000-0005-0000-0000-0000BC360000}"/>
    <cellStyle name="Normal 10 9 5" xfId="14214" xr:uid="{00000000-0005-0000-0000-0000BD360000}"/>
    <cellStyle name="Normal 10 9 5 2" xfId="14215" xr:uid="{00000000-0005-0000-0000-0000BE360000}"/>
    <cellStyle name="Normal 10 9 6" xfId="14216" xr:uid="{00000000-0005-0000-0000-0000BF360000}"/>
    <cellStyle name="Normal 10 9 6 2" xfId="14217" xr:uid="{00000000-0005-0000-0000-0000C0360000}"/>
    <cellStyle name="Normal 10 9 7" xfId="14218" xr:uid="{00000000-0005-0000-0000-0000C1360000}"/>
    <cellStyle name="Normal 10_10-15-10-Stmt AU - Period I - Working 1 0" xfId="14219" xr:uid="{00000000-0005-0000-0000-0000C2360000}"/>
    <cellStyle name="Normal 11" xfId="627" xr:uid="{00000000-0005-0000-0000-0000C3360000}"/>
    <cellStyle name="Normal 11 10" xfId="14220" xr:uid="{00000000-0005-0000-0000-0000C4360000}"/>
    <cellStyle name="Normal 11 2" xfId="14221" xr:uid="{00000000-0005-0000-0000-0000C5360000}"/>
    <cellStyle name="Normal 11 3" xfId="14222" xr:uid="{00000000-0005-0000-0000-0000C6360000}"/>
    <cellStyle name="Normal 11 3 10" xfId="14223" xr:uid="{00000000-0005-0000-0000-0000C7360000}"/>
    <cellStyle name="Normal 11 3 10 2" xfId="14224" xr:uid="{00000000-0005-0000-0000-0000C8360000}"/>
    <cellStyle name="Normal 11 3 11" xfId="14225" xr:uid="{00000000-0005-0000-0000-0000C9360000}"/>
    <cellStyle name="Normal 11 3 11 2" xfId="14226" xr:uid="{00000000-0005-0000-0000-0000CA360000}"/>
    <cellStyle name="Normal 11 3 12" xfId="14227" xr:uid="{00000000-0005-0000-0000-0000CB360000}"/>
    <cellStyle name="Normal 11 3 2" xfId="14228" xr:uid="{00000000-0005-0000-0000-0000CC360000}"/>
    <cellStyle name="Normal 11 3 2 10" xfId="14229" xr:uid="{00000000-0005-0000-0000-0000CD360000}"/>
    <cellStyle name="Normal 11 3 2 10 2" xfId="14230" xr:uid="{00000000-0005-0000-0000-0000CE360000}"/>
    <cellStyle name="Normal 11 3 2 11" xfId="14231" xr:uid="{00000000-0005-0000-0000-0000CF360000}"/>
    <cellStyle name="Normal 11 3 2 2" xfId="14232" xr:uid="{00000000-0005-0000-0000-0000D0360000}"/>
    <cellStyle name="Normal 11 3 2 2 10" xfId="14233" xr:uid="{00000000-0005-0000-0000-0000D1360000}"/>
    <cellStyle name="Normal 11 3 2 2 2" xfId="14234" xr:uid="{00000000-0005-0000-0000-0000D2360000}"/>
    <cellStyle name="Normal 11 3 2 2 2 2" xfId="14235" xr:uid="{00000000-0005-0000-0000-0000D3360000}"/>
    <cellStyle name="Normal 11 3 2 2 2 2 2" xfId="14236" xr:uid="{00000000-0005-0000-0000-0000D4360000}"/>
    <cellStyle name="Normal 11 3 2 2 2 2 2 2" xfId="14237" xr:uid="{00000000-0005-0000-0000-0000D5360000}"/>
    <cellStyle name="Normal 11 3 2 2 2 2 2 2 2" xfId="14238" xr:uid="{00000000-0005-0000-0000-0000D6360000}"/>
    <cellStyle name="Normal 11 3 2 2 2 2 2 2 2 2" xfId="14239" xr:uid="{00000000-0005-0000-0000-0000D7360000}"/>
    <cellStyle name="Normal 11 3 2 2 2 2 2 2 3" xfId="14240" xr:uid="{00000000-0005-0000-0000-0000D8360000}"/>
    <cellStyle name="Normal 11 3 2 2 2 2 2 3" xfId="14241" xr:uid="{00000000-0005-0000-0000-0000D9360000}"/>
    <cellStyle name="Normal 11 3 2 2 2 2 2 3 2" xfId="14242" xr:uid="{00000000-0005-0000-0000-0000DA360000}"/>
    <cellStyle name="Normal 11 3 2 2 2 2 2 3 2 2" xfId="14243" xr:uid="{00000000-0005-0000-0000-0000DB360000}"/>
    <cellStyle name="Normal 11 3 2 2 2 2 2 3 3" xfId="14244" xr:uid="{00000000-0005-0000-0000-0000DC360000}"/>
    <cellStyle name="Normal 11 3 2 2 2 2 2 4" xfId="14245" xr:uid="{00000000-0005-0000-0000-0000DD360000}"/>
    <cellStyle name="Normal 11 3 2 2 2 2 2 4 2" xfId="14246" xr:uid="{00000000-0005-0000-0000-0000DE360000}"/>
    <cellStyle name="Normal 11 3 2 2 2 2 2 5" xfId="14247" xr:uid="{00000000-0005-0000-0000-0000DF360000}"/>
    <cellStyle name="Normal 11 3 2 2 2 2 2 5 2" xfId="14248" xr:uid="{00000000-0005-0000-0000-0000E0360000}"/>
    <cellStyle name="Normal 11 3 2 2 2 2 2 6" xfId="14249" xr:uid="{00000000-0005-0000-0000-0000E1360000}"/>
    <cellStyle name="Normal 11 3 2 2 2 2 3" xfId="14250" xr:uid="{00000000-0005-0000-0000-0000E2360000}"/>
    <cellStyle name="Normal 11 3 2 2 2 2 3 2" xfId="14251" xr:uid="{00000000-0005-0000-0000-0000E3360000}"/>
    <cellStyle name="Normal 11 3 2 2 2 2 3 2 2" xfId="14252" xr:uid="{00000000-0005-0000-0000-0000E4360000}"/>
    <cellStyle name="Normal 11 3 2 2 2 2 3 3" xfId="14253" xr:uid="{00000000-0005-0000-0000-0000E5360000}"/>
    <cellStyle name="Normal 11 3 2 2 2 2 4" xfId="14254" xr:uid="{00000000-0005-0000-0000-0000E6360000}"/>
    <cellStyle name="Normal 11 3 2 2 2 2 4 2" xfId="14255" xr:uid="{00000000-0005-0000-0000-0000E7360000}"/>
    <cellStyle name="Normal 11 3 2 2 2 2 4 2 2" xfId="14256" xr:uid="{00000000-0005-0000-0000-0000E8360000}"/>
    <cellStyle name="Normal 11 3 2 2 2 2 4 3" xfId="14257" xr:uid="{00000000-0005-0000-0000-0000E9360000}"/>
    <cellStyle name="Normal 11 3 2 2 2 2 5" xfId="14258" xr:uid="{00000000-0005-0000-0000-0000EA360000}"/>
    <cellStyle name="Normal 11 3 2 2 2 2 5 2" xfId="14259" xr:uid="{00000000-0005-0000-0000-0000EB360000}"/>
    <cellStyle name="Normal 11 3 2 2 2 2 6" xfId="14260" xr:uid="{00000000-0005-0000-0000-0000EC360000}"/>
    <cellStyle name="Normal 11 3 2 2 2 2 6 2" xfId="14261" xr:uid="{00000000-0005-0000-0000-0000ED360000}"/>
    <cellStyle name="Normal 11 3 2 2 2 2 7" xfId="14262" xr:uid="{00000000-0005-0000-0000-0000EE360000}"/>
    <cellStyle name="Normal 11 3 2 2 2 3" xfId="14263" xr:uid="{00000000-0005-0000-0000-0000EF360000}"/>
    <cellStyle name="Normal 11 3 2 2 2 3 2" xfId="14264" xr:uid="{00000000-0005-0000-0000-0000F0360000}"/>
    <cellStyle name="Normal 11 3 2 2 2 3 2 2" xfId="14265" xr:uid="{00000000-0005-0000-0000-0000F1360000}"/>
    <cellStyle name="Normal 11 3 2 2 2 3 2 2 2" xfId="14266" xr:uid="{00000000-0005-0000-0000-0000F2360000}"/>
    <cellStyle name="Normal 11 3 2 2 2 3 2 3" xfId="14267" xr:uid="{00000000-0005-0000-0000-0000F3360000}"/>
    <cellStyle name="Normal 11 3 2 2 2 3 3" xfId="14268" xr:uid="{00000000-0005-0000-0000-0000F4360000}"/>
    <cellStyle name="Normal 11 3 2 2 2 3 3 2" xfId="14269" xr:uid="{00000000-0005-0000-0000-0000F5360000}"/>
    <cellStyle name="Normal 11 3 2 2 2 3 3 2 2" xfId="14270" xr:uid="{00000000-0005-0000-0000-0000F6360000}"/>
    <cellStyle name="Normal 11 3 2 2 2 3 3 3" xfId="14271" xr:uid="{00000000-0005-0000-0000-0000F7360000}"/>
    <cellStyle name="Normal 11 3 2 2 2 3 4" xfId="14272" xr:uid="{00000000-0005-0000-0000-0000F8360000}"/>
    <cellStyle name="Normal 11 3 2 2 2 3 4 2" xfId="14273" xr:uid="{00000000-0005-0000-0000-0000F9360000}"/>
    <cellStyle name="Normal 11 3 2 2 2 3 5" xfId="14274" xr:uid="{00000000-0005-0000-0000-0000FA360000}"/>
    <cellStyle name="Normal 11 3 2 2 2 3 5 2" xfId="14275" xr:uid="{00000000-0005-0000-0000-0000FB360000}"/>
    <cellStyle name="Normal 11 3 2 2 2 3 6" xfId="14276" xr:uid="{00000000-0005-0000-0000-0000FC360000}"/>
    <cellStyle name="Normal 11 3 2 2 2 4" xfId="14277" xr:uid="{00000000-0005-0000-0000-0000FD360000}"/>
    <cellStyle name="Normal 11 3 2 2 2 4 2" xfId="14278" xr:uid="{00000000-0005-0000-0000-0000FE360000}"/>
    <cellStyle name="Normal 11 3 2 2 2 4 2 2" xfId="14279" xr:uid="{00000000-0005-0000-0000-0000FF360000}"/>
    <cellStyle name="Normal 11 3 2 2 2 4 3" xfId="14280" xr:uid="{00000000-0005-0000-0000-000000370000}"/>
    <cellStyle name="Normal 11 3 2 2 2 5" xfId="14281" xr:uid="{00000000-0005-0000-0000-000001370000}"/>
    <cellStyle name="Normal 11 3 2 2 2 5 2" xfId="14282" xr:uid="{00000000-0005-0000-0000-000002370000}"/>
    <cellStyle name="Normal 11 3 2 2 2 5 2 2" xfId="14283" xr:uid="{00000000-0005-0000-0000-000003370000}"/>
    <cellStyle name="Normal 11 3 2 2 2 5 3" xfId="14284" xr:uid="{00000000-0005-0000-0000-000004370000}"/>
    <cellStyle name="Normal 11 3 2 2 2 6" xfId="14285" xr:uid="{00000000-0005-0000-0000-000005370000}"/>
    <cellStyle name="Normal 11 3 2 2 2 6 2" xfId="14286" xr:uid="{00000000-0005-0000-0000-000006370000}"/>
    <cellStyle name="Normal 11 3 2 2 2 7" xfId="14287" xr:uid="{00000000-0005-0000-0000-000007370000}"/>
    <cellStyle name="Normal 11 3 2 2 2 7 2" xfId="14288" xr:uid="{00000000-0005-0000-0000-000008370000}"/>
    <cellStyle name="Normal 11 3 2 2 2 8" xfId="14289" xr:uid="{00000000-0005-0000-0000-000009370000}"/>
    <cellStyle name="Normal 11 3 2 2 3" xfId="14290" xr:uid="{00000000-0005-0000-0000-00000A370000}"/>
    <cellStyle name="Normal 11 3 2 2 3 2" xfId="14291" xr:uid="{00000000-0005-0000-0000-00000B370000}"/>
    <cellStyle name="Normal 11 3 2 2 3 2 2" xfId="14292" xr:uid="{00000000-0005-0000-0000-00000C370000}"/>
    <cellStyle name="Normal 11 3 2 2 3 2 2 2" xfId="14293" xr:uid="{00000000-0005-0000-0000-00000D370000}"/>
    <cellStyle name="Normal 11 3 2 2 3 2 2 2 2" xfId="14294" xr:uid="{00000000-0005-0000-0000-00000E370000}"/>
    <cellStyle name="Normal 11 3 2 2 3 2 2 3" xfId="14295" xr:uid="{00000000-0005-0000-0000-00000F370000}"/>
    <cellStyle name="Normal 11 3 2 2 3 2 3" xfId="14296" xr:uid="{00000000-0005-0000-0000-000010370000}"/>
    <cellStyle name="Normal 11 3 2 2 3 2 3 2" xfId="14297" xr:uid="{00000000-0005-0000-0000-000011370000}"/>
    <cellStyle name="Normal 11 3 2 2 3 2 3 2 2" xfId="14298" xr:uid="{00000000-0005-0000-0000-000012370000}"/>
    <cellStyle name="Normal 11 3 2 2 3 2 3 3" xfId="14299" xr:uid="{00000000-0005-0000-0000-000013370000}"/>
    <cellStyle name="Normal 11 3 2 2 3 2 4" xfId="14300" xr:uid="{00000000-0005-0000-0000-000014370000}"/>
    <cellStyle name="Normal 11 3 2 2 3 2 4 2" xfId="14301" xr:uid="{00000000-0005-0000-0000-000015370000}"/>
    <cellStyle name="Normal 11 3 2 2 3 2 5" xfId="14302" xr:uid="{00000000-0005-0000-0000-000016370000}"/>
    <cellStyle name="Normal 11 3 2 2 3 2 5 2" xfId="14303" xr:uid="{00000000-0005-0000-0000-000017370000}"/>
    <cellStyle name="Normal 11 3 2 2 3 2 6" xfId="14304" xr:uid="{00000000-0005-0000-0000-000018370000}"/>
    <cellStyle name="Normal 11 3 2 2 3 3" xfId="14305" xr:uid="{00000000-0005-0000-0000-000019370000}"/>
    <cellStyle name="Normal 11 3 2 2 3 3 2" xfId="14306" xr:uid="{00000000-0005-0000-0000-00001A370000}"/>
    <cellStyle name="Normal 11 3 2 2 3 3 2 2" xfId="14307" xr:uid="{00000000-0005-0000-0000-00001B370000}"/>
    <cellStyle name="Normal 11 3 2 2 3 3 3" xfId="14308" xr:uid="{00000000-0005-0000-0000-00001C370000}"/>
    <cellStyle name="Normal 11 3 2 2 3 4" xfId="14309" xr:uid="{00000000-0005-0000-0000-00001D370000}"/>
    <cellStyle name="Normal 11 3 2 2 3 4 2" xfId="14310" xr:uid="{00000000-0005-0000-0000-00001E370000}"/>
    <cellStyle name="Normal 11 3 2 2 3 4 2 2" xfId="14311" xr:uid="{00000000-0005-0000-0000-00001F370000}"/>
    <cellStyle name="Normal 11 3 2 2 3 4 3" xfId="14312" xr:uid="{00000000-0005-0000-0000-000020370000}"/>
    <cellStyle name="Normal 11 3 2 2 3 5" xfId="14313" xr:uid="{00000000-0005-0000-0000-000021370000}"/>
    <cellStyle name="Normal 11 3 2 2 3 5 2" xfId="14314" xr:uid="{00000000-0005-0000-0000-000022370000}"/>
    <cellStyle name="Normal 11 3 2 2 3 6" xfId="14315" xr:uid="{00000000-0005-0000-0000-000023370000}"/>
    <cellStyle name="Normal 11 3 2 2 3 6 2" xfId="14316" xr:uid="{00000000-0005-0000-0000-000024370000}"/>
    <cellStyle name="Normal 11 3 2 2 3 7" xfId="14317" xr:uid="{00000000-0005-0000-0000-000025370000}"/>
    <cellStyle name="Normal 11 3 2 2 4" xfId="14318" xr:uid="{00000000-0005-0000-0000-000026370000}"/>
    <cellStyle name="Normal 11 3 2 2 4 2" xfId="14319" xr:uid="{00000000-0005-0000-0000-000027370000}"/>
    <cellStyle name="Normal 11 3 2 2 4 2 2" xfId="14320" xr:uid="{00000000-0005-0000-0000-000028370000}"/>
    <cellStyle name="Normal 11 3 2 2 4 2 2 2" xfId="14321" xr:uid="{00000000-0005-0000-0000-000029370000}"/>
    <cellStyle name="Normal 11 3 2 2 4 2 2 2 2" xfId="14322" xr:uid="{00000000-0005-0000-0000-00002A370000}"/>
    <cellStyle name="Normal 11 3 2 2 4 2 2 3" xfId="14323" xr:uid="{00000000-0005-0000-0000-00002B370000}"/>
    <cellStyle name="Normal 11 3 2 2 4 2 3" xfId="14324" xr:uid="{00000000-0005-0000-0000-00002C370000}"/>
    <cellStyle name="Normal 11 3 2 2 4 2 3 2" xfId="14325" xr:uid="{00000000-0005-0000-0000-00002D370000}"/>
    <cellStyle name="Normal 11 3 2 2 4 2 3 2 2" xfId="14326" xr:uid="{00000000-0005-0000-0000-00002E370000}"/>
    <cellStyle name="Normal 11 3 2 2 4 2 3 3" xfId="14327" xr:uid="{00000000-0005-0000-0000-00002F370000}"/>
    <cellStyle name="Normal 11 3 2 2 4 2 4" xfId="14328" xr:uid="{00000000-0005-0000-0000-000030370000}"/>
    <cellStyle name="Normal 11 3 2 2 4 2 4 2" xfId="14329" xr:uid="{00000000-0005-0000-0000-000031370000}"/>
    <cellStyle name="Normal 11 3 2 2 4 2 5" xfId="14330" xr:uid="{00000000-0005-0000-0000-000032370000}"/>
    <cellStyle name="Normal 11 3 2 2 4 2 5 2" xfId="14331" xr:uid="{00000000-0005-0000-0000-000033370000}"/>
    <cellStyle name="Normal 11 3 2 2 4 2 6" xfId="14332" xr:uid="{00000000-0005-0000-0000-000034370000}"/>
    <cellStyle name="Normal 11 3 2 2 4 3" xfId="14333" xr:uid="{00000000-0005-0000-0000-000035370000}"/>
    <cellStyle name="Normal 11 3 2 2 4 3 2" xfId="14334" xr:uid="{00000000-0005-0000-0000-000036370000}"/>
    <cellStyle name="Normal 11 3 2 2 4 3 2 2" xfId="14335" xr:uid="{00000000-0005-0000-0000-000037370000}"/>
    <cellStyle name="Normal 11 3 2 2 4 3 3" xfId="14336" xr:uid="{00000000-0005-0000-0000-000038370000}"/>
    <cellStyle name="Normal 11 3 2 2 4 4" xfId="14337" xr:uid="{00000000-0005-0000-0000-000039370000}"/>
    <cellStyle name="Normal 11 3 2 2 4 4 2" xfId="14338" xr:uid="{00000000-0005-0000-0000-00003A370000}"/>
    <cellStyle name="Normal 11 3 2 2 4 4 2 2" xfId="14339" xr:uid="{00000000-0005-0000-0000-00003B370000}"/>
    <cellStyle name="Normal 11 3 2 2 4 4 3" xfId="14340" xr:uid="{00000000-0005-0000-0000-00003C370000}"/>
    <cellStyle name="Normal 11 3 2 2 4 5" xfId="14341" xr:uid="{00000000-0005-0000-0000-00003D370000}"/>
    <cellStyle name="Normal 11 3 2 2 4 5 2" xfId="14342" xr:uid="{00000000-0005-0000-0000-00003E370000}"/>
    <cellStyle name="Normal 11 3 2 2 4 6" xfId="14343" xr:uid="{00000000-0005-0000-0000-00003F370000}"/>
    <cellStyle name="Normal 11 3 2 2 4 6 2" xfId="14344" xr:uid="{00000000-0005-0000-0000-000040370000}"/>
    <cellStyle name="Normal 11 3 2 2 4 7" xfId="14345" xr:uid="{00000000-0005-0000-0000-000041370000}"/>
    <cellStyle name="Normal 11 3 2 2 5" xfId="14346" xr:uid="{00000000-0005-0000-0000-000042370000}"/>
    <cellStyle name="Normal 11 3 2 2 5 2" xfId="14347" xr:uid="{00000000-0005-0000-0000-000043370000}"/>
    <cellStyle name="Normal 11 3 2 2 5 2 2" xfId="14348" xr:uid="{00000000-0005-0000-0000-000044370000}"/>
    <cellStyle name="Normal 11 3 2 2 5 2 2 2" xfId="14349" xr:uid="{00000000-0005-0000-0000-000045370000}"/>
    <cellStyle name="Normal 11 3 2 2 5 2 3" xfId="14350" xr:uid="{00000000-0005-0000-0000-000046370000}"/>
    <cellStyle name="Normal 11 3 2 2 5 3" xfId="14351" xr:uid="{00000000-0005-0000-0000-000047370000}"/>
    <cellStyle name="Normal 11 3 2 2 5 3 2" xfId="14352" xr:uid="{00000000-0005-0000-0000-000048370000}"/>
    <cellStyle name="Normal 11 3 2 2 5 3 2 2" xfId="14353" xr:uid="{00000000-0005-0000-0000-000049370000}"/>
    <cellStyle name="Normal 11 3 2 2 5 3 3" xfId="14354" xr:uid="{00000000-0005-0000-0000-00004A370000}"/>
    <cellStyle name="Normal 11 3 2 2 5 4" xfId="14355" xr:uid="{00000000-0005-0000-0000-00004B370000}"/>
    <cellStyle name="Normal 11 3 2 2 5 4 2" xfId="14356" xr:uid="{00000000-0005-0000-0000-00004C370000}"/>
    <cellStyle name="Normal 11 3 2 2 5 5" xfId="14357" xr:uid="{00000000-0005-0000-0000-00004D370000}"/>
    <cellStyle name="Normal 11 3 2 2 5 5 2" xfId="14358" xr:uid="{00000000-0005-0000-0000-00004E370000}"/>
    <cellStyle name="Normal 11 3 2 2 5 6" xfId="14359" xr:uid="{00000000-0005-0000-0000-00004F370000}"/>
    <cellStyle name="Normal 11 3 2 2 6" xfId="14360" xr:uid="{00000000-0005-0000-0000-000050370000}"/>
    <cellStyle name="Normal 11 3 2 2 6 2" xfId="14361" xr:uid="{00000000-0005-0000-0000-000051370000}"/>
    <cellStyle name="Normal 11 3 2 2 6 2 2" xfId="14362" xr:uid="{00000000-0005-0000-0000-000052370000}"/>
    <cellStyle name="Normal 11 3 2 2 6 3" xfId="14363" xr:uid="{00000000-0005-0000-0000-000053370000}"/>
    <cellStyle name="Normal 11 3 2 2 7" xfId="14364" xr:uid="{00000000-0005-0000-0000-000054370000}"/>
    <cellStyle name="Normal 11 3 2 2 7 2" xfId="14365" xr:uid="{00000000-0005-0000-0000-000055370000}"/>
    <cellStyle name="Normal 11 3 2 2 7 2 2" xfId="14366" xr:uid="{00000000-0005-0000-0000-000056370000}"/>
    <cellStyle name="Normal 11 3 2 2 7 3" xfId="14367" xr:uid="{00000000-0005-0000-0000-000057370000}"/>
    <cellStyle name="Normal 11 3 2 2 8" xfId="14368" xr:uid="{00000000-0005-0000-0000-000058370000}"/>
    <cellStyle name="Normal 11 3 2 2 8 2" xfId="14369" xr:uid="{00000000-0005-0000-0000-000059370000}"/>
    <cellStyle name="Normal 11 3 2 2 9" xfId="14370" xr:uid="{00000000-0005-0000-0000-00005A370000}"/>
    <cellStyle name="Normal 11 3 2 2 9 2" xfId="14371" xr:uid="{00000000-0005-0000-0000-00005B370000}"/>
    <cellStyle name="Normal 11 3 2 3" xfId="14372" xr:uid="{00000000-0005-0000-0000-00005C370000}"/>
    <cellStyle name="Normal 11 3 2 3 2" xfId="14373" xr:uid="{00000000-0005-0000-0000-00005D370000}"/>
    <cellStyle name="Normal 11 3 2 3 2 2" xfId="14374" xr:uid="{00000000-0005-0000-0000-00005E370000}"/>
    <cellStyle name="Normal 11 3 2 3 2 2 2" xfId="14375" xr:uid="{00000000-0005-0000-0000-00005F370000}"/>
    <cellStyle name="Normal 11 3 2 3 2 2 2 2" xfId="14376" xr:uid="{00000000-0005-0000-0000-000060370000}"/>
    <cellStyle name="Normal 11 3 2 3 2 2 2 2 2" xfId="14377" xr:uid="{00000000-0005-0000-0000-000061370000}"/>
    <cellStyle name="Normal 11 3 2 3 2 2 2 3" xfId="14378" xr:uid="{00000000-0005-0000-0000-000062370000}"/>
    <cellStyle name="Normal 11 3 2 3 2 2 3" xfId="14379" xr:uid="{00000000-0005-0000-0000-000063370000}"/>
    <cellStyle name="Normal 11 3 2 3 2 2 3 2" xfId="14380" xr:uid="{00000000-0005-0000-0000-000064370000}"/>
    <cellStyle name="Normal 11 3 2 3 2 2 3 2 2" xfId="14381" xr:uid="{00000000-0005-0000-0000-000065370000}"/>
    <cellStyle name="Normal 11 3 2 3 2 2 3 3" xfId="14382" xr:uid="{00000000-0005-0000-0000-000066370000}"/>
    <cellStyle name="Normal 11 3 2 3 2 2 4" xfId="14383" xr:uid="{00000000-0005-0000-0000-000067370000}"/>
    <cellStyle name="Normal 11 3 2 3 2 2 4 2" xfId="14384" xr:uid="{00000000-0005-0000-0000-000068370000}"/>
    <cellStyle name="Normal 11 3 2 3 2 2 5" xfId="14385" xr:uid="{00000000-0005-0000-0000-000069370000}"/>
    <cellStyle name="Normal 11 3 2 3 2 2 5 2" xfId="14386" xr:uid="{00000000-0005-0000-0000-00006A370000}"/>
    <cellStyle name="Normal 11 3 2 3 2 2 6" xfId="14387" xr:uid="{00000000-0005-0000-0000-00006B370000}"/>
    <cellStyle name="Normal 11 3 2 3 2 3" xfId="14388" xr:uid="{00000000-0005-0000-0000-00006C370000}"/>
    <cellStyle name="Normal 11 3 2 3 2 3 2" xfId="14389" xr:uid="{00000000-0005-0000-0000-00006D370000}"/>
    <cellStyle name="Normal 11 3 2 3 2 3 2 2" xfId="14390" xr:uid="{00000000-0005-0000-0000-00006E370000}"/>
    <cellStyle name="Normal 11 3 2 3 2 3 3" xfId="14391" xr:uid="{00000000-0005-0000-0000-00006F370000}"/>
    <cellStyle name="Normal 11 3 2 3 2 4" xfId="14392" xr:uid="{00000000-0005-0000-0000-000070370000}"/>
    <cellStyle name="Normal 11 3 2 3 2 4 2" xfId="14393" xr:uid="{00000000-0005-0000-0000-000071370000}"/>
    <cellStyle name="Normal 11 3 2 3 2 4 2 2" xfId="14394" xr:uid="{00000000-0005-0000-0000-000072370000}"/>
    <cellStyle name="Normal 11 3 2 3 2 4 3" xfId="14395" xr:uid="{00000000-0005-0000-0000-000073370000}"/>
    <cellStyle name="Normal 11 3 2 3 2 5" xfId="14396" xr:uid="{00000000-0005-0000-0000-000074370000}"/>
    <cellStyle name="Normal 11 3 2 3 2 5 2" xfId="14397" xr:uid="{00000000-0005-0000-0000-000075370000}"/>
    <cellStyle name="Normal 11 3 2 3 2 6" xfId="14398" xr:uid="{00000000-0005-0000-0000-000076370000}"/>
    <cellStyle name="Normal 11 3 2 3 2 6 2" xfId="14399" xr:uid="{00000000-0005-0000-0000-000077370000}"/>
    <cellStyle name="Normal 11 3 2 3 2 7" xfId="14400" xr:uid="{00000000-0005-0000-0000-000078370000}"/>
    <cellStyle name="Normal 11 3 2 3 3" xfId="14401" xr:uid="{00000000-0005-0000-0000-000079370000}"/>
    <cellStyle name="Normal 11 3 2 3 3 2" xfId="14402" xr:uid="{00000000-0005-0000-0000-00007A370000}"/>
    <cellStyle name="Normal 11 3 2 3 3 2 2" xfId="14403" xr:uid="{00000000-0005-0000-0000-00007B370000}"/>
    <cellStyle name="Normal 11 3 2 3 3 2 2 2" xfId="14404" xr:uid="{00000000-0005-0000-0000-00007C370000}"/>
    <cellStyle name="Normal 11 3 2 3 3 2 3" xfId="14405" xr:uid="{00000000-0005-0000-0000-00007D370000}"/>
    <cellStyle name="Normal 11 3 2 3 3 3" xfId="14406" xr:uid="{00000000-0005-0000-0000-00007E370000}"/>
    <cellStyle name="Normal 11 3 2 3 3 3 2" xfId="14407" xr:uid="{00000000-0005-0000-0000-00007F370000}"/>
    <cellStyle name="Normal 11 3 2 3 3 3 2 2" xfId="14408" xr:uid="{00000000-0005-0000-0000-000080370000}"/>
    <cellStyle name="Normal 11 3 2 3 3 3 3" xfId="14409" xr:uid="{00000000-0005-0000-0000-000081370000}"/>
    <cellStyle name="Normal 11 3 2 3 3 4" xfId="14410" xr:uid="{00000000-0005-0000-0000-000082370000}"/>
    <cellStyle name="Normal 11 3 2 3 3 4 2" xfId="14411" xr:uid="{00000000-0005-0000-0000-000083370000}"/>
    <cellStyle name="Normal 11 3 2 3 3 5" xfId="14412" xr:uid="{00000000-0005-0000-0000-000084370000}"/>
    <cellStyle name="Normal 11 3 2 3 3 5 2" xfId="14413" xr:uid="{00000000-0005-0000-0000-000085370000}"/>
    <cellStyle name="Normal 11 3 2 3 3 6" xfId="14414" xr:uid="{00000000-0005-0000-0000-000086370000}"/>
    <cellStyle name="Normal 11 3 2 3 4" xfId="14415" xr:uid="{00000000-0005-0000-0000-000087370000}"/>
    <cellStyle name="Normal 11 3 2 3 4 2" xfId="14416" xr:uid="{00000000-0005-0000-0000-000088370000}"/>
    <cellStyle name="Normal 11 3 2 3 4 2 2" xfId="14417" xr:uid="{00000000-0005-0000-0000-000089370000}"/>
    <cellStyle name="Normal 11 3 2 3 4 3" xfId="14418" xr:uid="{00000000-0005-0000-0000-00008A370000}"/>
    <cellStyle name="Normal 11 3 2 3 5" xfId="14419" xr:uid="{00000000-0005-0000-0000-00008B370000}"/>
    <cellStyle name="Normal 11 3 2 3 5 2" xfId="14420" xr:uid="{00000000-0005-0000-0000-00008C370000}"/>
    <cellStyle name="Normal 11 3 2 3 5 2 2" xfId="14421" xr:uid="{00000000-0005-0000-0000-00008D370000}"/>
    <cellStyle name="Normal 11 3 2 3 5 3" xfId="14422" xr:uid="{00000000-0005-0000-0000-00008E370000}"/>
    <cellStyle name="Normal 11 3 2 3 6" xfId="14423" xr:uid="{00000000-0005-0000-0000-00008F370000}"/>
    <cellStyle name="Normal 11 3 2 3 6 2" xfId="14424" xr:uid="{00000000-0005-0000-0000-000090370000}"/>
    <cellStyle name="Normal 11 3 2 3 7" xfId="14425" xr:uid="{00000000-0005-0000-0000-000091370000}"/>
    <cellStyle name="Normal 11 3 2 3 7 2" xfId="14426" xr:uid="{00000000-0005-0000-0000-000092370000}"/>
    <cellStyle name="Normal 11 3 2 3 8" xfId="14427" xr:uid="{00000000-0005-0000-0000-000093370000}"/>
    <cellStyle name="Normal 11 3 2 4" xfId="14428" xr:uid="{00000000-0005-0000-0000-000094370000}"/>
    <cellStyle name="Normal 11 3 2 4 2" xfId="14429" xr:uid="{00000000-0005-0000-0000-000095370000}"/>
    <cellStyle name="Normal 11 3 2 4 2 2" xfId="14430" xr:uid="{00000000-0005-0000-0000-000096370000}"/>
    <cellStyle name="Normal 11 3 2 4 2 2 2" xfId="14431" xr:uid="{00000000-0005-0000-0000-000097370000}"/>
    <cellStyle name="Normal 11 3 2 4 2 2 2 2" xfId="14432" xr:uid="{00000000-0005-0000-0000-000098370000}"/>
    <cellStyle name="Normal 11 3 2 4 2 2 3" xfId="14433" xr:uid="{00000000-0005-0000-0000-000099370000}"/>
    <cellStyle name="Normal 11 3 2 4 2 3" xfId="14434" xr:uid="{00000000-0005-0000-0000-00009A370000}"/>
    <cellStyle name="Normal 11 3 2 4 2 3 2" xfId="14435" xr:uid="{00000000-0005-0000-0000-00009B370000}"/>
    <cellStyle name="Normal 11 3 2 4 2 3 2 2" xfId="14436" xr:uid="{00000000-0005-0000-0000-00009C370000}"/>
    <cellStyle name="Normal 11 3 2 4 2 3 3" xfId="14437" xr:uid="{00000000-0005-0000-0000-00009D370000}"/>
    <cellStyle name="Normal 11 3 2 4 2 4" xfId="14438" xr:uid="{00000000-0005-0000-0000-00009E370000}"/>
    <cellStyle name="Normal 11 3 2 4 2 4 2" xfId="14439" xr:uid="{00000000-0005-0000-0000-00009F370000}"/>
    <cellStyle name="Normal 11 3 2 4 2 5" xfId="14440" xr:uid="{00000000-0005-0000-0000-0000A0370000}"/>
    <cellStyle name="Normal 11 3 2 4 2 5 2" xfId="14441" xr:uid="{00000000-0005-0000-0000-0000A1370000}"/>
    <cellStyle name="Normal 11 3 2 4 2 6" xfId="14442" xr:uid="{00000000-0005-0000-0000-0000A2370000}"/>
    <cellStyle name="Normal 11 3 2 4 3" xfId="14443" xr:uid="{00000000-0005-0000-0000-0000A3370000}"/>
    <cellStyle name="Normal 11 3 2 4 3 2" xfId="14444" xr:uid="{00000000-0005-0000-0000-0000A4370000}"/>
    <cellStyle name="Normal 11 3 2 4 3 2 2" xfId="14445" xr:uid="{00000000-0005-0000-0000-0000A5370000}"/>
    <cellStyle name="Normal 11 3 2 4 3 3" xfId="14446" xr:uid="{00000000-0005-0000-0000-0000A6370000}"/>
    <cellStyle name="Normal 11 3 2 4 4" xfId="14447" xr:uid="{00000000-0005-0000-0000-0000A7370000}"/>
    <cellStyle name="Normal 11 3 2 4 4 2" xfId="14448" xr:uid="{00000000-0005-0000-0000-0000A8370000}"/>
    <cellStyle name="Normal 11 3 2 4 4 2 2" xfId="14449" xr:uid="{00000000-0005-0000-0000-0000A9370000}"/>
    <cellStyle name="Normal 11 3 2 4 4 3" xfId="14450" xr:uid="{00000000-0005-0000-0000-0000AA370000}"/>
    <cellStyle name="Normal 11 3 2 4 5" xfId="14451" xr:uid="{00000000-0005-0000-0000-0000AB370000}"/>
    <cellStyle name="Normal 11 3 2 4 5 2" xfId="14452" xr:uid="{00000000-0005-0000-0000-0000AC370000}"/>
    <cellStyle name="Normal 11 3 2 4 6" xfId="14453" xr:uid="{00000000-0005-0000-0000-0000AD370000}"/>
    <cellStyle name="Normal 11 3 2 4 6 2" xfId="14454" xr:uid="{00000000-0005-0000-0000-0000AE370000}"/>
    <cellStyle name="Normal 11 3 2 4 7" xfId="14455" xr:uid="{00000000-0005-0000-0000-0000AF370000}"/>
    <cellStyle name="Normal 11 3 2 5" xfId="14456" xr:uid="{00000000-0005-0000-0000-0000B0370000}"/>
    <cellStyle name="Normal 11 3 2 5 2" xfId="14457" xr:uid="{00000000-0005-0000-0000-0000B1370000}"/>
    <cellStyle name="Normal 11 3 2 5 2 2" xfId="14458" xr:uid="{00000000-0005-0000-0000-0000B2370000}"/>
    <cellStyle name="Normal 11 3 2 5 2 2 2" xfId="14459" xr:uid="{00000000-0005-0000-0000-0000B3370000}"/>
    <cellStyle name="Normal 11 3 2 5 2 2 2 2" xfId="14460" xr:uid="{00000000-0005-0000-0000-0000B4370000}"/>
    <cellStyle name="Normal 11 3 2 5 2 2 3" xfId="14461" xr:uid="{00000000-0005-0000-0000-0000B5370000}"/>
    <cellStyle name="Normal 11 3 2 5 2 3" xfId="14462" xr:uid="{00000000-0005-0000-0000-0000B6370000}"/>
    <cellStyle name="Normal 11 3 2 5 2 3 2" xfId="14463" xr:uid="{00000000-0005-0000-0000-0000B7370000}"/>
    <cellStyle name="Normal 11 3 2 5 2 3 2 2" xfId="14464" xr:uid="{00000000-0005-0000-0000-0000B8370000}"/>
    <cellStyle name="Normal 11 3 2 5 2 3 3" xfId="14465" xr:uid="{00000000-0005-0000-0000-0000B9370000}"/>
    <cellStyle name="Normal 11 3 2 5 2 4" xfId="14466" xr:uid="{00000000-0005-0000-0000-0000BA370000}"/>
    <cellStyle name="Normal 11 3 2 5 2 4 2" xfId="14467" xr:uid="{00000000-0005-0000-0000-0000BB370000}"/>
    <cellStyle name="Normal 11 3 2 5 2 5" xfId="14468" xr:uid="{00000000-0005-0000-0000-0000BC370000}"/>
    <cellStyle name="Normal 11 3 2 5 2 5 2" xfId="14469" xr:uid="{00000000-0005-0000-0000-0000BD370000}"/>
    <cellStyle name="Normal 11 3 2 5 2 6" xfId="14470" xr:uid="{00000000-0005-0000-0000-0000BE370000}"/>
    <cellStyle name="Normal 11 3 2 5 3" xfId="14471" xr:uid="{00000000-0005-0000-0000-0000BF370000}"/>
    <cellStyle name="Normal 11 3 2 5 3 2" xfId="14472" xr:uid="{00000000-0005-0000-0000-0000C0370000}"/>
    <cellStyle name="Normal 11 3 2 5 3 2 2" xfId="14473" xr:uid="{00000000-0005-0000-0000-0000C1370000}"/>
    <cellStyle name="Normal 11 3 2 5 3 3" xfId="14474" xr:uid="{00000000-0005-0000-0000-0000C2370000}"/>
    <cellStyle name="Normal 11 3 2 5 4" xfId="14475" xr:uid="{00000000-0005-0000-0000-0000C3370000}"/>
    <cellStyle name="Normal 11 3 2 5 4 2" xfId="14476" xr:uid="{00000000-0005-0000-0000-0000C4370000}"/>
    <cellStyle name="Normal 11 3 2 5 4 2 2" xfId="14477" xr:uid="{00000000-0005-0000-0000-0000C5370000}"/>
    <cellStyle name="Normal 11 3 2 5 4 3" xfId="14478" xr:uid="{00000000-0005-0000-0000-0000C6370000}"/>
    <cellStyle name="Normal 11 3 2 5 5" xfId="14479" xr:uid="{00000000-0005-0000-0000-0000C7370000}"/>
    <cellStyle name="Normal 11 3 2 5 5 2" xfId="14480" xr:uid="{00000000-0005-0000-0000-0000C8370000}"/>
    <cellStyle name="Normal 11 3 2 5 6" xfId="14481" xr:uid="{00000000-0005-0000-0000-0000C9370000}"/>
    <cellStyle name="Normal 11 3 2 5 6 2" xfId="14482" xr:uid="{00000000-0005-0000-0000-0000CA370000}"/>
    <cellStyle name="Normal 11 3 2 5 7" xfId="14483" xr:uid="{00000000-0005-0000-0000-0000CB370000}"/>
    <cellStyle name="Normal 11 3 2 6" xfId="14484" xr:uid="{00000000-0005-0000-0000-0000CC370000}"/>
    <cellStyle name="Normal 11 3 2 6 2" xfId="14485" xr:uid="{00000000-0005-0000-0000-0000CD370000}"/>
    <cellStyle name="Normal 11 3 2 6 2 2" xfId="14486" xr:uid="{00000000-0005-0000-0000-0000CE370000}"/>
    <cellStyle name="Normal 11 3 2 6 2 2 2" xfId="14487" xr:uid="{00000000-0005-0000-0000-0000CF370000}"/>
    <cellStyle name="Normal 11 3 2 6 2 3" xfId="14488" xr:uid="{00000000-0005-0000-0000-0000D0370000}"/>
    <cellStyle name="Normal 11 3 2 6 3" xfId="14489" xr:uid="{00000000-0005-0000-0000-0000D1370000}"/>
    <cellStyle name="Normal 11 3 2 6 3 2" xfId="14490" xr:uid="{00000000-0005-0000-0000-0000D2370000}"/>
    <cellStyle name="Normal 11 3 2 6 3 2 2" xfId="14491" xr:uid="{00000000-0005-0000-0000-0000D3370000}"/>
    <cellStyle name="Normal 11 3 2 6 3 3" xfId="14492" xr:uid="{00000000-0005-0000-0000-0000D4370000}"/>
    <cellStyle name="Normal 11 3 2 6 4" xfId="14493" xr:uid="{00000000-0005-0000-0000-0000D5370000}"/>
    <cellStyle name="Normal 11 3 2 6 4 2" xfId="14494" xr:uid="{00000000-0005-0000-0000-0000D6370000}"/>
    <cellStyle name="Normal 11 3 2 6 5" xfId="14495" xr:uid="{00000000-0005-0000-0000-0000D7370000}"/>
    <cellStyle name="Normal 11 3 2 6 5 2" xfId="14496" xr:uid="{00000000-0005-0000-0000-0000D8370000}"/>
    <cellStyle name="Normal 11 3 2 6 6" xfId="14497" xr:uid="{00000000-0005-0000-0000-0000D9370000}"/>
    <cellStyle name="Normal 11 3 2 7" xfId="14498" xr:uid="{00000000-0005-0000-0000-0000DA370000}"/>
    <cellStyle name="Normal 11 3 2 7 2" xfId="14499" xr:uid="{00000000-0005-0000-0000-0000DB370000}"/>
    <cellStyle name="Normal 11 3 2 7 2 2" xfId="14500" xr:uid="{00000000-0005-0000-0000-0000DC370000}"/>
    <cellStyle name="Normal 11 3 2 7 3" xfId="14501" xr:uid="{00000000-0005-0000-0000-0000DD370000}"/>
    <cellStyle name="Normal 11 3 2 8" xfId="14502" xr:uid="{00000000-0005-0000-0000-0000DE370000}"/>
    <cellStyle name="Normal 11 3 2 8 2" xfId="14503" xr:uid="{00000000-0005-0000-0000-0000DF370000}"/>
    <cellStyle name="Normal 11 3 2 8 2 2" xfId="14504" xr:uid="{00000000-0005-0000-0000-0000E0370000}"/>
    <cellStyle name="Normal 11 3 2 8 3" xfId="14505" xr:uid="{00000000-0005-0000-0000-0000E1370000}"/>
    <cellStyle name="Normal 11 3 2 9" xfId="14506" xr:uid="{00000000-0005-0000-0000-0000E2370000}"/>
    <cellStyle name="Normal 11 3 2 9 2" xfId="14507" xr:uid="{00000000-0005-0000-0000-0000E3370000}"/>
    <cellStyle name="Normal 11 3 3" xfId="14508" xr:uid="{00000000-0005-0000-0000-0000E4370000}"/>
    <cellStyle name="Normal 11 3 3 10" xfId="14509" xr:uid="{00000000-0005-0000-0000-0000E5370000}"/>
    <cellStyle name="Normal 11 3 3 2" xfId="14510" xr:uid="{00000000-0005-0000-0000-0000E6370000}"/>
    <cellStyle name="Normal 11 3 3 2 2" xfId="14511" xr:uid="{00000000-0005-0000-0000-0000E7370000}"/>
    <cellStyle name="Normal 11 3 3 2 2 2" xfId="14512" xr:uid="{00000000-0005-0000-0000-0000E8370000}"/>
    <cellStyle name="Normal 11 3 3 2 2 2 2" xfId="14513" xr:uid="{00000000-0005-0000-0000-0000E9370000}"/>
    <cellStyle name="Normal 11 3 3 2 2 2 2 2" xfId="14514" xr:uid="{00000000-0005-0000-0000-0000EA370000}"/>
    <cellStyle name="Normal 11 3 3 2 2 2 2 2 2" xfId="14515" xr:uid="{00000000-0005-0000-0000-0000EB370000}"/>
    <cellStyle name="Normal 11 3 3 2 2 2 2 3" xfId="14516" xr:uid="{00000000-0005-0000-0000-0000EC370000}"/>
    <cellStyle name="Normal 11 3 3 2 2 2 3" xfId="14517" xr:uid="{00000000-0005-0000-0000-0000ED370000}"/>
    <cellStyle name="Normal 11 3 3 2 2 2 3 2" xfId="14518" xr:uid="{00000000-0005-0000-0000-0000EE370000}"/>
    <cellStyle name="Normal 11 3 3 2 2 2 3 2 2" xfId="14519" xr:uid="{00000000-0005-0000-0000-0000EF370000}"/>
    <cellStyle name="Normal 11 3 3 2 2 2 3 3" xfId="14520" xr:uid="{00000000-0005-0000-0000-0000F0370000}"/>
    <cellStyle name="Normal 11 3 3 2 2 2 4" xfId="14521" xr:uid="{00000000-0005-0000-0000-0000F1370000}"/>
    <cellStyle name="Normal 11 3 3 2 2 2 4 2" xfId="14522" xr:uid="{00000000-0005-0000-0000-0000F2370000}"/>
    <cellStyle name="Normal 11 3 3 2 2 2 5" xfId="14523" xr:uid="{00000000-0005-0000-0000-0000F3370000}"/>
    <cellStyle name="Normal 11 3 3 2 2 2 5 2" xfId="14524" xr:uid="{00000000-0005-0000-0000-0000F4370000}"/>
    <cellStyle name="Normal 11 3 3 2 2 2 6" xfId="14525" xr:uid="{00000000-0005-0000-0000-0000F5370000}"/>
    <cellStyle name="Normal 11 3 3 2 2 3" xfId="14526" xr:uid="{00000000-0005-0000-0000-0000F6370000}"/>
    <cellStyle name="Normal 11 3 3 2 2 3 2" xfId="14527" xr:uid="{00000000-0005-0000-0000-0000F7370000}"/>
    <cellStyle name="Normal 11 3 3 2 2 3 2 2" xfId="14528" xr:uid="{00000000-0005-0000-0000-0000F8370000}"/>
    <cellStyle name="Normal 11 3 3 2 2 3 3" xfId="14529" xr:uid="{00000000-0005-0000-0000-0000F9370000}"/>
    <cellStyle name="Normal 11 3 3 2 2 4" xfId="14530" xr:uid="{00000000-0005-0000-0000-0000FA370000}"/>
    <cellStyle name="Normal 11 3 3 2 2 4 2" xfId="14531" xr:uid="{00000000-0005-0000-0000-0000FB370000}"/>
    <cellStyle name="Normal 11 3 3 2 2 4 2 2" xfId="14532" xr:uid="{00000000-0005-0000-0000-0000FC370000}"/>
    <cellStyle name="Normal 11 3 3 2 2 4 3" xfId="14533" xr:uid="{00000000-0005-0000-0000-0000FD370000}"/>
    <cellStyle name="Normal 11 3 3 2 2 5" xfId="14534" xr:uid="{00000000-0005-0000-0000-0000FE370000}"/>
    <cellStyle name="Normal 11 3 3 2 2 5 2" xfId="14535" xr:uid="{00000000-0005-0000-0000-0000FF370000}"/>
    <cellStyle name="Normal 11 3 3 2 2 6" xfId="14536" xr:uid="{00000000-0005-0000-0000-000000380000}"/>
    <cellStyle name="Normal 11 3 3 2 2 6 2" xfId="14537" xr:uid="{00000000-0005-0000-0000-000001380000}"/>
    <cellStyle name="Normal 11 3 3 2 2 7" xfId="14538" xr:uid="{00000000-0005-0000-0000-000002380000}"/>
    <cellStyle name="Normal 11 3 3 2 3" xfId="14539" xr:uid="{00000000-0005-0000-0000-000003380000}"/>
    <cellStyle name="Normal 11 3 3 2 3 2" xfId="14540" xr:uid="{00000000-0005-0000-0000-000004380000}"/>
    <cellStyle name="Normal 11 3 3 2 3 2 2" xfId="14541" xr:uid="{00000000-0005-0000-0000-000005380000}"/>
    <cellStyle name="Normal 11 3 3 2 3 2 2 2" xfId="14542" xr:uid="{00000000-0005-0000-0000-000006380000}"/>
    <cellStyle name="Normal 11 3 3 2 3 2 3" xfId="14543" xr:uid="{00000000-0005-0000-0000-000007380000}"/>
    <cellStyle name="Normal 11 3 3 2 3 3" xfId="14544" xr:uid="{00000000-0005-0000-0000-000008380000}"/>
    <cellStyle name="Normal 11 3 3 2 3 3 2" xfId="14545" xr:uid="{00000000-0005-0000-0000-000009380000}"/>
    <cellStyle name="Normal 11 3 3 2 3 3 2 2" xfId="14546" xr:uid="{00000000-0005-0000-0000-00000A380000}"/>
    <cellStyle name="Normal 11 3 3 2 3 3 3" xfId="14547" xr:uid="{00000000-0005-0000-0000-00000B380000}"/>
    <cellStyle name="Normal 11 3 3 2 3 4" xfId="14548" xr:uid="{00000000-0005-0000-0000-00000C380000}"/>
    <cellStyle name="Normal 11 3 3 2 3 4 2" xfId="14549" xr:uid="{00000000-0005-0000-0000-00000D380000}"/>
    <cellStyle name="Normal 11 3 3 2 3 5" xfId="14550" xr:uid="{00000000-0005-0000-0000-00000E380000}"/>
    <cellStyle name="Normal 11 3 3 2 3 5 2" xfId="14551" xr:uid="{00000000-0005-0000-0000-00000F380000}"/>
    <cellStyle name="Normal 11 3 3 2 3 6" xfId="14552" xr:uid="{00000000-0005-0000-0000-000010380000}"/>
    <cellStyle name="Normal 11 3 3 2 4" xfId="14553" xr:uid="{00000000-0005-0000-0000-000011380000}"/>
    <cellStyle name="Normal 11 3 3 2 4 2" xfId="14554" xr:uid="{00000000-0005-0000-0000-000012380000}"/>
    <cellStyle name="Normal 11 3 3 2 4 2 2" xfId="14555" xr:uid="{00000000-0005-0000-0000-000013380000}"/>
    <cellStyle name="Normal 11 3 3 2 4 3" xfId="14556" xr:uid="{00000000-0005-0000-0000-000014380000}"/>
    <cellStyle name="Normal 11 3 3 2 5" xfId="14557" xr:uid="{00000000-0005-0000-0000-000015380000}"/>
    <cellStyle name="Normal 11 3 3 2 5 2" xfId="14558" xr:uid="{00000000-0005-0000-0000-000016380000}"/>
    <cellStyle name="Normal 11 3 3 2 5 2 2" xfId="14559" xr:uid="{00000000-0005-0000-0000-000017380000}"/>
    <cellStyle name="Normal 11 3 3 2 5 3" xfId="14560" xr:uid="{00000000-0005-0000-0000-000018380000}"/>
    <cellStyle name="Normal 11 3 3 2 6" xfId="14561" xr:uid="{00000000-0005-0000-0000-000019380000}"/>
    <cellStyle name="Normal 11 3 3 2 6 2" xfId="14562" xr:uid="{00000000-0005-0000-0000-00001A380000}"/>
    <cellStyle name="Normal 11 3 3 2 7" xfId="14563" xr:uid="{00000000-0005-0000-0000-00001B380000}"/>
    <cellStyle name="Normal 11 3 3 2 7 2" xfId="14564" xr:uid="{00000000-0005-0000-0000-00001C380000}"/>
    <cellStyle name="Normal 11 3 3 2 8" xfId="14565" xr:uid="{00000000-0005-0000-0000-00001D380000}"/>
    <cellStyle name="Normal 11 3 3 3" xfId="14566" xr:uid="{00000000-0005-0000-0000-00001E380000}"/>
    <cellStyle name="Normal 11 3 3 3 2" xfId="14567" xr:uid="{00000000-0005-0000-0000-00001F380000}"/>
    <cellStyle name="Normal 11 3 3 3 2 2" xfId="14568" xr:uid="{00000000-0005-0000-0000-000020380000}"/>
    <cellStyle name="Normal 11 3 3 3 2 2 2" xfId="14569" xr:uid="{00000000-0005-0000-0000-000021380000}"/>
    <cellStyle name="Normal 11 3 3 3 2 2 2 2" xfId="14570" xr:uid="{00000000-0005-0000-0000-000022380000}"/>
    <cellStyle name="Normal 11 3 3 3 2 2 3" xfId="14571" xr:uid="{00000000-0005-0000-0000-000023380000}"/>
    <cellStyle name="Normal 11 3 3 3 2 3" xfId="14572" xr:uid="{00000000-0005-0000-0000-000024380000}"/>
    <cellStyle name="Normal 11 3 3 3 2 3 2" xfId="14573" xr:uid="{00000000-0005-0000-0000-000025380000}"/>
    <cellStyle name="Normal 11 3 3 3 2 3 2 2" xfId="14574" xr:uid="{00000000-0005-0000-0000-000026380000}"/>
    <cellStyle name="Normal 11 3 3 3 2 3 3" xfId="14575" xr:uid="{00000000-0005-0000-0000-000027380000}"/>
    <cellStyle name="Normal 11 3 3 3 2 4" xfId="14576" xr:uid="{00000000-0005-0000-0000-000028380000}"/>
    <cellStyle name="Normal 11 3 3 3 2 4 2" xfId="14577" xr:uid="{00000000-0005-0000-0000-000029380000}"/>
    <cellStyle name="Normal 11 3 3 3 2 5" xfId="14578" xr:uid="{00000000-0005-0000-0000-00002A380000}"/>
    <cellStyle name="Normal 11 3 3 3 2 5 2" xfId="14579" xr:uid="{00000000-0005-0000-0000-00002B380000}"/>
    <cellStyle name="Normal 11 3 3 3 2 6" xfId="14580" xr:uid="{00000000-0005-0000-0000-00002C380000}"/>
    <cellStyle name="Normal 11 3 3 3 3" xfId="14581" xr:uid="{00000000-0005-0000-0000-00002D380000}"/>
    <cellStyle name="Normal 11 3 3 3 3 2" xfId="14582" xr:uid="{00000000-0005-0000-0000-00002E380000}"/>
    <cellStyle name="Normal 11 3 3 3 3 2 2" xfId="14583" xr:uid="{00000000-0005-0000-0000-00002F380000}"/>
    <cellStyle name="Normal 11 3 3 3 3 3" xfId="14584" xr:uid="{00000000-0005-0000-0000-000030380000}"/>
    <cellStyle name="Normal 11 3 3 3 4" xfId="14585" xr:uid="{00000000-0005-0000-0000-000031380000}"/>
    <cellStyle name="Normal 11 3 3 3 4 2" xfId="14586" xr:uid="{00000000-0005-0000-0000-000032380000}"/>
    <cellStyle name="Normal 11 3 3 3 4 2 2" xfId="14587" xr:uid="{00000000-0005-0000-0000-000033380000}"/>
    <cellStyle name="Normal 11 3 3 3 4 3" xfId="14588" xr:uid="{00000000-0005-0000-0000-000034380000}"/>
    <cellStyle name="Normal 11 3 3 3 5" xfId="14589" xr:uid="{00000000-0005-0000-0000-000035380000}"/>
    <cellStyle name="Normal 11 3 3 3 5 2" xfId="14590" xr:uid="{00000000-0005-0000-0000-000036380000}"/>
    <cellStyle name="Normal 11 3 3 3 6" xfId="14591" xr:uid="{00000000-0005-0000-0000-000037380000}"/>
    <cellStyle name="Normal 11 3 3 3 6 2" xfId="14592" xr:uid="{00000000-0005-0000-0000-000038380000}"/>
    <cellStyle name="Normal 11 3 3 3 7" xfId="14593" xr:uid="{00000000-0005-0000-0000-000039380000}"/>
    <cellStyle name="Normal 11 3 3 4" xfId="14594" xr:uid="{00000000-0005-0000-0000-00003A380000}"/>
    <cellStyle name="Normal 11 3 3 4 2" xfId="14595" xr:uid="{00000000-0005-0000-0000-00003B380000}"/>
    <cellStyle name="Normal 11 3 3 4 2 2" xfId="14596" xr:uid="{00000000-0005-0000-0000-00003C380000}"/>
    <cellStyle name="Normal 11 3 3 4 2 2 2" xfId="14597" xr:uid="{00000000-0005-0000-0000-00003D380000}"/>
    <cellStyle name="Normal 11 3 3 4 2 2 2 2" xfId="14598" xr:uid="{00000000-0005-0000-0000-00003E380000}"/>
    <cellStyle name="Normal 11 3 3 4 2 2 3" xfId="14599" xr:uid="{00000000-0005-0000-0000-00003F380000}"/>
    <cellStyle name="Normal 11 3 3 4 2 3" xfId="14600" xr:uid="{00000000-0005-0000-0000-000040380000}"/>
    <cellStyle name="Normal 11 3 3 4 2 3 2" xfId="14601" xr:uid="{00000000-0005-0000-0000-000041380000}"/>
    <cellStyle name="Normal 11 3 3 4 2 3 2 2" xfId="14602" xr:uid="{00000000-0005-0000-0000-000042380000}"/>
    <cellStyle name="Normal 11 3 3 4 2 3 3" xfId="14603" xr:uid="{00000000-0005-0000-0000-000043380000}"/>
    <cellStyle name="Normal 11 3 3 4 2 4" xfId="14604" xr:uid="{00000000-0005-0000-0000-000044380000}"/>
    <cellStyle name="Normal 11 3 3 4 2 4 2" xfId="14605" xr:uid="{00000000-0005-0000-0000-000045380000}"/>
    <cellStyle name="Normal 11 3 3 4 2 5" xfId="14606" xr:uid="{00000000-0005-0000-0000-000046380000}"/>
    <cellStyle name="Normal 11 3 3 4 2 5 2" xfId="14607" xr:uid="{00000000-0005-0000-0000-000047380000}"/>
    <cellStyle name="Normal 11 3 3 4 2 6" xfId="14608" xr:uid="{00000000-0005-0000-0000-000048380000}"/>
    <cellStyle name="Normal 11 3 3 4 3" xfId="14609" xr:uid="{00000000-0005-0000-0000-000049380000}"/>
    <cellStyle name="Normal 11 3 3 4 3 2" xfId="14610" xr:uid="{00000000-0005-0000-0000-00004A380000}"/>
    <cellStyle name="Normal 11 3 3 4 3 2 2" xfId="14611" xr:uid="{00000000-0005-0000-0000-00004B380000}"/>
    <cellStyle name="Normal 11 3 3 4 3 3" xfId="14612" xr:uid="{00000000-0005-0000-0000-00004C380000}"/>
    <cellStyle name="Normal 11 3 3 4 4" xfId="14613" xr:uid="{00000000-0005-0000-0000-00004D380000}"/>
    <cellStyle name="Normal 11 3 3 4 4 2" xfId="14614" xr:uid="{00000000-0005-0000-0000-00004E380000}"/>
    <cellStyle name="Normal 11 3 3 4 4 2 2" xfId="14615" xr:uid="{00000000-0005-0000-0000-00004F380000}"/>
    <cellStyle name="Normal 11 3 3 4 4 3" xfId="14616" xr:uid="{00000000-0005-0000-0000-000050380000}"/>
    <cellStyle name="Normal 11 3 3 4 5" xfId="14617" xr:uid="{00000000-0005-0000-0000-000051380000}"/>
    <cellStyle name="Normal 11 3 3 4 5 2" xfId="14618" xr:uid="{00000000-0005-0000-0000-000052380000}"/>
    <cellStyle name="Normal 11 3 3 4 6" xfId="14619" xr:uid="{00000000-0005-0000-0000-000053380000}"/>
    <cellStyle name="Normal 11 3 3 4 6 2" xfId="14620" xr:uid="{00000000-0005-0000-0000-000054380000}"/>
    <cellStyle name="Normal 11 3 3 4 7" xfId="14621" xr:uid="{00000000-0005-0000-0000-000055380000}"/>
    <cellStyle name="Normal 11 3 3 5" xfId="14622" xr:uid="{00000000-0005-0000-0000-000056380000}"/>
    <cellStyle name="Normal 11 3 3 5 2" xfId="14623" xr:uid="{00000000-0005-0000-0000-000057380000}"/>
    <cellStyle name="Normal 11 3 3 5 2 2" xfId="14624" xr:uid="{00000000-0005-0000-0000-000058380000}"/>
    <cellStyle name="Normal 11 3 3 5 2 2 2" xfId="14625" xr:uid="{00000000-0005-0000-0000-000059380000}"/>
    <cellStyle name="Normal 11 3 3 5 2 3" xfId="14626" xr:uid="{00000000-0005-0000-0000-00005A380000}"/>
    <cellStyle name="Normal 11 3 3 5 3" xfId="14627" xr:uid="{00000000-0005-0000-0000-00005B380000}"/>
    <cellStyle name="Normal 11 3 3 5 3 2" xfId="14628" xr:uid="{00000000-0005-0000-0000-00005C380000}"/>
    <cellStyle name="Normal 11 3 3 5 3 2 2" xfId="14629" xr:uid="{00000000-0005-0000-0000-00005D380000}"/>
    <cellStyle name="Normal 11 3 3 5 3 3" xfId="14630" xr:uid="{00000000-0005-0000-0000-00005E380000}"/>
    <cellStyle name="Normal 11 3 3 5 4" xfId="14631" xr:uid="{00000000-0005-0000-0000-00005F380000}"/>
    <cellStyle name="Normal 11 3 3 5 4 2" xfId="14632" xr:uid="{00000000-0005-0000-0000-000060380000}"/>
    <cellStyle name="Normal 11 3 3 5 5" xfId="14633" xr:uid="{00000000-0005-0000-0000-000061380000}"/>
    <cellStyle name="Normal 11 3 3 5 5 2" xfId="14634" xr:uid="{00000000-0005-0000-0000-000062380000}"/>
    <cellStyle name="Normal 11 3 3 5 6" xfId="14635" xr:uid="{00000000-0005-0000-0000-000063380000}"/>
    <cellStyle name="Normal 11 3 3 6" xfId="14636" xr:uid="{00000000-0005-0000-0000-000064380000}"/>
    <cellStyle name="Normal 11 3 3 6 2" xfId="14637" xr:uid="{00000000-0005-0000-0000-000065380000}"/>
    <cellStyle name="Normal 11 3 3 6 2 2" xfId="14638" xr:uid="{00000000-0005-0000-0000-000066380000}"/>
    <cellStyle name="Normal 11 3 3 6 3" xfId="14639" xr:uid="{00000000-0005-0000-0000-000067380000}"/>
    <cellStyle name="Normal 11 3 3 7" xfId="14640" xr:uid="{00000000-0005-0000-0000-000068380000}"/>
    <cellStyle name="Normal 11 3 3 7 2" xfId="14641" xr:uid="{00000000-0005-0000-0000-000069380000}"/>
    <cellStyle name="Normal 11 3 3 7 2 2" xfId="14642" xr:uid="{00000000-0005-0000-0000-00006A380000}"/>
    <cellStyle name="Normal 11 3 3 7 3" xfId="14643" xr:uid="{00000000-0005-0000-0000-00006B380000}"/>
    <cellStyle name="Normal 11 3 3 8" xfId="14644" xr:uid="{00000000-0005-0000-0000-00006C380000}"/>
    <cellStyle name="Normal 11 3 3 8 2" xfId="14645" xr:uid="{00000000-0005-0000-0000-00006D380000}"/>
    <cellStyle name="Normal 11 3 3 9" xfId="14646" xr:uid="{00000000-0005-0000-0000-00006E380000}"/>
    <cellStyle name="Normal 11 3 3 9 2" xfId="14647" xr:uid="{00000000-0005-0000-0000-00006F380000}"/>
    <cellStyle name="Normal 11 3 4" xfId="14648" xr:uid="{00000000-0005-0000-0000-000070380000}"/>
    <cellStyle name="Normal 11 3 4 2" xfId="14649" xr:uid="{00000000-0005-0000-0000-000071380000}"/>
    <cellStyle name="Normal 11 3 4 2 2" xfId="14650" xr:uid="{00000000-0005-0000-0000-000072380000}"/>
    <cellStyle name="Normal 11 3 4 2 2 2" xfId="14651" xr:uid="{00000000-0005-0000-0000-000073380000}"/>
    <cellStyle name="Normal 11 3 4 2 2 2 2" xfId="14652" xr:uid="{00000000-0005-0000-0000-000074380000}"/>
    <cellStyle name="Normal 11 3 4 2 2 2 2 2" xfId="14653" xr:uid="{00000000-0005-0000-0000-000075380000}"/>
    <cellStyle name="Normal 11 3 4 2 2 2 3" xfId="14654" xr:uid="{00000000-0005-0000-0000-000076380000}"/>
    <cellStyle name="Normal 11 3 4 2 2 3" xfId="14655" xr:uid="{00000000-0005-0000-0000-000077380000}"/>
    <cellStyle name="Normal 11 3 4 2 2 3 2" xfId="14656" xr:uid="{00000000-0005-0000-0000-000078380000}"/>
    <cellStyle name="Normal 11 3 4 2 2 3 2 2" xfId="14657" xr:uid="{00000000-0005-0000-0000-000079380000}"/>
    <cellStyle name="Normal 11 3 4 2 2 3 3" xfId="14658" xr:uid="{00000000-0005-0000-0000-00007A380000}"/>
    <cellStyle name="Normal 11 3 4 2 2 4" xfId="14659" xr:uid="{00000000-0005-0000-0000-00007B380000}"/>
    <cellStyle name="Normal 11 3 4 2 2 4 2" xfId="14660" xr:uid="{00000000-0005-0000-0000-00007C380000}"/>
    <cellStyle name="Normal 11 3 4 2 2 5" xfId="14661" xr:uid="{00000000-0005-0000-0000-00007D380000}"/>
    <cellStyle name="Normal 11 3 4 2 2 5 2" xfId="14662" xr:uid="{00000000-0005-0000-0000-00007E380000}"/>
    <cellStyle name="Normal 11 3 4 2 2 6" xfId="14663" xr:uid="{00000000-0005-0000-0000-00007F380000}"/>
    <cellStyle name="Normal 11 3 4 2 3" xfId="14664" xr:uid="{00000000-0005-0000-0000-000080380000}"/>
    <cellStyle name="Normal 11 3 4 2 3 2" xfId="14665" xr:uid="{00000000-0005-0000-0000-000081380000}"/>
    <cellStyle name="Normal 11 3 4 2 3 2 2" xfId="14666" xr:uid="{00000000-0005-0000-0000-000082380000}"/>
    <cellStyle name="Normal 11 3 4 2 3 3" xfId="14667" xr:uid="{00000000-0005-0000-0000-000083380000}"/>
    <cellStyle name="Normal 11 3 4 2 4" xfId="14668" xr:uid="{00000000-0005-0000-0000-000084380000}"/>
    <cellStyle name="Normal 11 3 4 2 4 2" xfId="14669" xr:uid="{00000000-0005-0000-0000-000085380000}"/>
    <cellStyle name="Normal 11 3 4 2 4 2 2" xfId="14670" xr:uid="{00000000-0005-0000-0000-000086380000}"/>
    <cellStyle name="Normal 11 3 4 2 4 3" xfId="14671" xr:uid="{00000000-0005-0000-0000-000087380000}"/>
    <cellStyle name="Normal 11 3 4 2 5" xfId="14672" xr:uid="{00000000-0005-0000-0000-000088380000}"/>
    <cellStyle name="Normal 11 3 4 2 5 2" xfId="14673" xr:uid="{00000000-0005-0000-0000-000089380000}"/>
    <cellStyle name="Normal 11 3 4 2 6" xfId="14674" xr:uid="{00000000-0005-0000-0000-00008A380000}"/>
    <cellStyle name="Normal 11 3 4 2 6 2" xfId="14675" xr:uid="{00000000-0005-0000-0000-00008B380000}"/>
    <cellStyle name="Normal 11 3 4 2 7" xfId="14676" xr:uid="{00000000-0005-0000-0000-00008C380000}"/>
    <cellStyle name="Normal 11 3 4 3" xfId="14677" xr:uid="{00000000-0005-0000-0000-00008D380000}"/>
    <cellStyle name="Normal 11 3 4 3 2" xfId="14678" xr:uid="{00000000-0005-0000-0000-00008E380000}"/>
    <cellStyle name="Normal 11 3 4 3 2 2" xfId="14679" xr:uid="{00000000-0005-0000-0000-00008F380000}"/>
    <cellStyle name="Normal 11 3 4 3 2 2 2" xfId="14680" xr:uid="{00000000-0005-0000-0000-000090380000}"/>
    <cellStyle name="Normal 11 3 4 3 2 3" xfId="14681" xr:uid="{00000000-0005-0000-0000-000091380000}"/>
    <cellStyle name="Normal 11 3 4 3 3" xfId="14682" xr:uid="{00000000-0005-0000-0000-000092380000}"/>
    <cellStyle name="Normal 11 3 4 3 3 2" xfId="14683" xr:uid="{00000000-0005-0000-0000-000093380000}"/>
    <cellStyle name="Normal 11 3 4 3 3 2 2" xfId="14684" xr:uid="{00000000-0005-0000-0000-000094380000}"/>
    <cellStyle name="Normal 11 3 4 3 3 3" xfId="14685" xr:uid="{00000000-0005-0000-0000-000095380000}"/>
    <cellStyle name="Normal 11 3 4 3 4" xfId="14686" xr:uid="{00000000-0005-0000-0000-000096380000}"/>
    <cellStyle name="Normal 11 3 4 3 4 2" xfId="14687" xr:uid="{00000000-0005-0000-0000-000097380000}"/>
    <cellStyle name="Normal 11 3 4 3 5" xfId="14688" xr:uid="{00000000-0005-0000-0000-000098380000}"/>
    <cellStyle name="Normal 11 3 4 3 5 2" xfId="14689" xr:uid="{00000000-0005-0000-0000-000099380000}"/>
    <cellStyle name="Normal 11 3 4 3 6" xfId="14690" xr:uid="{00000000-0005-0000-0000-00009A380000}"/>
    <cellStyle name="Normal 11 3 4 4" xfId="14691" xr:uid="{00000000-0005-0000-0000-00009B380000}"/>
    <cellStyle name="Normal 11 3 4 4 2" xfId="14692" xr:uid="{00000000-0005-0000-0000-00009C380000}"/>
    <cellStyle name="Normal 11 3 4 4 2 2" xfId="14693" xr:uid="{00000000-0005-0000-0000-00009D380000}"/>
    <cellStyle name="Normal 11 3 4 4 3" xfId="14694" xr:uid="{00000000-0005-0000-0000-00009E380000}"/>
    <cellStyle name="Normal 11 3 4 5" xfId="14695" xr:uid="{00000000-0005-0000-0000-00009F380000}"/>
    <cellStyle name="Normal 11 3 4 5 2" xfId="14696" xr:uid="{00000000-0005-0000-0000-0000A0380000}"/>
    <cellStyle name="Normal 11 3 4 5 2 2" xfId="14697" xr:uid="{00000000-0005-0000-0000-0000A1380000}"/>
    <cellStyle name="Normal 11 3 4 5 3" xfId="14698" xr:uid="{00000000-0005-0000-0000-0000A2380000}"/>
    <cellStyle name="Normal 11 3 4 6" xfId="14699" xr:uid="{00000000-0005-0000-0000-0000A3380000}"/>
    <cellStyle name="Normal 11 3 4 6 2" xfId="14700" xr:uid="{00000000-0005-0000-0000-0000A4380000}"/>
    <cellStyle name="Normal 11 3 4 7" xfId="14701" xr:uid="{00000000-0005-0000-0000-0000A5380000}"/>
    <cellStyle name="Normal 11 3 4 7 2" xfId="14702" xr:uid="{00000000-0005-0000-0000-0000A6380000}"/>
    <cellStyle name="Normal 11 3 4 8" xfId="14703" xr:uid="{00000000-0005-0000-0000-0000A7380000}"/>
    <cellStyle name="Normal 11 3 5" xfId="14704" xr:uid="{00000000-0005-0000-0000-0000A8380000}"/>
    <cellStyle name="Normal 11 3 5 2" xfId="14705" xr:uid="{00000000-0005-0000-0000-0000A9380000}"/>
    <cellStyle name="Normal 11 3 5 2 2" xfId="14706" xr:uid="{00000000-0005-0000-0000-0000AA380000}"/>
    <cellStyle name="Normal 11 3 5 2 2 2" xfId="14707" xr:uid="{00000000-0005-0000-0000-0000AB380000}"/>
    <cellStyle name="Normal 11 3 5 2 2 2 2" xfId="14708" xr:uid="{00000000-0005-0000-0000-0000AC380000}"/>
    <cellStyle name="Normal 11 3 5 2 2 3" xfId="14709" xr:uid="{00000000-0005-0000-0000-0000AD380000}"/>
    <cellStyle name="Normal 11 3 5 2 3" xfId="14710" xr:uid="{00000000-0005-0000-0000-0000AE380000}"/>
    <cellStyle name="Normal 11 3 5 2 3 2" xfId="14711" xr:uid="{00000000-0005-0000-0000-0000AF380000}"/>
    <cellStyle name="Normal 11 3 5 2 3 2 2" xfId="14712" xr:uid="{00000000-0005-0000-0000-0000B0380000}"/>
    <cellStyle name="Normal 11 3 5 2 3 3" xfId="14713" xr:uid="{00000000-0005-0000-0000-0000B1380000}"/>
    <cellStyle name="Normal 11 3 5 2 4" xfId="14714" xr:uid="{00000000-0005-0000-0000-0000B2380000}"/>
    <cellStyle name="Normal 11 3 5 2 4 2" xfId="14715" xr:uid="{00000000-0005-0000-0000-0000B3380000}"/>
    <cellStyle name="Normal 11 3 5 2 5" xfId="14716" xr:uid="{00000000-0005-0000-0000-0000B4380000}"/>
    <cellStyle name="Normal 11 3 5 2 5 2" xfId="14717" xr:uid="{00000000-0005-0000-0000-0000B5380000}"/>
    <cellStyle name="Normal 11 3 5 2 6" xfId="14718" xr:uid="{00000000-0005-0000-0000-0000B6380000}"/>
    <cellStyle name="Normal 11 3 5 3" xfId="14719" xr:uid="{00000000-0005-0000-0000-0000B7380000}"/>
    <cellStyle name="Normal 11 3 5 3 2" xfId="14720" xr:uid="{00000000-0005-0000-0000-0000B8380000}"/>
    <cellStyle name="Normal 11 3 5 3 2 2" xfId="14721" xr:uid="{00000000-0005-0000-0000-0000B9380000}"/>
    <cellStyle name="Normal 11 3 5 3 3" xfId="14722" xr:uid="{00000000-0005-0000-0000-0000BA380000}"/>
    <cellStyle name="Normal 11 3 5 4" xfId="14723" xr:uid="{00000000-0005-0000-0000-0000BB380000}"/>
    <cellStyle name="Normal 11 3 5 4 2" xfId="14724" xr:uid="{00000000-0005-0000-0000-0000BC380000}"/>
    <cellStyle name="Normal 11 3 5 4 2 2" xfId="14725" xr:uid="{00000000-0005-0000-0000-0000BD380000}"/>
    <cellStyle name="Normal 11 3 5 4 3" xfId="14726" xr:uid="{00000000-0005-0000-0000-0000BE380000}"/>
    <cellStyle name="Normal 11 3 5 5" xfId="14727" xr:uid="{00000000-0005-0000-0000-0000BF380000}"/>
    <cellStyle name="Normal 11 3 5 5 2" xfId="14728" xr:uid="{00000000-0005-0000-0000-0000C0380000}"/>
    <cellStyle name="Normal 11 3 5 6" xfId="14729" xr:uid="{00000000-0005-0000-0000-0000C1380000}"/>
    <cellStyle name="Normal 11 3 5 6 2" xfId="14730" xr:uid="{00000000-0005-0000-0000-0000C2380000}"/>
    <cellStyle name="Normal 11 3 5 7" xfId="14731" xr:uid="{00000000-0005-0000-0000-0000C3380000}"/>
    <cellStyle name="Normal 11 3 6" xfId="14732" xr:uid="{00000000-0005-0000-0000-0000C4380000}"/>
    <cellStyle name="Normal 11 3 6 2" xfId="14733" xr:uid="{00000000-0005-0000-0000-0000C5380000}"/>
    <cellStyle name="Normal 11 3 6 2 2" xfId="14734" xr:uid="{00000000-0005-0000-0000-0000C6380000}"/>
    <cellStyle name="Normal 11 3 6 2 2 2" xfId="14735" xr:uid="{00000000-0005-0000-0000-0000C7380000}"/>
    <cellStyle name="Normal 11 3 6 2 2 2 2" xfId="14736" xr:uid="{00000000-0005-0000-0000-0000C8380000}"/>
    <cellStyle name="Normal 11 3 6 2 2 3" xfId="14737" xr:uid="{00000000-0005-0000-0000-0000C9380000}"/>
    <cellStyle name="Normal 11 3 6 2 3" xfId="14738" xr:uid="{00000000-0005-0000-0000-0000CA380000}"/>
    <cellStyle name="Normal 11 3 6 2 3 2" xfId="14739" xr:uid="{00000000-0005-0000-0000-0000CB380000}"/>
    <cellStyle name="Normal 11 3 6 2 3 2 2" xfId="14740" xr:uid="{00000000-0005-0000-0000-0000CC380000}"/>
    <cellStyle name="Normal 11 3 6 2 3 3" xfId="14741" xr:uid="{00000000-0005-0000-0000-0000CD380000}"/>
    <cellStyle name="Normal 11 3 6 2 4" xfId="14742" xr:uid="{00000000-0005-0000-0000-0000CE380000}"/>
    <cellStyle name="Normal 11 3 6 2 4 2" xfId="14743" xr:uid="{00000000-0005-0000-0000-0000CF380000}"/>
    <cellStyle name="Normal 11 3 6 2 5" xfId="14744" xr:uid="{00000000-0005-0000-0000-0000D0380000}"/>
    <cellStyle name="Normal 11 3 6 2 5 2" xfId="14745" xr:uid="{00000000-0005-0000-0000-0000D1380000}"/>
    <cellStyle name="Normal 11 3 6 2 6" xfId="14746" xr:uid="{00000000-0005-0000-0000-0000D2380000}"/>
    <cellStyle name="Normal 11 3 6 3" xfId="14747" xr:uid="{00000000-0005-0000-0000-0000D3380000}"/>
    <cellStyle name="Normal 11 3 6 3 2" xfId="14748" xr:uid="{00000000-0005-0000-0000-0000D4380000}"/>
    <cellStyle name="Normal 11 3 6 3 2 2" xfId="14749" xr:uid="{00000000-0005-0000-0000-0000D5380000}"/>
    <cellStyle name="Normal 11 3 6 3 3" xfId="14750" xr:uid="{00000000-0005-0000-0000-0000D6380000}"/>
    <cellStyle name="Normal 11 3 6 4" xfId="14751" xr:uid="{00000000-0005-0000-0000-0000D7380000}"/>
    <cellStyle name="Normal 11 3 6 4 2" xfId="14752" xr:uid="{00000000-0005-0000-0000-0000D8380000}"/>
    <cellStyle name="Normal 11 3 6 4 2 2" xfId="14753" xr:uid="{00000000-0005-0000-0000-0000D9380000}"/>
    <cellStyle name="Normal 11 3 6 4 3" xfId="14754" xr:uid="{00000000-0005-0000-0000-0000DA380000}"/>
    <cellStyle name="Normal 11 3 6 5" xfId="14755" xr:uid="{00000000-0005-0000-0000-0000DB380000}"/>
    <cellStyle name="Normal 11 3 6 5 2" xfId="14756" xr:uid="{00000000-0005-0000-0000-0000DC380000}"/>
    <cellStyle name="Normal 11 3 6 6" xfId="14757" xr:uid="{00000000-0005-0000-0000-0000DD380000}"/>
    <cellStyle name="Normal 11 3 6 6 2" xfId="14758" xr:uid="{00000000-0005-0000-0000-0000DE380000}"/>
    <cellStyle name="Normal 11 3 6 7" xfId="14759" xr:uid="{00000000-0005-0000-0000-0000DF380000}"/>
    <cellStyle name="Normal 11 3 7" xfId="14760" xr:uid="{00000000-0005-0000-0000-0000E0380000}"/>
    <cellStyle name="Normal 11 3 7 2" xfId="14761" xr:uid="{00000000-0005-0000-0000-0000E1380000}"/>
    <cellStyle name="Normal 11 3 7 2 2" xfId="14762" xr:uid="{00000000-0005-0000-0000-0000E2380000}"/>
    <cellStyle name="Normal 11 3 7 2 2 2" xfId="14763" xr:uid="{00000000-0005-0000-0000-0000E3380000}"/>
    <cellStyle name="Normal 11 3 7 2 3" xfId="14764" xr:uid="{00000000-0005-0000-0000-0000E4380000}"/>
    <cellStyle name="Normal 11 3 7 3" xfId="14765" xr:uid="{00000000-0005-0000-0000-0000E5380000}"/>
    <cellStyle name="Normal 11 3 7 3 2" xfId="14766" xr:uid="{00000000-0005-0000-0000-0000E6380000}"/>
    <cellStyle name="Normal 11 3 7 3 2 2" xfId="14767" xr:uid="{00000000-0005-0000-0000-0000E7380000}"/>
    <cellStyle name="Normal 11 3 7 3 3" xfId="14768" xr:uid="{00000000-0005-0000-0000-0000E8380000}"/>
    <cellStyle name="Normal 11 3 7 4" xfId="14769" xr:uid="{00000000-0005-0000-0000-0000E9380000}"/>
    <cellStyle name="Normal 11 3 7 4 2" xfId="14770" xr:uid="{00000000-0005-0000-0000-0000EA380000}"/>
    <cellStyle name="Normal 11 3 7 5" xfId="14771" xr:uid="{00000000-0005-0000-0000-0000EB380000}"/>
    <cellStyle name="Normal 11 3 7 5 2" xfId="14772" xr:uid="{00000000-0005-0000-0000-0000EC380000}"/>
    <cellStyle name="Normal 11 3 7 6" xfId="14773" xr:uid="{00000000-0005-0000-0000-0000ED380000}"/>
    <cellStyle name="Normal 11 3 8" xfId="14774" xr:uid="{00000000-0005-0000-0000-0000EE380000}"/>
    <cellStyle name="Normal 11 3 8 2" xfId="14775" xr:uid="{00000000-0005-0000-0000-0000EF380000}"/>
    <cellStyle name="Normal 11 3 8 2 2" xfId="14776" xr:uid="{00000000-0005-0000-0000-0000F0380000}"/>
    <cellStyle name="Normal 11 3 8 3" xfId="14777" xr:uid="{00000000-0005-0000-0000-0000F1380000}"/>
    <cellStyle name="Normal 11 3 9" xfId="14778" xr:uid="{00000000-0005-0000-0000-0000F2380000}"/>
    <cellStyle name="Normal 11 3 9 2" xfId="14779" xr:uid="{00000000-0005-0000-0000-0000F3380000}"/>
    <cellStyle name="Normal 11 3 9 2 2" xfId="14780" xr:uid="{00000000-0005-0000-0000-0000F4380000}"/>
    <cellStyle name="Normal 11 3 9 3" xfId="14781" xr:uid="{00000000-0005-0000-0000-0000F5380000}"/>
    <cellStyle name="Normal 11 4" xfId="14782" xr:uid="{00000000-0005-0000-0000-0000F6380000}"/>
    <cellStyle name="Normal 11 4 10" xfId="14783" xr:uid="{00000000-0005-0000-0000-0000F7380000}"/>
    <cellStyle name="Normal 11 4 10 2" xfId="14784" xr:uid="{00000000-0005-0000-0000-0000F8380000}"/>
    <cellStyle name="Normal 11 4 11" xfId="14785" xr:uid="{00000000-0005-0000-0000-0000F9380000}"/>
    <cellStyle name="Normal 11 4 2" xfId="14786" xr:uid="{00000000-0005-0000-0000-0000FA380000}"/>
    <cellStyle name="Normal 11 4 2 10" xfId="14787" xr:uid="{00000000-0005-0000-0000-0000FB380000}"/>
    <cellStyle name="Normal 11 4 2 2" xfId="14788" xr:uid="{00000000-0005-0000-0000-0000FC380000}"/>
    <cellStyle name="Normal 11 4 2 2 2" xfId="14789" xr:uid="{00000000-0005-0000-0000-0000FD380000}"/>
    <cellStyle name="Normal 11 4 2 2 2 2" xfId="14790" xr:uid="{00000000-0005-0000-0000-0000FE380000}"/>
    <cellStyle name="Normal 11 4 2 2 2 2 2" xfId="14791" xr:uid="{00000000-0005-0000-0000-0000FF380000}"/>
    <cellStyle name="Normal 11 4 2 2 2 2 2 2" xfId="14792" xr:uid="{00000000-0005-0000-0000-000000390000}"/>
    <cellStyle name="Normal 11 4 2 2 2 2 2 2 2" xfId="14793" xr:uid="{00000000-0005-0000-0000-000001390000}"/>
    <cellStyle name="Normal 11 4 2 2 2 2 2 3" xfId="14794" xr:uid="{00000000-0005-0000-0000-000002390000}"/>
    <cellStyle name="Normal 11 4 2 2 2 2 3" xfId="14795" xr:uid="{00000000-0005-0000-0000-000003390000}"/>
    <cellStyle name="Normal 11 4 2 2 2 2 3 2" xfId="14796" xr:uid="{00000000-0005-0000-0000-000004390000}"/>
    <cellStyle name="Normal 11 4 2 2 2 2 3 2 2" xfId="14797" xr:uid="{00000000-0005-0000-0000-000005390000}"/>
    <cellStyle name="Normal 11 4 2 2 2 2 3 3" xfId="14798" xr:uid="{00000000-0005-0000-0000-000006390000}"/>
    <cellStyle name="Normal 11 4 2 2 2 2 4" xfId="14799" xr:uid="{00000000-0005-0000-0000-000007390000}"/>
    <cellStyle name="Normal 11 4 2 2 2 2 4 2" xfId="14800" xr:uid="{00000000-0005-0000-0000-000008390000}"/>
    <cellStyle name="Normal 11 4 2 2 2 2 5" xfId="14801" xr:uid="{00000000-0005-0000-0000-000009390000}"/>
    <cellStyle name="Normal 11 4 2 2 2 2 5 2" xfId="14802" xr:uid="{00000000-0005-0000-0000-00000A390000}"/>
    <cellStyle name="Normal 11 4 2 2 2 2 6" xfId="14803" xr:uid="{00000000-0005-0000-0000-00000B390000}"/>
    <cellStyle name="Normal 11 4 2 2 2 3" xfId="14804" xr:uid="{00000000-0005-0000-0000-00000C390000}"/>
    <cellStyle name="Normal 11 4 2 2 2 3 2" xfId="14805" xr:uid="{00000000-0005-0000-0000-00000D390000}"/>
    <cellStyle name="Normal 11 4 2 2 2 3 2 2" xfId="14806" xr:uid="{00000000-0005-0000-0000-00000E390000}"/>
    <cellStyle name="Normal 11 4 2 2 2 3 3" xfId="14807" xr:uid="{00000000-0005-0000-0000-00000F390000}"/>
    <cellStyle name="Normal 11 4 2 2 2 4" xfId="14808" xr:uid="{00000000-0005-0000-0000-000010390000}"/>
    <cellStyle name="Normal 11 4 2 2 2 4 2" xfId="14809" xr:uid="{00000000-0005-0000-0000-000011390000}"/>
    <cellStyle name="Normal 11 4 2 2 2 4 2 2" xfId="14810" xr:uid="{00000000-0005-0000-0000-000012390000}"/>
    <cellStyle name="Normal 11 4 2 2 2 4 3" xfId="14811" xr:uid="{00000000-0005-0000-0000-000013390000}"/>
    <cellStyle name="Normal 11 4 2 2 2 5" xfId="14812" xr:uid="{00000000-0005-0000-0000-000014390000}"/>
    <cellStyle name="Normal 11 4 2 2 2 5 2" xfId="14813" xr:uid="{00000000-0005-0000-0000-000015390000}"/>
    <cellStyle name="Normal 11 4 2 2 2 6" xfId="14814" xr:uid="{00000000-0005-0000-0000-000016390000}"/>
    <cellStyle name="Normal 11 4 2 2 2 6 2" xfId="14815" xr:uid="{00000000-0005-0000-0000-000017390000}"/>
    <cellStyle name="Normal 11 4 2 2 2 7" xfId="14816" xr:uid="{00000000-0005-0000-0000-000018390000}"/>
    <cellStyle name="Normal 11 4 2 2 3" xfId="14817" xr:uid="{00000000-0005-0000-0000-000019390000}"/>
    <cellStyle name="Normal 11 4 2 2 3 2" xfId="14818" xr:uid="{00000000-0005-0000-0000-00001A390000}"/>
    <cellStyle name="Normal 11 4 2 2 3 2 2" xfId="14819" xr:uid="{00000000-0005-0000-0000-00001B390000}"/>
    <cellStyle name="Normal 11 4 2 2 3 2 2 2" xfId="14820" xr:uid="{00000000-0005-0000-0000-00001C390000}"/>
    <cellStyle name="Normal 11 4 2 2 3 2 3" xfId="14821" xr:uid="{00000000-0005-0000-0000-00001D390000}"/>
    <cellStyle name="Normal 11 4 2 2 3 3" xfId="14822" xr:uid="{00000000-0005-0000-0000-00001E390000}"/>
    <cellStyle name="Normal 11 4 2 2 3 3 2" xfId="14823" xr:uid="{00000000-0005-0000-0000-00001F390000}"/>
    <cellStyle name="Normal 11 4 2 2 3 3 2 2" xfId="14824" xr:uid="{00000000-0005-0000-0000-000020390000}"/>
    <cellStyle name="Normal 11 4 2 2 3 3 3" xfId="14825" xr:uid="{00000000-0005-0000-0000-000021390000}"/>
    <cellStyle name="Normal 11 4 2 2 3 4" xfId="14826" xr:uid="{00000000-0005-0000-0000-000022390000}"/>
    <cellStyle name="Normal 11 4 2 2 3 4 2" xfId="14827" xr:uid="{00000000-0005-0000-0000-000023390000}"/>
    <cellStyle name="Normal 11 4 2 2 3 5" xfId="14828" xr:uid="{00000000-0005-0000-0000-000024390000}"/>
    <cellStyle name="Normal 11 4 2 2 3 5 2" xfId="14829" xr:uid="{00000000-0005-0000-0000-000025390000}"/>
    <cellStyle name="Normal 11 4 2 2 3 6" xfId="14830" xr:uid="{00000000-0005-0000-0000-000026390000}"/>
    <cellStyle name="Normal 11 4 2 2 4" xfId="14831" xr:uid="{00000000-0005-0000-0000-000027390000}"/>
    <cellStyle name="Normal 11 4 2 2 4 2" xfId="14832" xr:uid="{00000000-0005-0000-0000-000028390000}"/>
    <cellStyle name="Normal 11 4 2 2 4 2 2" xfId="14833" xr:uid="{00000000-0005-0000-0000-000029390000}"/>
    <cellStyle name="Normal 11 4 2 2 4 3" xfId="14834" xr:uid="{00000000-0005-0000-0000-00002A390000}"/>
    <cellStyle name="Normal 11 4 2 2 5" xfId="14835" xr:uid="{00000000-0005-0000-0000-00002B390000}"/>
    <cellStyle name="Normal 11 4 2 2 5 2" xfId="14836" xr:uid="{00000000-0005-0000-0000-00002C390000}"/>
    <cellStyle name="Normal 11 4 2 2 5 2 2" xfId="14837" xr:uid="{00000000-0005-0000-0000-00002D390000}"/>
    <cellStyle name="Normal 11 4 2 2 5 3" xfId="14838" xr:uid="{00000000-0005-0000-0000-00002E390000}"/>
    <cellStyle name="Normal 11 4 2 2 6" xfId="14839" xr:uid="{00000000-0005-0000-0000-00002F390000}"/>
    <cellStyle name="Normal 11 4 2 2 6 2" xfId="14840" xr:uid="{00000000-0005-0000-0000-000030390000}"/>
    <cellStyle name="Normal 11 4 2 2 7" xfId="14841" xr:uid="{00000000-0005-0000-0000-000031390000}"/>
    <cellStyle name="Normal 11 4 2 2 7 2" xfId="14842" xr:uid="{00000000-0005-0000-0000-000032390000}"/>
    <cellStyle name="Normal 11 4 2 2 8" xfId="14843" xr:uid="{00000000-0005-0000-0000-000033390000}"/>
    <cellStyle name="Normal 11 4 2 3" xfId="14844" xr:uid="{00000000-0005-0000-0000-000034390000}"/>
    <cellStyle name="Normal 11 4 2 3 2" xfId="14845" xr:uid="{00000000-0005-0000-0000-000035390000}"/>
    <cellStyle name="Normal 11 4 2 3 2 2" xfId="14846" xr:uid="{00000000-0005-0000-0000-000036390000}"/>
    <cellStyle name="Normal 11 4 2 3 2 2 2" xfId="14847" xr:uid="{00000000-0005-0000-0000-000037390000}"/>
    <cellStyle name="Normal 11 4 2 3 2 2 2 2" xfId="14848" xr:uid="{00000000-0005-0000-0000-000038390000}"/>
    <cellStyle name="Normal 11 4 2 3 2 2 3" xfId="14849" xr:uid="{00000000-0005-0000-0000-000039390000}"/>
    <cellStyle name="Normal 11 4 2 3 2 3" xfId="14850" xr:uid="{00000000-0005-0000-0000-00003A390000}"/>
    <cellStyle name="Normal 11 4 2 3 2 3 2" xfId="14851" xr:uid="{00000000-0005-0000-0000-00003B390000}"/>
    <cellStyle name="Normal 11 4 2 3 2 3 2 2" xfId="14852" xr:uid="{00000000-0005-0000-0000-00003C390000}"/>
    <cellStyle name="Normal 11 4 2 3 2 3 3" xfId="14853" xr:uid="{00000000-0005-0000-0000-00003D390000}"/>
    <cellStyle name="Normal 11 4 2 3 2 4" xfId="14854" xr:uid="{00000000-0005-0000-0000-00003E390000}"/>
    <cellStyle name="Normal 11 4 2 3 2 4 2" xfId="14855" xr:uid="{00000000-0005-0000-0000-00003F390000}"/>
    <cellStyle name="Normal 11 4 2 3 2 5" xfId="14856" xr:uid="{00000000-0005-0000-0000-000040390000}"/>
    <cellStyle name="Normal 11 4 2 3 2 5 2" xfId="14857" xr:uid="{00000000-0005-0000-0000-000041390000}"/>
    <cellStyle name="Normal 11 4 2 3 2 6" xfId="14858" xr:uid="{00000000-0005-0000-0000-000042390000}"/>
    <cellStyle name="Normal 11 4 2 3 3" xfId="14859" xr:uid="{00000000-0005-0000-0000-000043390000}"/>
    <cellStyle name="Normal 11 4 2 3 3 2" xfId="14860" xr:uid="{00000000-0005-0000-0000-000044390000}"/>
    <cellStyle name="Normal 11 4 2 3 3 2 2" xfId="14861" xr:uid="{00000000-0005-0000-0000-000045390000}"/>
    <cellStyle name="Normal 11 4 2 3 3 3" xfId="14862" xr:uid="{00000000-0005-0000-0000-000046390000}"/>
    <cellStyle name="Normal 11 4 2 3 4" xfId="14863" xr:uid="{00000000-0005-0000-0000-000047390000}"/>
    <cellStyle name="Normal 11 4 2 3 4 2" xfId="14864" xr:uid="{00000000-0005-0000-0000-000048390000}"/>
    <cellStyle name="Normal 11 4 2 3 4 2 2" xfId="14865" xr:uid="{00000000-0005-0000-0000-000049390000}"/>
    <cellStyle name="Normal 11 4 2 3 4 3" xfId="14866" xr:uid="{00000000-0005-0000-0000-00004A390000}"/>
    <cellStyle name="Normal 11 4 2 3 5" xfId="14867" xr:uid="{00000000-0005-0000-0000-00004B390000}"/>
    <cellStyle name="Normal 11 4 2 3 5 2" xfId="14868" xr:uid="{00000000-0005-0000-0000-00004C390000}"/>
    <cellStyle name="Normal 11 4 2 3 6" xfId="14869" xr:uid="{00000000-0005-0000-0000-00004D390000}"/>
    <cellStyle name="Normal 11 4 2 3 6 2" xfId="14870" xr:uid="{00000000-0005-0000-0000-00004E390000}"/>
    <cellStyle name="Normal 11 4 2 3 7" xfId="14871" xr:uid="{00000000-0005-0000-0000-00004F390000}"/>
    <cellStyle name="Normal 11 4 2 4" xfId="14872" xr:uid="{00000000-0005-0000-0000-000050390000}"/>
    <cellStyle name="Normal 11 4 2 4 2" xfId="14873" xr:uid="{00000000-0005-0000-0000-000051390000}"/>
    <cellStyle name="Normal 11 4 2 4 2 2" xfId="14874" xr:uid="{00000000-0005-0000-0000-000052390000}"/>
    <cellStyle name="Normal 11 4 2 4 2 2 2" xfId="14875" xr:uid="{00000000-0005-0000-0000-000053390000}"/>
    <cellStyle name="Normal 11 4 2 4 2 2 2 2" xfId="14876" xr:uid="{00000000-0005-0000-0000-000054390000}"/>
    <cellStyle name="Normal 11 4 2 4 2 2 3" xfId="14877" xr:uid="{00000000-0005-0000-0000-000055390000}"/>
    <cellStyle name="Normal 11 4 2 4 2 3" xfId="14878" xr:uid="{00000000-0005-0000-0000-000056390000}"/>
    <cellStyle name="Normal 11 4 2 4 2 3 2" xfId="14879" xr:uid="{00000000-0005-0000-0000-000057390000}"/>
    <cellStyle name="Normal 11 4 2 4 2 3 2 2" xfId="14880" xr:uid="{00000000-0005-0000-0000-000058390000}"/>
    <cellStyle name="Normal 11 4 2 4 2 3 3" xfId="14881" xr:uid="{00000000-0005-0000-0000-000059390000}"/>
    <cellStyle name="Normal 11 4 2 4 2 4" xfId="14882" xr:uid="{00000000-0005-0000-0000-00005A390000}"/>
    <cellStyle name="Normal 11 4 2 4 2 4 2" xfId="14883" xr:uid="{00000000-0005-0000-0000-00005B390000}"/>
    <cellStyle name="Normal 11 4 2 4 2 5" xfId="14884" xr:uid="{00000000-0005-0000-0000-00005C390000}"/>
    <cellStyle name="Normal 11 4 2 4 2 5 2" xfId="14885" xr:uid="{00000000-0005-0000-0000-00005D390000}"/>
    <cellStyle name="Normal 11 4 2 4 2 6" xfId="14886" xr:uid="{00000000-0005-0000-0000-00005E390000}"/>
    <cellStyle name="Normal 11 4 2 4 3" xfId="14887" xr:uid="{00000000-0005-0000-0000-00005F390000}"/>
    <cellStyle name="Normal 11 4 2 4 3 2" xfId="14888" xr:uid="{00000000-0005-0000-0000-000060390000}"/>
    <cellStyle name="Normal 11 4 2 4 3 2 2" xfId="14889" xr:uid="{00000000-0005-0000-0000-000061390000}"/>
    <cellStyle name="Normal 11 4 2 4 3 3" xfId="14890" xr:uid="{00000000-0005-0000-0000-000062390000}"/>
    <cellStyle name="Normal 11 4 2 4 4" xfId="14891" xr:uid="{00000000-0005-0000-0000-000063390000}"/>
    <cellStyle name="Normal 11 4 2 4 4 2" xfId="14892" xr:uid="{00000000-0005-0000-0000-000064390000}"/>
    <cellStyle name="Normal 11 4 2 4 4 2 2" xfId="14893" xr:uid="{00000000-0005-0000-0000-000065390000}"/>
    <cellStyle name="Normal 11 4 2 4 4 3" xfId="14894" xr:uid="{00000000-0005-0000-0000-000066390000}"/>
    <cellStyle name="Normal 11 4 2 4 5" xfId="14895" xr:uid="{00000000-0005-0000-0000-000067390000}"/>
    <cellStyle name="Normal 11 4 2 4 5 2" xfId="14896" xr:uid="{00000000-0005-0000-0000-000068390000}"/>
    <cellStyle name="Normal 11 4 2 4 6" xfId="14897" xr:uid="{00000000-0005-0000-0000-000069390000}"/>
    <cellStyle name="Normal 11 4 2 4 6 2" xfId="14898" xr:uid="{00000000-0005-0000-0000-00006A390000}"/>
    <cellStyle name="Normal 11 4 2 4 7" xfId="14899" xr:uid="{00000000-0005-0000-0000-00006B390000}"/>
    <cellStyle name="Normal 11 4 2 5" xfId="14900" xr:uid="{00000000-0005-0000-0000-00006C390000}"/>
    <cellStyle name="Normal 11 4 2 5 2" xfId="14901" xr:uid="{00000000-0005-0000-0000-00006D390000}"/>
    <cellStyle name="Normal 11 4 2 5 2 2" xfId="14902" xr:uid="{00000000-0005-0000-0000-00006E390000}"/>
    <cellStyle name="Normal 11 4 2 5 2 2 2" xfId="14903" xr:uid="{00000000-0005-0000-0000-00006F390000}"/>
    <cellStyle name="Normal 11 4 2 5 2 3" xfId="14904" xr:uid="{00000000-0005-0000-0000-000070390000}"/>
    <cellStyle name="Normal 11 4 2 5 3" xfId="14905" xr:uid="{00000000-0005-0000-0000-000071390000}"/>
    <cellStyle name="Normal 11 4 2 5 3 2" xfId="14906" xr:uid="{00000000-0005-0000-0000-000072390000}"/>
    <cellStyle name="Normal 11 4 2 5 3 2 2" xfId="14907" xr:uid="{00000000-0005-0000-0000-000073390000}"/>
    <cellStyle name="Normal 11 4 2 5 3 3" xfId="14908" xr:uid="{00000000-0005-0000-0000-000074390000}"/>
    <cellStyle name="Normal 11 4 2 5 4" xfId="14909" xr:uid="{00000000-0005-0000-0000-000075390000}"/>
    <cellStyle name="Normal 11 4 2 5 4 2" xfId="14910" xr:uid="{00000000-0005-0000-0000-000076390000}"/>
    <cellStyle name="Normal 11 4 2 5 5" xfId="14911" xr:uid="{00000000-0005-0000-0000-000077390000}"/>
    <cellStyle name="Normal 11 4 2 5 5 2" xfId="14912" xr:uid="{00000000-0005-0000-0000-000078390000}"/>
    <cellStyle name="Normal 11 4 2 5 6" xfId="14913" xr:uid="{00000000-0005-0000-0000-000079390000}"/>
    <cellStyle name="Normal 11 4 2 6" xfId="14914" xr:uid="{00000000-0005-0000-0000-00007A390000}"/>
    <cellStyle name="Normal 11 4 2 6 2" xfId="14915" xr:uid="{00000000-0005-0000-0000-00007B390000}"/>
    <cellStyle name="Normal 11 4 2 6 2 2" xfId="14916" xr:uid="{00000000-0005-0000-0000-00007C390000}"/>
    <cellStyle name="Normal 11 4 2 6 3" xfId="14917" xr:uid="{00000000-0005-0000-0000-00007D390000}"/>
    <cellStyle name="Normal 11 4 2 7" xfId="14918" xr:uid="{00000000-0005-0000-0000-00007E390000}"/>
    <cellStyle name="Normal 11 4 2 7 2" xfId="14919" xr:uid="{00000000-0005-0000-0000-00007F390000}"/>
    <cellStyle name="Normal 11 4 2 7 2 2" xfId="14920" xr:uid="{00000000-0005-0000-0000-000080390000}"/>
    <cellStyle name="Normal 11 4 2 7 3" xfId="14921" xr:uid="{00000000-0005-0000-0000-000081390000}"/>
    <cellStyle name="Normal 11 4 2 8" xfId="14922" xr:uid="{00000000-0005-0000-0000-000082390000}"/>
    <cellStyle name="Normal 11 4 2 8 2" xfId="14923" xr:uid="{00000000-0005-0000-0000-000083390000}"/>
    <cellStyle name="Normal 11 4 2 9" xfId="14924" xr:uid="{00000000-0005-0000-0000-000084390000}"/>
    <cellStyle name="Normal 11 4 2 9 2" xfId="14925" xr:uid="{00000000-0005-0000-0000-000085390000}"/>
    <cellStyle name="Normal 11 4 3" xfId="14926" xr:uid="{00000000-0005-0000-0000-000086390000}"/>
    <cellStyle name="Normal 11 4 3 2" xfId="14927" xr:uid="{00000000-0005-0000-0000-000087390000}"/>
    <cellStyle name="Normal 11 4 3 2 2" xfId="14928" xr:uid="{00000000-0005-0000-0000-000088390000}"/>
    <cellStyle name="Normal 11 4 3 2 2 2" xfId="14929" xr:uid="{00000000-0005-0000-0000-000089390000}"/>
    <cellStyle name="Normal 11 4 3 2 2 2 2" xfId="14930" xr:uid="{00000000-0005-0000-0000-00008A390000}"/>
    <cellStyle name="Normal 11 4 3 2 2 2 2 2" xfId="14931" xr:uid="{00000000-0005-0000-0000-00008B390000}"/>
    <cellStyle name="Normal 11 4 3 2 2 2 3" xfId="14932" xr:uid="{00000000-0005-0000-0000-00008C390000}"/>
    <cellStyle name="Normal 11 4 3 2 2 3" xfId="14933" xr:uid="{00000000-0005-0000-0000-00008D390000}"/>
    <cellStyle name="Normal 11 4 3 2 2 3 2" xfId="14934" xr:uid="{00000000-0005-0000-0000-00008E390000}"/>
    <cellStyle name="Normal 11 4 3 2 2 3 2 2" xfId="14935" xr:uid="{00000000-0005-0000-0000-00008F390000}"/>
    <cellStyle name="Normal 11 4 3 2 2 3 3" xfId="14936" xr:uid="{00000000-0005-0000-0000-000090390000}"/>
    <cellStyle name="Normal 11 4 3 2 2 4" xfId="14937" xr:uid="{00000000-0005-0000-0000-000091390000}"/>
    <cellStyle name="Normal 11 4 3 2 2 4 2" xfId="14938" xr:uid="{00000000-0005-0000-0000-000092390000}"/>
    <cellStyle name="Normal 11 4 3 2 2 5" xfId="14939" xr:uid="{00000000-0005-0000-0000-000093390000}"/>
    <cellStyle name="Normal 11 4 3 2 2 5 2" xfId="14940" xr:uid="{00000000-0005-0000-0000-000094390000}"/>
    <cellStyle name="Normal 11 4 3 2 2 6" xfId="14941" xr:uid="{00000000-0005-0000-0000-000095390000}"/>
    <cellStyle name="Normal 11 4 3 2 3" xfId="14942" xr:uid="{00000000-0005-0000-0000-000096390000}"/>
    <cellStyle name="Normal 11 4 3 2 3 2" xfId="14943" xr:uid="{00000000-0005-0000-0000-000097390000}"/>
    <cellStyle name="Normal 11 4 3 2 3 2 2" xfId="14944" xr:uid="{00000000-0005-0000-0000-000098390000}"/>
    <cellStyle name="Normal 11 4 3 2 3 3" xfId="14945" xr:uid="{00000000-0005-0000-0000-000099390000}"/>
    <cellStyle name="Normal 11 4 3 2 4" xfId="14946" xr:uid="{00000000-0005-0000-0000-00009A390000}"/>
    <cellStyle name="Normal 11 4 3 2 4 2" xfId="14947" xr:uid="{00000000-0005-0000-0000-00009B390000}"/>
    <cellStyle name="Normal 11 4 3 2 4 2 2" xfId="14948" xr:uid="{00000000-0005-0000-0000-00009C390000}"/>
    <cellStyle name="Normal 11 4 3 2 4 3" xfId="14949" xr:uid="{00000000-0005-0000-0000-00009D390000}"/>
    <cellStyle name="Normal 11 4 3 2 5" xfId="14950" xr:uid="{00000000-0005-0000-0000-00009E390000}"/>
    <cellStyle name="Normal 11 4 3 2 5 2" xfId="14951" xr:uid="{00000000-0005-0000-0000-00009F390000}"/>
    <cellStyle name="Normal 11 4 3 2 6" xfId="14952" xr:uid="{00000000-0005-0000-0000-0000A0390000}"/>
    <cellStyle name="Normal 11 4 3 2 6 2" xfId="14953" xr:uid="{00000000-0005-0000-0000-0000A1390000}"/>
    <cellStyle name="Normal 11 4 3 2 7" xfId="14954" xr:uid="{00000000-0005-0000-0000-0000A2390000}"/>
    <cellStyle name="Normal 11 4 3 3" xfId="14955" xr:uid="{00000000-0005-0000-0000-0000A3390000}"/>
    <cellStyle name="Normal 11 4 3 3 2" xfId="14956" xr:uid="{00000000-0005-0000-0000-0000A4390000}"/>
    <cellStyle name="Normal 11 4 3 3 2 2" xfId="14957" xr:uid="{00000000-0005-0000-0000-0000A5390000}"/>
    <cellStyle name="Normal 11 4 3 3 2 2 2" xfId="14958" xr:uid="{00000000-0005-0000-0000-0000A6390000}"/>
    <cellStyle name="Normal 11 4 3 3 2 3" xfId="14959" xr:uid="{00000000-0005-0000-0000-0000A7390000}"/>
    <cellStyle name="Normal 11 4 3 3 3" xfId="14960" xr:uid="{00000000-0005-0000-0000-0000A8390000}"/>
    <cellStyle name="Normal 11 4 3 3 3 2" xfId="14961" xr:uid="{00000000-0005-0000-0000-0000A9390000}"/>
    <cellStyle name="Normal 11 4 3 3 3 2 2" xfId="14962" xr:uid="{00000000-0005-0000-0000-0000AA390000}"/>
    <cellStyle name="Normal 11 4 3 3 3 3" xfId="14963" xr:uid="{00000000-0005-0000-0000-0000AB390000}"/>
    <cellStyle name="Normal 11 4 3 3 4" xfId="14964" xr:uid="{00000000-0005-0000-0000-0000AC390000}"/>
    <cellStyle name="Normal 11 4 3 3 4 2" xfId="14965" xr:uid="{00000000-0005-0000-0000-0000AD390000}"/>
    <cellStyle name="Normal 11 4 3 3 5" xfId="14966" xr:uid="{00000000-0005-0000-0000-0000AE390000}"/>
    <cellStyle name="Normal 11 4 3 3 5 2" xfId="14967" xr:uid="{00000000-0005-0000-0000-0000AF390000}"/>
    <cellStyle name="Normal 11 4 3 3 6" xfId="14968" xr:uid="{00000000-0005-0000-0000-0000B0390000}"/>
    <cellStyle name="Normal 11 4 3 4" xfId="14969" xr:uid="{00000000-0005-0000-0000-0000B1390000}"/>
    <cellStyle name="Normal 11 4 3 4 2" xfId="14970" xr:uid="{00000000-0005-0000-0000-0000B2390000}"/>
    <cellStyle name="Normal 11 4 3 4 2 2" xfId="14971" xr:uid="{00000000-0005-0000-0000-0000B3390000}"/>
    <cellStyle name="Normal 11 4 3 4 3" xfId="14972" xr:uid="{00000000-0005-0000-0000-0000B4390000}"/>
    <cellStyle name="Normal 11 4 3 5" xfId="14973" xr:uid="{00000000-0005-0000-0000-0000B5390000}"/>
    <cellStyle name="Normal 11 4 3 5 2" xfId="14974" xr:uid="{00000000-0005-0000-0000-0000B6390000}"/>
    <cellStyle name="Normal 11 4 3 5 2 2" xfId="14975" xr:uid="{00000000-0005-0000-0000-0000B7390000}"/>
    <cellStyle name="Normal 11 4 3 5 3" xfId="14976" xr:uid="{00000000-0005-0000-0000-0000B8390000}"/>
    <cellStyle name="Normal 11 4 3 6" xfId="14977" xr:uid="{00000000-0005-0000-0000-0000B9390000}"/>
    <cellStyle name="Normal 11 4 3 6 2" xfId="14978" xr:uid="{00000000-0005-0000-0000-0000BA390000}"/>
    <cellStyle name="Normal 11 4 3 7" xfId="14979" xr:uid="{00000000-0005-0000-0000-0000BB390000}"/>
    <cellStyle name="Normal 11 4 3 7 2" xfId="14980" xr:uid="{00000000-0005-0000-0000-0000BC390000}"/>
    <cellStyle name="Normal 11 4 3 8" xfId="14981" xr:uid="{00000000-0005-0000-0000-0000BD390000}"/>
    <cellStyle name="Normal 11 4 4" xfId="14982" xr:uid="{00000000-0005-0000-0000-0000BE390000}"/>
    <cellStyle name="Normal 11 4 4 2" xfId="14983" xr:uid="{00000000-0005-0000-0000-0000BF390000}"/>
    <cellStyle name="Normal 11 4 4 2 2" xfId="14984" xr:uid="{00000000-0005-0000-0000-0000C0390000}"/>
    <cellStyle name="Normal 11 4 4 2 2 2" xfId="14985" xr:uid="{00000000-0005-0000-0000-0000C1390000}"/>
    <cellStyle name="Normal 11 4 4 2 2 2 2" xfId="14986" xr:uid="{00000000-0005-0000-0000-0000C2390000}"/>
    <cellStyle name="Normal 11 4 4 2 2 3" xfId="14987" xr:uid="{00000000-0005-0000-0000-0000C3390000}"/>
    <cellStyle name="Normal 11 4 4 2 3" xfId="14988" xr:uid="{00000000-0005-0000-0000-0000C4390000}"/>
    <cellStyle name="Normal 11 4 4 2 3 2" xfId="14989" xr:uid="{00000000-0005-0000-0000-0000C5390000}"/>
    <cellStyle name="Normal 11 4 4 2 3 2 2" xfId="14990" xr:uid="{00000000-0005-0000-0000-0000C6390000}"/>
    <cellStyle name="Normal 11 4 4 2 3 3" xfId="14991" xr:uid="{00000000-0005-0000-0000-0000C7390000}"/>
    <cellStyle name="Normal 11 4 4 2 4" xfId="14992" xr:uid="{00000000-0005-0000-0000-0000C8390000}"/>
    <cellStyle name="Normal 11 4 4 2 4 2" xfId="14993" xr:uid="{00000000-0005-0000-0000-0000C9390000}"/>
    <cellStyle name="Normal 11 4 4 2 5" xfId="14994" xr:uid="{00000000-0005-0000-0000-0000CA390000}"/>
    <cellStyle name="Normal 11 4 4 2 5 2" xfId="14995" xr:uid="{00000000-0005-0000-0000-0000CB390000}"/>
    <cellStyle name="Normal 11 4 4 2 6" xfId="14996" xr:uid="{00000000-0005-0000-0000-0000CC390000}"/>
    <cellStyle name="Normal 11 4 4 3" xfId="14997" xr:uid="{00000000-0005-0000-0000-0000CD390000}"/>
    <cellStyle name="Normal 11 4 4 3 2" xfId="14998" xr:uid="{00000000-0005-0000-0000-0000CE390000}"/>
    <cellStyle name="Normal 11 4 4 3 2 2" xfId="14999" xr:uid="{00000000-0005-0000-0000-0000CF390000}"/>
    <cellStyle name="Normal 11 4 4 3 3" xfId="15000" xr:uid="{00000000-0005-0000-0000-0000D0390000}"/>
    <cellStyle name="Normal 11 4 4 4" xfId="15001" xr:uid="{00000000-0005-0000-0000-0000D1390000}"/>
    <cellStyle name="Normal 11 4 4 4 2" xfId="15002" xr:uid="{00000000-0005-0000-0000-0000D2390000}"/>
    <cellStyle name="Normal 11 4 4 4 2 2" xfId="15003" xr:uid="{00000000-0005-0000-0000-0000D3390000}"/>
    <cellStyle name="Normal 11 4 4 4 3" xfId="15004" xr:uid="{00000000-0005-0000-0000-0000D4390000}"/>
    <cellStyle name="Normal 11 4 4 5" xfId="15005" xr:uid="{00000000-0005-0000-0000-0000D5390000}"/>
    <cellStyle name="Normal 11 4 4 5 2" xfId="15006" xr:uid="{00000000-0005-0000-0000-0000D6390000}"/>
    <cellStyle name="Normal 11 4 4 6" xfId="15007" xr:uid="{00000000-0005-0000-0000-0000D7390000}"/>
    <cellStyle name="Normal 11 4 4 6 2" xfId="15008" xr:uid="{00000000-0005-0000-0000-0000D8390000}"/>
    <cellStyle name="Normal 11 4 4 7" xfId="15009" xr:uid="{00000000-0005-0000-0000-0000D9390000}"/>
    <cellStyle name="Normal 11 4 5" xfId="15010" xr:uid="{00000000-0005-0000-0000-0000DA390000}"/>
    <cellStyle name="Normal 11 4 5 2" xfId="15011" xr:uid="{00000000-0005-0000-0000-0000DB390000}"/>
    <cellStyle name="Normal 11 4 5 2 2" xfId="15012" xr:uid="{00000000-0005-0000-0000-0000DC390000}"/>
    <cellStyle name="Normal 11 4 5 2 2 2" xfId="15013" xr:uid="{00000000-0005-0000-0000-0000DD390000}"/>
    <cellStyle name="Normal 11 4 5 2 2 2 2" xfId="15014" xr:uid="{00000000-0005-0000-0000-0000DE390000}"/>
    <cellStyle name="Normal 11 4 5 2 2 3" xfId="15015" xr:uid="{00000000-0005-0000-0000-0000DF390000}"/>
    <cellStyle name="Normal 11 4 5 2 3" xfId="15016" xr:uid="{00000000-0005-0000-0000-0000E0390000}"/>
    <cellStyle name="Normal 11 4 5 2 3 2" xfId="15017" xr:uid="{00000000-0005-0000-0000-0000E1390000}"/>
    <cellStyle name="Normal 11 4 5 2 3 2 2" xfId="15018" xr:uid="{00000000-0005-0000-0000-0000E2390000}"/>
    <cellStyle name="Normal 11 4 5 2 3 3" xfId="15019" xr:uid="{00000000-0005-0000-0000-0000E3390000}"/>
    <cellStyle name="Normal 11 4 5 2 4" xfId="15020" xr:uid="{00000000-0005-0000-0000-0000E4390000}"/>
    <cellStyle name="Normal 11 4 5 2 4 2" xfId="15021" xr:uid="{00000000-0005-0000-0000-0000E5390000}"/>
    <cellStyle name="Normal 11 4 5 2 5" xfId="15022" xr:uid="{00000000-0005-0000-0000-0000E6390000}"/>
    <cellStyle name="Normal 11 4 5 2 5 2" xfId="15023" xr:uid="{00000000-0005-0000-0000-0000E7390000}"/>
    <cellStyle name="Normal 11 4 5 2 6" xfId="15024" xr:uid="{00000000-0005-0000-0000-0000E8390000}"/>
    <cellStyle name="Normal 11 4 5 3" xfId="15025" xr:uid="{00000000-0005-0000-0000-0000E9390000}"/>
    <cellStyle name="Normal 11 4 5 3 2" xfId="15026" xr:uid="{00000000-0005-0000-0000-0000EA390000}"/>
    <cellStyle name="Normal 11 4 5 3 2 2" xfId="15027" xr:uid="{00000000-0005-0000-0000-0000EB390000}"/>
    <cellStyle name="Normal 11 4 5 3 3" xfId="15028" xr:uid="{00000000-0005-0000-0000-0000EC390000}"/>
    <cellStyle name="Normal 11 4 5 4" xfId="15029" xr:uid="{00000000-0005-0000-0000-0000ED390000}"/>
    <cellStyle name="Normal 11 4 5 4 2" xfId="15030" xr:uid="{00000000-0005-0000-0000-0000EE390000}"/>
    <cellStyle name="Normal 11 4 5 4 2 2" xfId="15031" xr:uid="{00000000-0005-0000-0000-0000EF390000}"/>
    <cellStyle name="Normal 11 4 5 4 3" xfId="15032" xr:uid="{00000000-0005-0000-0000-0000F0390000}"/>
    <cellStyle name="Normal 11 4 5 5" xfId="15033" xr:uid="{00000000-0005-0000-0000-0000F1390000}"/>
    <cellStyle name="Normal 11 4 5 5 2" xfId="15034" xr:uid="{00000000-0005-0000-0000-0000F2390000}"/>
    <cellStyle name="Normal 11 4 5 6" xfId="15035" xr:uid="{00000000-0005-0000-0000-0000F3390000}"/>
    <cellStyle name="Normal 11 4 5 6 2" xfId="15036" xr:uid="{00000000-0005-0000-0000-0000F4390000}"/>
    <cellStyle name="Normal 11 4 5 7" xfId="15037" xr:uid="{00000000-0005-0000-0000-0000F5390000}"/>
    <cellStyle name="Normal 11 4 6" xfId="15038" xr:uid="{00000000-0005-0000-0000-0000F6390000}"/>
    <cellStyle name="Normal 11 4 6 2" xfId="15039" xr:uid="{00000000-0005-0000-0000-0000F7390000}"/>
    <cellStyle name="Normal 11 4 6 2 2" xfId="15040" xr:uid="{00000000-0005-0000-0000-0000F8390000}"/>
    <cellStyle name="Normal 11 4 6 2 2 2" xfId="15041" xr:uid="{00000000-0005-0000-0000-0000F9390000}"/>
    <cellStyle name="Normal 11 4 6 2 3" xfId="15042" xr:uid="{00000000-0005-0000-0000-0000FA390000}"/>
    <cellStyle name="Normal 11 4 6 3" xfId="15043" xr:uid="{00000000-0005-0000-0000-0000FB390000}"/>
    <cellStyle name="Normal 11 4 6 3 2" xfId="15044" xr:uid="{00000000-0005-0000-0000-0000FC390000}"/>
    <cellStyle name="Normal 11 4 6 3 2 2" xfId="15045" xr:uid="{00000000-0005-0000-0000-0000FD390000}"/>
    <cellStyle name="Normal 11 4 6 3 3" xfId="15046" xr:uid="{00000000-0005-0000-0000-0000FE390000}"/>
    <cellStyle name="Normal 11 4 6 4" xfId="15047" xr:uid="{00000000-0005-0000-0000-0000FF390000}"/>
    <cellStyle name="Normal 11 4 6 4 2" xfId="15048" xr:uid="{00000000-0005-0000-0000-0000003A0000}"/>
    <cellStyle name="Normal 11 4 6 5" xfId="15049" xr:uid="{00000000-0005-0000-0000-0000013A0000}"/>
    <cellStyle name="Normal 11 4 6 5 2" xfId="15050" xr:uid="{00000000-0005-0000-0000-0000023A0000}"/>
    <cellStyle name="Normal 11 4 6 6" xfId="15051" xr:uid="{00000000-0005-0000-0000-0000033A0000}"/>
    <cellStyle name="Normal 11 4 7" xfId="15052" xr:uid="{00000000-0005-0000-0000-0000043A0000}"/>
    <cellStyle name="Normal 11 4 7 2" xfId="15053" xr:uid="{00000000-0005-0000-0000-0000053A0000}"/>
    <cellStyle name="Normal 11 4 7 2 2" xfId="15054" xr:uid="{00000000-0005-0000-0000-0000063A0000}"/>
    <cellStyle name="Normal 11 4 7 3" xfId="15055" xr:uid="{00000000-0005-0000-0000-0000073A0000}"/>
    <cellStyle name="Normal 11 4 8" xfId="15056" xr:uid="{00000000-0005-0000-0000-0000083A0000}"/>
    <cellStyle name="Normal 11 4 8 2" xfId="15057" xr:uid="{00000000-0005-0000-0000-0000093A0000}"/>
    <cellStyle name="Normal 11 4 8 2 2" xfId="15058" xr:uid="{00000000-0005-0000-0000-00000A3A0000}"/>
    <cellStyle name="Normal 11 4 8 3" xfId="15059" xr:uid="{00000000-0005-0000-0000-00000B3A0000}"/>
    <cellStyle name="Normal 11 4 9" xfId="15060" xr:uid="{00000000-0005-0000-0000-00000C3A0000}"/>
    <cellStyle name="Normal 11 4 9 2" xfId="15061" xr:uid="{00000000-0005-0000-0000-00000D3A0000}"/>
    <cellStyle name="Normal 11 5" xfId="15062" xr:uid="{00000000-0005-0000-0000-00000E3A0000}"/>
    <cellStyle name="Normal 11 5 10" xfId="15063" xr:uid="{00000000-0005-0000-0000-00000F3A0000}"/>
    <cellStyle name="Normal 11 5 2" xfId="15064" xr:uid="{00000000-0005-0000-0000-0000103A0000}"/>
    <cellStyle name="Normal 11 5 2 2" xfId="15065" xr:uid="{00000000-0005-0000-0000-0000113A0000}"/>
    <cellStyle name="Normal 11 5 2 2 2" xfId="15066" xr:uid="{00000000-0005-0000-0000-0000123A0000}"/>
    <cellStyle name="Normal 11 5 2 2 2 2" xfId="15067" xr:uid="{00000000-0005-0000-0000-0000133A0000}"/>
    <cellStyle name="Normal 11 5 2 2 2 2 2" xfId="15068" xr:uid="{00000000-0005-0000-0000-0000143A0000}"/>
    <cellStyle name="Normal 11 5 2 2 2 2 2 2" xfId="15069" xr:uid="{00000000-0005-0000-0000-0000153A0000}"/>
    <cellStyle name="Normal 11 5 2 2 2 2 3" xfId="15070" xr:uid="{00000000-0005-0000-0000-0000163A0000}"/>
    <cellStyle name="Normal 11 5 2 2 2 3" xfId="15071" xr:uid="{00000000-0005-0000-0000-0000173A0000}"/>
    <cellStyle name="Normal 11 5 2 2 2 3 2" xfId="15072" xr:uid="{00000000-0005-0000-0000-0000183A0000}"/>
    <cellStyle name="Normal 11 5 2 2 2 3 2 2" xfId="15073" xr:uid="{00000000-0005-0000-0000-0000193A0000}"/>
    <cellStyle name="Normal 11 5 2 2 2 3 3" xfId="15074" xr:uid="{00000000-0005-0000-0000-00001A3A0000}"/>
    <cellStyle name="Normal 11 5 2 2 2 4" xfId="15075" xr:uid="{00000000-0005-0000-0000-00001B3A0000}"/>
    <cellStyle name="Normal 11 5 2 2 2 4 2" xfId="15076" xr:uid="{00000000-0005-0000-0000-00001C3A0000}"/>
    <cellStyle name="Normal 11 5 2 2 2 5" xfId="15077" xr:uid="{00000000-0005-0000-0000-00001D3A0000}"/>
    <cellStyle name="Normal 11 5 2 2 2 5 2" xfId="15078" xr:uid="{00000000-0005-0000-0000-00001E3A0000}"/>
    <cellStyle name="Normal 11 5 2 2 2 6" xfId="15079" xr:uid="{00000000-0005-0000-0000-00001F3A0000}"/>
    <cellStyle name="Normal 11 5 2 2 3" xfId="15080" xr:uid="{00000000-0005-0000-0000-0000203A0000}"/>
    <cellStyle name="Normal 11 5 2 2 3 2" xfId="15081" xr:uid="{00000000-0005-0000-0000-0000213A0000}"/>
    <cellStyle name="Normal 11 5 2 2 3 2 2" xfId="15082" xr:uid="{00000000-0005-0000-0000-0000223A0000}"/>
    <cellStyle name="Normal 11 5 2 2 3 3" xfId="15083" xr:uid="{00000000-0005-0000-0000-0000233A0000}"/>
    <cellStyle name="Normal 11 5 2 2 4" xfId="15084" xr:uid="{00000000-0005-0000-0000-0000243A0000}"/>
    <cellStyle name="Normal 11 5 2 2 4 2" xfId="15085" xr:uid="{00000000-0005-0000-0000-0000253A0000}"/>
    <cellStyle name="Normal 11 5 2 2 4 2 2" xfId="15086" xr:uid="{00000000-0005-0000-0000-0000263A0000}"/>
    <cellStyle name="Normal 11 5 2 2 4 3" xfId="15087" xr:uid="{00000000-0005-0000-0000-0000273A0000}"/>
    <cellStyle name="Normal 11 5 2 2 5" xfId="15088" xr:uid="{00000000-0005-0000-0000-0000283A0000}"/>
    <cellStyle name="Normal 11 5 2 2 5 2" xfId="15089" xr:uid="{00000000-0005-0000-0000-0000293A0000}"/>
    <cellStyle name="Normal 11 5 2 2 6" xfId="15090" xr:uid="{00000000-0005-0000-0000-00002A3A0000}"/>
    <cellStyle name="Normal 11 5 2 2 6 2" xfId="15091" xr:uid="{00000000-0005-0000-0000-00002B3A0000}"/>
    <cellStyle name="Normal 11 5 2 2 7" xfId="15092" xr:uid="{00000000-0005-0000-0000-00002C3A0000}"/>
    <cellStyle name="Normal 11 5 2 3" xfId="15093" xr:uid="{00000000-0005-0000-0000-00002D3A0000}"/>
    <cellStyle name="Normal 11 5 2 3 2" xfId="15094" xr:uid="{00000000-0005-0000-0000-00002E3A0000}"/>
    <cellStyle name="Normal 11 5 2 3 2 2" xfId="15095" xr:uid="{00000000-0005-0000-0000-00002F3A0000}"/>
    <cellStyle name="Normal 11 5 2 3 2 2 2" xfId="15096" xr:uid="{00000000-0005-0000-0000-0000303A0000}"/>
    <cellStyle name="Normal 11 5 2 3 2 3" xfId="15097" xr:uid="{00000000-0005-0000-0000-0000313A0000}"/>
    <cellStyle name="Normal 11 5 2 3 3" xfId="15098" xr:uid="{00000000-0005-0000-0000-0000323A0000}"/>
    <cellStyle name="Normal 11 5 2 3 3 2" xfId="15099" xr:uid="{00000000-0005-0000-0000-0000333A0000}"/>
    <cellStyle name="Normal 11 5 2 3 3 2 2" xfId="15100" xr:uid="{00000000-0005-0000-0000-0000343A0000}"/>
    <cellStyle name="Normal 11 5 2 3 3 3" xfId="15101" xr:uid="{00000000-0005-0000-0000-0000353A0000}"/>
    <cellStyle name="Normal 11 5 2 3 4" xfId="15102" xr:uid="{00000000-0005-0000-0000-0000363A0000}"/>
    <cellStyle name="Normal 11 5 2 3 4 2" xfId="15103" xr:uid="{00000000-0005-0000-0000-0000373A0000}"/>
    <cellStyle name="Normal 11 5 2 3 5" xfId="15104" xr:uid="{00000000-0005-0000-0000-0000383A0000}"/>
    <cellStyle name="Normal 11 5 2 3 5 2" xfId="15105" xr:uid="{00000000-0005-0000-0000-0000393A0000}"/>
    <cellStyle name="Normal 11 5 2 3 6" xfId="15106" xr:uid="{00000000-0005-0000-0000-00003A3A0000}"/>
    <cellStyle name="Normal 11 5 2 4" xfId="15107" xr:uid="{00000000-0005-0000-0000-00003B3A0000}"/>
    <cellStyle name="Normal 11 5 2 4 2" xfId="15108" xr:uid="{00000000-0005-0000-0000-00003C3A0000}"/>
    <cellStyle name="Normal 11 5 2 4 2 2" xfId="15109" xr:uid="{00000000-0005-0000-0000-00003D3A0000}"/>
    <cellStyle name="Normal 11 5 2 4 3" xfId="15110" xr:uid="{00000000-0005-0000-0000-00003E3A0000}"/>
    <cellStyle name="Normal 11 5 2 5" xfId="15111" xr:uid="{00000000-0005-0000-0000-00003F3A0000}"/>
    <cellStyle name="Normal 11 5 2 5 2" xfId="15112" xr:uid="{00000000-0005-0000-0000-0000403A0000}"/>
    <cellStyle name="Normal 11 5 2 5 2 2" xfId="15113" xr:uid="{00000000-0005-0000-0000-0000413A0000}"/>
    <cellStyle name="Normal 11 5 2 5 3" xfId="15114" xr:uid="{00000000-0005-0000-0000-0000423A0000}"/>
    <cellStyle name="Normal 11 5 2 6" xfId="15115" xr:uid="{00000000-0005-0000-0000-0000433A0000}"/>
    <cellStyle name="Normal 11 5 2 6 2" xfId="15116" xr:uid="{00000000-0005-0000-0000-0000443A0000}"/>
    <cellStyle name="Normal 11 5 2 7" xfId="15117" xr:uid="{00000000-0005-0000-0000-0000453A0000}"/>
    <cellStyle name="Normal 11 5 2 7 2" xfId="15118" xr:uid="{00000000-0005-0000-0000-0000463A0000}"/>
    <cellStyle name="Normal 11 5 2 8" xfId="15119" xr:uid="{00000000-0005-0000-0000-0000473A0000}"/>
    <cellStyle name="Normal 11 5 3" xfId="15120" xr:uid="{00000000-0005-0000-0000-0000483A0000}"/>
    <cellStyle name="Normal 11 5 3 2" xfId="15121" xr:uid="{00000000-0005-0000-0000-0000493A0000}"/>
    <cellStyle name="Normal 11 5 3 2 2" xfId="15122" xr:uid="{00000000-0005-0000-0000-00004A3A0000}"/>
    <cellStyle name="Normal 11 5 3 2 2 2" xfId="15123" xr:uid="{00000000-0005-0000-0000-00004B3A0000}"/>
    <cellStyle name="Normal 11 5 3 2 2 2 2" xfId="15124" xr:uid="{00000000-0005-0000-0000-00004C3A0000}"/>
    <cellStyle name="Normal 11 5 3 2 2 3" xfId="15125" xr:uid="{00000000-0005-0000-0000-00004D3A0000}"/>
    <cellStyle name="Normal 11 5 3 2 3" xfId="15126" xr:uid="{00000000-0005-0000-0000-00004E3A0000}"/>
    <cellStyle name="Normal 11 5 3 2 3 2" xfId="15127" xr:uid="{00000000-0005-0000-0000-00004F3A0000}"/>
    <cellStyle name="Normal 11 5 3 2 3 2 2" xfId="15128" xr:uid="{00000000-0005-0000-0000-0000503A0000}"/>
    <cellStyle name="Normal 11 5 3 2 3 3" xfId="15129" xr:uid="{00000000-0005-0000-0000-0000513A0000}"/>
    <cellStyle name="Normal 11 5 3 2 4" xfId="15130" xr:uid="{00000000-0005-0000-0000-0000523A0000}"/>
    <cellStyle name="Normal 11 5 3 2 4 2" xfId="15131" xr:uid="{00000000-0005-0000-0000-0000533A0000}"/>
    <cellStyle name="Normal 11 5 3 2 5" xfId="15132" xr:uid="{00000000-0005-0000-0000-0000543A0000}"/>
    <cellStyle name="Normal 11 5 3 2 5 2" xfId="15133" xr:uid="{00000000-0005-0000-0000-0000553A0000}"/>
    <cellStyle name="Normal 11 5 3 2 6" xfId="15134" xr:uid="{00000000-0005-0000-0000-0000563A0000}"/>
    <cellStyle name="Normal 11 5 3 3" xfId="15135" xr:uid="{00000000-0005-0000-0000-0000573A0000}"/>
    <cellStyle name="Normal 11 5 3 3 2" xfId="15136" xr:uid="{00000000-0005-0000-0000-0000583A0000}"/>
    <cellStyle name="Normal 11 5 3 3 2 2" xfId="15137" xr:uid="{00000000-0005-0000-0000-0000593A0000}"/>
    <cellStyle name="Normal 11 5 3 3 3" xfId="15138" xr:uid="{00000000-0005-0000-0000-00005A3A0000}"/>
    <cellStyle name="Normal 11 5 3 4" xfId="15139" xr:uid="{00000000-0005-0000-0000-00005B3A0000}"/>
    <cellStyle name="Normal 11 5 3 4 2" xfId="15140" xr:uid="{00000000-0005-0000-0000-00005C3A0000}"/>
    <cellStyle name="Normal 11 5 3 4 2 2" xfId="15141" xr:uid="{00000000-0005-0000-0000-00005D3A0000}"/>
    <cellStyle name="Normal 11 5 3 4 3" xfId="15142" xr:uid="{00000000-0005-0000-0000-00005E3A0000}"/>
    <cellStyle name="Normal 11 5 3 5" xfId="15143" xr:uid="{00000000-0005-0000-0000-00005F3A0000}"/>
    <cellStyle name="Normal 11 5 3 5 2" xfId="15144" xr:uid="{00000000-0005-0000-0000-0000603A0000}"/>
    <cellStyle name="Normal 11 5 3 6" xfId="15145" xr:uid="{00000000-0005-0000-0000-0000613A0000}"/>
    <cellStyle name="Normal 11 5 3 6 2" xfId="15146" xr:uid="{00000000-0005-0000-0000-0000623A0000}"/>
    <cellStyle name="Normal 11 5 3 7" xfId="15147" xr:uid="{00000000-0005-0000-0000-0000633A0000}"/>
    <cellStyle name="Normal 11 5 4" xfId="15148" xr:uid="{00000000-0005-0000-0000-0000643A0000}"/>
    <cellStyle name="Normal 11 5 4 2" xfId="15149" xr:uid="{00000000-0005-0000-0000-0000653A0000}"/>
    <cellStyle name="Normal 11 5 4 2 2" xfId="15150" xr:uid="{00000000-0005-0000-0000-0000663A0000}"/>
    <cellStyle name="Normal 11 5 4 2 2 2" xfId="15151" xr:uid="{00000000-0005-0000-0000-0000673A0000}"/>
    <cellStyle name="Normal 11 5 4 2 2 2 2" xfId="15152" xr:uid="{00000000-0005-0000-0000-0000683A0000}"/>
    <cellStyle name="Normal 11 5 4 2 2 3" xfId="15153" xr:uid="{00000000-0005-0000-0000-0000693A0000}"/>
    <cellStyle name="Normal 11 5 4 2 3" xfId="15154" xr:uid="{00000000-0005-0000-0000-00006A3A0000}"/>
    <cellStyle name="Normal 11 5 4 2 3 2" xfId="15155" xr:uid="{00000000-0005-0000-0000-00006B3A0000}"/>
    <cellStyle name="Normal 11 5 4 2 3 2 2" xfId="15156" xr:uid="{00000000-0005-0000-0000-00006C3A0000}"/>
    <cellStyle name="Normal 11 5 4 2 3 3" xfId="15157" xr:uid="{00000000-0005-0000-0000-00006D3A0000}"/>
    <cellStyle name="Normal 11 5 4 2 4" xfId="15158" xr:uid="{00000000-0005-0000-0000-00006E3A0000}"/>
    <cellStyle name="Normal 11 5 4 2 4 2" xfId="15159" xr:uid="{00000000-0005-0000-0000-00006F3A0000}"/>
    <cellStyle name="Normal 11 5 4 2 5" xfId="15160" xr:uid="{00000000-0005-0000-0000-0000703A0000}"/>
    <cellStyle name="Normal 11 5 4 2 5 2" xfId="15161" xr:uid="{00000000-0005-0000-0000-0000713A0000}"/>
    <cellStyle name="Normal 11 5 4 2 6" xfId="15162" xr:uid="{00000000-0005-0000-0000-0000723A0000}"/>
    <cellStyle name="Normal 11 5 4 3" xfId="15163" xr:uid="{00000000-0005-0000-0000-0000733A0000}"/>
    <cellStyle name="Normal 11 5 4 3 2" xfId="15164" xr:uid="{00000000-0005-0000-0000-0000743A0000}"/>
    <cellStyle name="Normal 11 5 4 3 2 2" xfId="15165" xr:uid="{00000000-0005-0000-0000-0000753A0000}"/>
    <cellStyle name="Normal 11 5 4 3 3" xfId="15166" xr:uid="{00000000-0005-0000-0000-0000763A0000}"/>
    <cellStyle name="Normal 11 5 4 4" xfId="15167" xr:uid="{00000000-0005-0000-0000-0000773A0000}"/>
    <cellStyle name="Normal 11 5 4 4 2" xfId="15168" xr:uid="{00000000-0005-0000-0000-0000783A0000}"/>
    <cellStyle name="Normal 11 5 4 4 2 2" xfId="15169" xr:uid="{00000000-0005-0000-0000-0000793A0000}"/>
    <cellStyle name="Normal 11 5 4 4 3" xfId="15170" xr:uid="{00000000-0005-0000-0000-00007A3A0000}"/>
    <cellStyle name="Normal 11 5 4 5" xfId="15171" xr:uid="{00000000-0005-0000-0000-00007B3A0000}"/>
    <cellStyle name="Normal 11 5 4 5 2" xfId="15172" xr:uid="{00000000-0005-0000-0000-00007C3A0000}"/>
    <cellStyle name="Normal 11 5 4 6" xfId="15173" xr:uid="{00000000-0005-0000-0000-00007D3A0000}"/>
    <cellStyle name="Normal 11 5 4 6 2" xfId="15174" xr:uid="{00000000-0005-0000-0000-00007E3A0000}"/>
    <cellStyle name="Normal 11 5 4 7" xfId="15175" xr:uid="{00000000-0005-0000-0000-00007F3A0000}"/>
    <cellStyle name="Normal 11 5 5" xfId="15176" xr:uid="{00000000-0005-0000-0000-0000803A0000}"/>
    <cellStyle name="Normal 11 5 5 2" xfId="15177" xr:uid="{00000000-0005-0000-0000-0000813A0000}"/>
    <cellStyle name="Normal 11 5 5 2 2" xfId="15178" xr:uid="{00000000-0005-0000-0000-0000823A0000}"/>
    <cellStyle name="Normal 11 5 5 2 2 2" xfId="15179" xr:uid="{00000000-0005-0000-0000-0000833A0000}"/>
    <cellStyle name="Normal 11 5 5 2 3" xfId="15180" xr:uid="{00000000-0005-0000-0000-0000843A0000}"/>
    <cellStyle name="Normal 11 5 5 3" xfId="15181" xr:uid="{00000000-0005-0000-0000-0000853A0000}"/>
    <cellStyle name="Normal 11 5 5 3 2" xfId="15182" xr:uid="{00000000-0005-0000-0000-0000863A0000}"/>
    <cellStyle name="Normal 11 5 5 3 2 2" xfId="15183" xr:uid="{00000000-0005-0000-0000-0000873A0000}"/>
    <cellStyle name="Normal 11 5 5 3 3" xfId="15184" xr:uid="{00000000-0005-0000-0000-0000883A0000}"/>
    <cellStyle name="Normal 11 5 5 4" xfId="15185" xr:uid="{00000000-0005-0000-0000-0000893A0000}"/>
    <cellStyle name="Normal 11 5 5 4 2" xfId="15186" xr:uid="{00000000-0005-0000-0000-00008A3A0000}"/>
    <cellStyle name="Normal 11 5 5 5" xfId="15187" xr:uid="{00000000-0005-0000-0000-00008B3A0000}"/>
    <cellStyle name="Normal 11 5 5 5 2" xfId="15188" xr:uid="{00000000-0005-0000-0000-00008C3A0000}"/>
    <cellStyle name="Normal 11 5 5 6" xfId="15189" xr:uid="{00000000-0005-0000-0000-00008D3A0000}"/>
    <cellStyle name="Normal 11 5 6" xfId="15190" xr:uid="{00000000-0005-0000-0000-00008E3A0000}"/>
    <cellStyle name="Normal 11 5 6 2" xfId="15191" xr:uid="{00000000-0005-0000-0000-00008F3A0000}"/>
    <cellStyle name="Normal 11 5 6 2 2" xfId="15192" xr:uid="{00000000-0005-0000-0000-0000903A0000}"/>
    <cellStyle name="Normal 11 5 6 3" xfId="15193" xr:uid="{00000000-0005-0000-0000-0000913A0000}"/>
    <cellStyle name="Normal 11 5 7" xfId="15194" xr:uid="{00000000-0005-0000-0000-0000923A0000}"/>
    <cellStyle name="Normal 11 5 7 2" xfId="15195" xr:uid="{00000000-0005-0000-0000-0000933A0000}"/>
    <cellStyle name="Normal 11 5 7 2 2" xfId="15196" xr:uid="{00000000-0005-0000-0000-0000943A0000}"/>
    <cellStyle name="Normal 11 5 7 3" xfId="15197" xr:uid="{00000000-0005-0000-0000-0000953A0000}"/>
    <cellStyle name="Normal 11 5 8" xfId="15198" xr:uid="{00000000-0005-0000-0000-0000963A0000}"/>
    <cellStyle name="Normal 11 5 8 2" xfId="15199" xr:uid="{00000000-0005-0000-0000-0000973A0000}"/>
    <cellStyle name="Normal 11 5 9" xfId="15200" xr:uid="{00000000-0005-0000-0000-0000983A0000}"/>
    <cellStyle name="Normal 11 5 9 2" xfId="15201" xr:uid="{00000000-0005-0000-0000-0000993A0000}"/>
    <cellStyle name="Normal 11 6" xfId="15202" xr:uid="{00000000-0005-0000-0000-00009A3A0000}"/>
    <cellStyle name="Normal 11 6 2" xfId="15203" xr:uid="{00000000-0005-0000-0000-00009B3A0000}"/>
    <cellStyle name="Normal 11 6 2 2" xfId="15204" xr:uid="{00000000-0005-0000-0000-00009C3A0000}"/>
    <cellStyle name="Normal 11 6 2 2 2" xfId="15205" xr:uid="{00000000-0005-0000-0000-00009D3A0000}"/>
    <cellStyle name="Normal 11 6 2 2 2 2" xfId="15206" xr:uid="{00000000-0005-0000-0000-00009E3A0000}"/>
    <cellStyle name="Normal 11 6 2 2 2 2 2" xfId="15207" xr:uid="{00000000-0005-0000-0000-00009F3A0000}"/>
    <cellStyle name="Normal 11 6 2 2 2 3" xfId="15208" xr:uid="{00000000-0005-0000-0000-0000A03A0000}"/>
    <cellStyle name="Normal 11 6 2 2 3" xfId="15209" xr:uid="{00000000-0005-0000-0000-0000A13A0000}"/>
    <cellStyle name="Normal 11 6 2 2 3 2" xfId="15210" xr:uid="{00000000-0005-0000-0000-0000A23A0000}"/>
    <cellStyle name="Normal 11 6 2 2 3 2 2" xfId="15211" xr:uid="{00000000-0005-0000-0000-0000A33A0000}"/>
    <cellStyle name="Normal 11 6 2 2 3 3" xfId="15212" xr:uid="{00000000-0005-0000-0000-0000A43A0000}"/>
    <cellStyle name="Normal 11 6 2 2 4" xfId="15213" xr:uid="{00000000-0005-0000-0000-0000A53A0000}"/>
    <cellStyle name="Normal 11 6 2 2 4 2" xfId="15214" xr:uid="{00000000-0005-0000-0000-0000A63A0000}"/>
    <cellStyle name="Normal 11 6 2 2 5" xfId="15215" xr:uid="{00000000-0005-0000-0000-0000A73A0000}"/>
    <cellStyle name="Normal 11 6 2 2 5 2" xfId="15216" xr:uid="{00000000-0005-0000-0000-0000A83A0000}"/>
    <cellStyle name="Normal 11 6 2 2 6" xfId="15217" xr:uid="{00000000-0005-0000-0000-0000A93A0000}"/>
    <cellStyle name="Normal 11 6 2 3" xfId="15218" xr:uid="{00000000-0005-0000-0000-0000AA3A0000}"/>
    <cellStyle name="Normal 11 6 2 3 2" xfId="15219" xr:uid="{00000000-0005-0000-0000-0000AB3A0000}"/>
    <cellStyle name="Normal 11 6 2 3 2 2" xfId="15220" xr:uid="{00000000-0005-0000-0000-0000AC3A0000}"/>
    <cellStyle name="Normal 11 6 2 3 3" xfId="15221" xr:uid="{00000000-0005-0000-0000-0000AD3A0000}"/>
    <cellStyle name="Normal 11 6 2 4" xfId="15222" xr:uid="{00000000-0005-0000-0000-0000AE3A0000}"/>
    <cellStyle name="Normal 11 6 2 4 2" xfId="15223" xr:uid="{00000000-0005-0000-0000-0000AF3A0000}"/>
    <cellStyle name="Normal 11 6 2 4 2 2" xfId="15224" xr:uid="{00000000-0005-0000-0000-0000B03A0000}"/>
    <cellStyle name="Normal 11 6 2 4 3" xfId="15225" xr:uid="{00000000-0005-0000-0000-0000B13A0000}"/>
    <cellStyle name="Normal 11 6 2 5" xfId="15226" xr:uid="{00000000-0005-0000-0000-0000B23A0000}"/>
    <cellStyle name="Normal 11 6 2 5 2" xfId="15227" xr:uid="{00000000-0005-0000-0000-0000B33A0000}"/>
    <cellStyle name="Normal 11 6 2 6" xfId="15228" xr:uid="{00000000-0005-0000-0000-0000B43A0000}"/>
    <cellStyle name="Normal 11 6 2 6 2" xfId="15229" xr:uid="{00000000-0005-0000-0000-0000B53A0000}"/>
    <cellStyle name="Normal 11 6 2 7" xfId="15230" xr:uid="{00000000-0005-0000-0000-0000B63A0000}"/>
    <cellStyle name="Normal 11 6 3" xfId="15231" xr:uid="{00000000-0005-0000-0000-0000B73A0000}"/>
    <cellStyle name="Normal 11 6 3 2" xfId="15232" xr:uid="{00000000-0005-0000-0000-0000B83A0000}"/>
    <cellStyle name="Normal 11 6 3 2 2" xfId="15233" xr:uid="{00000000-0005-0000-0000-0000B93A0000}"/>
    <cellStyle name="Normal 11 6 3 2 2 2" xfId="15234" xr:uid="{00000000-0005-0000-0000-0000BA3A0000}"/>
    <cellStyle name="Normal 11 6 3 2 3" xfId="15235" xr:uid="{00000000-0005-0000-0000-0000BB3A0000}"/>
    <cellStyle name="Normal 11 6 3 3" xfId="15236" xr:uid="{00000000-0005-0000-0000-0000BC3A0000}"/>
    <cellStyle name="Normal 11 6 3 3 2" xfId="15237" xr:uid="{00000000-0005-0000-0000-0000BD3A0000}"/>
    <cellStyle name="Normal 11 6 3 3 2 2" xfId="15238" xr:uid="{00000000-0005-0000-0000-0000BE3A0000}"/>
    <cellStyle name="Normal 11 6 3 3 3" xfId="15239" xr:uid="{00000000-0005-0000-0000-0000BF3A0000}"/>
    <cellStyle name="Normal 11 6 3 4" xfId="15240" xr:uid="{00000000-0005-0000-0000-0000C03A0000}"/>
    <cellStyle name="Normal 11 6 3 4 2" xfId="15241" xr:uid="{00000000-0005-0000-0000-0000C13A0000}"/>
    <cellStyle name="Normal 11 6 3 5" xfId="15242" xr:uid="{00000000-0005-0000-0000-0000C23A0000}"/>
    <cellStyle name="Normal 11 6 3 5 2" xfId="15243" xr:uid="{00000000-0005-0000-0000-0000C33A0000}"/>
    <cellStyle name="Normal 11 6 3 6" xfId="15244" xr:uid="{00000000-0005-0000-0000-0000C43A0000}"/>
    <cellStyle name="Normal 11 6 4" xfId="15245" xr:uid="{00000000-0005-0000-0000-0000C53A0000}"/>
    <cellStyle name="Normal 11 6 4 2" xfId="15246" xr:uid="{00000000-0005-0000-0000-0000C63A0000}"/>
    <cellStyle name="Normal 11 6 4 2 2" xfId="15247" xr:uid="{00000000-0005-0000-0000-0000C73A0000}"/>
    <cellStyle name="Normal 11 6 4 3" xfId="15248" xr:uid="{00000000-0005-0000-0000-0000C83A0000}"/>
    <cellStyle name="Normal 11 6 5" xfId="15249" xr:uid="{00000000-0005-0000-0000-0000C93A0000}"/>
    <cellStyle name="Normal 11 6 5 2" xfId="15250" xr:uid="{00000000-0005-0000-0000-0000CA3A0000}"/>
    <cellStyle name="Normal 11 6 5 2 2" xfId="15251" xr:uid="{00000000-0005-0000-0000-0000CB3A0000}"/>
    <cellStyle name="Normal 11 6 5 3" xfId="15252" xr:uid="{00000000-0005-0000-0000-0000CC3A0000}"/>
    <cellStyle name="Normal 11 6 6" xfId="15253" xr:uid="{00000000-0005-0000-0000-0000CD3A0000}"/>
    <cellStyle name="Normal 11 6 6 2" xfId="15254" xr:uid="{00000000-0005-0000-0000-0000CE3A0000}"/>
    <cellStyle name="Normal 11 6 7" xfId="15255" xr:uid="{00000000-0005-0000-0000-0000CF3A0000}"/>
    <cellStyle name="Normal 11 6 7 2" xfId="15256" xr:uid="{00000000-0005-0000-0000-0000D03A0000}"/>
    <cellStyle name="Normal 11 6 8" xfId="15257" xr:uid="{00000000-0005-0000-0000-0000D13A0000}"/>
    <cellStyle name="Normal 11 7" xfId="15258" xr:uid="{00000000-0005-0000-0000-0000D23A0000}"/>
    <cellStyle name="Normal 11 7 2" xfId="15259" xr:uid="{00000000-0005-0000-0000-0000D33A0000}"/>
    <cellStyle name="Normal 11 7 2 2" xfId="15260" xr:uid="{00000000-0005-0000-0000-0000D43A0000}"/>
    <cellStyle name="Normal 11 7 2 2 2" xfId="15261" xr:uid="{00000000-0005-0000-0000-0000D53A0000}"/>
    <cellStyle name="Normal 11 7 2 2 2 2" xfId="15262" xr:uid="{00000000-0005-0000-0000-0000D63A0000}"/>
    <cellStyle name="Normal 11 7 2 2 3" xfId="15263" xr:uid="{00000000-0005-0000-0000-0000D73A0000}"/>
    <cellStyle name="Normal 11 7 2 3" xfId="15264" xr:uid="{00000000-0005-0000-0000-0000D83A0000}"/>
    <cellStyle name="Normal 11 7 2 3 2" xfId="15265" xr:uid="{00000000-0005-0000-0000-0000D93A0000}"/>
    <cellStyle name="Normal 11 7 2 3 2 2" xfId="15266" xr:uid="{00000000-0005-0000-0000-0000DA3A0000}"/>
    <cellStyle name="Normal 11 7 2 3 3" xfId="15267" xr:uid="{00000000-0005-0000-0000-0000DB3A0000}"/>
    <cellStyle name="Normal 11 7 2 4" xfId="15268" xr:uid="{00000000-0005-0000-0000-0000DC3A0000}"/>
    <cellStyle name="Normal 11 7 2 4 2" xfId="15269" xr:uid="{00000000-0005-0000-0000-0000DD3A0000}"/>
    <cellStyle name="Normal 11 7 2 5" xfId="15270" xr:uid="{00000000-0005-0000-0000-0000DE3A0000}"/>
    <cellStyle name="Normal 11 7 2 5 2" xfId="15271" xr:uid="{00000000-0005-0000-0000-0000DF3A0000}"/>
    <cellStyle name="Normal 11 7 2 6" xfId="15272" xr:uid="{00000000-0005-0000-0000-0000E03A0000}"/>
    <cellStyle name="Normal 11 7 3" xfId="15273" xr:uid="{00000000-0005-0000-0000-0000E13A0000}"/>
    <cellStyle name="Normal 11 7 3 2" xfId="15274" xr:uid="{00000000-0005-0000-0000-0000E23A0000}"/>
    <cellStyle name="Normal 11 7 3 2 2" xfId="15275" xr:uid="{00000000-0005-0000-0000-0000E33A0000}"/>
    <cellStyle name="Normal 11 7 3 3" xfId="15276" xr:uid="{00000000-0005-0000-0000-0000E43A0000}"/>
    <cellStyle name="Normal 11 7 4" xfId="15277" xr:uid="{00000000-0005-0000-0000-0000E53A0000}"/>
    <cellStyle name="Normal 11 7 4 2" xfId="15278" xr:uid="{00000000-0005-0000-0000-0000E63A0000}"/>
    <cellStyle name="Normal 11 7 4 2 2" xfId="15279" xr:uid="{00000000-0005-0000-0000-0000E73A0000}"/>
    <cellStyle name="Normal 11 7 4 3" xfId="15280" xr:uid="{00000000-0005-0000-0000-0000E83A0000}"/>
    <cellStyle name="Normal 11 7 5" xfId="15281" xr:uid="{00000000-0005-0000-0000-0000E93A0000}"/>
    <cellStyle name="Normal 11 7 5 2" xfId="15282" xr:uid="{00000000-0005-0000-0000-0000EA3A0000}"/>
    <cellStyle name="Normal 11 7 6" xfId="15283" xr:uid="{00000000-0005-0000-0000-0000EB3A0000}"/>
    <cellStyle name="Normal 11 7 6 2" xfId="15284" xr:uid="{00000000-0005-0000-0000-0000EC3A0000}"/>
    <cellStyle name="Normal 11 7 7" xfId="15285" xr:uid="{00000000-0005-0000-0000-0000ED3A0000}"/>
    <cellStyle name="Normal 11 8" xfId="15286" xr:uid="{00000000-0005-0000-0000-0000EE3A0000}"/>
    <cellStyle name="Normal 11 8 2" xfId="15287" xr:uid="{00000000-0005-0000-0000-0000EF3A0000}"/>
    <cellStyle name="Normal 11 8 2 2" xfId="15288" xr:uid="{00000000-0005-0000-0000-0000F03A0000}"/>
    <cellStyle name="Normal 11 8 2 2 2" xfId="15289" xr:uid="{00000000-0005-0000-0000-0000F13A0000}"/>
    <cellStyle name="Normal 11 8 2 2 2 2" xfId="15290" xr:uid="{00000000-0005-0000-0000-0000F23A0000}"/>
    <cellStyle name="Normal 11 8 2 2 3" xfId="15291" xr:uid="{00000000-0005-0000-0000-0000F33A0000}"/>
    <cellStyle name="Normal 11 8 2 3" xfId="15292" xr:uid="{00000000-0005-0000-0000-0000F43A0000}"/>
    <cellStyle name="Normal 11 8 2 3 2" xfId="15293" xr:uid="{00000000-0005-0000-0000-0000F53A0000}"/>
    <cellStyle name="Normal 11 8 2 3 2 2" xfId="15294" xr:uid="{00000000-0005-0000-0000-0000F63A0000}"/>
    <cellStyle name="Normal 11 8 2 3 3" xfId="15295" xr:uid="{00000000-0005-0000-0000-0000F73A0000}"/>
    <cellStyle name="Normal 11 8 2 4" xfId="15296" xr:uid="{00000000-0005-0000-0000-0000F83A0000}"/>
    <cellStyle name="Normal 11 8 2 4 2" xfId="15297" xr:uid="{00000000-0005-0000-0000-0000F93A0000}"/>
    <cellStyle name="Normal 11 8 2 5" xfId="15298" xr:uid="{00000000-0005-0000-0000-0000FA3A0000}"/>
    <cellStyle name="Normal 11 8 2 5 2" xfId="15299" xr:uid="{00000000-0005-0000-0000-0000FB3A0000}"/>
    <cellStyle name="Normal 11 8 2 6" xfId="15300" xr:uid="{00000000-0005-0000-0000-0000FC3A0000}"/>
    <cellStyle name="Normal 11 8 3" xfId="15301" xr:uid="{00000000-0005-0000-0000-0000FD3A0000}"/>
    <cellStyle name="Normal 11 8 3 2" xfId="15302" xr:uid="{00000000-0005-0000-0000-0000FE3A0000}"/>
    <cellStyle name="Normal 11 8 3 2 2" xfId="15303" xr:uid="{00000000-0005-0000-0000-0000FF3A0000}"/>
    <cellStyle name="Normal 11 8 3 3" xfId="15304" xr:uid="{00000000-0005-0000-0000-0000003B0000}"/>
    <cellStyle name="Normal 11 8 4" xfId="15305" xr:uid="{00000000-0005-0000-0000-0000013B0000}"/>
    <cellStyle name="Normal 11 8 4 2" xfId="15306" xr:uid="{00000000-0005-0000-0000-0000023B0000}"/>
    <cellStyle name="Normal 11 8 4 2 2" xfId="15307" xr:uid="{00000000-0005-0000-0000-0000033B0000}"/>
    <cellStyle name="Normal 11 8 4 3" xfId="15308" xr:uid="{00000000-0005-0000-0000-0000043B0000}"/>
    <cellStyle name="Normal 11 8 5" xfId="15309" xr:uid="{00000000-0005-0000-0000-0000053B0000}"/>
    <cellStyle name="Normal 11 8 5 2" xfId="15310" xr:uid="{00000000-0005-0000-0000-0000063B0000}"/>
    <cellStyle name="Normal 11 8 6" xfId="15311" xr:uid="{00000000-0005-0000-0000-0000073B0000}"/>
    <cellStyle name="Normal 11 8 6 2" xfId="15312" xr:uid="{00000000-0005-0000-0000-0000083B0000}"/>
    <cellStyle name="Normal 11 8 7" xfId="15313" xr:uid="{00000000-0005-0000-0000-0000093B0000}"/>
    <cellStyle name="Normal 11 9" xfId="15314" xr:uid="{00000000-0005-0000-0000-00000A3B0000}"/>
    <cellStyle name="Normal 11 9 2" xfId="15315" xr:uid="{00000000-0005-0000-0000-00000B3B0000}"/>
    <cellStyle name="Normal 11 9 2 2" xfId="15316" xr:uid="{00000000-0005-0000-0000-00000C3B0000}"/>
    <cellStyle name="Normal 11 9 2 2 2" xfId="15317" xr:uid="{00000000-0005-0000-0000-00000D3B0000}"/>
    <cellStyle name="Normal 11 9 2 3" xfId="15318" xr:uid="{00000000-0005-0000-0000-00000E3B0000}"/>
    <cellStyle name="Normal 11 9 3" xfId="15319" xr:uid="{00000000-0005-0000-0000-00000F3B0000}"/>
    <cellStyle name="Normal 11 9 3 2" xfId="15320" xr:uid="{00000000-0005-0000-0000-0000103B0000}"/>
    <cellStyle name="Normal 11 9 3 2 2" xfId="15321" xr:uid="{00000000-0005-0000-0000-0000113B0000}"/>
    <cellStyle name="Normal 11 9 3 3" xfId="15322" xr:uid="{00000000-0005-0000-0000-0000123B0000}"/>
    <cellStyle name="Normal 11 9 4" xfId="15323" xr:uid="{00000000-0005-0000-0000-0000133B0000}"/>
    <cellStyle name="Normal 11 9 4 2" xfId="15324" xr:uid="{00000000-0005-0000-0000-0000143B0000}"/>
    <cellStyle name="Normal 11 9 5" xfId="15325" xr:uid="{00000000-0005-0000-0000-0000153B0000}"/>
    <cellStyle name="Normal 11 9 5 2" xfId="15326" xr:uid="{00000000-0005-0000-0000-0000163B0000}"/>
    <cellStyle name="Normal 11 9 6" xfId="15327" xr:uid="{00000000-0005-0000-0000-0000173B0000}"/>
    <cellStyle name="Normal 11_3 - Revenue Credits" xfId="15328" xr:uid="{00000000-0005-0000-0000-0000183B0000}"/>
    <cellStyle name="Normal 12" xfId="528" xr:uid="{00000000-0005-0000-0000-0000193B0000}"/>
    <cellStyle name="Normal 12 10" xfId="15329" xr:uid="{00000000-0005-0000-0000-00001A3B0000}"/>
    <cellStyle name="Normal 12 10 2" xfId="15330" xr:uid="{00000000-0005-0000-0000-00001B3B0000}"/>
    <cellStyle name="Normal 12 10 2 2" xfId="15331" xr:uid="{00000000-0005-0000-0000-00001C3B0000}"/>
    <cellStyle name="Normal 12 10 2 2 2" xfId="15332" xr:uid="{00000000-0005-0000-0000-00001D3B0000}"/>
    <cellStyle name="Normal 12 10 2 3" xfId="15333" xr:uid="{00000000-0005-0000-0000-00001E3B0000}"/>
    <cellStyle name="Normal 12 10 3" xfId="15334" xr:uid="{00000000-0005-0000-0000-00001F3B0000}"/>
    <cellStyle name="Normal 12 10 3 2" xfId="15335" xr:uid="{00000000-0005-0000-0000-0000203B0000}"/>
    <cellStyle name="Normal 12 10 3 2 2" xfId="15336" xr:uid="{00000000-0005-0000-0000-0000213B0000}"/>
    <cellStyle name="Normal 12 10 3 3" xfId="15337" xr:uid="{00000000-0005-0000-0000-0000223B0000}"/>
    <cellStyle name="Normal 12 10 4" xfId="15338" xr:uid="{00000000-0005-0000-0000-0000233B0000}"/>
    <cellStyle name="Normal 12 10 4 2" xfId="15339" xr:uid="{00000000-0005-0000-0000-0000243B0000}"/>
    <cellStyle name="Normal 12 10 5" xfId="15340" xr:uid="{00000000-0005-0000-0000-0000253B0000}"/>
    <cellStyle name="Normal 12 10 5 2" xfId="15341" xr:uid="{00000000-0005-0000-0000-0000263B0000}"/>
    <cellStyle name="Normal 12 10 6" xfId="15342" xr:uid="{00000000-0005-0000-0000-0000273B0000}"/>
    <cellStyle name="Normal 12 11" xfId="15343" xr:uid="{00000000-0005-0000-0000-0000283B0000}"/>
    <cellStyle name="Normal 12 12" xfId="669" xr:uid="{00000000-0005-0000-0000-0000293B0000}"/>
    <cellStyle name="Normal 12 2" xfId="15344" xr:uid="{00000000-0005-0000-0000-00002A3B0000}"/>
    <cellStyle name="Normal 12 2 2" xfId="15345" xr:uid="{00000000-0005-0000-0000-00002B3B0000}"/>
    <cellStyle name="Normal 12 2 2 2" xfId="15346" xr:uid="{00000000-0005-0000-0000-00002C3B0000}"/>
    <cellStyle name="Normal 12 2 3" xfId="15347" xr:uid="{00000000-0005-0000-0000-00002D3B0000}"/>
    <cellStyle name="Normal 12 2 4" xfId="15348" xr:uid="{00000000-0005-0000-0000-00002E3B0000}"/>
    <cellStyle name="Normal 12 3" xfId="15349" xr:uid="{00000000-0005-0000-0000-00002F3B0000}"/>
    <cellStyle name="Normal 12 4" xfId="15350" xr:uid="{00000000-0005-0000-0000-0000303B0000}"/>
    <cellStyle name="Normal 12 4 2" xfId="15351" xr:uid="{00000000-0005-0000-0000-0000313B0000}"/>
    <cellStyle name="Normal 12 4 2 10" xfId="15352" xr:uid="{00000000-0005-0000-0000-0000323B0000}"/>
    <cellStyle name="Normal 12 4 2 10 2" xfId="15353" xr:uid="{00000000-0005-0000-0000-0000333B0000}"/>
    <cellStyle name="Normal 12 4 2 11" xfId="15354" xr:uid="{00000000-0005-0000-0000-0000343B0000}"/>
    <cellStyle name="Normal 12 4 2 2" xfId="15355" xr:uid="{00000000-0005-0000-0000-0000353B0000}"/>
    <cellStyle name="Normal 12 4 2 2 10" xfId="15356" xr:uid="{00000000-0005-0000-0000-0000363B0000}"/>
    <cellStyle name="Normal 12 4 2 2 2" xfId="15357" xr:uid="{00000000-0005-0000-0000-0000373B0000}"/>
    <cellStyle name="Normal 12 4 2 2 2 2" xfId="15358" xr:uid="{00000000-0005-0000-0000-0000383B0000}"/>
    <cellStyle name="Normal 12 4 2 2 2 2 2" xfId="15359" xr:uid="{00000000-0005-0000-0000-0000393B0000}"/>
    <cellStyle name="Normal 12 4 2 2 2 2 2 2" xfId="15360" xr:uid="{00000000-0005-0000-0000-00003A3B0000}"/>
    <cellStyle name="Normal 12 4 2 2 2 2 2 2 2" xfId="15361" xr:uid="{00000000-0005-0000-0000-00003B3B0000}"/>
    <cellStyle name="Normal 12 4 2 2 2 2 2 2 2 2" xfId="15362" xr:uid="{00000000-0005-0000-0000-00003C3B0000}"/>
    <cellStyle name="Normal 12 4 2 2 2 2 2 2 3" xfId="15363" xr:uid="{00000000-0005-0000-0000-00003D3B0000}"/>
    <cellStyle name="Normal 12 4 2 2 2 2 2 3" xfId="15364" xr:uid="{00000000-0005-0000-0000-00003E3B0000}"/>
    <cellStyle name="Normal 12 4 2 2 2 2 2 3 2" xfId="15365" xr:uid="{00000000-0005-0000-0000-00003F3B0000}"/>
    <cellStyle name="Normal 12 4 2 2 2 2 2 3 2 2" xfId="15366" xr:uid="{00000000-0005-0000-0000-0000403B0000}"/>
    <cellStyle name="Normal 12 4 2 2 2 2 2 3 3" xfId="15367" xr:uid="{00000000-0005-0000-0000-0000413B0000}"/>
    <cellStyle name="Normal 12 4 2 2 2 2 2 4" xfId="15368" xr:uid="{00000000-0005-0000-0000-0000423B0000}"/>
    <cellStyle name="Normal 12 4 2 2 2 2 2 4 2" xfId="15369" xr:uid="{00000000-0005-0000-0000-0000433B0000}"/>
    <cellStyle name="Normal 12 4 2 2 2 2 2 5" xfId="15370" xr:uid="{00000000-0005-0000-0000-0000443B0000}"/>
    <cellStyle name="Normal 12 4 2 2 2 2 2 5 2" xfId="15371" xr:uid="{00000000-0005-0000-0000-0000453B0000}"/>
    <cellStyle name="Normal 12 4 2 2 2 2 2 6" xfId="15372" xr:uid="{00000000-0005-0000-0000-0000463B0000}"/>
    <cellStyle name="Normal 12 4 2 2 2 2 3" xfId="15373" xr:uid="{00000000-0005-0000-0000-0000473B0000}"/>
    <cellStyle name="Normal 12 4 2 2 2 2 3 2" xfId="15374" xr:uid="{00000000-0005-0000-0000-0000483B0000}"/>
    <cellStyle name="Normal 12 4 2 2 2 2 3 2 2" xfId="15375" xr:uid="{00000000-0005-0000-0000-0000493B0000}"/>
    <cellStyle name="Normal 12 4 2 2 2 2 3 3" xfId="15376" xr:uid="{00000000-0005-0000-0000-00004A3B0000}"/>
    <cellStyle name="Normal 12 4 2 2 2 2 4" xfId="15377" xr:uid="{00000000-0005-0000-0000-00004B3B0000}"/>
    <cellStyle name="Normal 12 4 2 2 2 2 4 2" xfId="15378" xr:uid="{00000000-0005-0000-0000-00004C3B0000}"/>
    <cellStyle name="Normal 12 4 2 2 2 2 4 2 2" xfId="15379" xr:uid="{00000000-0005-0000-0000-00004D3B0000}"/>
    <cellStyle name="Normal 12 4 2 2 2 2 4 3" xfId="15380" xr:uid="{00000000-0005-0000-0000-00004E3B0000}"/>
    <cellStyle name="Normal 12 4 2 2 2 2 5" xfId="15381" xr:uid="{00000000-0005-0000-0000-00004F3B0000}"/>
    <cellStyle name="Normal 12 4 2 2 2 2 5 2" xfId="15382" xr:uid="{00000000-0005-0000-0000-0000503B0000}"/>
    <cellStyle name="Normal 12 4 2 2 2 2 6" xfId="15383" xr:uid="{00000000-0005-0000-0000-0000513B0000}"/>
    <cellStyle name="Normal 12 4 2 2 2 2 6 2" xfId="15384" xr:uid="{00000000-0005-0000-0000-0000523B0000}"/>
    <cellStyle name="Normal 12 4 2 2 2 2 7" xfId="15385" xr:uid="{00000000-0005-0000-0000-0000533B0000}"/>
    <cellStyle name="Normal 12 4 2 2 2 3" xfId="15386" xr:uid="{00000000-0005-0000-0000-0000543B0000}"/>
    <cellStyle name="Normal 12 4 2 2 2 3 2" xfId="15387" xr:uid="{00000000-0005-0000-0000-0000553B0000}"/>
    <cellStyle name="Normal 12 4 2 2 2 3 2 2" xfId="15388" xr:uid="{00000000-0005-0000-0000-0000563B0000}"/>
    <cellStyle name="Normal 12 4 2 2 2 3 2 2 2" xfId="15389" xr:uid="{00000000-0005-0000-0000-0000573B0000}"/>
    <cellStyle name="Normal 12 4 2 2 2 3 2 3" xfId="15390" xr:uid="{00000000-0005-0000-0000-0000583B0000}"/>
    <cellStyle name="Normal 12 4 2 2 2 3 3" xfId="15391" xr:uid="{00000000-0005-0000-0000-0000593B0000}"/>
    <cellStyle name="Normal 12 4 2 2 2 3 3 2" xfId="15392" xr:uid="{00000000-0005-0000-0000-00005A3B0000}"/>
    <cellStyle name="Normal 12 4 2 2 2 3 3 2 2" xfId="15393" xr:uid="{00000000-0005-0000-0000-00005B3B0000}"/>
    <cellStyle name="Normal 12 4 2 2 2 3 3 3" xfId="15394" xr:uid="{00000000-0005-0000-0000-00005C3B0000}"/>
    <cellStyle name="Normal 12 4 2 2 2 3 4" xfId="15395" xr:uid="{00000000-0005-0000-0000-00005D3B0000}"/>
    <cellStyle name="Normal 12 4 2 2 2 3 4 2" xfId="15396" xr:uid="{00000000-0005-0000-0000-00005E3B0000}"/>
    <cellStyle name="Normal 12 4 2 2 2 3 5" xfId="15397" xr:uid="{00000000-0005-0000-0000-00005F3B0000}"/>
    <cellStyle name="Normal 12 4 2 2 2 3 5 2" xfId="15398" xr:uid="{00000000-0005-0000-0000-0000603B0000}"/>
    <cellStyle name="Normal 12 4 2 2 2 3 6" xfId="15399" xr:uid="{00000000-0005-0000-0000-0000613B0000}"/>
    <cellStyle name="Normal 12 4 2 2 2 4" xfId="15400" xr:uid="{00000000-0005-0000-0000-0000623B0000}"/>
    <cellStyle name="Normal 12 4 2 2 2 4 2" xfId="15401" xr:uid="{00000000-0005-0000-0000-0000633B0000}"/>
    <cellStyle name="Normal 12 4 2 2 2 4 2 2" xfId="15402" xr:uid="{00000000-0005-0000-0000-0000643B0000}"/>
    <cellStyle name="Normal 12 4 2 2 2 4 3" xfId="15403" xr:uid="{00000000-0005-0000-0000-0000653B0000}"/>
    <cellStyle name="Normal 12 4 2 2 2 5" xfId="15404" xr:uid="{00000000-0005-0000-0000-0000663B0000}"/>
    <cellStyle name="Normal 12 4 2 2 2 5 2" xfId="15405" xr:uid="{00000000-0005-0000-0000-0000673B0000}"/>
    <cellStyle name="Normal 12 4 2 2 2 5 2 2" xfId="15406" xr:uid="{00000000-0005-0000-0000-0000683B0000}"/>
    <cellStyle name="Normal 12 4 2 2 2 5 3" xfId="15407" xr:uid="{00000000-0005-0000-0000-0000693B0000}"/>
    <cellStyle name="Normal 12 4 2 2 2 6" xfId="15408" xr:uid="{00000000-0005-0000-0000-00006A3B0000}"/>
    <cellStyle name="Normal 12 4 2 2 2 6 2" xfId="15409" xr:uid="{00000000-0005-0000-0000-00006B3B0000}"/>
    <cellStyle name="Normal 12 4 2 2 2 7" xfId="15410" xr:uid="{00000000-0005-0000-0000-00006C3B0000}"/>
    <cellStyle name="Normal 12 4 2 2 2 7 2" xfId="15411" xr:uid="{00000000-0005-0000-0000-00006D3B0000}"/>
    <cellStyle name="Normal 12 4 2 2 2 8" xfId="15412" xr:uid="{00000000-0005-0000-0000-00006E3B0000}"/>
    <cellStyle name="Normal 12 4 2 2 3" xfId="15413" xr:uid="{00000000-0005-0000-0000-00006F3B0000}"/>
    <cellStyle name="Normal 12 4 2 2 3 2" xfId="15414" xr:uid="{00000000-0005-0000-0000-0000703B0000}"/>
    <cellStyle name="Normal 12 4 2 2 3 2 2" xfId="15415" xr:uid="{00000000-0005-0000-0000-0000713B0000}"/>
    <cellStyle name="Normal 12 4 2 2 3 2 2 2" xfId="15416" xr:uid="{00000000-0005-0000-0000-0000723B0000}"/>
    <cellStyle name="Normal 12 4 2 2 3 2 2 2 2" xfId="15417" xr:uid="{00000000-0005-0000-0000-0000733B0000}"/>
    <cellStyle name="Normal 12 4 2 2 3 2 2 3" xfId="15418" xr:uid="{00000000-0005-0000-0000-0000743B0000}"/>
    <cellStyle name="Normal 12 4 2 2 3 2 3" xfId="15419" xr:uid="{00000000-0005-0000-0000-0000753B0000}"/>
    <cellStyle name="Normal 12 4 2 2 3 2 3 2" xfId="15420" xr:uid="{00000000-0005-0000-0000-0000763B0000}"/>
    <cellStyle name="Normal 12 4 2 2 3 2 3 2 2" xfId="15421" xr:uid="{00000000-0005-0000-0000-0000773B0000}"/>
    <cellStyle name="Normal 12 4 2 2 3 2 3 3" xfId="15422" xr:uid="{00000000-0005-0000-0000-0000783B0000}"/>
    <cellStyle name="Normal 12 4 2 2 3 2 4" xfId="15423" xr:uid="{00000000-0005-0000-0000-0000793B0000}"/>
    <cellStyle name="Normal 12 4 2 2 3 2 4 2" xfId="15424" xr:uid="{00000000-0005-0000-0000-00007A3B0000}"/>
    <cellStyle name="Normal 12 4 2 2 3 2 5" xfId="15425" xr:uid="{00000000-0005-0000-0000-00007B3B0000}"/>
    <cellStyle name="Normal 12 4 2 2 3 2 5 2" xfId="15426" xr:uid="{00000000-0005-0000-0000-00007C3B0000}"/>
    <cellStyle name="Normal 12 4 2 2 3 2 6" xfId="15427" xr:uid="{00000000-0005-0000-0000-00007D3B0000}"/>
    <cellStyle name="Normal 12 4 2 2 3 3" xfId="15428" xr:uid="{00000000-0005-0000-0000-00007E3B0000}"/>
    <cellStyle name="Normal 12 4 2 2 3 3 2" xfId="15429" xr:uid="{00000000-0005-0000-0000-00007F3B0000}"/>
    <cellStyle name="Normal 12 4 2 2 3 3 2 2" xfId="15430" xr:uid="{00000000-0005-0000-0000-0000803B0000}"/>
    <cellStyle name="Normal 12 4 2 2 3 3 3" xfId="15431" xr:uid="{00000000-0005-0000-0000-0000813B0000}"/>
    <cellStyle name="Normal 12 4 2 2 3 4" xfId="15432" xr:uid="{00000000-0005-0000-0000-0000823B0000}"/>
    <cellStyle name="Normal 12 4 2 2 3 4 2" xfId="15433" xr:uid="{00000000-0005-0000-0000-0000833B0000}"/>
    <cellStyle name="Normal 12 4 2 2 3 4 2 2" xfId="15434" xr:uid="{00000000-0005-0000-0000-0000843B0000}"/>
    <cellStyle name="Normal 12 4 2 2 3 4 3" xfId="15435" xr:uid="{00000000-0005-0000-0000-0000853B0000}"/>
    <cellStyle name="Normal 12 4 2 2 3 5" xfId="15436" xr:uid="{00000000-0005-0000-0000-0000863B0000}"/>
    <cellStyle name="Normal 12 4 2 2 3 5 2" xfId="15437" xr:uid="{00000000-0005-0000-0000-0000873B0000}"/>
    <cellStyle name="Normal 12 4 2 2 3 6" xfId="15438" xr:uid="{00000000-0005-0000-0000-0000883B0000}"/>
    <cellStyle name="Normal 12 4 2 2 3 6 2" xfId="15439" xr:uid="{00000000-0005-0000-0000-0000893B0000}"/>
    <cellStyle name="Normal 12 4 2 2 3 7" xfId="15440" xr:uid="{00000000-0005-0000-0000-00008A3B0000}"/>
    <cellStyle name="Normal 12 4 2 2 4" xfId="15441" xr:uid="{00000000-0005-0000-0000-00008B3B0000}"/>
    <cellStyle name="Normal 12 4 2 2 4 2" xfId="15442" xr:uid="{00000000-0005-0000-0000-00008C3B0000}"/>
    <cellStyle name="Normal 12 4 2 2 4 2 2" xfId="15443" xr:uid="{00000000-0005-0000-0000-00008D3B0000}"/>
    <cellStyle name="Normal 12 4 2 2 4 2 2 2" xfId="15444" xr:uid="{00000000-0005-0000-0000-00008E3B0000}"/>
    <cellStyle name="Normal 12 4 2 2 4 2 2 2 2" xfId="15445" xr:uid="{00000000-0005-0000-0000-00008F3B0000}"/>
    <cellStyle name="Normal 12 4 2 2 4 2 2 3" xfId="15446" xr:uid="{00000000-0005-0000-0000-0000903B0000}"/>
    <cellStyle name="Normal 12 4 2 2 4 2 3" xfId="15447" xr:uid="{00000000-0005-0000-0000-0000913B0000}"/>
    <cellStyle name="Normal 12 4 2 2 4 2 3 2" xfId="15448" xr:uid="{00000000-0005-0000-0000-0000923B0000}"/>
    <cellStyle name="Normal 12 4 2 2 4 2 3 2 2" xfId="15449" xr:uid="{00000000-0005-0000-0000-0000933B0000}"/>
    <cellStyle name="Normal 12 4 2 2 4 2 3 3" xfId="15450" xr:uid="{00000000-0005-0000-0000-0000943B0000}"/>
    <cellStyle name="Normal 12 4 2 2 4 2 4" xfId="15451" xr:uid="{00000000-0005-0000-0000-0000953B0000}"/>
    <cellStyle name="Normal 12 4 2 2 4 2 4 2" xfId="15452" xr:uid="{00000000-0005-0000-0000-0000963B0000}"/>
    <cellStyle name="Normal 12 4 2 2 4 2 5" xfId="15453" xr:uid="{00000000-0005-0000-0000-0000973B0000}"/>
    <cellStyle name="Normal 12 4 2 2 4 2 5 2" xfId="15454" xr:uid="{00000000-0005-0000-0000-0000983B0000}"/>
    <cellStyle name="Normal 12 4 2 2 4 2 6" xfId="15455" xr:uid="{00000000-0005-0000-0000-0000993B0000}"/>
    <cellStyle name="Normal 12 4 2 2 4 3" xfId="15456" xr:uid="{00000000-0005-0000-0000-00009A3B0000}"/>
    <cellStyle name="Normal 12 4 2 2 4 3 2" xfId="15457" xr:uid="{00000000-0005-0000-0000-00009B3B0000}"/>
    <cellStyle name="Normal 12 4 2 2 4 3 2 2" xfId="15458" xr:uid="{00000000-0005-0000-0000-00009C3B0000}"/>
    <cellStyle name="Normal 12 4 2 2 4 3 3" xfId="15459" xr:uid="{00000000-0005-0000-0000-00009D3B0000}"/>
    <cellStyle name="Normal 12 4 2 2 4 4" xfId="15460" xr:uid="{00000000-0005-0000-0000-00009E3B0000}"/>
    <cellStyle name="Normal 12 4 2 2 4 4 2" xfId="15461" xr:uid="{00000000-0005-0000-0000-00009F3B0000}"/>
    <cellStyle name="Normal 12 4 2 2 4 4 2 2" xfId="15462" xr:uid="{00000000-0005-0000-0000-0000A03B0000}"/>
    <cellStyle name="Normal 12 4 2 2 4 4 3" xfId="15463" xr:uid="{00000000-0005-0000-0000-0000A13B0000}"/>
    <cellStyle name="Normal 12 4 2 2 4 5" xfId="15464" xr:uid="{00000000-0005-0000-0000-0000A23B0000}"/>
    <cellStyle name="Normal 12 4 2 2 4 5 2" xfId="15465" xr:uid="{00000000-0005-0000-0000-0000A33B0000}"/>
    <cellStyle name="Normal 12 4 2 2 4 6" xfId="15466" xr:uid="{00000000-0005-0000-0000-0000A43B0000}"/>
    <cellStyle name="Normal 12 4 2 2 4 6 2" xfId="15467" xr:uid="{00000000-0005-0000-0000-0000A53B0000}"/>
    <cellStyle name="Normal 12 4 2 2 4 7" xfId="15468" xr:uid="{00000000-0005-0000-0000-0000A63B0000}"/>
    <cellStyle name="Normal 12 4 2 2 5" xfId="15469" xr:uid="{00000000-0005-0000-0000-0000A73B0000}"/>
    <cellStyle name="Normal 12 4 2 2 5 2" xfId="15470" xr:uid="{00000000-0005-0000-0000-0000A83B0000}"/>
    <cellStyle name="Normal 12 4 2 2 5 2 2" xfId="15471" xr:uid="{00000000-0005-0000-0000-0000A93B0000}"/>
    <cellStyle name="Normal 12 4 2 2 5 2 2 2" xfId="15472" xr:uid="{00000000-0005-0000-0000-0000AA3B0000}"/>
    <cellStyle name="Normal 12 4 2 2 5 2 3" xfId="15473" xr:uid="{00000000-0005-0000-0000-0000AB3B0000}"/>
    <cellStyle name="Normal 12 4 2 2 5 3" xfId="15474" xr:uid="{00000000-0005-0000-0000-0000AC3B0000}"/>
    <cellStyle name="Normal 12 4 2 2 5 3 2" xfId="15475" xr:uid="{00000000-0005-0000-0000-0000AD3B0000}"/>
    <cellStyle name="Normal 12 4 2 2 5 3 2 2" xfId="15476" xr:uid="{00000000-0005-0000-0000-0000AE3B0000}"/>
    <cellStyle name="Normal 12 4 2 2 5 3 3" xfId="15477" xr:uid="{00000000-0005-0000-0000-0000AF3B0000}"/>
    <cellStyle name="Normal 12 4 2 2 5 4" xfId="15478" xr:uid="{00000000-0005-0000-0000-0000B03B0000}"/>
    <cellStyle name="Normal 12 4 2 2 5 4 2" xfId="15479" xr:uid="{00000000-0005-0000-0000-0000B13B0000}"/>
    <cellStyle name="Normal 12 4 2 2 5 5" xfId="15480" xr:uid="{00000000-0005-0000-0000-0000B23B0000}"/>
    <cellStyle name="Normal 12 4 2 2 5 5 2" xfId="15481" xr:uid="{00000000-0005-0000-0000-0000B33B0000}"/>
    <cellStyle name="Normal 12 4 2 2 5 6" xfId="15482" xr:uid="{00000000-0005-0000-0000-0000B43B0000}"/>
    <cellStyle name="Normal 12 4 2 2 6" xfId="15483" xr:uid="{00000000-0005-0000-0000-0000B53B0000}"/>
    <cellStyle name="Normal 12 4 2 2 6 2" xfId="15484" xr:uid="{00000000-0005-0000-0000-0000B63B0000}"/>
    <cellStyle name="Normal 12 4 2 2 6 2 2" xfId="15485" xr:uid="{00000000-0005-0000-0000-0000B73B0000}"/>
    <cellStyle name="Normal 12 4 2 2 6 3" xfId="15486" xr:uid="{00000000-0005-0000-0000-0000B83B0000}"/>
    <cellStyle name="Normal 12 4 2 2 7" xfId="15487" xr:uid="{00000000-0005-0000-0000-0000B93B0000}"/>
    <cellStyle name="Normal 12 4 2 2 7 2" xfId="15488" xr:uid="{00000000-0005-0000-0000-0000BA3B0000}"/>
    <cellStyle name="Normal 12 4 2 2 7 2 2" xfId="15489" xr:uid="{00000000-0005-0000-0000-0000BB3B0000}"/>
    <cellStyle name="Normal 12 4 2 2 7 3" xfId="15490" xr:uid="{00000000-0005-0000-0000-0000BC3B0000}"/>
    <cellStyle name="Normal 12 4 2 2 8" xfId="15491" xr:uid="{00000000-0005-0000-0000-0000BD3B0000}"/>
    <cellStyle name="Normal 12 4 2 2 8 2" xfId="15492" xr:uid="{00000000-0005-0000-0000-0000BE3B0000}"/>
    <cellStyle name="Normal 12 4 2 2 9" xfId="15493" xr:uid="{00000000-0005-0000-0000-0000BF3B0000}"/>
    <cellStyle name="Normal 12 4 2 2 9 2" xfId="15494" xr:uid="{00000000-0005-0000-0000-0000C03B0000}"/>
    <cellStyle name="Normal 12 4 2 3" xfId="15495" xr:uid="{00000000-0005-0000-0000-0000C13B0000}"/>
    <cellStyle name="Normal 12 4 2 3 2" xfId="15496" xr:uid="{00000000-0005-0000-0000-0000C23B0000}"/>
    <cellStyle name="Normal 12 4 2 3 2 2" xfId="15497" xr:uid="{00000000-0005-0000-0000-0000C33B0000}"/>
    <cellStyle name="Normal 12 4 2 3 2 2 2" xfId="15498" xr:uid="{00000000-0005-0000-0000-0000C43B0000}"/>
    <cellStyle name="Normal 12 4 2 3 2 2 2 2" xfId="15499" xr:uid="{00000000-0005-0000-0000-0000C53B0000}"/>
    <cellStyle name="Normal 12 4 2 3 2 2 2 2 2" xfId="15500" xr:uid="{00000000-0005-0000-0000-0000C63B0000}"/>
    <cellStyle name="Normal 12 4 2 3 2 2 2 3" xfId="15501" xr:uid="{00000000-0005-0000-0000-0000C73B0000}"/>
    <cellStyle name="Normal 12 4 2 3 2 2 3" xfId="15502" xr:uid="{00000000-0005-0000-0000-0000C83B0000}"/>
    <cellStyle name="Normal 12 4 2 3 2 2 3 2" xfId="15503" xr:uid="{00000000-0005-0000-0000-0000C93B0000}"/>
    <cellStyle name="Normal 12 4 2 3 2 2 3 2 2" xfId="15504" xr:uid="{00000000-0005-0000-0000-0000CA3B0000}"/>
    <cellStyle name="Normal 12 4 2 3 2 2 3 3" xfId="15505" xr:uid="{00000000-0005-0000-0000-0000CB3B0000}"/>
    <cellStyle name="Normal 12 4 2 3 2 2 4" xfId="15506" xr:uid="{00000000-0005-0000-0000-0000CC3B0000}"/>
    <cellStyle name="Normal 12 4 2 3 2 2 4 2" xfId="15507" xr:uid="{00000000-0005-0000-0000-0000CD3B0000}"/>
    <cellStyle name="Normal 12 4 2 3 2 2 5" xfId="15508" xr:uid="{00000000-0005-0000-0000-0000CE3B0000}"/>
    <cellStyle name="Normal 12 4 2 3 2 2 5 2" xfId="15509" xr:uid="{00000000-0005-0000-0000-0000CF3B0000}"/>
    <cellStyle name="Normal 12 4 2 3 2 2 6" xfId="15510" xr:uid="{00000000-0005-0000-0000-0000D03B0000}"/>
    <cellStyle name="Normal 12 4 2 3 2 3" xfId="15511" xr:uid="{00000000-0005-0000-0000-0000D13B0000}"/>
    <cellStyle name="Normal 12 4 2 3 2 3 2" xfId="15512" xr:uid="{00000000-0005-0000-0000-0000D23B0000}"/>
    <cellStyle name="Normal 12 4 2 3 2 3 2 2" xfId="15513" xr:uid="{00000000-0005-0000-0000-0000D33B0000}"/>
    <cellStyle name="Normal 12 4 2 3 2 3 3" xfId="15514" xr:uid="{00000000-0005-0000-0000-0000D43B0000}"/>
    <cellStyle name="Normal 12 4 2 3 2 4" xfId="15515" xr:uid="{00000000-0005-0000-0000-0000D53B0000}"/>
    <cellStyle name="Normal 12 4 2 3 2 4 2" xfId="15516" xr:uid="{00000000-0005-0000-0000-0000D63B0000}"/>
    <cellStyle name="Normal 12 4 2 3 2 4 2 2" xfId="15517" xr:uid="{00000000-0005-0000-0000-0000D73B0000}"/>
    <cellStyle name="Normal 12 4 2 3 2 4 3" xfId="15518" xr:uid="{00000000-0005-0000-0000-0000D83B0000}"/>
    <cellStyle name="Normal 12 4 2 3 2 5" xfId="15519" xr:uid="{00000000-0005-0000-0000-0000D93B0000}"/>
    <cellStyle name="Normal 12 4 2 3 2 5 2" xfId="15520" xr:uid="{00000000-0005-0000-0000-0000DA3B0000}"/>
    <cellStyle name="Normal 12 4 2 3 2 6" xfId="15521" xr:uid="{00000000-0005-0000-0000-0000DB3B0000}"/>
    <cellStyle name="Normal 12 4 2 3 2 6 2" xfId="15522" xr:uid="{00000000-0005-0000-0000-0000DC3B0000}"/>
    <cellStyle name="Normal 12 4 2 3 2 7" xfId="15523" xr:uid="{00000000-0005-0000-0000-0000DD3B0000}"/>
    <cellStyle name="Normal 12 4 2 3 3" xfId="15524" xr:uid="{00000000-0005-0000-0000-0000DE3B0000}"/>
    <cellStyle name="Normal 12 4 2 3 3 2" xfId="15525" xr:uid="{00000000-0005-0000-0000-0000DF3B0000}"/>
    <cellStyle name="Normal 12 4 2 3 3 2 2" xfId="15526" xr:uid="{00000000-0005-0000-0000-0000E03B0000}"/>
    <cellStyle name="Normal 12 4 2 3 3 2 2 2" xfId="15527" xr:uid="{00000000-0005-0000-0000-0000E13B0000}"/>
    <cellStyle name="Normal 12 4 2 3 3 2 3" xfId="15528" xr:uid="{00000000-0005-0000-0000-0000E23B0000}"/>
    <cellStyle name="Normal 12 4 2 3 3 3" xfId="15529" xr:uid="{00000000-0005-0000-0000-0000E33B0000}"/>
    <cellStyle name="Normal 12 4 2 3 3 3 2" xfId="15530" xr:uid="{00000000-0005-0000-0000-0000E43B0000}"/>
    <cellStyle name="Normal 12 4 2 3 3 3 2 2" xfId="15531" xr:uid="{00000000-0005-0000-0000-0000E53B0000}"/>
    <cellStyle name="Normal 12 4 2 3 3 3 3" xfId="15532" xr:uid="{00000000-0005-0000-0000-0000E63B0000}"/>
    <cellStyle name="Normal 12 4 2 3 3 4" xfId="15533" xr:uid="{00000000-0005-0000-0000-0000E73B0000}"/>
    <cellStyle name="Normal 12 4 2 3 3 4 2" xfId="15534" xr:uid="{00000000-0005-0000-0000-0000E83B0000}"/>
    <cellStyle name="Normal 12 4 2 3 3 5" xfId="15535" xr:uid="{00000000-0005-0000-0000-0000E93B0000}"/>
    <cellStyle name="Normal 12 4 2 3 3 5 2" xfId="15536" xr:uid="{00000000-0005-0000-0000-0000EA3B0000}"/>
    <cellStyle name="Normal 12 4 2 3 3 6" xfId="15537" xr:uid="{00000000-0005-0000-0000-0000EB3B0000}"/>
    <cellStyle name="Normal 12 4 2 3 4" xfId="15538" xr:uid="{00000000-0005-0000-0000-0000EC3B0000}"/>
    <cellStyle name="Normal 12 4 2 3 4 2" xfId="15539" xr:uid="{00000000-0005-0000-0000-0000ED3B0000}"/>
    <cellStyle name="Normal 12 4 2 3 4 2 2" xfId="15540" xr:uid="{00000000-0005-0000-0000-0000EE3B0000}"/>
    <cellStyle name="Normal 12 4 2 3 4 3" xfId="15541" xr:uid="{00000000-0005-0000-0000-0000EF3B0000}"/>
    <cellStyle name="Normal 12 4 2 3 5" xfId="15542" xr:uid="{00000000-0005-0000-0000-0000F03B0000}"/>
    <cellStyle name="Normal 12 4 2 3 5 2" xfId="15543" xr:uid="{00000000-0005-0000-0000-0000F13B0000}"/>
    <cellStyle name="Normal 12 4 2 3 5 2 2" xfId="15544" xr:uid="{00000000-0005-0000-0000-0000F23B0000}"/>
    <cellStyle name="Normal 12 4 2 3 5 3" xfId="15545" xr:uid="{00000000-0005-0000-0000-0000F33B0000}"/>
    <cellStyle name="Normal 12 4 2 3 6" xfId="15546" xr:uid="{00000000-0005-0000-0000-0000F43B0000}"/>
    <cellStyle name="Normal 12 4 2 3 6 2" xfId="15547" xr:uid="{00000000-0005-0000-0000-0000F53B0000}"/>
    <cellStyle name="Normal 12 4 2 3 7" xfId="15548" xr:uid="{00000000-0005-0000-0000-0000F63B0000}"/>
    <cellStyle name="Normal 12 4 2 3 7 2" xfId="15549" xr:uid="{00000000-0005-0000-0000-0000F73B0000}"/>
    <cellStyle name="Normal 12 4 2 3 8" xfId="15550" xr:uid="{00000000-0005-0000-0000-0000F83B0000}"/>
    <cellStyle name="Normal 12 4 2 4" xfId="15551" xr:uid="{00000000-0005-0000-0000-0000F93B0000}"/>
    <cellStyle name="Normal 12 4 2 4 2" xfId="15552" xr:uid="{00000000-0005-0000-0000-0000FA3B0000}"/>
    <cellStyle name="Normal 12 4 2 4 2 2" xfId="15553" xr:uid="{00000000-0005-0000-0000-0000FB3B0000}"/>
    <cellStyle name="Normal 12 4 2 4 2 2 2" xfId="15554" xr:uid="{00000000-0005-0000-0000-0000FC3B0000}"/>
    <cellStyle name="Normal 12 4 2 4 2 2 2 2" xfId="15555" xr:uid="{00000000-0005-0000-0000-0000FD3B0000}"/>
    <cellStyle name="Normal 12 4 2 4 2 2 3" xfId="15556" xr:uid="{00000000-0005-0000-0000-0000FE3B0000}"/>
    <cellStyle name="Normal 12 4 2 4 2 3" xfId="15557" xr:uid="{00000000-0005-0000-0000-0000FF3B0000}"/>
    <cellStyle name="Normal 12 4 2 4 2 3 2" xfId="15558" xr:uid="{00000000-0005-0000-0000-0000003C0000}"/>
    <cellStyle name="Normal 12 4 2 4 2 3 2 2" xfId="15559" xr:uid="{00000000-0005-0000-0000-0000013C0000}"/>
    <cellStyle name="Normal 12 4 2 4 2 3 3" xfId="15560" xr:uid="{00000000-0005-0000-0000-0000023C0000}"/>
    <cellStyle name="Normal 12 4 2 4 2 4" xfId="15561" xr:uid="{00000000-0005-0000-0000-0000033C0000}"/>
    <cellStyle name="Normal 12 4 2 4 2 4 2" xfId="15562" xr:uid="{00000000-0005-0000-0000-0000043C0000}"/>
    <cellStyle name="Normal 12 4 2 4 2 5" xfId="15563" xr:uid="{00000000-0005-0000-0000-0000053C0000}"/>
    <cellStyle name="Normal 12 4 2 4 2 5 2" xfId="15564" xr:uid="{00000000-0005-0000-0000-0000063C0000}"/>
    <cellStyle name="Normal 12 4 2 4 2 6" xfId="15565" xr:uid="{00000000-0005-0000-0000-0000073C0000}"/>
    <cellStyle name="Normal 12 4 2 4 3" xfId="15566" xr:uid="{00000000-0005-0000-0000-0000083C0000}"/>
    <cellStyle name="Normal 12 4 2 4 3 2" xfId="15567" xr:uid="{00000000-0005-0000-0000-0000093C0000}"/>
    <cellStyle name="Normal 12 4 2 4 3 2 2" xfId="15568" xr:uid="{00000000-0005-0000-0000-00000A3C0000}"/>
    <cellStyle name="Normal 12 4 2 4 3 3" xfId="15569" xr:uid="{00000000-0005-0000-0000-00000B3C0000}"/>
    <cellStyle name="Normal 12 4 2 4 4" xfId="15570" xr:uid="{00000000-0005-0000-0000-00000C3C0000}"/>
    <cellStyle name="Normal 12 4 2 4 4 2" xfId="15571" xr:uid="{00000000-0005-0000-0000-00000D3C0000}"/>
    <cellStyle name="Normal 12 4 2 4 4 2 2" xfId="15572" xr:uid="{00000000-0005-0000-0000-00000E3C0000}"/>
    <cellStyle name="Normal 12 4 2 4 4 3" xfId="15573" xr:uid="{00000000-0005-0000-0000-00000F3C0000}"/>
    <cellStyle name="Normal 12 4 2 4 5" xfId="15574" xr:uid="{00000000-0005-0000-0000-0000103C0000}"/>
    <cellStyle name="Normal 12 4 2 4 5 2" xfId="15575" xr:uid="{00000000-0005-0000-0000-0000113C0000}"/>
    <cellStyle name="Normal 12 4 2 4 6" xfId="15576" xr:uid="{00000000-0005-0000-0000-0000123C0000}"/>
    <cellStyle name="Normal 12 4 2 4 6 2" xfId="15577" xr:uid="{00000000-0005-0000-0000-0000133C0000}"/>
    <cellStyle name="Normal 12 4 2 4 7" xfId="15578" xr:uid="{00000000-0005-0000-0000-0000143C0000}"/>
    <cellStyle name="Normal 12 4 2 5" xfId="15579" xr:uid="{00000000-0005-0000-0000-0000153C0000}"/>
    <cellStyle name="Normal 12 4 2 5 2" xfId="15580" xr:uid="{00000000-0005-0000-0000-0000163C0000}"/>
    <cellStyle name="Normal 12 4 2 5 2 2" xfId="15581" xr:uid="{00000000-0005-0000-0000-0000173C0000}"/>
    <cellStyle name="Normal 12 4 2 5 2 2 2" xfId="15582" xr:uid="{00000000-0005-0000-0000-0000183C0000}"/>
    <cellStyle name="Normal 12 4 2 5 2 2 2 2" xfId="15583" xr:uid="{00000000-0005-0000-0000-0000193C0000}"/>
    <cellStyle name="Normal 12 4 2 5 2 2 3" xfId="15584" xr:uid="{00000000-0005-0000-0000-00001A3C0000}"/>
    <cellStyle name="Normal 12 4 2 5 2 3" xfId="15585" xr:uid="{00000000-0005-0000-0000-00001B3C0000}"/>
    <cellStyle name="Normal 12 4 2 5 2 3 2" xfId="15586" xr:uid="{00000000-0005-0000-0000-00001C3C0000}"/>
    <cellStyle name="Normal 12 4 2 5 2 3 2 2" xfId="15587" xr:uid="{00000000-0005-0000-0000-00001D3C0000}"/>
    <cellStyle name="Normal 12 4 2 5 2 3 3" xfId="15588" xr:uid="{00000000-0005-0000-0000-00001E3C0000}"/>
    <cellStyle name="Normal 12 4 2 5 2 4" xfId="15589" xr:uid="{00000000-0005-0000-0000-00001F3C0000}"/>
    <cellStyle name="Normal 12 4 2 5 2 4 2" xfId="15590" xr:uid="{00000000-0005-0000-0000-0000203C0000}"/>
    <cellStyle name="Normal 12 4 2 5 2 5" xfId="15591" xr:uid="{00000000-0005-0000-0000-0000213C0000}"/>
    <cellStyle name="Normal 12 4 2 5 2 5 2" xfId="15592" xr:uid="{00000000-0005-0000-0000-0000223C0000}"/>
    <cellStyle name="Normal 12 4 2 5 2 6" xfId="15593" xr:uid="{00000000-0005-0000-0000-0000233C0000}"/>
    <cellStyle name="Normal 12 4 2 5 3" xfId="15594" xr:uid="{00000000-0005-0000-0000-0000243C0000}"/>
    <cellStyle name="Normal 12 4 2 5 3 2" xfId="15595" xr:uid="{00000000-0005-0000-0000-0000253C0000}"/>
    <cellStyle name="Normal 12 4 2 5 3 2 2" xfId="15596" xr:uid="{00000000-0005-0000-0000-0000263C0000}"/>
    <cellStyle name="Normal 12 4 2 5 3 3" xfId="15597" xr:uid="{00000000-0005-0000-0000-0000273C0000}"/>
    <cellStyle name="Normal 12 4 2 5 4" xfId="15598" xr:uid="{00000000-0005-0000-0000-0000283C0000}"/>
    <cellStyle name="Normal 12 4 2 5 4 2" xfId="15599" xr:uid="{00000000-0005-0000-0000-0000293C0000}"/>
    <cellStyle name="Normal 12 4 2 5 4 2 2" xfId="15600" xr:uid="{00000000-0005-0000-0000-00002A3C0000}"/>
    <cellStyle name="Normal 12 4 2 5 4 3" xfId="15601" xr:uid="{00000000-0005-0000-0000-00002B3C0000}"/>
    <cellStyle name="Normal 12 4 2 5 5" xfId="15602" xr:uid="{00000000-0005-0000-0000-00002C3C0000}"/>
    <cellStyle name="Normal 12 4 2 5 5 2" xfId="15603" xr:uid="{00000000-0005-0000-0000-00002D3C0000}"/>
    <cellStyle name="Normal 12 4 2 5 6" xfId="15604" xr:uid="{00000000-0005-0000-0000-00002E3C0000}"/>
    <cellStyle name="Normal 12 4 2 5 6 2" xfId="15605" xr:uid="{00000000-0005-0000-0000-00002F3C0000}"/>
    <cellStyle name="Normal 12 4 2 5 7" xfId="15606" xr:uid="{00000000-0005-0000-0000-0000303C0000}"/>
    <cellStyle name="Normal 12 4 2 6" xfId="15607" xr:uid="{00000000-0005-0000-0000-0000313C0000}"/>
    <cellStyle name="Normal 12 4 2 6 2" xfId="15608" xr:uid="{00000000-0005-0000-0000-0000323C0000}"/>
    <cellStyle name="Normal 12 4 2 6 2 2" xfId="15609" xr:uid="{00000000-0005-0000-0000-0000333C0000}"/>
    <cellStyle name="Normal 12 4 2 6 2 2 2" xfId="15610" xr:uid="{00000000-0005-0000-0000-0000343C0000}"/>
    <cellStyle name="Normal 12 4 2 6 2 3" xfId="15611" xr:uid="{00000000-0005-0000-0000-0000353C0000}"/>
    <cellStyle name="Normal 12 4 2 6 3" xfId="15612" xr:uid="{00000000-0005-0000-0000-0000363C0000}"/>
    <cellStyle name="Normal 12 4 2 6 3 2" xfId="15613" xr:uid="{00000000-0005-0000-0000-0000373C0000}"/>
    <cellStyle name="Normal 12 4 2 6 3 2 2" xfId="15614" xr:uid="{00000000-0005-0000-0000-0000383C0000}"/>
    <cellStyle name="Normal 12 4 2 6 3 3" xfId="15615" xr:uid="{00000000-0005-0000-0000-0000393C0000}"/>
    <cellStyle name="Normal 12 4 2 6 4" xfId="15616" xr:uid="{00000000-0005-0000-0000-00003A3C0000}"/>
    <cellStyle name="Normal 12 4 2 6 4 2" xfId="15617" xr:uid="{00000000-0005-0000-0000-00003B3C0000}"/>
    <cellStyle name="Normal 12 4 2 6 5" xfId="15618" xr:uid="{00000000-0005-0000-0000-00003C3C0000}"/>
    <cellStyle name="Normal 12 4 2 6 5 2" xfId="15619" xr:uid="{00000000-0005-0000-0000-00003D3C0000}"/>
    <cellStyle name="Normal 12 4 2 6 6" xfId="15620" xr:uid="{00000000-0005-0000-0000-00003E3C0000}"/>
    <cellStyle name="Normal 12 4 2 7" xfId="15621" xr:uid="{00000000-0005-0000-0000-00003F3C0000}"/>
    <cellStyle name="Normal 12 4 2 7 2" xfId="15622" xr:uid="{00000000-0005-0000-0000-0000403C0000}"/>
    <cellStyle name="Normal 12 4 2 7 2 2" xfId="15623" xr:uid="{00000000-0005-0000-0000-0000413C0000}"/>
    <cellStyle name="Normal 12 4 2 7 3" xfId="15624" xr:uid="{00000000-0005-0000-0000-0000423C0000}"/>
    <cellStyle name="Normal 12 4 2 8" xfId="15625" xr:uid="{00000000-0005-0000-0000-0000433C0000}"/>
    <cellStyle name="Normal 12 4 2 8 2" xfId="15626" xr:uid="{00000000-0005-0000-0000-0000443C0000}"/>
    <cellStyle name="Normal 12 4 2 8 2 2" xfId="15627" xr:uid="{00000000-0005-0000-0000-0000453C0000}"/>
    <cellStyle name="Normal 12 4 2 8 3" xfId="15628" xr:uid="{00000000-0005-0000-0000-0000463C0000}"/>
    <cellStyle name="Normal 12 4 2 9" xfId="15629" xr:uid="{00000000-0005-0000-0000-0000473C0000}"/>
    <cellStyle name="Normal 12 4 2 9 2" xfId="15630" xr:uid="{00000000-0005-0000-0000-0000483C0000}"/>
    <cellStyle name="Normal 12 4 3" xfId="15631" xr:uid="{00000000-0005-0000-0000-0000493C0000}"/>
    <cellStyle name="Normal 12 4 3 10" xfId="15632" xr:uid="{00000000-0005-0000-0000-00004A3C0000}"/>
    <cellStyle name="Normal 12 4 3 2" xfId="15633" xr:uid="{00000000-0005-0000-0000-00004B3C0000}"/>
    <cellStyle name="Normal 12 4 3 2 2" xfId="15634" xr:uid="{00000000-0005-0000-0000-00004C3C0000}"/>
    <cellStyle name="Normal 12 4 3 2 2 2" xfId="15635" xr:uid="{00000000-0005-0000-0000-00004D3C0000}"/>
    <cellStyle name="Normal 12 4 3 2 2 2 2" xfId="15636" xr:uid="{00000000-0005-0000-0000-00004E3C0000}"/>
    <cellStyle name="Normal 12 4 3 2 2 2 2 2" xfId="15637" xr:uid="{00000000-0005-0000-0000-00004F3C0000}"/>
    <cellStyle name="Normal 12 4 3 2 2 2 2 2 2" xfId="15638" xr:uid="{00000000-0005-0000-0000-0000503C0000}"/>
    <cellStyle name="Normal 12 4 3 2 2 2 2 3" xfId="15639" xr:uid="{00000000-0005-0000-0000-0000513C0000}"/>
    <cellStyle name="Normal 12 4 3 2 2 2 3" xfId="15640" xr:uid="{00000000-0005-0000-0000-0000523C0000}"/>
    <cellStyle name="Normal 12 4 3 2 2 2 3 2" xfId="15641" xr:uid="{00000000-0005-0000-0000-0000533C0000}"/>
    <cellStyle name="Normal 12 4 3 2 2 2 3 2 2" xfId="15642" xr:uid="{00000000-0005-0000-0000-0000543C0000}"/>
    <cellStyle name="Normal 12 4 3 2 2 2 3 3" xfId="15643" xr:uid="{00000000-0005-0000-0000-0000553C0000}"/>
    <cellStyle name="Normal 12 4 3 2 2 2 4" xfId="15644" xr:uid="{00000000-0005-0000-0000-0000563C0000}"/>
    <cellStyle name="Normal 12 4 3 2 2 2 4 2" xfId="15645" xr:uid="{00000000-0005-0000-0000-0000573C0000}"/>
    <cellStyle name="Normal 12 4 3 2 2 2 5" xfId="15646" xr:uid="{00000000-0005-0000-0000-0000583C0000}"/>
    <cellStyle name="Normal 12 4 3 2 2 2 5 2" xfId="15647" xr:uid="{00000000-0005-0000-0000-0000593C0000}"/>
    <cellStyle name="Normal 12 4 3 2 2 2 6" xfId="15648" xr:uid="{00000000-0005-0000-0000-00005A3C0000}"/>
    <cellStyle name="Normal 12 4 3 2 2 3" xfId="15649" xr:uid="{00000000-0005-0000-0000-00005B3C0000}"/>
    <cellStyle name="Normal 12 4 3 2 2 3 2" xfId="15650" xr:uid="{00000000-0005-0000-0000-00005C3C0000}"/>
    <cellStyle name="Normal 12 4 3 2 2 3 2 2" xfId="15651" xr:uid="{00000000-0005-0000-0000-00005D3C0000}"/>
    <cellStyle name="Normal 12 4 3 2 2 3 3" xfId="15652" xr:uid="{00000000-0005-0000-0000-00005E3C0000}"/>
    <cellStyle name="Normal 12 4 3 2 2 4" xfId="15653" xr:uid="{00000000-0005-0000-0000-00005F3C0000}"/>
    <cellStyle name="Normal 12 4 3 2 2 4 2" xfId="15654" xr:uid="{00000000-0005-0000-0000-0000603C0000}"/>
    <cellStyle name="Normal 12 4 3 2 2 4 2 2" xfId="15655" xr:uid="{00000000-0005-0000-0000-0000613C0000}"/>
    <cellStyle name="Normal 12 4 3 2 2 4 3" xfId="15656" xr:uid="{00000000-0005-0000-0000-0000623C0000}"/>
    <cellStyle name="Normal 12 4 3 2 2 5" xfId="15657" xr:uid="{00000000-0005-0000-0000-0000633C0000}"/>
    <cellStyle name="Normal 12 4 3 2 2 5 2" xfId="15658" xr:uid="{00000000-0005-0000-0000-0000643C0000}"/>
    <cellStyle name="Normal 12 4 3 2 2 6" xfId="15659" xr:uid="{00000000-0005-0000-0000-0000653C0000}"/>
    <cellStyle name="Normal 12 4 3 2 2 6 2" xfId="15660" xr:uid="{00000000-0005-0000-0000-0000663C0000}"/>
    <cellStyle name="Normal 12 4 3 2 2 7" xfId="15661" xr:uid="{00000000-0005-0000-0000-0000673C0000}"/>
    <cellStyle name="Normal 12 4 3 2 3" xfId="15662" xr:uid="{00000000-0005-0000-0000-0000683C0000}"/>
    <cellStyle name="Normal 12 4 3 2 3 2" xfId="15663" xr:uid="{00000000-0005-0000-0000-0000693C0000}"/>
    <cellStyle name="Normal 12 4 3 2 3 2 2" xfId="15664" xr:uid="{00000000-0005-0000-0000-00006A3C0000}"/>
    <cellStyle name="Normal 12 4 3 2 3 2 2 2" xfId="15665" xr:uid="{00000000-0005-0000-0000-00006B3C0000}"/>
    <cellStyle name="Normal 12 4 3 2 3 2 3" xfId="15666" xr:uid="{00000000-0005-0000-0000-00006C3C0000}"/>
    <cellStyle name="Normal 12 4 3 2 3 3" xfId="15667" xr:uid="{00000000-0005-0000-0000-00006D3C0000}"/>
    <cellStyle name="Normal 12 4 3 2 3 3 2" xfId="15668" xr:uid="{00000000-0005-0000-0000-00006E3C0000}"/>
    <cellStyle name="Normal 12 4 3 2 3 3 2 2" xfId="15669" xr:uid="{00000000-0005-0000-0000-00006F3C0000}"/>
    <cellStyle name="Normal 12 4 3 2 3 3 3" xfId="15670" xr:uid="{00000000-0005-0000-0000-0000703C0000}"/>
    <cellStyle name="Normal 12 4 3 2 3 4" xfId="15671" xr:uid="{00000000-0005-0000-0000-0000713C0000}"/>
    <cellStyle name="Normal 12 4 3 2 3 4 2" xfId="15672" xr:uid="{00000000-0005-0000-0000-0000723C0000}"/>
    <cellStyle name="Normal 12 4 3 2 3 5" xfId="15673" xr:uid="{00000000-0005-0000-0000-0000733C0000}"/>
    <cellStyle name="Normal 12 4 3 2 3 5 2" xfId="15674" xr:uid="{00000000-0005-0000-0000-0000743C0000}"/>
    <cellStyle name="Normal 12 4 3 2 3 6" xfId="15675" xr:uid="{00000000-0005-0000-0000-0000753C0000}"/>
    <cellStyle name="Normal 12 4 3 2 4" xfId="15676" xr:uid="{00000000-0005-0000-0000-0000763C0000}"/>
    <cellStyle name="Normal 12 4 3 2 4 2" xfId="15677" xr:uid="{00000000-0005-0000-0000-0000773C0000}"/>
    <cellStyle name="Normal 12 4 3 2 4 2 2" xfId="15678" xr:uid="{00000000-0005-0000-0000-0000783C0000}"/>
    <cellStyle name="Normal 12 4 3 2 4 3" xfId="15679" xr:uid="{00000000-0005-0000-0000-0000793C0000}"/>
    <cellStyle name="Normal 12 4 3 2 5" xfId="15680" xr:uid="{00000000-0005-0000-0000-00007A3C0000}"/>
    <cellStyle name="Normal 12 4 3 2 5 2" xfId="15681" xr:uid="{00000000-0005-0000-0000-00007B3C0000}"/>
    <cellStyle name="Normal 12 4 3 2 5 2 2" xfId="15682" xr:uid="{00000000-0005-0000-0000-00007C3C0000}"/>
    <cellStyle name="Normal 12 4 3 2 5 3" xfId="15683" xr:uid="{00000000-0005-0000-0000-00007D3C0000}"/>
    <cellStyle name="Normal 12 4 3 2 6" xfId="15684" xr:uid="{00000000-0005-0000-0000-00007E3C0000}"/>
    <cellStyle name="Normal 12 4 3 2 6 2" xfId="15685" xr:uid="{00000000-0005-0000-0000-00007F3C0000}"/>
    <cellStyle name="Normal 12 4 3 2 7" xfId="15686" xr:uid="{00000000-0005-0000-0000-0000803C0000}"/>
    <cellStyle name="Normal 12 4 3 2 7 2" xfId="15687" xr:uid="{00000000-0005-0000-0000-0000813C0000}"/>
    <cellStyle name="Normal 12 4 3 2 8" xfId="15688" xr:uid="{00000000-0005-0000-0000-0000823C0000}"/>
    <cellStyle name="Normal 12 4 3 3" xfId="15689" xr:uid="{00000000-0005-0000-0000-0000833C0000}"/>
    <cellStyle name="Normal 12 4 3 3 2" xfId="15690" xr:uid="{00000000-0005-0000-0000-0000843C0000}"/>
    <cellStyle name="Normal 12 4 3 3 2 2" xfId="15691" xr:uid="{00000000-0005-0000-0000-0000853C0000}"/>
    <cellStyle name="Normal 12 4 3 3 2 2 2" xfId="15692" xr:uid="{00000000-0005-0000-0000-0000863C0000}"/>
    <cellStyle name="Normal 12 4 3 3 2 2 2 2" xfId="15693" xr:uid="{00000000-0005-0000-0000-0000873C0000}"/>
    <cellStyle name="Normal 12 4 3 3 2 2 3" xfId="15694" xr:uid="{00000000-0005-0000-0000-0000883C0000}"/>
    <cellStyle name="Normal 12 4 3 3 2 3" xfId="15695" xr:uid="{00000000-0005-0000-0000-0000893C0000}"/>
    <cellStyle name="Normal 12 4 3 3 2 3 2" xfId="15696" xr:uid="{00000000-0005-0000-0000-00008A3C0000}"/>
    <cellStyle name="Normal 12 4 3 3 2 3 2 2" xfId="15697" xr:uid="{00000000-0005-0000-0000-00008B3C0000}"/>
    <cellStyle name="Normal 12 4 3 3 2 3 3" xfId="15698" xr:uid="{00000000-0005-0000-0000-00008C3C0000}"/>
    <cellStyle name="Normal 12 4 3 3 2 4" xfId="15699" xr:uid="{00000000-0005-0000-0000-00008D3C0000}"/>
    <cellStyle name="Normal 12 4 3 3 2 4 2" xfId="15700" xr:uid="{00000000-0005-0000-0000-00008E3C0000}"/>
    <cellStyle name="Normal 12 4 3 3 2 5" xfId="15701" xr:uid="{00000000-0005-0000-0000-00008F3C0000}"/>
    <cellStyle name="Normal 12 4 3 3 2 5 2" xfId="15702" xr:uid="{00000000-0005-0000-0000-0000903C0000}"/>
    <cellStyle name="Normal 12 4 3 3 2 6" xfId="15703" xr:uid="{00000000-0005-0000-0000-0000913C0000}"/>
    <cellStyle name="Normal 12 4 3 3 3" xfId="15704" xr:uid="{00000000-0005-0000-0000-0000923C0000}"/>
    <cellStyle name="Normal 12 4 3 3 3 2" xfId="15705" xr:uid="{00000000-0005-0000-0000-0000933C0000}"/>
    <cellStyle name="Normal 12 4 3 3 3 2 2" xfId="15706" xr:uid="{00000000-0005-0000-0000-0000943C0000}"/>
    <cellStyle name="Normal 12 4 3 3 3 3" xfId="15707" xr:uid="{00000000-0005-0000-0000-0000953C0000}"/>
    <cellStyle name="Normal 12 4 3 3 4" xfId="15708" xr:uid="{00000000-0005-0000-0000-0000963C0000}"/>
    <cellStyle name="Normal 12 4 3 3 4 2" xfId="15709" xr:uid="{00000000-0005-0000-0000-0000973C0000}"/>
    <cellStyle name="Normal 12 4 3 3 4 2 2" xfId="15710" xr:uid="{00000000-0005-0000-0000-0000983C0000}"/>
    <cellStyle name="Normal 12 4 3 3 4 3" xfId="15711" xr:uid="{00000000-0005-0000-0000-0000993C0000}"/>
    <cellStyle name="Normal 12 4 3 3 5" xfId="15712" xr:uid="{00000000-0005-0000-0000-00009A3C0000}"/>
    <cellStyle name="Normal 12 4 3 3 5 2" xfId="15713" xr:uid="{00000000-0005-0000-0000-00009B3C0000}"/>
    <cellStyle name="Normal 12 4 3 3 6" xfId="15714" xr:uid="{00000000-0005-0000-0000-00009C3C0000}"/>
    <cellStyle name="Normal 12 4 3 3 6 2" xfId="15715" xr:uid="{00000000-0005-0000-0000-00009D3C0000}"/>
    <cellStyle name="Normal 12 4 3 3 7" xfId="15716" xr:uid="{00000000-0005-0000-0000-00009E3C0000}"/>
    <cellStyle name="Normal 12 4 3 4" xfId="15717" xr:uid="{00000000-0005-0000-0000-00009F3C0000}"/>
    <cellStyle name="Normal 12 4 3 4 2" xfId="15718" xr:uid="{00000000-0005-0000-0000-0000A03C0000}"/>
    <cellStyle name="Normal 12 4 3 4 2 2" xfId="15719" xr:uid="{00000000-0005-0000-0000-0000A13C0000}"/>
    <cellStyle name="Normal 12 4 3 4 2 2 2" xfId="15720" xr:uid="{00000000-0005-0000-0000-0000A23C0000}"/>
    <cellStyle name="Normal 12 4 3 4 2 2 2 2" xfId="15721" xr:uid="{00000000-0005-0000-0000-0000A33C0000}"/>
    <cellStyle name="Normal 12 4 3 4 2 2 3" xfId="15722" xr:uid="{00000000-0005-0000-0000-0000A43C0000}"/>
    <cellStyle name="Normal 12 4 3 4 2 3" xfId="15723" xr:uid="{00000000-0005-0000-0000-0000A53C0000}"/>
    <cellStyle name="Normal 12 4 3 4 2 3 2" xfId="15724" xr:uid="{00000000-0005-0000-0000-0000A63C0000}"/>
    <cellStyle name="Normal 12 4 3 4 2 3 2 2" xfId="15725" xr:uid="{00000000-0005-0000-0000-0000A73C0000}"/>
    <cellStyle name="Normal 12 4 3 4 2 3 3" xfId="15726" xr:uid="{00000000-0005-0000-0000-0000A83C0000}"/>
    <cellStyle name="Normal 12 4 3 4 2 4" xfId="15727" xr:uid="{00000000-0005-0000-0000-0000A93C0000}"/>
    <cellStyle name="Normal 12 4 3 4 2 4 2" xfId="15728" xr:uid="{00000000-0005-0000-0000-0000AA3C0000}"/>
    <cellStyle name="Normal 12 4 3 4 2 5" xfId="15729" xr:uid="{00000000-0005-0000-0000-0000AB3C0000}"/>
    <cellStyle name="Normal 12 4 3 4 2 5 2" xfId="15730" xr:uid="{00000000-0005-0000-0000-0000AC3C0000}"/>
    <cellStyle name="Normal 12 4 3 4 2 6" xfId="15731" xr:uid="{00000000-0005-0000-0000-0000AD3C0000}"/>
    <cellStyle name="Normal 12 4 3 4 3" xfId="15732" xr:uid="{00000000-0005-0000-0000-0000AE3C0000}"/>
    <cellStyle name="Normal 12 4 3 4 3 2" xfId="15733" xr:uid="{00000000-0005-0000-0000-0000AF3C0000}"/>
    <cellStyle name="Normal 12 4 3 4 3 2 2" xfId="15734" xr:uid="{00000000-0005-0000-0000-0000B03C0000}"/>
    <cellStyle name="Normal 12 4 3 4 3 3" xfId="15735" xr:uid="{00000000-0005-0000-0000-0000B13C0000}"/>
    <cellStyle name="Normal 12 4 3 4 4" xfId="15736" xr:uid="{00000000-0005-0000-0000-0000B23C0000}"/>
    <cellStyle name="Normal 12 4 3 4 4 2" xfId="15737" xr:uid="{00000000-0005-0000-0000-0000B33C0000}"/>
    <cellStyle name="Normal 12 4 3 4 4 2 2" xfId="15738" xr:uid="{00000000-0005-0000-0000-0000B43C0000}"/>
    <cellStyle name="Normal 12 4 3 4 4 3" xfId="15739" xr:uid="{00000000-0005-0000-0000-0000B53C0000}"/>
    <cellStyle name="Normal 12 4 3 4 5" xfId="15740" xr:uid="{00000000-0005-0000-0000-0000B63C0000}"/>
    <cellStyle name="Normal 12 4 3 4 5 2" xfId="15741" xr:uid="{00000000-0005-0000-0000-0000B73C0000}"/>
    <cellStyle name="Normal 12 4 3 4 6" xfId="15742" xr:uid="{00000000-0005-0000-0000-0000B83C0000}"/>
    <cellStyle name="Normal 12 4 3 4 6 2" xfId="15743" xr:uid="{00000000-0005-0000-0000-0000B93C0000}"/>
    <cellStyle name="Normal 12 4 3 4 7" xfId="15744" xr:uid="{00000000-0005-0000-0000-0000BA3C0000}"/>
    <cellStyle name="Normal 12 4 3 5" xfId="15745" xr:uid="{00000000-0005-0000-0000-0000BB3C0000}"/>
    <cellStyle name="Normal 12 4 3 5 2" xfId="15746" xr:uid="{00000000-0005-0000-0000-0000BC3C0000}"/>
    <cellStyle name="Normal 12 4 3 5 2 2" xfId="15747" xr:uid="{00000000-0005-0000-0000-0000BD3C0000}"/>
    <cellStyle name="Normal 12 4 3 5 2 2 2" xfId="15748" xr:uid="{00000000-0005-0000-0000-0000BE3C0000}"/>
    <cellStyle name="Normal 12 4 3 5 2 3" xfId="15749" xr:uid="{00000000-0005-0000-0000-0000BF3C0000}"/>
    <cellStyle name="Normal 12 4 3 5 3" xfId="15750" xr:uid="{00000000-0005-0000-0000-0000C03C0000}"/>
    <cellStyle name="Normal 12 4 3 5 3 2" xfId="15751" xr:uid="{00000000-0005-0000-0000-0000C13C0000}"/>
    <cellStyle name="Normal 12 4 3 5 3 2 2" xfId="15752" xr:uid="{00000000-0005-0000-0000-0000C23C0000}"/>
    <cellStyle name="Normal 12 4 3 5 3 3" xfId="15753" xr:uid="{00000000-0005-0000-0000-0000C33C0000}"/>
    <cellStyle name="Normal 12 4 3 5 4" xfId="15754" xr:uid="{00000000-0005-0000-0000-0000C43C0000}"/>
    <cellStyle name="Normal 12 4 3 5 4 2" xfId="15755" xr:uid="{00000000-0005-0000-0000-0000C53C0000}"/>
    <cellStyle name="Normal 12 4 3 5 5" xfId="15756" xr:uid="{00000000-0005-0000-0000-0000C63C0000}"/>
    <cellStyle name="Normal 12 4 3 5 5 2" xfId="15757" xr:uid="{00000000-0005-0000-0000-0000C73C0000}"/>
    <cellStyle name="Normal 12 4 3 5 6" xfId="15758" xr:uid="{00000000-0005-0000-0000-0000C83C0000}"/>
    <cellStyle name="Normal 12 4 3 6" xfId="15759" xr:uid="{00000000-0005-0000-0000-0000C93C0000}"/>
    <cellStyle name="Normal 12 4 3 6 2" xfId="15760" xr:uid="{00000000-0005-0000-0000-0000CA3C0000}"/>
    <cellStyle name="Normal 12 4 3 6 2 2" xfId="15761" xr:uid="{00000000-0005-0000-0000-0000CB3C0000}"/>
    <cellStyle name="Normal 12 4 3 6 3" xfId="15762" xr:uid="{00000000-0005-0000-0000-0000CC3C0000}"/>
    <cellStyle name="Normal 12 4 3 7" xfId="15763" xr:uid="{00000000-0005-0000-0000-0000CD3C0000}"/>
    <cellStyle name="Normal 12 4 3 7 2" xfId="15764" xr:uid="{00000000-0005-0000-0000-0000CE3C0000}"/>
    <cellStyle name="Normal 12 4 3 7 2 2" xfId="15765" xr:uid="{00000000-0005-0000-0000-0000CF3C0000}"/>
    <cellStyle name="Normal 12 4 3 7 3" xfId="15766" xr:uid="{00000000-0005-0000-0000-0000D03C0000}"/>
    <cellStyle name="Normal 12 4 3 8" xfId="15767" xr:uid="{00000000-0005-0000-0000-0000D13C0000}"/>
    <cellStyle name="Normal 12 4 3 8 2" xfId="15768" xr:uid="{00000000-0005-0000-0000-0000D23C0000}"/>
    <cellStyle name="Normal 12 4 3 9" xfId="15769" xr:uid="{00000000-0005-0000-0000-0000D33C0000}"/>
    <cellStyle name="Normal 12 4 3 9 2" xfId="15770" xr:uid="{00000000-0005-0000-0000-0000D43C0000}"/>
    <cellStyle name="Normal 12 4 4" xfId="15771" xr:uid="{00000000-0005-0000-0000-0000D53C0000}"/>
    <cellStyle name="Normal 12 4 4 2" xfId="15772" xr:uid="{00000000-0005-0000-0000-0000D63C0000}"/>
    <cellStyle name="Normal 12 4 4 2 2" xfId="15773" xr:uid="{00000000-0005-0000-0000-0000D73C0000}"/>
    <cellStyle name="Normal 12 4 4 2 2 2" xfId="15774" xr:uid="{00000000-0005-0000-0000-0000D83C0000}"/>
    <cellStyle name="Normal 12 4 4 2 2 2 2" xfId="15775" xr:uid="{00000000-0005-0000-0000-0000D93C0000}"/>
    <cellStyle name="Normal 12 4 4 2 2 2 2 2" xfId="15776" xr:uid="{00000000-0005-0000-0000-0000DA3C0000}"/>
    <cellStyle name="Normal 12 4 4 2 2 2 3" xfId="15777" xr:uid="{00000000-0005-0000-0000-0000DB3C0000}"/>
    <cellStyle name="Normal 12 4 4 2 2 3" xfId="15778" xr:uid="{00000000-0005-0000-0000-0000DC3C0000}"/>
    <cellStyle name="Normal 12 4 4 2 2 3 2" xfId="15779" xr:uid="{00000000-0005-0000-0000-0000DD3C0000}"/>
    <cellStyle name="Normal 12 4 4 2 2 3 2 2" xfId="15780" xr:uid="{00000000-0005-0000-0000-0000DE3C0000}"/>
    <cellStyle name="Normal 12 4 4 2 2 3 3" xfId="15781" xr:uid="{00000000-0005-0000-0000-0000DF3C0000}"/>
    <cellStyle name="Normal 12 4 4 2 2 4" xfId="15782" xr:uid="{00000000-0005-0000-0000-0000E03C0000}"/>
    <cellStyle name="Normal 12 4 4 2 2 4 2" xfId="15783" xr:uid="{00000000-0005-0000-0000-0000E13C0000}"/>
    <cellStyle name="Normal 12 4 4 2 2 5" xfId="15784" xr:uid="{00000000-0005-0000-0000-0000E23C0000}"/>
    <cellStyle name="Normal 12 4 4 2 2 5 2" xfId="15785" xr:uid="{00000000-0005-0000-0000-0000E33C0000}"/>
    <cellStyle name="Normal 12 4 4 2 2 6" xfId="15786" xr:uid="{00000000-0005-0000-0000-0000E43C0000}"/>
    <cellStyle name="Normal 12 4 4 2 3" xfId="15787" xr:uid="{00000000-0005-0000-0000-0000E53C0000}"/>
    <cellStyle name="Normal 12 4 4 2 3 2" xfId="15788" xr:uid="{00000000-0005-0000-0000-0000E63C0000}"/>
    <cellStyle name="Normal 12 4 4 2 3 2 2" xfId="15789" xr:uid="{00000000-0005-0000-0000-0000E73C0000}"/>
    <cellStyle name="Normal 12 4 4 2 3 3" xfId="15790" xr:uid="{00000000-0005-0000-0000-0000E83C0000}"/>
    <cellStyle name="Normal 12 4 4 2 4" xfId="15791" xr:uid="{00000000-0005-0000-0000-0000E93C0000}"/>
    <cellStyle name="Normal 12 4 4 2 4 2" xfId="15792" xr:uid="{00000000-0005-0000-0000-0000EA3C0000}"/>
    <cellStyle name="Normal 12 4 4 2 4 2 2" xfId="15793" xr:uid="{00000000-0005-0000-0000-0000EB3C0000}"/>
    <cellStyle name="Normal 12 4 4 2 4 3" xfId="15794" xr:uid="{00000000-0005-0000-0000-0000EC3C0000}"/>
    <cellStyle name="Normal 12 4 4 2 5" xfId="15795" xr:uid="{00000000-0005-0000-0000-0000ED3C0000}"/>
    <cellStyle name="Normal 12 4 4 2 5 2" xfId="15796" xr:uid="{00000000-0005-0000-0000-0000EE3C0000}"/>
    <cellStyle name="Normal 12 4 4 2 6" xfId="15797" xr:uid="{00000000-0005-0000-0000-0000EF3C0000}"/>
    <cellStyle name="Normal 12 4 4 2 6 2" xfId="15798" xr:uid="{00000000-0005-0000-0000-0000F03C0000}"/>
    <cellStyle name="Normal 12 4 4 2 7" xfId="15799" xr:uid="{00000000-0005-0000-0000-0000F13C0000}"/>
    <cellStyle name="Normal 12 4 4 3" xfId="15800" xr:uid="{00000000-0005-0000-0000-0000F23C0000}"/>
    <cellStyle name="Normal 12 4 4 3 2" xfId="15801" xr:uid="{00000000-0005-0000-0000-0000F33C0000}"/>
    <cellStyle name="Normal 12 4 4 3 2 2" xfId="15802" xr:uid="{00000000-0005-0000-0000-0000F43C0000}"/>
    <cellStyle name="Normal 12 4 4 3 2 2 2" xfId="15803" xr:uid="{00000000-0005-0000-0000-0000F53C0000}"/>
    <cellStyle name="Normal 12 4 4 3 2 3" xfId="15804" xr:uid="{00000000-0005-0000-0000-0000F63C0000}"/>
    <cellStyle name="Normal 12 4 4 3 3" xfId="15805" xr:uid="{00000000-0005-0000-0000-0000F73C0000}"/>
    <cellStyle name="Normal 12 4 4 3 3 2" xfId="15806" xr:uid="{00000000-0005-0000-0000-0000F83C0000}"/>
    <cellStyle name="Normal 12 4 4 3 3 2 2" xfId="15807" xr:uid="{00000000-0005-0000-0000-0000F93C0000}"/>
    <cellStyle name="Normal 12 4 4 3 3 3" xfId="15808" xr:uid="{00000000-0005-0000-0000-0000FA3C0000}"/>
    <cellStyle name="Normal 12 4 4 3 4" xfId="15809" xr:uid="{00000000-0005-0000-0000-0000FB3C0000}"/>
    <cellStyle name="Normal 12 4 4 3 4 2" xfId="15810" xr:uid="{00000000-0005-0000-0000-0000FC3C0000}"/>
    <cellStyle name="Normal 12 4 4 3 5" xfId="15811" xr:uid="{00000000-0005-0000-0000-0000FD3C0000}"/>
    <cellStyle name="Normal 12 4 4 3 5 2" xfId="15812" xr:uid="{00000000-0005-0000-0000-0000FE3C0000}"/>
    <cellStyle name="Normal 12 4 4 3 6" xfId="15813" xr:uid="{00000000-0005-0000-0000-0000FF3C0000}"/>
    <cellStyle name="Normal 12 4 4 4" xfId="15814" xr:uid="{00000000-0005-0000-0000-0000003D0000}"/>
    <cellStyle name="Normal 12 4 4 4 2" xfId="15815" xr:uid="{00000000-0005-0000-0000-0000013D0000}"/>
    <cellStyle name="Normal 12 4 4 4 2 2" xfId="15816" xr:uid="{00000000-0005-0000-0000-0000023D0000}"/>
    <cellStyle name="Normal 12 4 4 4 3" xfId="15817" xr:uid="{00000000-0005-0000-0000-0000033D0000}"/>
    <cellStyle name="Normal 12 4 4 5" xfId="15818" xr:uid="{00000000-0005-0000-0000-0000043D0000}"/>
    <cellStyle name="Normal 12 4 4 5 2" xfId="15819" xr:uid="{00000000-0005-0000-0000-0000053D0000}"/>
    <cellStyle name="Normal 12 4 4 5 2 2" xfId="15820" xr:uid="{00000000-0005-0000-0000-0000063D0000}"/>
    <cellStyle name="Normal 12 4 4 5 3" xfId="15821" xr:uid="{00000000-0005-0000-0000-0000073D0000}"/>
    <cellStyle name="Normal 12 4 4 6" xfId="15822" xr:uid="{00000000-0005-0000-0000-0000083D0000}"/>
    <cellStyle name="Normal 12 4 4 6 2" xfId="15823" xr:uid="{00000000-0005-0000-0000-0000093D0000}"/>
    <cellStyle name="Normal 12 4 4 7" xfId="15824" xr:uid="{00000000-0005-0000-0000-00000A3D0000}"/>
    <cellStyle name="Normal 12 4 4 7 2" xfId="15825" xr:uid="{00000000-0005-0000-0000-00000B3D0000}"/>
    <cellStyle name="Normal 12 4 4 8" xfId="15826" xr:uid="{00000000-0005-0000-0000-00000C3D0000}"/>
    <cellStyle name="Normal 12 4 5" xfId="15827" xr:uid="{00000000-0005-0000-0000-00000D3D0000}"/>
    <cellStyle name="Normal 12 4 5 2" xfId="15828" xr:uid="{00000000-0005-0000-0000-00000E3D0000}"/>
    <cellStyle name="Normal 12 4 5 2 2" xfId="15829" xr:uid="{00000000-0005-0000-0000-00000F3D0000}"/>
    <cellStyle name="Normal 12 4 5 2 2 2" xfId="15830" xr:uid="{00000000-0005-0000-0000-0000103D0000}"/>
    <cellStyle name="Normal 12 4 5 2 2 2 2" xfId="15831" xr:uid="{00000000-0005-0000-0000-0000113D0000}"/>
    <cellStyle name="Normal 12 4 5 2 2 3" xfId="15832" xr:uid="{00000000-0005-0000-0000-0000123D0000}"/>
    <cellStyle name="Normal 12 4 5 2 3" xfId="15833" xr:uid="{00000000-0005-0000-0000-0000133D0000}"/>
    <cellStyle name="Normal 12 4 5 2 3 2" xfId="15834" xr:uid="{00000000-0005-0000-0000-0000143D0000}"/>
    <cellStyle name="Normal 12 4 5 2 3 2 2" xfId="15835" xr:uid="{00000000-0005-0000-0000-0000153D0000}"/>
    <cellStyle name="Normal 12 4 5 2 3 3" xfId="15836" xr:uid="{00000000-0005-0000-0000-0000163D0000}"/>
    <cellStyle name="Normal 12 4 5 2 4" xfId="15837" xr:uid="{00000000-0005-0000-0000-0000173D0000}"/>
    <cellStyle name="Normal 12 4 5 2 4 2" xfId="15838" xr:uid="{00000000-0005-0000-0000-0000183D0000}"/>
    <cellStyle name="Normal 12 4 5 2 5" xfId="15839" xr:uid="{00000000-0005-0000-0000-0000193D0000}"/>
    <cellStyle name="Normal 12 4 5 2 5 2" xfId="15840" xr:uid="{00000000-0005-0000-0000-00001A3D0000}"/>
    <cellStyle name="Normal 12 4 5 2 6" xfId="15841" xr:uid="{00000000-0005-0000-0000-00001B3D0000}"/>
    <cellStyle name="Normal 12 4 5 3" xfId="15842" xr:uid="{00000000-0005-0000-0000-00001C3D0000}"/>
    <cellStyle name="Normal 12 4 5 3 2" xfId="15843" xr:uid="{00000000-0005-0000-0000-00001D3D0000}"/>
    <cellStyle name="Normal 12 4 5 3 2 2" xfId="15844" xr:uid="{00000000-0005-0000-0000-00001E3D0000}"/>
    <cellStyle name="Normal 12 4 5 3 3" xfId="15845" xr:uid="{00000000-0005-0000-0000-00001F3D0000}"/>
    <cellStyle name="Normal 12 4 5 4" xfId="15846" xr:uid="{00000000-0005-0000-0000-0000203D0000}"/>
    <cellStyle name="Normal 12 4 5 4 2" xfId="15847" xr:uid="{00000000-0005-0000-0000-0000213D0000}"/>
    <cellStyle name="Normal 12 4 5 4 2 2" xfId="15848" xr:uid="{00000000-0005-0000-0000-0000223D0000}"/>
    <cellStyle name="Normal 12 4 5 4 3" xfId="15849" xr:uid="{00000000-0005-0000-0000-0000233D0000}"/>
    <cellStyle name="Normal 12 4 5 5" xfId="15850" xr:uid="{00000000-0005-0000-0000-0000243D0000}"/>
    <cellStyle name="Normal 12 4 5 5 2" xfId="15851" xr:uid="{00000000-0005-0000-0000-0000253D0000}"/>
    <cellStyle name="Normal 12 4 5 6" xfId="15852" xr:uid="{00000000-0005-0000-0000-0000263D0000}"/>
    <cellStyle name="Normal 12 4 5 6 2" xfId="15853" xr:uid="{00000000-0005-0000-0000-0000273D0000}"/>
    <cellStyle name="Normal 12 4 5 7" xfId="15854" xr:uid="{00000000-0005-0000-0000-0000283D0000}"/>
    <cellStyle name="Normal 12 4 6" xfId="15855" xr:uid="{00000000-0005-0000-0000-0000293D0000}"/>
    <cellStyle name="Normal 12 4 6 2" xfId="15856" xr:uid="{00000000-0005-0000-0000-00002A3D0000}"/>
    <cellStyle name="Normal 12 4 6 2 2" xfId="15857" xr:uid="{00000000-0005-0000-0000-00002B3D0000}"/>
    <cellStyle name="Normal 12 4 6 2 2 2" xfId="15858" xr:uid="{00000000-0005-0000-0000-00002C3D0000}"/>
    <cellStyle name="Normal 12 4 6 2 2 2 2" xfId="15859" xr:uid="{00000000-0005-0000-0000-00002D3D0000}"/>
    <cellStyle name="Normal 12 4 6 2 2 3" xfId="15860" xr:uid="{00000000-0005-0000-0000-00002E3D0000}"/>
    <cellStyle name="Normal 12 4 6 2 3" xfId="15861" xr:uid="{00000000-0005-0000-0000-00002F3D0000}"/>
    <cellStyle name="Normal 12 4 6 2 3 2" xfId="15862" xr:uid="{00000000-0005-0000-0000-0000303D0000}"/>
    <cellStyle name="Normal 12 4 6 2 3 2 2" xfId="15863" xr:uid="{00000000-0005-0000-0000-0000313D0000}"/>
    <cellStyle name="Normal 12 4 6 2 3 3" xfId="15864" xr:uid="{00000000-0005-0000-0000-0000323D0000}"/>
    <cellStyle name="Normal 12 4 6 2 4" xfId="15865" xr:uid="{00000000-0005-0000-0000-0000333D0000}"/>
    <cellStyle name="Normal 12 4 6 2 4 2" xfId="15866" xr:uid="{00000000-0005-0000-0000-0000343D0000}"/>
    <cellStyle name="Normal 12 4 6 2 5" xfId="15867" xr:uid="{00000000-0005-0000-0000-0000353D0000}"/>
    <cellStyle name="Normal 12 4 6 2 5 2" xfId="15868" xr:uid="{00000000-0005-0000-0000-0000363D0000}"/>
    <cellStyle name="Normal 12 4 6 2 6" xfId="15869" xr:uid="{00000000-0005-0000-0000-0000373D0000}"/>
    <cellStyle name="Normal 12 4 6 3" xfId="15870" xr:uid="{00000000-0005-0000-0000-0000383D0000}"/>
    <cellStyle name="Normal 12 4 6 3 2" xfId="15871" xr:uid="{00000000-0005-0000-0000-0000393D0000}"/>
    <cellStyle name="Normal 12 4 6 3 2 2" xfId="15872" xr:uid="{00000000-0005-0000-0000-00003A3D0000}"/>
    <cellStyle name="Normal 12 4 6 3 3" xfId="15873" xr:uid="{00000000-0005-0000-0000-00003B3D0000}"/>
    <cellStyle name="Normal 12 4 6 4" xfId="15874" xr:uid="{00000000-0005-0000-0000-00003C3D0000}"/>
    <cellStyle name="Normal 12 4 6 4 2" xfId="15875" xr:uid="{00000000-0005-0000-0000-00003D3D0000}"/>
    <cellStyle name="Normal 12 4 6 4 2 2" xfId="15876" xr:uid="{00000000-0005-0000-0000-00003E3D0000}"/>
    <cellStyle name="Normal 12 4 6 4 3" xfId="15877" xr:uid="{00000000-0005-0000-0000-00003F3D0000}"/>
    <cellStyle name="Normal 12 4 6 5" xfId="15878" xr:uid="{00000000-0005-0000-0000-0000403D0000}"/>
    <cellStyle name="Normal 12 4 6 5 2" xfId="15879" xr:uid="{00000000-0005-0000-0000-0000413D0000}"/>
    <cellStyle name="Normal 12 4 6 6" xfId="15880" xr:uid="{00000000-0005-0000-0000-0000423D0000}"/>
    <cellStyle name="Normal 12 4 6 6 2" xfId="15881" xr:uid="{00000000-0005-0000-0000-0000433D0000}"/>
    <cellStyle name="Normal 12 4 6 7" xfId="15882" xr:uid="{00000000-0005-0000-0000-0000443D0000}"/>
    <cellStyle name="Normal 12 4 7" xfId="15883" xr:uid="{00000000-0005-0000-0000-0000453D0000}"/>
    <cellStyle name="Normal 12 4 7 2" xfId="15884" xr:uid="{00000000-0005-0000-0000-0000463D0000}"/>
    <cellStyle name="Normal 12 4 7 2 2" xfId="15885" xr:uid="{00000000-0005-0000-0000-0000473D0000}"/>
    <cellStyle name="Normal 12 4 7 2 2 2" xfId="15886" xr:uid="{00000000-0005-0000-0000-0000483D0000}"/>
    <cellStyle name="Normal 12 4 7 2 3" xfId="15887" xr:uid="{00000000-0005-0000-0000-0000493D0000}"/>
    <cellStyle name="Normal 12 4 7 3" xfId="15888" xr:uid="{00000000-0005-0000-0000-00004A3D0000}"/>
    <cellStyle name="Normal 12 4 7 3 2" xfId="15889" xr:uid="{00000000-0005-0000-0000-00004B3D0000}"/>
    <cellStyle name="Normal 12 4 7 3 2 2" xfId="15890" xr:uid="{00000000-0005-0000-0000-00004C3D0000}"/>
    <cellStyle name="Normal 12 4 7 3 3" xfId="15891" xr:uid="{00000000-0005-0000-0000-00004D3D0000}"/>
    <cellStyle name="Normal 12 4 7 4" xfId="15892" xr:uid="{00000000-0005-0000-0000-00004E3D0000}"/>
    <cellStyle name="Normal 12 4 7 4 2" xfId="15893" xr:uid="{00000000-0005-0000-0000-00004F3D0000}"/>
    <cellStyle name="Normal 12 4 7 5" xfId="15894" xr:uid="{00000000-0005-0000-0000-0000503D0000}"/>
    <cellStyle name="Normal 12 4 7 5 2" xfId="15895" xr:uid="{00000000-0005-0000-0000-0000513D0000}"/>
    <cellStyle name="Normal 12 4 7 6" xfId="15896" xr:uid="{00000000-0005-0000-0000-0000523D0000}"/>
    <cellStyle name="Normal 12 5" xfId="15897" xr:uid="{00000000-0005-0000-0000-0000533D0000}"/>
    <cellStyle name="Normal 12 5 10" xfId="15898" xr:uid="{00000000-0005-0000-0000-0000543D0000}"/>
    <cellStyle name="Normal 12 5 10 2" xfId="15899" xr:uid="{00000000-0005-0000-0000-0000553D0000}"/>
    <cellStyle name="Normal 12 5 11" xfId="15900" xr:uid="{00000000-0005-0000-0000-0000563D0000}"/>
    <cellStyle name="Normal 12 5 2" xfId="15901" xr:uid="{00000000-0005-0000-0000-0000573D0000}"/>
    <cellStyle name="Normal 12 5 2 10" xfId="15902" xr:uid="{00000000-0005-0000-0000-0000583D0000}"/>
    <cellStyle name="Normal 12 5 2 2" xfId="15903" xr:uid="{00000000-0005-0000-0000-0000593D0000}"/>
    <cellStyle name="Normal 12 5 2 2 2" xfId="15904" xr:uid="{00000000-0005-0000-0000-00005A3D0000}"/>
    <cellStyle name="Normal 12 5 2 2 2 2" xfId="15905" xr:uid="{00000000-0005-0000-0000-00005B3D0000}"/>
    <cellStyle name="Normal 12 5 2 2 2 2 2" xfId="15906" xr:uid="{00000000-0005-0000-0000-00005C3D0000}"/>
    <cellStyle name="Normal 12 5 2 2 2 2 2 2" xfId="15907" xr:uid="{00000000-0005-0000-0000-00005D3D0000}"/>
    <cellStyle name="Normal 12 5 2 2 2 2 2 2 2" xfId="15908" xr:uid="{00000000-0005-0000-0000-00005E3D0000}"/>
    <cellStyle name="Normal 12 5 2 2 2 2 2 3" xfId="15909" xr:uid="{00000000-0005-0000-0000-00005F3D0000}"/>
    <cellStyle name="Normal 12 5 2 2 2 2 3" xfId="15910" xr:uid="{00000000-0005-0000-0000-0000603D0000}"/>
    <cellStyle name="Normal 12 5 2 2 2 2 3 2" xfId="15911" xr:uid="{00000000-0005-0000-0000-0000613D0000}"/>
    <cellStyle name="Normal 12 5 2 2 2 2 3 2 2" xfId="15912" xr:uid="{00000000-0005-0000-0000-0000623D0000}"/>
    <cellStyle name="Normal 12 5 2 2 2 2 3 3" xfId="15913" xr:uid="{00000000-0005-0000-0000-0000633D0000}"/>
    <cellStyle name="Normal 12 5 2 2 2 2 4" xfId="15914" xr:uid="{00000000-0005-0000-0000-0000643D0000}"/>
    <cellStyle name="Normal 12 5 2 2 2 2 4 2" xfId="15915" xr:uid="{00000000-0005-0000-0000-0000653D0000}"/>
    <cellStyle name="Normal 12 5 2 2 2 2 5" xfId="15916" xr:uid="{00000000-0005-0000-0000-0000663D0000}"/>
    <cellStyle name="Normal 12 5 2 2 2 2 5 2" xfId="15917" xr:uid="{00000000-0005-0000-0000-0000673D0000}"/>
    <cellStyle name="Normal 12 5 2 2 2 2 6" xfId="15918" xr:uid="{00000000-0005-0000-0000-0000683D0000}"/>
    <cellStyle name="Normal 12 5 2 2 2 3" xfId="15919" xr:uid="{00000000-0005-0000-0000-0000693D0000}"/>
    <cellStyle name="Normal 12 5 2 2 2 3 2" xfId="15920" xr:uid="{00000000-0005-0000-0000-00006A3D0000}"/>
    <cellStyle name="Normal 12 5 2 2 2 3 2 2" xfId="15921" xr:uid="{00000000-0005-0000-0000-00006B3D0000}"/>
    <cellStyle name="Normal 12 5 2 2 2 3 3" xfId="15922" xr:uid="{00000000-0005-0000-0000-00006C3D0000}"/>
    <cellStyle name="Normal 12 5 2 2 2 4" xfId="15923" xr:uid="{00000000-0005-0000-0000-00006D3D0000}"/>
    <cellStyle name="Normal 12 5 2 2 2 4 2" xfId="15924" xr:uid="{00000000-0005-0000-0000-00006E3D0000}"/>
    <cellStyle name="Normal 12 5 2 2 2 4 2 2" xfId="15925" xr:uid="{00000000-0005-0000-0000-00006F3D0000}"/>
    <cellStyle name="Normal 12 5 2 2 2 4 3" xfId="15926" xr:uid="{00000000-0005-0000-0000-0000703D0000}"/>
    <cellStyle name="Normal 12 5 2 2 2 5" xfId="15927" xr:uid="{00000000-0005-0000-0000-0000713D0000}"/>
    <cellStyle name="Normal 12 5 2 2 2 5 2" xfId="15928" xr:uid="{00000000-0005-0000-0000-0000723D0000}"/>
    <cellStyle name="Normal 12 5 2 2 2 6" xfId="15929" xr:uid="{00000000-0005-0000-0000-0000733D0000}"/>
    <cellStyle name="Normal 12 5 2 2 2 6 2" xfId="15930" xr:uid="{00000000-0005-0000-0000-0000743D0000}"/>
    <cellStyle name="Normal 12 5 2 2 2 7" xfId="15931" xr:uid="{00000000-0005-0000-0000-0000753D0000}"/>
    <cellStyle name="Normal 12 5 2 2 3" xfId="15932" xr:uid="{00000000-0005-0000-0000-0000763D0000}"/>
    <cellStyle name="Normal 12 5 2 2 3 2" xfId="15933" xr:uid="{00000000-0005-0000-0000-0000773D0000}"/>
    <cellStyle name="Normal 12 5 2 2 3 2 2" xfId="15934" xr:uid="{00000000-0005-0000-0000-0000783D0000}"/>
    <cellStyle name="Normal 12 5 2 2 3 2 2 2" xfId="15935" xr:uid="{00000000-0005-0000-0000-0000793D0000}"/>
    <cellStyle name="Normal 12 5 2 2 3 2 3" xfId="15936" xr:uid="{00000000-0005-0000-0000-00007A3D0000}"/>
    <cellStyle name="Normal 12 5 2 2 3 3" xfId="15937" xr:uid="{00000000-0005-0000-0000-00007B3D0000}"/>
    <cellStyle name="Normal 12 5 2 2 3 3 2" xfId="15938" xr:uid="{00000000-0005-0000-0000-00007C3D0000}"/>
    <cellStyle name="Normal 12 5 2 2 3 3 2 2" xfId="15939" xr:uid="{00000000-0005-0000-0000-00007D3D0000}"/>
    <cellStyle name="Normal 12 5 2 2 3 3 3" xfId="15940" xr:uid="{00000000-0005-0000-0000-00007E3D0000}"/>
    <cellStyle name="Normal 12 5 2 2 3 4" xfId="15941" xr:uid="{00000000-0005-0000-0000-00007F3D0000}"/>
    <cellStyle name="Normal 12 5 2 2 3 4 2" xfId="15942" xr:uid="{00000000-0005-0000-0000-0000803D0000}"/>
    <cellStyle name="Normal 12 5 2 2 3 5" xfId="15943" xr:uid="{00000000-0005-0000-0000-0000813D0000}"/>
    <cellStyle name="Normal 12 5 2 2 3 5 2" xfId="15944" xr:uid="{00000000-0005-0000-0000-0000823D0000}"/>
    <cellStyle name="Normal 12 5 2 2 3 6" xfId="15945" xr:uid="{00000000-0005-0000-0000-0000833D0000}"/>
    <cellStyle name="Normal 12 5 2 2 4" xfId="15946" xr:uid="{00000000-0005-0000-0000-0000843D0000}"/>
    <cellStyle name="Normal 12 5 2 2 4 2" xfId="15947" xr:uid="{00000000-0005-0000-0000-0000853D0000}"/>
    <cellStyle name="Normal 12 5 2 2 4 2 2" xfId="15948" xr:uid="{00000000-0005-0000-0000-0000863D0000}"/>
    <cellStyle name="Normal 12 5 2 2 4 3" xfId="15949" xr:uid="{00000000-0005-0000-0000-0000873D0000}"/>
    <cellStyle name="Normal 12 5 2 2 5" xfId="15950" xr:uid="{00000000-0005-0000-0000-0000883D0000}"/>
    <cellStyle name="Normal 12 5 2 2 5 2" xfId="15951" xr:uid="{00000000-0005-0000-0000-0000893D0000}"/>
    <cellStyle name="Normal 12 5 2 2 5 2 2" xfId="15952" xr:uid="{00000000-0005-0000-0000-00008A3D0000}"/>
    <cellStyle name="Normal 12 5 2 2 5 3" xfId="15953" xr:uid="{00000000-0005-0000-0000-00008B3D0000}"/>
    <cellStyle name="Normal 12 5 2 2 6" xfId="15954" xr:uid="{00000000-0005-0000-0000-00008C3D0000}"/>
    <cellStyle name="Normal 12 5 2 2 6 2" xfId="15955" xr:uid="{00000000-0005-0000-0000-00008D3D0000}"/>
    <cellStyle name="Normal 12 5 2 2 7" xfId="15956" xr:uid="{00000000-0005-0000-0000-00008E3D0000}"/>
    <cellStyle name="Normal 12 5 2 2 7 2" xfId="15957" xr:uid="{00000000-0005-0000-0000-00008F3D0000}"/>
    <cellStyle name="Normal 12 5 2 2 8" xfId="15958" xr:uid="{00000000-0005-0000-0000-0000903D0000}"/>
    <cellStyle name="Normal 12 5 2 3" xfId="15959" xr:uid="{00000000-0005-0000-0000-0000913D0000}"/>
    <cellStyle name="Normal 12 5 2 3 2" xfId="15960" xr:uid="{00000000-0005-0000-0000-0000923D0000}"/>
    <cellStyle name="Normal 12 5 2 3 2 2" xfId="15961" xr:uid="{00000000-0005-0000-0000-0000933D0000}"/>
    <cellStyle name="Normal 12 5 2 3 2 2 2" xfId="15962" xr:uid="{00000000-0005-0000-0000-0000943D0000}"/>
    <cellStyle name="Normal 12 5 2 3 2 2 2 2" xfId="15963" xr:uid="{00000000-0005-0000-0000-0000953D0000}"/>
    <cellStyle name="Normal 12 5 2 3 2 2 3" xfId="15964" xr:uid="{00000000-0005-0000-0000-0000963D0000}"/>
    <cellStyle name="Normal 12 5 2 3 2 3" xfId="15965" xr:uid="{00000000-0005-0000-0000-0000973D0000}"/>
    <cellStyle name="Normal 12 5 2 3 2 3 2" xfId="15966" xr:uid="{00000000-0005-0000-0000-0000983D0000}"/>
    <cellStyle name="Normal 12 5 2 3 2 3 2 2" xfId="15967" xr:uid="{00000000-0005-0000-0000-0000993D0000}"/>
    <cellStyle name="Normal 12 5 2 3 2 3 3" xfId="15968" xr:uid="{00000000-0005-0000-0000-00009A3D0000}"/>
    <cellStyle name="Normal 12 5 2 3 2 4" xfId="15969" xr:uid="{00000000-0005-0000-0000-00009B3D0000}"/>
    <cellStyle name="Normal 12 5 2 3 2 4 2" xfId="15970" xr:uid="{00000000-0005-0000-0000-00009C3D0000}"/>
    <cellStyle name="Normal 12 5 2 3 2 5" xfId="15971" xr:uid="{00000000-0005-0000-0000-00009D3D0000}"/>
    <cellStyle name="Normal 12 5 2 3 2 5 2" xfId="15972" xr:uid="{00000000-0005-0000-0000-00009E3D0000}"/>
    <cellStyle name="Normal 12 5 2 3 2 6" xfId="15973" xr:uid="{00000000-0005-0000-0000-00009F3D0000}"/>
    <cellStyle name="Normal 12 5 2 3 3" xfId="15974" xr:uid="{00000000-0005-0000-0000-0000A03D0000}"/>
    <cellStyle name="Normal 12 5 2 3 3 2" xfId="15975" xr:uid="{00000000-0005-0000-0000-0000A13D0000}"/>
    <cellStyle name="Normal 12 5 2 3 3 2 2" xfId="15976" xr:uid="{00000000-0005-0000-0000-0000A23D0000}"/>
    <cellStyle name="Normal 12 5 2 3 3 3" xfId="15977" xr:uid="{00000000-0005-0000-0000-0000A33D0000}"/>
    <cellStyle name="Normal 12 5 2 3 4" xfId="15978" xr:uid="{00000000-0005-0000-0000-0000A43D0000}"/>
    <cellStyle name="Normal 12 5 2 3 4 2" xfId="15979" xr:uid="{00000000-0005-0000-0000-0000A53D0000}"/>
    <cellStyle name="Normal 12 5 2 3 4 2 2" xfId="15980" xr:uid="{00000000-0005-0000-0000-0000A63D0000}"/>
    <cellStyle name="Normal 12 5 2 3 4 3" xfId="15981" xr:uid="{00000000-0005-0000-0000-0000A73D0000}"/>
    <cellStyle name="Normal 12 5 2 3 5" xfId="15982" xr:uid="{00000000-0005-0000-0000-0000A83D0000}"/>
    <cellStyle name="Normal 12 5 2 3 5 2" xfId="15983" xr:uid="{00000000-0005-0000-0000-0000A93D0000}"/>
    <cellStyle name="Normal 12 5 2 3 6" xfId="15984" xr:uid="{00000000-0005-0000-0000-0000AA3D0000}"/>
    <cellStyle name="Normal 12 5 2 3 6 2" xfId="15985" xr:uid="{00000000-0005-0000-0000-0000AB3D0000}"/>
    <cellStyle name="Normal 12 5 2 3 7" xfId="15986" xr:uid="{00000000-0005-0000-0000-0000AC3D0000}"/>
    <cellStyle name="Normal 12 5 2 4" xfId="15987" xr:uid="{00000000-0005-0000-0000-0000AD3D0000}"/>
    <cellStyle name="Normal 12 5 2 4 2" xfId="15988" xr:uid="{00000000-0005-0000-0000-0000AE3D0000}"/>
    <cellStyle name="Normal 12 5 2 4 2 2" xfId="15989" xr:uid="{00000000-0005-0000-0000-0000AF3D0000}"/>
    <cellStyle name="Normal 12 5 2 4 2 2 2" xfId="15990" xr:uid="{00000000-0005-0000-0000-0000B03D0000}"/>
    <cellStyle name="Normal 12 5 2 4 2 2 2 2" xfId="15991" xr:uid="{00000000-0005-0000-0000-0000B13D0000}"/>
    <cellStyle name="Normal 12 5 2 4 2 2 3" xfId="15992" xr:uid="{00000000-0005-0000-0000-0000B23D0000}"/>
    <cellStyle name="Normal 12 5 2 4 2 3" xfId="15993" xr:uid="{00000000-0005-0000-0000-0000B33D0000}"/>
    <cellStyle name="Normal 12 5 2 4 2 3 2" xfId="15994" xr:uid="{00000000-0005-0000-0000-0000B43D0000}"/>
    <cellStyle name="Normal 12 5 2 4 2 3 2 2" xfId="15995" xr:uid="{00000000-0005-0000-0000-0000B53D0000}"/>
    <cellStyle name="Normal 12 5 2 4 2 3 3" xfId="15996" xr:uid="{00000000-0005-0000-0000-0000B63D0000}"/>
    <cellStyle name="Normal 12 5 2 4 2 4" xfId="15997" xr:uid="{00000000-0005-0000-0000-0000B73D0000}"/>
    <cellStyle name="Normal 12 5 2 4 2 4 2" xfId="15998" xr:uid="{00000000-0005-0000-0000-0000B83D0000}"/>
    <cellStyle name="Normal 12 5 2 4 2 5" xfId="15999" xr:uid="{00000000-0005-0000-0000-0000B93D0000}"/>
    <cellStyle name="Normal 12 5 2 4 2 5 2" xfId="16000" xr:uid="{00000000-0005-0000-0000-0000BA3D0000}"/>
    <cellStyle name="Normal 12 5 2 4 2 6" xfId="16001" xr:uid="{00000000-0005-0000-0000-0000BB3D0000}"/>
    <cellStyle name="Normal 12 5 2 4 3" xfId="16002" xr:uid="{00000000-0005-0000-0000-0000BC3D0000}"/>
    <cellStyle name="Normal 12 5 2 4 3 2" xfId="16003" xr:uid="{00000000-0005-0000-0000-0000BD3D0000}"/>
    <cellStyle name="Normal 12 5 2 4 3 2 2" xfId="16004" xr:uid="{00000000-0005-0000-0000-0000BE3D0000}"/>
    <cellStyle name="Normal 12 5 2 4 3 3" xfId="16005" xr:uid="{00000000-0005-0000-0000-0000BF3D0000}"/>
    <cellStyle name="Normal 12 5 2 4 4" xfId="16006" xr:uid="{00000000-0005-0000-0000-0000C03D0000}"/>
    <cellStyle name="Normal 12 5 2 4 4 2" xfId="16007" xr:uid="{00000000-0005-0000-0000-0000C13D0000}"/>
    <cellStyle name="Normal 12 5 2 4 4 2 2" xfId="16008" xr:uid="{00000000-0005-0000-0000-0000C23D0000}"/>
    <cellStyle name="Normal 12 5 2 4 4 3" xfId="16009" xr:uid="{00000000-0005-0000-0000-0000C33D0000}"/>
    <cellStyle name="Normal 12 5 2 4 5" xfId="16010" xr:uid="{00000000-0005-0000-0000-0000C43D0000}"/>
    <cellStyle name="Normal 12 5 2 4 5 2" xfId="16011" xr:uid="{00000000-0005-0000-0000-0000C53D0000}"/>
    <cellStyle name="Normal 12 5 2 4 6" xfId="16012" xr:uid="{00000000-0005-0000-0000-0000C63D0000}"/>
    <cellStyle name="Normal 12 5 2 4 6 2" xfId="16013" xr:uid="{00000000-0005-0000-0000-0000C73D0000}"/>
    <cellStyle name="Normal 12 5 2 4 7" xfId="16014" xr:uid="{00000000-0005-0000-0000-0000C83D0000}"/>
    <cellStyle name="Normal 12 5 2 5" xfId="16015" xr:uid="{00000000-0005-0000-0000-0000C93D0000}"/>
    <cellStyle name="Normal 12 5 2 5 2" xfId="16016" xr:uid="{00000000-0005-0000-0000-0000CA3D0000}"/>
    <cellStyle name="Normal 12 5 2 5 2 2" xfId="16017" xr:uid="{00000000-0005-0000-0000-0000CB3D0000}"/>
    <cellStyle name="Normal 12 5 2 5 2 2 2" xfId="16018" xr:uid="{00000000-0005-0000-0000-0000CC3D0000}"/>
    <cellStyle name="Normal 12 5 2 5 2 3" xfId="16019" xr:uid="{00000000-0005-0000-0000-0000CD3D0000}"/>
    <cellStyle name="Normal 12 5 2 5 3" xfId="16020" xr:uid="{00000000-0005-0000-0000-0000CE3D0000}"/>
    <cellStyle name="Normal 12 5 2 5 3 2" xfId="16021" xr:uid="{00000000-0005-0000-0000-0000CF3D0000}"/>
    <cellStyle name="Normal 12 5 2 5 3 2 2" xfId="16022" xr:uid="{00000000-0005-0000-0000-0000D03D0000}"/>
    <cellStyle name="Normal 12 5 2 5 3 3" xfId="16023" xr:uid="{00000000-0005-0000-0000-0000D13D0000}"/>
    <cellStyle name="Normal 12 5 2 5 4" xfId="16024" xr:uid="{00000000-0005-0000-0000-0000D23D0000}"/>
    <cellStyle name="Normal 12 5 2 5 4 2" xfId="16025" xr:uid="{00000000-0005-0000-0000-0000D33D0000}"/>
    <cellStyle name="Normal 12 5 2 5 5" xfId="16026" xr:uid="{00000000-0005-0000-0000-0000D43D0000}"/>
    <cellStyle name="Normal 12 5 2 5 5 2" xfId="16027" xr:uid="{00000000-0005-0000-0000-0000D53D0000}"/>
    <cellStyle name="Normal 12 5 2 5 6" xfId="16028" xr:uid="{00000000-0005-0000-0000-0000D63D0000}"/>
    <cellStyle name="Normal 12 5 2 6" xfId="16029" xr:uid="{00000000-0005-0000-0000-0000D73D0000}"/>
    <cellStyle name="Normal 12 5 2 6 2" xfId="16030" xr:uid="{00000000-0005-0000-0000-0000D83D0000}"/>
    <cellStyle name="Normal 12 5 2 6 2 2" xfId="16031" xr:uid="{00000000-0005-0000-0000-0000D93D0000}"/>
    <cellStyle name="Normal 12 5 2 6 3" xfId="16032" xr:uid="{00000000-0005-0000-0000-0000DA3D0000}"/>
    <cellStyle name="Normal 12 5 2 7" xfId="16033" xr:uid="{00000000-0005-0000-0000-0000DB3D0000}"/>
    <cellStyle name="Normal 12 5 2 7 2" xfId="16034" xr:uid="{00000000-0005-0000-0000-0000DC3D0000}"/>
    <cellStyle name="Normal 12 5 2 7 2 2" xfId="16035" xr:uid="{00000000-0005-0000-0000-0000DD3D0000}"/>
    <cellStyle name="Normal 12 5 2 7 3" xfId="16036" xr:uid="{00000000-0005-0000-0000-0000DE3D0000}"/>
    <cellStyle name="Normal 12 5 2 8" xfId="16037" xr:uid="{00000000-0005-0000-0000-0000DF3D0000}"/>
    <cellStyle name="Normal 12 5 2 8 2" xfId="16038" xr:uid="{00000000-0005-0000-0000-0000E03D0000}"/>
    <cellStyle name="Normal 12 5 2 9" xfId="16039" xr:uid="{00000000-0005-0000-0000-0000E13D0000}"/>
    <cellStyle name="Normal 12 5 2 9 2" xfId="16040" xr:uid="{00000000-0005-0000-0000-0000E23D0000}"/>
    <cellStyle name="Normal 12 5 3" xfId="16041" xr:uid="{00000000-0005-0000-0000-0000E33D0000}"/>
    <cellStyle name="Normal 12 5 3 2" xfId="16042" xr:uid="{00000000-0005-0000-0000-0000E43D0000}"/>
    <cellStyle name="Normal 12 5 3 2 2" xfId="16043" xr:uid="{00000000-0005-0000-0000-0000E53D0000}"/>
    <cellStyle name="Normal 12 5 3 2 2 2" xfId="16044" xr:uid="{00000000-0005-0000-0000-0000E63D0000}"/>
    <cellStyle name="Normal 12 5 3 2 2 2 2" xfId="16045" xr:uid="{00000000-0005-0000-0000-0000E73D0000}"/>
    <cellStyle name="Normal 12 5 3 2 2 2 2 2" xfId="16046" xr:uid="{00000000-0005-0000-0000-0000E83D0000}"/>
    <cellStyle name="Normal 12 5 3 2 2 2 3" xfId="16047" xr:uid="{00000000-0005-0000-0000-0000E93D0000}"/>
    <cellStyle name="Normal 12 5 3 2 2 3" xfId="16048" xr:uid="{00000000-0005-0000-0000-0000EA3D0000}"/>
    <cellStyle name="Normal 12 5 3 2 2 3 2" xfId="16049" xr:uid="{00000000-0005-0000-0000-0000EB3D0000}"/>
    <cellStyle name="Normal 12 5 3 2 2 3 2 2" xfId="16050" xr:uid="{00000000-0005-0000-0000-0000EC3D0000}"/>
    <cellStyle name="Normal 12 5 3 2 2 3 3" xfId="16051" xr:uid="{00000000-0005-0000-0000-0000ED3D0000}"/>
    <cellStyle name="Normal 12 5 3 2 2 4" xfId="16052" xr:uid="{00000000-0005-0000-0000-0000EE3D0000}"/>
    <cellStyle name="Normal 12 5 3 2 2 4 2" xfId="16053" xr:uid="{00000000-0005-0000-0000-0000EF3D0000}"/>
    <cellStyle name="Normal 12 5 3 2 2 5" xfId="16054" xr:uid="{00000000-0005-0000-0000-0000F03D0000}"/>
    <cellStyle name="Normal 12 5 3 2 2 5 2" xfId="16055" xr:uid="{00000000-0005-0000-0000-0000F13D0000}"/>
    <cellStyle name="Normal 12 5 3 2 2 6" xfId="16056" xr:uid="{00000000-0005-0000-0000-0000F23D0000}"/>
    <cellStyle name="Normal 12 5 3 2 3" xfId="16057" xr:uid="{00000000-0005-0000-0000-0000F33D0000}"/>
    <cellStyle name="Normal 12 5 3 2 3 2" xfId="16058" xr:uid="{00000000-0005-0000-0000-0000F43D0000}"/>
    <cellStyle name="Normal 12 5 3 2 3 2 2" xfId="16059" xr:uid="{00000000-0005-0000-0000-0000F53D0000}"/>
    <cellStyle name="Normal 12 5 3 2 3 3" xfId="16060" xr:uid="{00000000-0005-0000-0000-0000F63D0000}"/>
    <cellStyle name="Normal 12 5 3 2 4" xfId="16061" xr:uid="{00000000-0005-0000-0000-0000F73D0000}"/>
    <cellStyle name="Normal 12 5 3 2 4 2" xfId="16062" xr:uid="{00000000-0005-0000-0000-0000F83D0000}"/>
    <cellStyle name="Normal 12 5 3 2 4 2 2" xfId="16063" xr:uid="{00000000-0005-0000-0000-0000F93D0000}"/>
    <cellStyle name="Normal 12 5 3 2 4 3" xfId="16064" xr:uid="{00000000-0005-0000-0000-0000FA3D0000}"/>
    <cellStyle name="Normal 12 5 3 2 5" xfId="16065" xr:uid="{00000000-0005-0000-0000-0000FB3D0000}"/>
    <cellStyle name="Normal 12 5 3 2 5 2" xfId="16066" xr:uid="{00000000-0005-0000-0000-0000FC3D0000}"/>
    <cellStyle name="Normal 12 5 3 2 6" xfId="16067" xr:uid="{00000000-0005-0000-0000-0000FD3D0000}"/>
    <cellStyle name="Normal 12 5 3 2 6 2" xfId="16068" xr:uid="{00000000-0005-0000-0000-0000FE3D0000}"/>
    <cellStyle name="Normal 12 5 3 2 7" xfId="16069" xr:uid="{00000000-0005-0000-0000-0000FF3D0000}"/>
    <cellStyle name="Normal 12 5 3 3" xfId="16070" xr:uid="{00000000-0005-0000-0000-0000003E0000}"/>
    <cellStyle name="Normal 12 5 3 3 2" xfId="16071" xr:uid="{00000000-0005-0000-0000-0000013E0000}"/>
    <cellStyle name="Normal 12 5 3 3 2 2" xfId="16072" xr:uid="{00000000-0005-0000-0000-0000023E0000}"/>
    <cellStyle name="Normal 12 5 3 3 2 2 2" xfId="16073" xr:uid="{00000000-0005-0000-0000-0000033E0000}"/>
    <cellStyle name="Normal 12 5 3 3 2 3" xfId="16074" xr:uid="{00000000-0005-0000-0000-0000043E0000}"/>
    <cellStyle name="Normal 12 5 3 3 3" xfId="16075" xr:uid="{00000000-0005-0000-0000-0000053E0000}"/>
    <cellStyle name="Normal 12 5 3 3 3 2" xfId="16076" xr:uid="{00000000-0005-0000-0000-0000063E0000}"/>
    <cellStyle name="Normal 12 5 3 3 3 2 2" xfId="16077" xr:uid="{00000000-0005-0000-0000-0000073E0000}"/>
    <cellStyle name="Normal 12 5 3 3 3 3" xfId="16078" xr:uid="{00000000-0005-0000-0000-0000083E0000}"/>
    <cellStyle name="Normal 12 5 3 3 4" xfId="16079" xr:uid="{00000000-0005-0000-0000-0000093E0000}"/>
    <cellStyle name="Normal 12 5 3 3 4 2" xfId="16080" xr:uid="{00000000-0005-0000-0000-00000A3E0000}"/>
    <cellStyle name="Normal 12 5 3 3 5" xfId="16081" xr:uid="{00000000-0005-0000-0000-00000B3E0000}"/>
    <cellStyle name="Normal 12 5 3 3 5 2" xfId="16082" xr:uid="{00000000-0005-0000-0000-00000C3E0000}"/>
    <cellStyle name="Normal 12 5 3 3 6" xfId="16083" xr:uid="{00000000-0005-0000-0000-00000D3E0000}"/>
    <cellStyle name="Normal 12 5 3 4" xfId="16084" xr:uid="{00000000-0005-0000-0000-00000E3E0000}"/>
    <cellStyle name="Normal 12 5 3 4 2" xfId="16085" xr:uid="{00000000-0005-0000-0000-00000F3E0000}"/>
    <cellStyle name="Normal 12 5 3 4 2 2" xfId="16086" xr:uid="{00000000-0005-0000-0000-0000103E0000}"/>
    <cellStyle name="Normal 12 5 3 4 3" xfId="16087" xr:uid="{00000000-0005-0000-0000-0000113E0000}"/>
    <cellStyle name="Normal 12 5 3 5" xfId="16088" xr:uid="{00000000-0005-0000-0000-0000123E0000}"/>
    <cellStyle name="Normal 12 5 3 5 2" xfId="16089" xr:uid="{00000000-0005-0000-0000-0000133E0000}"/>
    <cellStyle name="Normal 12 5 3 5 2 2" xfId="16090" xr:uid="{00000000-0005-0000-0000-0000143E0000}"/>
    <cellStyle name="Normal 12 5 3 5 3" xfId="16091" xr:uid="{00000000-0005-0000-0000-0000153E0000}"/>
    <cellStyle name="Normal 12 5 3 6" xfId="16092" xr:uid="{00000000-0005-0000-0000-0000163E0000}"/>
    <cellStyle name="Normal 12 5 3 6 2" xfId="16093" xr:uid="{00000000-0005-0000-0000-0000173E0000}"/>
    <cellStyle name="Normal 12 5 3 7" xfId="16094" xr:uid="{00000000-0005-0000-0000-0000183E0000}"/>
    <cellStyle name="Normal 12 5 3 7 2" xfId="16095" xr:uid="{00000000-0005-0000-0000-0000193E0000}"/>
    <cellStyle name="Normal 12 5 3 8" xfId="16096" xr:uid="{00000000-0005-0000-0000-00001A3E0000}"/>
    <cellStyle name="Normal 12 5 4" xfId="16097" xr:uid="{00000000-0005-0000-0000-00001B3E0000}"/>
    <cellStyle name="Normal 12 5 4 2" xfId="16098" xr:uid="{00000000-0005-0000-0000-00001C3E0000}"/>
    <cellStyle name="Normal 12 5 4 2 2" xfId="16099" xr:uid="{00000000-0005-0000-0000-00001D3E0000}"/>
    <cellStyle name="Normal 12 5 4 2 2 2" xfId="16100" xr:uid="{00000000-0005-0000-0000-00001E3E0000}"/>
    <cellStyle name="Normal 12 5 4 2 2 2 2" xfId="16101" xr:uid="{00000000-0005-0000-0000-00001F3E0000}"/>
    <cellStyle name="Normal 12 5 4 2 2 3" xfId="16102" xr:uid="{00000000-0005-0000-0000-0000203E0000}"/>
    <cellStyle name="Normal 12 5 4 2 3" xfId="16103" xr:uid="{00000000-0005-0000-0000-0000213E0000}"/>
    <cellStyle name="Normal 12 5 4 2 3 2" xfId="16104" xr:uid="{00000000-0005-0000-0000-0000223E0000}"/>
    <cellStyle name="Normal 12 5 4 2 3 2 2" xfId="16105" xr:uid="{00000000-0005-0000-0000-0000233E0000}"/>
    <cellStyle name="Normal 12 5 4 2 3 3" xfId="16106" xr:uid="{00000000-0005-0000-0000-0000243E0000}"/>
    <cellStyle name="Normal 12 5 4 2 4" xfId="16107" xr:uid="{00000000-0005-0000-0000-0000253E0000}"/>
    <cellStyle name="Normal 12 5 4 2 4 2" xfId="16108" xr:uid="{00000000-0005-0000-0000-0000263E0000}"/>
    <cellStyle name="Normal 12 5 4 2 5" xfId="16109" xr:uid="{00000000-0005-0000-0000-0000273E0000}"/>
    <cellStyle name="Normal 12 5 4 2 5 2" xfId="16110" xr:uid="{00000000-0005-0000-0000-0000283E0000}"/>
    <cellStyle name="Normal 12 5 4 2 6" xfId="16111" xr:uid="{00000000-0005-0000-0000-0000293E0000}"/>
    <cellStyle name="Normal 12 5 4 3" xfId="16112" xr:uid="{00000000-0005-0000-0000-00002A3E0000}"/>
    <cellStyle name="Normal 12 5 4 3 2" xfId="16113" xr:uid="{00000000-0005-0000-0000-00002B3E0000}"/>
    <cellStyle name="Normal 12 5 4 3 2 2" xfId="16114" xr:uid="{00000000-0005-0000-0000-00002C3E0000}"/>
    <cellStyle name="Normal 12 5 4 3 3" xfId="16115" xr:uid="{00000000-0005-0000-0000-00002D3E0000}"/>
    <cellStyle name="Normal 12 5 4 4" xfId="16116" xr:uid="{00000000-0005-0000-0000-00002E3E0000}"/>
    <cellStyle name="Normal 12 5 4 4 2" xfId="16117" xr:uid="{00000000-0005-0000-0000-00002F3E0000}"/>
    <cellStyle name="Normal 12 5 4 4 2 2" xfId="16118" xr:uid="{00000000-0005-0000-0000-0000303E0000}"/>
    <cellStyle name="Normal 12 5 4 4 3" xfId="16119" xr:uid="{00000000-0005-0000-0000-0000313E0000}"/>
    <cellStyle name="Normal 12 5 4 5" xfId="16120" xr:uid="{00000000-0005-0000-0000-0000323E0000}"/>
    <cellStyle name="Normal 12 5 4 5 2" xfId="16121" xr:uid="{00000000-0005-0000-0000-0000333E0000}"/>
    <cellStyle name="Normal 12 5 4 6" xfId="16122" xr:uid="{00000000-0005-0000-0000-0000343E0000}"/>
    <cellStyle name="Normal 12 5 4 6 2" xfId="16123" xr:uid="{00000000-0005-0000-0000-0000353E0000}"/>
    <cellStyle name="Normal 12 5 4 7" xfId="16124" xr:uid="{00000000-0005-0000-0000-0000363E0000}"/>
    <cellStyle name="Normal 12 5 5" xfId="16125" xr:uid="{00000000-0005-0000-0000-0000373E0000}"/>
    <cellStyle name="Normal 12 5 5 2" xfId="16126" xr:uid="{00000000-0005-0000-0000-0000383E0000}"/>
    <cellStyle name="Normal 12 5 5 2 2" xfId="16127" xr:uid="{00000000-0005-0000-0000-0000393E0000}"/>
    <cellStyle name="Normal 12 5 5 2 2 2" xfId="16128" xr:uid="{00000000-0005-0000-0000-00003A3E0000}"/>
    <cellStyle name="Normal 12 5 5 2 2 2 2" xfId="16129" xr:uid="{00000000-0005-0000-0000-00003B3E0000}"/>
    <cellStyle name="Normal 12 5 5 2 2 3" xfId="16130" xr:uid="{00000000-0005-0000-0000-00003C3E0000}"/>
    <cellStyle name="Normal 12 5 5 2 3" xfId="16131" xr:uid="{00000000-0005-0000-0000-00003D3E0000}"/>
    <cellStyle name="Normal 12 5 5 2 3 2" xfId="16132" xr:uid="{00000000-0005-0000-0000-00003E3E0000}"/>
    <cellStyle name="Normal 12 5 5 2 3 2 2" xfId="16133" xr:uid="{00000000-0005-0000-0000-00003F3E0000}"/>
    <cellStyle name="Normal 12 5 5 2 3 3" xfId="16134" xr:uid="{00000000-0005-0000-0000-0000403E0000}"/>
    <cellStyle name="Normal 12 5 5 2 4" xfId="16135" xr:uid="{00000000-0005-0000-0000-0000413E0000}"/>
    <cellStyle name="Normal 12 5 5 2 4 2" xfId="16136" xr:uid="{00000000-0005-0000-0000-0000423E0000}"/>
    <cellStyle name="Normal 12 5 5 2 5" xfId="16137" xr:uid="{00000000-0005-0000-0000-0000433E0000}"/>
    <cellStyle name="Normal 12 5 5 2 5 2" xfId="16138" xr:uid="{00000000-0005-0000-0000-0000443E0000}"/>
    <cellStyle name="Normal 12 5 5 2 6" xfId="16139" xr:uid="{00000000-0005-0000-0000-0000453E0000}"/>
    <cellStyle name="Normal 12 5 5 3" xfId="16140" xr:uid="{00000000-0005-0000-0000-0000463E0000}"/>
    <cellStyle name="Normal 12 5 5 3 2" xfId="16141" xr:uid="{00000000-0005-0000-0000-0000473E0000}"/>
    <cellStyle name="Normal 12 5 5 3 2 2" xfId="16142" xr:uid="{00000000-0005-0000-0000-0000483E0000}"/>
    <cellStyle name="Normal 12 5 5 3 3" xfId="16143" xr:uid="{00000000-0005-0000-0000-0000493E0000}"/>
    <cellStyle name="Normal 12 5 5 4" xfId="16144" xr:uid="{00000000-0005-0000-0000-00004A3E0000}"/>
    <cellStyle name="Normal 12 5 5 4 2" xfId="16145" xr:uid="{00000000-0005-0000-0000-00004B3E0000}"/>
    <cellStyle name="Normal 12 5 5 4 2 2" xfId="16146" xr:uid="{00000000-0005-0000-0000-00004C3E0000}"/>
    <cellStyle name="Normal 12 5 5 4 3" xfId="16147" xr:uid="{00000000-0005-0000-0000-00004D3E0000}"/>
    <cellStyle name="Normal 12 5 5 5" xfId="16148" xr:uid="{00000000-0005-0000-0000-00004E3E0000}"/>
    <cellStyle name="Normal 12 5 5 5 2" xfId="16149" xr:uid="{00000000-0005-0000-0000-00004F3E0000}"/>
    <cellStyle name="Normal 12 5 5 6" xfId="16150" xr:uid="{00000000-0005-0000-0000-0000503E0000}"/>
    <cellStyle name="Normal 12 5 5 6 2" xfId="16151" xr:uid="{00000000-0005-0000-0000-0000513E0000}"/>
    <cellStyle name="Normal 12 5 5 7" xfId="16152" xr:uid="{00000000-0005-0000-0000-0000523E0000}"/>
    <cellStyle name="Normal 12 5 6" xfId="16153" xr:uid="{00000000-0005-0000-0000-0000533E0000}"/>
    <cellStyle name="Normal 12 5 6 2" xfId="16154" xr:uid="{00000000-0005-0000-0000-0000543E0000}"/>
    <cellStyle name="Normal 12 5 6 2 2" xfId="16155" xr:uid="{00000000-0005-0000-0000-0000553E0000}"/>
    <cellStyle name="Normal 12 5 6 2 2 2" xfId="16156" xr:uid="{00000000-0005-0000-0000-0000563E0000}"/>
    <cellStyle name="Normal 12 5 6 2 3" xfId="16157" xr:uid="{00000000-0005-0000-0000-0000573E0000}"/>
    <cellStyle name="Normal 12 5 6 3" xfId="16158" xr:uid="{00000000-0005-0000-0000-0000583E0000}"/>
    <cellStyle name="Normal 12 5 6 3 2" xfId="16159" xr:uid="{00000000-0005-0000-0000-0000593E0000}"/>
    <cellStyle name="Normal 12 5 6 3 2 2" xfId="16160" xr:uid="{00000000-0005-0000-0000-00005A3E0000}"/>
    <cellStyle name="Normal 12 5 6 3 3" xfId="16161" xr:uid="{00000000-0005-0000-0000-00005B3E0000}"/>
    <cellStyle name="Normal 12 5 6 4" xfId="16162" xr:uid="{00000000-0005-0000-0000-00005C3E0000}"/>
    <cellStyle name="Normal 12 5 6 4 2" xfId="16163" xr:uid="{00000000-0005-0000-0000-00005D3E0000}"/>
    <cellStyle name="Normal 12 5 6 5" xfId="16164" xr:uid="{00000000-0005-0000-0000-00005E3E0000}"/>
    <cellStyle name="Normal 12 5 6 5 2" xfId="16165" xr:uid="{00000000-0005-0000-0000-00005F3E0000}"/>
    <cellStyle name="Normal 12 5 6 6" xfId="16166" xr:uid="{00000000-0005-0000-0000-0000603E0000}"/>
    <cellStyle name="Normal 12 5 7" xfId="16167" xr:uid="{00000000-0005-0000-0000-0000613E0000}"/>
    <cellStyle name="Normal 12 5 7 2" xfId="16168" xr:uid="{00000000-0005-0000-0000-0000623E0000}"/>
    <cellStyle name="Normal 12 5 7 2 2" xfId="16169" xr:uid="{00000000-0005-0000-0000-0000633E0000}"/>
    <cellStyle name="Normal 12 5 7 3" xfId="16170" xr:uid="{00000000-0005-0000-0000-0000643E0000}"/>
    <cellStyle name="Normal 12 5 8" xfId="16171" xr:uid="{00000000-0005-0000-0000-0000653E0000}"/>
    <cellStyle name="Normal 12 5 8 2" xfId="16172" xr:uid="{00000000-0005-0000-0000-0000663E0000}"/>
    <cellStyle name="Normal 12 5 8 2 2" xfId="16173" xr:uid="{00000000-0005-0000-0000-0000673E0000}"/>
    <cellStyle name="Normal 12 5 8 3" xfId="16174" xr:uid="{00000000-0005-0000-0000-0000683E0000}"/>
    <cellStyle name="Normal 12 5 9" xfId="16175" xr:uid="{00000000-0005-0000-0000-0000693E0000}"/>
    <cellStyle name="Normal 12 5 9 2" xfId="16176" xr:uid="{00000000-0005-0000-0000-00006A3E0000}"/>
    <cellStyle name="Normal 12 6" xfId="16177" xr:uid="{00000000-0005-0000-0000-00006B3E0000}"/>
    <cellStyle name="Normal 12 6 10" xfId="16178" xr:uid="{00000000-0005-0000-0000-00006C3E0000}"/>
    <cellStyle name="Normal 12 6 2" xfId="16179" xr:uid="{00000000-0005-0000-0000-00006D3E0000}"/>
    <cellStyle name="Normal 12 6 2 2" xfId="16180" xr:uid="{00000000-0005-0000-0000-00006E3E0000}"/>
    <cellStyle name="Normal 12 6 2 2 2" xfId="16181" xr:uid="{00000000-0005-0000-0000-00006F3E0000}"/>
    <cellStyle name="Normal 12 6 2 2 2 2" xfId="16182" xr:uid="{00000000-0005-0000-0000-0000703E0000}"/>
    <cellStyle name="Normal 12 6 2 2 2 2 2" xfId="16183" xr:uid="{00000000-0005-0000-0000-0000713E0000}"/>
    <cellStyle name="Normal 12 6 2 2 2 2 2 2" xfId="16184" xr:uid="{00000000-0005-0000-0000-0000723E0000}"/>
    <cellStyle name="Normal 12 6 2 2 2 2 3" xfId="16185" xr:uid="{00000000-0005-0000-0000-0000733E0000}"/>
    <cellStyle name="Normal 12 6 2 2 2 3" xfId="16186" xr:uid="{00000000-0005-0000-0000-0000743E0000}"/>
    <cellStyle name="Normal 12 6 2 2 2 3 2" xfId="16187" xr:uid="{00000000-0005-0000-0000-0000753E0000}"/>
    <cellStyle name="Normal 12 6 2 2 2 3 2 2" xfId="16188" xr:uid="{00000000-0005-0000-0000-0000763E0000}"/>
    <cellStyle name="Normal 12 6 2 2 2 3 3" xfId="16189" xr:uid="{00000000-0005-0000-0000-0000773E0000}"/>
    <cellStyle name="Normal 12 6 2 2 2 4" xfId="16190" xr:uid="{00000000-0005-0000-0000-0000783E0000}"/>
    <cellStyle name="Normal 12 6 2 2 2 4 2" xfId="16191" xr:uid="{00000000-0005-0000-0000-0000793E0000}"/>
    <cellStyle name="Normal 12 6 2 2 2 5" xfId="16192" xr:uid="{00000000-0005-0000-0000-00007A3E0000}"/>
    <cellStyle name="Normal 12 6 2 2 2 5 2" xfId="16193" xr:uid="{00000000-0005-0000-0000-00007B3E0000}"/>
    <cellStyle name="Normal 12 6 2 2 2 6" xfId="16194" xr:uid="{00000000-0005-0000-0000-00007C3E0000}"/>
    <cellStyle name="Normal 12 6 2 2 3" xfId="16195" xr:uid="{00000000-0005-0000-0000-00007D3E0000}"/>
    <cellStyle name="Normal 12 6 2 2 3 2" xfId="16196" xr:uid="{00000000-0005-0000-0000-00007E3E0000}"/>
    <cellStyle name="Normal 12 6 2 2 3 2 2" xfId="16197" xr:uid="{00000000-0005-0000-0000-00007F3E0000}"/>
    <cellStyle name="Normal 12 6 2 2 3 3" xfId="16198" xr:uid="{00000000-0005-0000-0000-0000803E0000}"/>
    <cellStyle name="Normal 12 6 2 2 4" xfId="16199" xr:uid="{00000000-0005-0000-0000-0000813E0000}"/>
    <cellStyle name="Normal 12 6 2 2 4 2" xfId="16200" xr:uid="{00000000-0005-0000-0000-0000823E0000}"/>
    <cellStyle name="Normal 12 6 2 2 4 2 2" xfId="16201" xr:uid="{00000000-0005-0000-0000-0000833E0000}"/>
    <cellStyle name="Normal 12 6 2 2 4 3" xfId="16202" xr:uid="{00000000-0005-0000-0000-0000843E0000}"/>
    <cellStyle name="Normal 12 6 2 2 5" xfId="16203" xr:uid="{00000000-0005-0000-0000-0000853E0000}"/>
    <cellStyle name="Normal 12 6 2 2 5 2" xfId="16204" xr:uid="{00000000-0005-0000-0000-0000863E0000}"/>
    <cellStyle name="Normal 12 6 2 2 6" xfId="16205" xr:uid="{00000000-0005-0000-0000-0000873E0000}"/>
    <cellStyle name="Normal 12 6 2 2 6 2" xfId="16206" xr:uid="{00000000-0005-0000-0000-0000883E0000}"/>
    <cellStyle name="Normal 12 6 2 2 7" xfId="16207" xr:uid="{00000000-0005-0000-0000-0000893E0000}"/>
    <cellStyle name="Normal 12 6 2 3" xfId="16208" xr:uid="{00000000-0005-0000-0000-00008A3E0000}"/>
    <cellStyle name="Normal 12 6 2 3 2" xfId="16209" xr:uid="{00000000-0005-0000-0000-00008B3E0000}"/>
    <cellStyle name="Normal 12 6 2 3 2 2" xfId="16210" xr:uid="{00000000-0005-0000-0000-00008C3E0000}"/>
    <cellStyle name="Normal 12 6 2 3 2 2 2" xfId="16211" xr:uid="{00000000-0005-0000-0000-00008D3E0000}"/>
    <cellStyle name="Normal 12 6 2 3 2 3" xfId="16212" xr:uid="{00000000-0005-0000-0000-00008E3E0000}"/>
    <cellStyle name="Normal 12 6 2 3 3" xfId="16213" xr:uid="{00000000-0005-0000-0000-00008F3E0000}"/>
    <cellStyle name="Normal 12 6 2 3 3 2" xfId="16214" xr:uid="{00000000-0005-0000-0000-0000903E0000}"/>
    <cellStyle name="Normal 12 6 2 3 3 2 2" xfId="16215" xr:uid="{00000000-0005-0000-0000-0000913E0000}"/>
    <cellStyle name="Normal 12 6 2 3 3 3" xfId="16216" xr:uid="{00000000-0005-0000-0000-0000923E0000}"/>
    <cellStyle name="Normal 12 6 2 3 4" xfId="16217" xr:uid="{00000000-0005-0000-0000-0000933E0000}"/>
    <cellStyle name="Normal 12 6 2 3 4 2" xfId="16218" xr:uid="{00000000-0005-0000-0000-0000943E0000}"/>
    <cellStyle name="Normal 12 6 2 3 5" xfId="16219" xr:uid="{00000000-0005-0000-0000-0000953E0000}"/>
    <cellStyle name="Normal 12 6 2 3 5 2" xfId="16220" xr:uid="{00000000-0005-0000-0000-0000963E0000}"/>
    <cellStyle name="Normal 12 6 2 3 6" xfId="16221" xr:uid="{00000000-0005-0000-0000-0000973E0000}"/>
    <cellStyle name="Normal 12 6 2 4" xfId="16222" xr:uid="{00000000-0005-0000-0000-0000983E0000}"/>
    <cellStyle name="Normal 12 6 2 4 2" xfId="16223" xr:uid="{00000000-0005-0000-0000-0000993E0000}"/>
    <cellStyle name="Normal 12 6 2 4 2 2" xfId="16224" xr:uid="{00000000-0005-0000-0000-00009A3E0000}"/>
    <cellStyle name="Normal 12 6 2 4 3" xfId="16225" xr:uid="{00000000-0005-0000-0000-00009B3E0000}"/>
    <cellStyle name="Normal 12 6 2 5" xfId="16226" xr:uid="{00000000-0005-0000-0000-00009C3E0000}"/>
    <cellStyle name="Normal 12 6 2 5 2" xfId="16227" xr:uid="{00000000-0005-0000-0000-00009D3E0000}"/>
    <cellStyle name="Normal 12 6 2 5 2 2" xfId="16228" xr:uid="{00000000-0005-0000-0000-00009E3E0000}"/>
    <cellStyle name="Normal 12 6 2 5 3" xfId="16229" xr:uid="{00000000-0005-0000-0000-00009F3E0000}"/>
    <cellStyle name="Normal 12 6 2 6" xfId="16230" xr:uid="{00000000-0005-0000-0000-0000A03E0000}"/>
    <cellStyle name="Normal 12 6 2 6 2" xfId="16231" xr:uid="{00000000-0005-0000-0000-0000A13E0000}"/>
    <cellStyle name="Normal 12 6 2 7" xfId="16232" xr:uid="{00000000-0005-0000-0000-0000A23E0000}"/>
    <cellStyle name="Normal 12 6 2 7 2" xfId="16233" xr:uid="{00000000-0005-0000-0000-0000A33E0000}"/>
    <cellStyle name="Normal 12 6 2 8" xfId="16234" xr:uid="{00000000-0005-0000-0000-0000A43E0000}"/>
    <cellStyle name="Normal 12 6 3" xfId="16235" xr:uid="{00000000-0005-0000-0000-0000A53E0000}"/>
    <cellStyle name="Normal 12 6 3 2" xfId="16236" xr:uid="{00000000-0005-0000-0000-0000A63E0000}"/>
    <cellStyle name="Normal 12 6 3 2 2" xfId="16237" xr:uid="{00000000-0005-0000-0000-0000A73E0000}"/>
    <cellStyle name="Normal 12 6 3 2 2 2" xfId="16238" xr:uid="{00000000-0005-0000-0000-0000A83E0000}"/>
    <cellStyle name="Normal 12 6 3 2 2 2 2" xfId="16239" xr:uid="{00000000-0005-0000-0000-0000A93E0000}"/>
    <cellStyle name="Normal 12 6 3 2 2 3" xfId="16240" xr:uid="{00000000-0005-0000-0000-0000AA3E0000}"/>
    <cellStyle name="Normal 12 6 3 2 3" xfId="16241" xr:uid="{00000000-0005-0000-0000-0000AB3E0000}"/>
    <cellStyle name="Normal 12 6 3 2 3 2" xfId="16242" xr:uid="{00000000-0005-0000-0000-0000AC3E0000}"/>
    <cellStyle name="Normal 12 6 3 2 3 2 2" xfId="16243" xr:uid="{00000000-0005-0000-0000-0000AD3E0000}"/>
    <cellStyle name="Normal 12 6 3 2 3 3" xfId="16244" xr:uid="{00000000-0005-0000-0000-0000AE3E0000}"/>
    <cellStyle name="Normal 12 6 3 2 4" xfId="16245" xr:uid="{00000000-0005-0000-0000-0000AF3E0000}"/>
    <cellStyle name="Normal 12 6 3 2 4 2" xfId="16246" xr:uid="{00000000-0005-0000-0000-0000B03E0000}"/>
    <cellStyle name="Normal 12 6 3 2 5" xfId="16247" xr:uid="{00000000-0005-0000-0000-0000B13E0000}"/>
    <cellStyle name="Normal 12 6 3 2 5 2" xfId="16248" xr:uid="{00000000-0005-0000-0000-0000B23E0000}"/>
    <cellStyle name="Normal 12 6 3 2 6" xfId="16249" xr:uid="{00000000-0005-0000-0000-0000B33E0000}"/>
    <cellStyle name="Normal 12 6 3 3" xfId="16250" xr:uid="{00000000-0005-0000-0000-0000B43E0000}"/>
    <cellStyle name="Normal 12 6 3 3 2" xfId="16251" xr:uid="{00000000-0005-0000-0000-0000B53E0000}"/>
    <cellStyle name="Normal 12 6 3 3 2 2" xfId="16252" xr:uid="{00000000-0005-0000-0000-0000B63E0000}"/>
    <cellStyle name="Normal 12 6 3 3 3" xfId="16253" xr:uid="{00000000-0005-0000-0000-0000B73E0000}"/>
    <cellStyle name="Normal 12 6 3 4" xfId="16254" xr:uid="{00000000-0005-0000-0000-0000B83E0000}"/>
    <cellStyle name="Normal 12 6 3 4 2" xfId="16255" xr:uid="{00000000-0005-0000-0000-0000B93E0000}"/>
    <cellStyle name="Normal 12 6 3 4 2 2" xfId="16256" xr:uid="{00000000-0005-0000-0000-0000BA3E0000}"/>
    <cellStyle name="Normal 12 6 3 4 3" xfId="16257" xr:uid="{00000000-0005-0000-0000-0000BB3E0000}"/>
    <cellStyle name="Normal 12 6 3 5" xfId="16258" xr:uid="{00000000-0005-0000-0000-0000BC3E0000}"/>
    <cellStyle name="Normal 12 6 3 5 2" xfId="16259" xr:uid="{00000000-0005-0000-0000-0000BD3E0000}"/>
    <cellStyle name="Normal 12 6 3 6" xfId="16260" xr:uid="{00000000-0005-0000-0000-0000BE3E0000}"/>
    <cellStyle name="Normal 12 6 3 6 2" xfId="16261" xr:uid="{00000000-0005-0000-0000-0000BF3E0000}"/>
    <cellStyle name="Normal 12 6 3 7" xfId="16262" xr:uid="{00000000-0005-0000-0000-0000C03E0000}"/>
    <cellStyle name="Normal 12 6 4" xfId="16263" xr:uid="{00000000-0005-0000-0000-0000C13E0000}"/>
    <cellStyle name="Normal 12 6 4 2" xfId="16264" xr:uid="{00000000-0005-0000-0000-0000C23E0000}"/>
    <cellStyle name="Normal 12 6 4 2 2" xfId="16265" xr:uid="{00000000-0005-0000-0000-0000C33E0000}"/>
    <cellStyle name="Normal 12 6 4 2 2 2" xfId="16266" xr:uid="{00000000-0005-0000-0000-0000C43E0000}"/>
    <cellStyle name="Normal 12 6 4 2 2 2 2" xfId="16267" xr:uid="{00000000-0005-0000-0000-0000C53E0000}"/>
    <cellStyle name="Normal 12 6 4 2 2 3" xfId="16268" xr:uid="{00000000-0005-0000-0000-0000C63E0000}"/>
    <cellStyle name="Normal 12 6 4 2 3" xfId="16269" xr:uid="{00000000-0005-0000-0000-0000C73E0000}"/>
    <cellStyle name="Normal 12 6 4 2 3 2" xfId="16270" xr:uid="{00000000-0005-0000-0000-0000C83E0000}"/>
    <cellStyle name="Normal 12 6 4 2 3 2 2" xfId="16271" xr:uid="{00000000-0005-0000-0000-0000C93E0000}"/>
    <cellStyle name="Normal 12 6 4 2 3 3" xfId="16272" xr:uid="{00000000-0005-0000-0000-0000CA3E0000}"/>
    <cellStyle name="Normal 12 6 4 2 4" xfId="16273" xr:uid="{00000000-0005-0000-0000-0000CB3E0000}"/>
    <cellStyle name="Normal 12 6 4 2 4 2" xfId="16274" xr:uid="{00000000-0005-0000-0000-0000CC3E0000}"/>
    <cellStyle name="Normal 12 6 4 2 5" xfId="16275" xr:uid="{00000000-0005-0000-0000-0000CD3E0000}"/>
    <cellStyle name="Normal 12 6 4 2 5 2" xfId="16276" xr:uid="{00000000-0005-0000-0000-0000CE3E0000}"/>
    <cellStyle name="Normal 12 6 4 2 6" xfId="16277" xr:uid="{00000000-0005-0000-0000-0000CF3E0000}"/>
    <cellStyle name="Normal 12 6 4 3" xfId="16278" xr:uid="{00000000-0005-0000-0000-0000D03E0000}"/>
    <cellStyle name="Normal 12 6 4 3 2" xfId="16279" xr:uid="{00000000-0005-0000-0000-0000D13E0000}"/>
    <cellStyle name="Normal 12 6 4 3 2 2" xfId="16280" xr:uid="{00000000-0005-0000-0000-0000D23E0000}"/>
    <cellStyle name="Normal 12 6 4 3 3" xfId="16281" xr:uid="{00000000-0005-0000-0000-0000D33E0000}"/>
    <cellStyle name="Normal 12 6 4 4" xfId="16282" xr:uid="{00000000-0005-0000-0000-0000D43E0000}"/>
    <cellStyle name="Normal 12 6 4 4 2" xfId="16283" xr:uid="{00000000-0005-0000-0000-0000D53E0000}"/>
    <cellStyle name="Normal 12 6 4 4 2 2" xfId="16284" xr:uid="{00000000-0005-0000-0000-0000D63E0000}"/>
    <cellStyle name="Normal 12 6 4 4 3" xfId="16285" xr:uid="{00000000-0005-0000-0000-0000D73E0000}"/>
    <cellStyle name="Normal 12 6 4 5" xfId="16286" xr:uid="{00000000-0005-0000-0000-0000D83E0000}"/>
    <cellStyle name="Normal 12 6 4 5 2" xfId="16287" xr:uid="{00000000-0005-0000-0000-0000D93E0000}"/>
    <cellStyle name="Normal 12 6 4 6" xfId="16288" xr:uid="{00000000-0005-0000-0000-0000DA3E0000}"/>
    <cellStyle name="Normal 12 6 4 6 2" xfId="16289" xr:uid="{00000000-0005-0000-0000-0000DB3E0000}"/>
    <cellStyle name="Normal 12 6 4 7" xfId="16290" xr:uid="{00000000-0005-0000-0000-0000DC3E0000}"/>
    <cellStyle name="Normal 12 6 5" xfId="16291" xr:uid="{00000000-0005-0000-0000-0000DD3E0000}"/>
    <cellStyle name="Normal 12 6 5 2" xfId="16292" xr:uid="{00000000-0005-0000-0000-0000DE3E0000}"/>
    <cellStyle name="Normal 12 6 5 2 2" xfId="16293" xr:uid="{00000000-0005-0000-0000-0000DF3E0000}"/>
    <cellStyle name="Normal 12 6 5 2 2 2" xfId="16294" xr:uid="{00000000-0005-0000-0000-0000E03E0000}"/>
    <cellStyle name="Normal 12 6 5 2 3" xfId="16295" xr:uid="{00000000-0005-0000-0000-0000E13E0000}"/>
    <cellStyle name="Normal 12 6 5 3" xfId="16296" xr:uid="{00000000-0005-0000-0000-0000E23E0000}"/>
    <cellStyle name="Normal 12 6 5 3 2" xfId="16297" xr:uid="{00000000-0005-0000-0000-0000E33E0000}"/>
    <cellStyle name="Normal 12 6 5 3 2 2" xfId="16298" xr:uid="{00000000-0005-0000-0000-0000E43E0000}"/>
    <cellStyle name="Normal 12 6 5 3 3" xfId="16299" xr:uid="{00000000-0005-0000-0000-0000E53E0000}"/>
    <cellStyle name="Normal 12 6 5 4" xfId="16300" xr:uid="{00000000-0005-0000-0000-0000E63E0000}"/>
    <cellStyle name="Normal 12 6 5 4 2" xfId="16301" xr:uid="{00000000-0005-0000-0000-0000E73E0000}"/>
    <cellStyle name="Normal 12 6 5 5" xfId="16302" xr:uid="{00000000-0005-0000-0000-0000E83E0000}"/>
    <cellStyle name="Normal 12 6 5 5 2" xfId="16303" xr:uid="{00000000-0005-0000-0000-0000E93E0000}"/>
    <cellStyle name="Normal 12 6 5 6" xfId="16304" xr:uid="{00000000-0005-0000-0000-0000EA3E0000}"/>
    <cellStyle name="Normal 12 6 6" xfId="16305" xr:uid="{00000000-0005-0000-0000-0000EB3E0000}"/>
    <cellStyle name="Normal 12 6 6 2" xfId="16306" xr:uid="{00000000-0005-0000-0000-0000EC3E0000}"/>
    <cellStyle name="Normal 12 6 6 2 2" xfId="16307" xr:uid="{00000000-0005-0000-0000-0000ED3E0000}"/>
    <cellStyle name="Normal 12 6 6 3" xfId="16308" xr:uid="{00000000-0005-0000-0000-0000EE3E0000}"/>
    <cellStyle name="Normal 12 6 7" xfId="16309" xr:uid="{00000000-0005-0000-0000-0000EF3E0000}"/>
    <cellStyle name="Normal 12 6 7 2" xfId="16310" xr:uid="{00000000-0005-0000-0000-0000F03E0000}"/>
    <cellStyle name="Normal 12 6 7 2 2" xfId="16311" xr:uid="{00000000-0005-0000-0000-0000F13E0000}"/>
    <cellStyle name="Normal 12 6 7 3" xfId="16312" xr:uid="{00000000-0005-0000-0000-0000F23E0000}"/>
    <cellStyle name="Normal 12 6 8" xfId="16313" xr:uid="{00000000-0005-0000-0000-0000F33E0000}"/>
    <cellStyle name="Normal 12 6 8 2" xfId="16314" xr:uid="{00000000-0005-0000-0000-0000F43E0000}"/>
    <cellStyle name="Normal 12 6 9" xfId="16315" xr:uid="{00000000-0005-0000-0000-0000F53E0000}"/>
    <cellStyle name="Normal 12 6 9 2" xfId="16316" xr:uid="{00000000-0005-0000-0000-0000F63E0000}"/>
    <cellStyle name="Normal 12 7" xfId="16317" xr:uid="{00000000-0005-0000-0000-0000F73E0000}"/>
    <cellStyle name="Normal 12 7 2" xfId="16318" xr:uid="{00000000-0005-0000-0000-0000F83E0000}"/>
    <cellStyle name="Normal 12 7 2 2" xfId="16319" xr:uid="{00000000-0005-0000-0000-0000F93E0000}"/>
    <cellStyle name="Normal 12 7 2 2 2" xfId="16320" xr:uid="{00000000-0005-0000-0000-0000FA3E0000}"/>
    <cellStyle name="Normal 12 7 2 2 2 2" xfId="16321" xr:uid="{00000000-0005-0000-0000-0000FB3E0000}"/>
    <cellStyle name="Normal 12 7 2 2 2 2 2" xfId="16322" xr:uid="{00000000-0005-0000-0000-0000FC3E0000}"/>
    <cellStyle name="Normal 12 7 2 2 2 3" xfId="16323" xr:uid="{00000000-0005-0000-0000-0000FD3E0000}"/>
    <cellStyle name="Normal 12 7 2 2 3" xfId="16324" xr:uid="{00000000-0005-0000-0000-0000FE3E0000}"/>
    <cellStyle name="Normal 12 7 2 2 3 2" xfId="16325" xr:uid="{00000000-0005-0000-0000-0000FF3E0000}"/>
    <cellStyle name="Normal 12 7 2 2 3 2 2" xfId="16326" xr:uid="{00000000-0005-0000-0000-0000003F0000}"/>
    <cellStyle name="Normal 12 7 2 2 3 3" xfId="16327" xr:uid="{00000000-0005-0000-0000-0000013F0000}"/>
    <cellStyle name="Normal 12 7 2 2 4" xfId="16328" xr:uid="{00000000-0005-0000-0000-0000023F0000}"/>
    <cellStyle name="Normal 12 7 2 2 4 2" xfId="16329" xr:uid="{00000000-0005-0000-0000-0000033F0000}"/>
    <cellStyle name="Normal 12 7 2 2 5" xfId="16330" xr:uid="{00000000-0005-0000-0000-0000043F0000}"/>
    <cellStyle name="Normal 12 7 2 2 5 2" xfId="16331" xr:uid="{00000000-0005-0000-0000-0000053F0000}"/>
    <cellStyle name="Normal 12 7 2 2 6" xfId="16332" xr:uid="{00000000-0005-0000-0000-0000063F0000}"/>
    <cellStyle name="Normal 12 7 2 3" xfId="16333" xr:uid="{00000000-0005-0000-0000-0000073F0000}"/>
    <cellStyle name="Normal 12 7 2 3 2" xfId="16334" xr:uid="{00000000-0005-0000-0000-0000083F0000}"/>
    <cellStyle name="Normal 12 7 2 3 2 2" xfId="16335" xr:uid="{00000000-0005-0000-0000-0000093F0000}"/>
    <cellStyle name="Normal 12 7 2 3 3" xfId="16336" xr:uid="{00000000-0005-0000-0000-00000A3F0000}"/>
    <cellStyle name="Normal 12 7 2 4" xfId="16337" xr:uid="{00000000-0005-0000-0000-00000B3F0000}"/>
    <cellStyle name="Normal 12 7 2 4 2" xfId="16338" xr:uid="{00000000-0005-0000-0000-00000C3F0000}"/>
    <cellStyle name="Normal 12 7 2 4 2 2" xfId="16339" xr:uid="{00000000-0005-0000-0000-00000D3F0000}"/>
    <cellStyle name="Normal 12 7 2 4 3" xfId="16340" xr:uid="{00000000-0005-0000-0000-00000E3F0000}"/>
    <cellStyle name="Normal 12 7 2 5" xfId="16341" xr:uid="{00000000-0005-0000-0000-00000F3F0000}"/>
    <cellStyle name="Normal 12 7 2 5 2" xfId="16342" xr:uid="{00000000-0005-0000-0000-0000103F0000}"/>
    <cellStyle name="Normal 12 7 2 6" xfId="16343" xr:uid="{00000000-0005-0000-0000-0000113F0000}"/>
    <cellStyle name="Normal 12 7 2 6 2" xfId="16344" xr:uid="{00000000-0005-0000-0000-0000123F0000}"/>
    <cellStyle name="Normal 12 7 2 7" xfId="16345" xr:uid="{00000000-0005-0000-0000-0000133F0000}"/>
    <cellStyle name="Normal 12 7 3" xfId="16346" xr:uid="{00000000-0005-0000-0000-0000143F0000}"/>
    <cellStyle name="Normal 12 7 3 2" xfId="16347" xr:uid="{00000000-0005-0000-0000-0000153F0000}"/>
    <cellStyle name="Normal 12 7 3 2 2" xfId="16348" xr:uid="{00000000-0005-0000-0000-0000163F0000}"/>
    <cellStyle name="Normal 12 7 3 2 2 2" xfId="16349" xr:uid="{00000000-0005-0000-0000-0000173F0000}"/>
    <cellStyle name="Normal 12 7 3 2 3" xfId="16350" xr:uid="{00000000-0005-0000-0000-0000183F0000}"/>
    <cellStyle name="Normal 12 7 3 3" xfId="16351" xr:uid="{00000000-0005-0000-0000-0000193F0000}"/>
    <cellStyle name="Normal 12 7 3 3 2" xfId="16352" xr:uid="{00000000-0005-0000-0000-00001A3F0000}"/>
    <cellStyle name="Normal 12 7 3 3 2 2" xfId="16353" xr:uid="{00000000-0005-0000-0000-00001B3F0000}"/>
    <cellStyle name="Normal 12 7 3 3 3" xfId="16354" xr:uid="{00000000-0005-0000-0000-00001C3F0000}"/>
    <cellStyle name="Normal 12 7 3 4" xfId="16355" xr:uid="{00000000-0005-0000-0000-00001D3F0000}"/>
    <cellStyle name="Normal 12 7 3 4 2" xfId="16356" xr:uid="{00000000-0005-0000-0000-00001E3F0000}"/>
    <cellStyle name="Normal 12 7 3 5" xfId="16357" xr:uid="{00000000-0005-0000-0000-00001F3F0000}"/>
    <cellStyle name="Normal 12 7 3 5 2" xfId="16358" xr:uid="{00000000-0005-0000-0000-0000203F0000}"/>
    <cellStyle name="Normal 12 7 3 6" xfId="16359" xr:uid="{00000000-0005-0000-0000-0000213F0000}"/>
    <cellStyle name="Normal 12 7 4" xfId="16360" xr:uid="{00000000-0005-0000-0000-0000223F0000}"/>
    <cellStyle name="Normal 12 7 4 2" xfId="16361" xr:uid="{00000000-0005-0000-0000-0000233F0000}"/>
    <cellStyle name="Normal 12 7 4 2 2" xfId="16362" xr:uid="{00000000-0005-0000-0000-0000243F0000}"/>
    <cellStyle name="Normal 12 7 4 3" xfId="16363" xr:uid="{00000000-0005-0000-0000-0000253F0000}"/>
    <cellStyle name="Normal 12 7 5" xfId="16364" xr:uid="{00000000-0005-0000-0000-0000263F0000}"/>
    <cellStyle name="Normal 12 7 5 2" xfId="16365" xr:uid="{00000000-0005-0000-0000-0000273F0000}"/>
    <cellStyle name="Normal 12 7 5 2 2" xfId="16366" xr:uid="{00000000-0005-0000-0000-0000283F0000}"/>
    <cellStyle name="Normal 12 7 5 3" xfId="16367" xr:uid="{00000000-0005-0000-0000-0000293F0000}"/>
    <cellStyle name="Normal 12 7 6" xfId="16368" xr:uid="{00000000-0005-0000-0000-00002A3F0000}"/>
    <cellStyle name="Normal 12 7 6 2" xfId="16369" xr:uid="{00000000-0005-0000-0000-00002B3F0000}"/>
    <cellStyle name="Normal 12 7 7" xfId="16370" xr:uid="{00000000-0005-0000-0000-00002C3F0000}"/>
    <cellStyle name="Normal 12 7 7 2" xfId="16371" xr:uid="{00000000-0005-0000-0000-00002D3F0000}"/>
    <cellStyle name="Normal 12 7 8" xfId="16372" xr:uid="{00000000-0005-0000-0000-00002E3F0000}"/>
    <cellStyle name="Normal 12 8" xfId="16373" xr:uid="{00000000-0005-0000-0000-00002F3F0000}"/>
    <cellStyle name="Normal 12 8 2" xfId="16374" xr:uid="{00000000-0005-0000-0000-0000303F0000}"/>
    <cellStyle name="Normal 12 8 2 2" xfId="16375" xr:uid="{00000000-0005-0000-0000-0000313F0000}"/>
    <cellStyle name="Normal 12 8 2 2 2" xfId="16376" xr:uid="{00000000-0005-0000-0000-0000323F0000}"/>
    <cellStyle name="Normal 12 8 2 2 2 2" xfId="16377" xr:uid="{00000000-0005-0000-0000-0000333F0000}"/>
    <cellStyle name="Normal 12 8 2 2 3" xfId="16378" xr:uid="{00000000-0005-0000-0000-0000343F0000}"/>
    <cellStyle name="Normal 12 8 2 3" xfId="16379" xr:uid="{00000000-0005-0000-0000-0000353F0000}"/>
    <cellStyle name="Normal 12 8 2 3 2" xfId="16380" xr:uid="{00000000-0005-0000-0000-0000363F0000}"/>
    <cellStyle name="Normal 12 8 2 3 2 2" xfId="16381" xr:uid="{00000000-0005-0000-0000-0000373F0000}"/>
    <cellStyle name="Normal 12 8 2 3 3" xfId="16382" xr:uid="{00000000-0005-0000-0000-0000383F0000}"/>
    <cellStyle name="Normal 12 8 2 4" xfId="16383" xr:uid="{00000000-0005-0000-0000-0000393F0000}"/>
    <cellStyle name="Normal 12 8 2 4 2" xfId="16384" xr:uid="{00000000-0005-0000-0000-00003A3F0000}"/>
    <cellStyle name="Normal 12 8 2 5" xfId="16385" xr:uid="{00000000-0005-0000-0000-00003B3F0000}"/>
    <cellStyle name="Normal 12 8 2 5 2" xfId="16386" xr:uid="{00000000-0005-0000-0000-00003C3F0000}"/>
    <cellStyle name="Normal 12 8 2 6" xfId="16387" xr:uid="{00000000-0005-0000-0000-00003D3F0000}"/>
    <cellStyle name="Normal 12 8 3" xfId="16388" xr:uid="{00000000-0005-0000-0000-00003E3F0000}"/>
    <cellStyle name="Normal 12 8 3 2" xfId="16389" xr:uid="{00000000-0005-0000-0000-00003F3F0000}"/>
    <cellStyle name="Normal 12 8 3 2 2" xfId="16390" xr:uid="{00000000-0005-0000-0000-0000403F0000}"/>
    <cellStyle name="Normal 12 8 3 3" xfId="16391" xr:uid="{00000000-0005-0000-0000-0000413F0000}"/>
    <cellStyle name="Normal 12 8 4" xfId="16392" xr:uid="{00000000-0005-0000-0000-0000423F0000}"/>
    <cellStyle name="Normal 12 8 4 2" xfId="16393" xr:uid="{00000000-0005-0000-0000-0000433F0000}"/>
    <cellStyle name="Normal 12 8 4 2 2" xfId="16394" xr:uid="{00000000-0005-0000-0000-0000443F0000}"/>
    <cellStyle name="Normal 12 8 4 3" xfId="16395" xr:uid="{00000000-0005-0000-0000-0000453F0000}"/>
    <cellStyle name="Normal 12 8 5" xfId="16396" xr:uid="{00000000-0005-0000-0000-0000463F0000}"/>
    <cellStyle name="Normal 12 8 5 2" xfId="16397" xr:uid="{00000000-0005-0000-0000-0000473F0000}"/>
    <cellStyle name="Normal 12 8 6" xfId="16398" xr:uid="{00000000-0005-0000-0000-0000483F0000}"/>
    <cellStyle name="Normal 12 8 6 2" xfId="16399" xr:uid="{00000000-0005-0000-0000-0000493F0000}"/>
    <cellStyle name="Normal 12 8 7" xfId="16400" xr:uid="{00000000-0005-0000-0000-00004A3F0000}"/>
    <cellStyle name="Normal 12 9" xfId="16401" xr:uid="{00000000-0005-0000-0000-00004B3F0000}"/>
    <cellStyle name="Normal 12 9 2" xfId="16402" xr:uid="{00000000-0005-0000-0000-00004C3F0000}"/>
    <cellStyle name="Normal 12 9 2 2" xfId="16403" xr:uid="{00000000-0005-0000-0000-00004D3F0000}"/>
    <cellStyle name="Normal 12 9 2 2 2" xfId="16404" xr:uid="{00000000-0005-0000-0000-00004E3F0000}"/>
    <cellStyle name="Normal 12 9 2 2 2 2" xfId="16405" xr:uid="{00000000-0005-0000-0000-00004F3F0000}"/>
    <cellStyle name="Normal 12 9 2 2 3" xfId="16406" xr:uid="{00000000-0005-0000-0000-0000503F0000}"/>
    <cellStyle name="Normal 12 9 2 3" xfId="16407" xr:uid="{00000000-0005-0000-0000-0000513F0000}"/>
    <cellStyle name="Normal 12 9 2 3 2" xfId="16408" xr:uid="{00000000-0005-0000-0000-0000523F0000}"/>
    <cellStyle name="Normal 12 9 2 3 2 2" xfId="16409" xr:uid="{00000000-0005-0000-0000-0000533F0000}"/>
    <cellStyle name="Normal 12 9 2 3 3" xfId="16410" xr:uid="{00000000-0005-0000-0000-0000543F0000}"/>
    <cellStyle name="Normal 12 9 2 4" xfId="16411" xr:uid="{00000000-0005-0000-0000-0000553F0000}"/>
    <cellStyle name="Normal 12 9 2 4 2" xfId="16412" xr:uid="{00000000-0005-0000-0000-0000563F0000}"/>
    <cellStyle name="Normal 12 9 2 5" xfId="16413" xr:uid="{00000000-0005-0000-0000-0000573F0000}"/>
    <cellStyle name="Normal 12 9 2 5 2" xfId="16414" xr:uid="{00000000-0005-0000-0000-0000583F0000}"/>
    <cellStyle name="Normal 12 9 2 6" xfId="16415" xr:uid="{00000000-0005-0000-0000-0000593F0000}"/>
    <cellStyle name="Normal 12 9 3" xfId="16416" xr:uid="{00000000-0005-0000-0000-00005A3F0000}"/>
    <cellStyle name="Normal 12 9 3 2" xfId="16417" xr:uid="{00000000-0005-0000-0000-00005B3F0000}"/>
    <cellStyle name="Normal 12 9 3 2 2" xfId="16418" xr:uid="{00000000-0005-0000-0000-00005C3F0000}"/>
    <cellStyle name="Normal 12 9 3 3" xfId="16419" xr:uid="{00000000-0005-0000-0000-00005D3F0000}"/>
    <cellStyle name="Normal 12 9 4" xfId="16420" xr:uid="{00000000-0005-0000-0000-00005E3F0000}"/>
    <cellStyle name="Normal 12 9 4 2" xfId="16421" xr:uid="{00000000-0005-0000-0000-00005F3F0000}"/>
    <cellStyle name="Normal 12 9 4 2 2" xfId="16422" xr:uid="{00000000-0005-0000-0000-0000603F0000}"/>
    <cellStyle name="Normal 12 9 4 3" xfId="16423" xr:uid="{00000000-0005-0000-0000-0000613F0000}"/>
    <cellStyle name="Normal 12 9 5" xfId="16424" xr:uid="{00000000-0005-0000-0000-0000623F0000}"/>
    <cellStyle name="Normal 12 9 5 2" xfId="16425" xr:uid="{00000000-0005-0000-0000-0000633F0000}"/>
    <cellStyle name="Normal 12 9 6" xfId="16426" xr:uid="{00000000-0005-0000-0000-0000643F0000}"/>
    <cellStyle name="Normal 12 9 6 2" xfId="16427" xr:uid="{00000000-0005-0000-0000-0000653F0000}"/>
    <cellStyle name="Normal 12 9 7" xfId="16428" xr:uid="{00000000-0005-0000-0000-0000663F0000}"/>
    <cellStyle name="Normal 12_3 - Revenue Credits" xfId="16429" xr:uid="{00000000-0005-0000-0000-0000673F0000}"/>
    <cellStyle name="Normal 13" xfId="670" xr:uid="{00000000-0005-0000-0000-0000683F0000}"/>
    <cellStyle name="Normal 13 10" xfId="16430" xr:uid="{00000000-0005-0000-0000-0000693F0000}"/>
    <cellStyle name="Normal 13 2" xfId="16431" xr:uid="{00000000-0005-0000-0000-00006A3F0000}"/>
    <cellStyle name="Normal 13 2 10" xfId="16432" xr:uid="{00000000-0005-0000-0000-00006B3F0000}"/>
    <cellStyle name="Normal 13 2 2" xfId="16433" xr:uid="{00000000-0005-0000-0000-00006C3F0000}"/>
    <cellStyle name="Normal 13 2 2 2" xfId="16434" xr:uid="{00000000-0005-0000-0000-00006D3F0000}"/>
    <cellStyle name="Normal 13 2 2 2 10" xfId="16435" xr:uid="{00000000-0005-0000-0000-00006E3F0000}"/>
    <cellStyle name="Normal 13 2 2 2 10 2" xfId="16436" xr:uid="{00000000-0005-0000-0000-00006F3F0000}"/>
    <cellStyle name="Normal 13 2 2 2 11" xfId="16437" xr:uid="{00000000-0005-0000-0000-0000703F0000}"/>
    <cellStyle name="Normal 13 2 2 2 2" xfId="16438" xr:uid="{00000000-0005-0000-0000-0000713F0000}"/>
    <cellStyle name="Normal 13 2 2 2 2 10" xfId="16439" xr:uid="{00000000-0005-0000-0000-0000723F0000}"/>
    <cellStyle name="Normal 13 2 2 2 2 2" xfId="16440" xr:uid="{00000000-0005-0000-0000-0000733F0000}"/>
    <cellStyle name="Normal 13 2 2 2 2 2 2" xfId="16441" xr:uid="{00000000-0005-0000-0000-0000743F0000}"/>
    <cellStyle name="Normal 13 2 2 2 2 2 2 2" xfId="16442" xr:uid="{00000000-0005-0000-0000-0000753F0000}"/>
    <cellStyle name="Normal 13 2 2 2 2 2 2 2 2" xfId="16443" xr:uid="{00000000-0005-0000-0000-0000763F0000}"/>
    <cellStyle name="Normal 13 2 2 2 2 2 2 2 2 2" xfId="16444" xr:uid="{00000000-0005-0000-0000-0000773F0000}"/>
    <cellStyle name="Normal 13 2 2 2 2 2 2 2 2 2 2" xfId="16445" xr:uid="{00000000-0005-0000-0000-0000783F0000}"/>
    <cellStyle name="Normal 13 2 2 2 2 2 2 2 2 3" xfId="16446" xr:uid="{00000000-0005-0000-0000-0000793F0000}"/>
    <cellStyle name="Normal 13 2 2 2 2 2 2 2 3" xfId="16447" xr:uid="{00000000-0005-0000-0000-00007A3F0000}"/>
    <cellStyle name="Normal 13 2 2 2 2 2 2 2 3 2" xfId="16448" xr:uid="{00000000-0005-0000-0000-00007B3F0000}"/>
    <cellStyle name="Normal 13 2 2 2 2 2 2 2 3 2 2" xfId="16449" xr:uid="{00000000-0005-0000-0000-00007C3F0000}"/>
    <cellStyle name="Normal 13 2 2 2 2 2 2 2 3 3" xfId="16450" xr:uid="{00000000-0005-0000-0000-00007D3F0000}"/>
    <cellStyle name="Normal 13 2 2 2 2 2 2 2 4" xfId="16451" xr:uid="{00000000-0005-0000-0000-00007E3F0000}"/>
    <cellStyle name="Normal 13 2 2 2 2 2 2 2 4 2" xfId="16452" xr:uid="{00000000-0005-0000-0000-00007F3F0000}"/>
    <cellStyle name="Normal 13 2 2 2 2 2 2 2 5" xfId="16453" xr:uid="{00000000-0005-0000-0000-0000803F0000}"/>
    <cellStyle name="Normal 13 2 2 2 2 2 2 2 5 2" xfId="16454" xr:uid="{00000000-0005-0000-0000-0000813F0000}"/>
    <cellStyle name="Normal 13 2 2 2 2 2 2 2 6" xfId="16455" xr:uid="{00000000-0005-0000-0000-0000823F0000}"/>
    <cellStyle name="Normal 13 2 2 2 2 2 2 3" xfId="16456" xr:uid="{00000000-0005-0000-0000-0000833F0000}"/>
    <cellStyle name="Normal 13 2 2 2 2 2 2 3 2" xfId="16457" xr:uid="{00000000-0005-0000-0000-0000843F0000}"/>
    <cellStyle name="Normal 13 2 2 2 2 2 2 3 2 2" xfId="16458" xr:uid="{00000000-0005-0000-0000-0000853F0000}"/>
    <cellStyle name="Normal 13 2 2 2 2 2 2 3 3" xfId="16459" xr:uid="{00000000-0005-0000-0000-0000863F0000}"/>
    <cellStyle name="Normal 13 2 2 2 2 2 2 4" xfId="16460" xr:uid="{00000000-0005-0000-0000-0000873F0000}"/>
    <cellStyle name="Normal 13 2 2 2 2 2 2 4 2" xfId="16461" xr:uid="{00000000-0005-0000-0000-0000883F0000}"/>
    <cellStyle name="Normal 13 2 2 2 2 2 2 4 2 2" xfId="16462" xr:uid="{00000000-0005-0000-0000-0000893F0000}"/>
    <cellStyle name="Normal 13 2 2 2 2 2 2 4 3" xfId="16463" xr:uid="{00000000-0005-0000-0000-00008A3F0000}"/>
    <cellStyle name="Normal 13 2 2 2 2 2 2 5" xfId="16464" xr:uid="{00000000-0005-0000-0000-00008B3F0000}"/>
    <cellStyle name="Normal 13 2 2 2 2 2 2 5 2" xfId="16465" xr:uid="{00000000-0005-0000-0000-00008C3F0000}"/>
    <cellStyle name="Normal 13 2 2 2 2 2 2 6" xfId="16466" xr:uid="{00000000-0005-0000-0000-00008D3F0000}"/>
    <cellStyle name="Normal 13 2 2 2 2 2 2 6 2" xfId="16467" xr:uid="{00000000-0005-0000-0000-00008E3F0000}"/>
    <cellStyle name="Normal 13 2 2 2 2 2 2 7" xfId="16468" xr:uid="{00000000-0005-0000-0000-00008F3F0000}"/>
    <cellStyle name="Normal 13 2 2 2 2 2 3" xfId="16469" xr:uid="{00000000-0005-0000-0000-0000903F0000}"/>
    <cellStyle name="Normal 13 2 2 2 2 2 3 2" xfId="16470" xr:uid="{00000000-0005-0000-0000-0000913F0000}"/>
    <cellStyle name="Normal 13 2 2 2 2 2 3 2 2" xfId="16471" xr:uid="{00000000-0005-0000-0000-0000923F0000}"/>
    <cellStyle name="Normal 13 2 2 2 2 2 3 2 2 2" xfId="16472" xr:uid="{00000000-0005-0000-0000-0000933F0000}"/>
    <cellStyle name="Normal 13 2 2 2 2 2 3 2 3" xfId="16473" xr:uid="{00000000-0005-0000-0000-0000943F0000}"/>
    <cellStyle name="Normal 13 2 2 2 2 2 3 3" xfId="16474" xr:uid="{00000000-0005-0000-0000-0000953F0000}"/>
    <cellStyle name="Normal 13 2 2 2 2 2 3 3 2" xfId="16475" xr:uid="{00000000-0005-0000-0000-0000963F0000}"/>
    <cellStyle name="Normal 13 2 2 2 2 2 3 3 2 2" xfId="16476" xr:uid="{00000000-0005-0000-0000-0000973F0000}"/>
    <cellStyle name="Normal 13 2 2 2 2 2 3 3 3" xfId="16477" xr:uid="{00000000-0005-0000-0000-0000983F0000}"/>
    <cellStyle name="Normal 13 2 2 2 2 2 3 4" xfId="16478" xr:uid="{00000000-0005-0000-0000-0000993F0000}"/>
    <cellStyle name="Normal 13 2 2 2 2 2 3 4 2" xfId="16479" xr:uid="{00000000-0005-0000-0000-00009A3F0000}"/>
    <cellStyle name="Normal 13 2 2 2 2 2 3 5" xfId="16480" xr:uid="{00000000-0005-0000-0000-00009B3F0000}"/>
    <cellStyle name="Normal 13 2 2 2 2 2 3 5 2" xfId="16481" xr:uid="{00000000-0005-0000-0000-00009C3F0000}"/>
    <cellStyle name="Normal 13 2 2 2 2 2 3 6" xfId="16482" xr:uid="{00000000-0005-0000-0000-00009D3F0000}"/>
    <cellStyle name="Normal 13 2 2 2 2 2 4" xfId="16483" xr:uid="{00000000-0005-0000-0000-00009E3F0000}"/>
    <cellStyle name="Normal 13 2 2 2 2 2 4 2" xfId="16484" xr:uid="{00000000-0005-0000-0000-00009F3F0000}"/>
    <cellStyle name="Normal 13 2 2 2 2 2 4 2 2" xfId="16485" xr:uid="{00000000-0005-0000-0000-0000A03F0000}"/>
    <cellStyle name="Normal 13 2 2 2 2 2 4 3" xfId="16486" xr:uid="{00000000-0005-0000-0000-0000A13F0000}"/>
    <cellStyle name="Normal 13 2 2 2 2 2 5" xfId="16487" xr:uid="{00000000-0005-0000-0000-0000A23F0000}"/>
    <cellStyle name="Normal 13 2 2 2 2 2 5 2" xfId="16488" xr:uid="{00000000-0005-0000-0000-0000A33F0000}"/>
    <cellStyle name="Normal 13 2 2 2 2 2 5 2 2" xfId="16489" xr:uid="{00000000-0005-0000-0000-0000A43F0000}"/>
    <cellStyle name="Normal 13 2 2 2 2 2 5 3" xfId="16490" xr:uid="{00000000-0005-0000-0000-0000A53F0000}"/>
    <cellStyle name="Normal 13 2 2 2 2 2 6" xfId="16491" xr:uid="{00000000-0005-0000-0000-0000A63F0000}"/>
    <cellStyle name="Normal 13 2 2 2 2 2 6 2" xfId="16492" xr:uid="{00000000-0005-0000-0000-0000A73F0000}"/>
    <cellStyle name="Normal 13 2 2 2 2 2 7" xfId="16493" xr:uid="{00000000-0005-0000-0000-0000A83F0000}"/>
    <cellStyle name="Normal 13 2 2 2 2 2 7 2" xfId="16494" xr:uid="{00000000-0005-0000-0000-0000A93F0000}"/>
    <cellStyle name="Normal 13 2 2 2 2 2 8" xfId="16495" xr:uid="{00000000-0005-0000-0000-0000AA3F0000}"/>
    <cellStyle name="Normal 13 2 2 2 2 3" xfId="16496" xr:uid="{00000000-0005-0000-0000-0000AB3F0000}"/>
    <cellStyle name="Normal 13 2 2 2 2 3 2" xfId="16497" xr:uid="{00000000-0005-0000-0000-0000AC3F0000}"/>
    <cellStyle name="Normal 13 2 2 2 2 3 2 2" xfId="16498" xr:uid="{00000000-0005-0000-0000-0000AD3F0000}"/>
    <cellStyle name="Normal 13 2 2 2 2 3 2 2 2" xfId="16499" xr:uid="{00000000-0005-0000-0000-0000AE3F0000}"/>
    <cellStyle name="Normal 13 2 2 2 2 3 2 2 2 2" xfId="16500" xr:uid="{00000000-0005-0000-0000-0000AF3F0000}"/>
    <cellStyle name="Normal 13 2 2 2 2 3 2 2 3" xfId="16501" xr:uid="{00000000-0005-0000-0000-0000B03F0000}"/>
    <cellStyle name="Normal 13 2 2 2 2 3 2 3" xfId="16502" xr:uid="{00000000-0005-0000-0000-0000B13F0000}"/>
    <cellStyle name="Normal 13 2 2 2 2 3 2 3 2" xfId="16503" xr:uid="{00000000-0005-0000-0000-0000B23F0000}"/>
    <cellStyle name="Normal 13 2 2 2 2 3 2 3 2 2" xfId="16504" xr:uid="{00000000-0005-0000-0000-0000B33F0000}"/>
    <cellStyle name="Normal 13 2 2 2 2 3 2 3 3" xfId="16505" xr:uid="{00000000-0005-0000-0000-0000B43F0000}"/>
    <cellStyle name="Normal 13 2 2 2 2 3 2 4" xfId="16506" xr:uid="{00000000-0005-0000-0000-0000B53F0000}"/>
    <cellStyle name="Normal 13 2 2 2 2 3 2 4 2" xfId="16507" xr:uid="{00000000-0005-0000-0000-0000B63F0000}"/>
    <cellStyle name="Normal 13 2 2 2 2 3 2 5" xfId="16508" xr:uid="{00000000-0005-0000-0000-0000B73F0000}"/>
    <cellStyle name="Normal 13 2 2 2 2 3 2 5 2" xfId="16509" xr:uid="{00000000-0005-0000-0000-0000B83F0000}"/>
    <cellStyle name="Normal 13 2 2 2 2 3 2 6" xfId="16510" xr:uid="{00000000-0005-0000-0000-0000B93F0000}"/>
    <cellStyle name="Normal 13 2 2 2 2 3 3" xfId="16511" xr:uid="{00000000-0005-0000-0000-0000BA3F0000}"/>
    <cellStyle name="Normal 13 2 2 2 2 3 3 2" xfId="16512" xr:uid="{00000000-0005-0000-0000-0000BB3F0000}"/>
    <cellStyle name="Normal 13 2 2 2 2 3 3 2 2" xfId="16513" xr:uid="{00000000-0005-0000-0000-0000BC3F0000}"/>
    <cellStyle name="Normal 13 2 2 2 2 3 3 3" xfId="16514" xr:uid="{00000000-0005-0000-0000-0000BD3F0000}"/>
    <cellStyle name="Normal 13 2 2 2 2 3 4" xfId="16515" xr:uid="{00000000-0005-0000-0000-0000BE3F0000}"/>
    <cellStyle name="Normal 13 2 2 2 2 3 4 2" xfId="16516" xr:uid="{00000000-0005-0000-0000-0000BF3F0000}"/>
    <cellStyle name="Normal 13 2 2 2 2 3 4 2 2" xfId="16517" xr:uid="{00000000-0005-0000-0000-0000C03F0000}"/>
    <cellStyle name="Normal 13 2 2 2 2 3 4 3" xfId="16518" xr:uid="{00000000-0005-0000-0000-0000C13F0000}"/>
    <cellStyle name="Normal 13 2 2 2 2 3 5" xfId="16519" xr:uid="{00000000-0005-0000-0000-0000C23F0000}"/>
    <cellStyle name="Normal 13 2 2 2 2 3 5 2" xfId="16520" xr:uid="{00000000-0005-0000-0000-0000C33F0000}"/>
    <cellStyle name="Normal 13 2 2 2 2 3 6" xfId="16521" xr:uid="{00000000-0005-0000-0000-0000C43F0000}"/>
    <cellStyle name="Normal 13 2 2 2 2 3 6 2" xfId="16522" xr:uid="{00000000-0005-0000-0000-0000C53F0000}"/>
    <cellStyle name="Normal 13 2 2 2 2 3 7" xfId="16523" xr:uid="{00000000-0005-0000-0000-0000C63F0000}"/>
    <cellStyle name="Normal 13 2 2 2 2 4" xfId="16524" xr:uid="{00000000-0005-0000-0000-0000C73F0000}"/>
    <cellStyle name="Normal 13 2 2 2 2 4 2" xfId="16525" xr:uid="{00000000-0005-0000-0000-0000C83F0000}"/>
    <cellStyle name="Normal 13 2 2 2 2 4 2 2" xfId="16526" xr:uid="{00000000-0005-0000-0000-0000C93F0000}"/>
    <cellStyle name="Normal 13 2 2 2 2 4 2 2 2" xfId="16527" xr:uid="{00000000-0005-0000-0000-0000CA3F0000}"/>
    <cellStyle name="Normal 13 2 2 2 2 4 2 2 2 2" xfId="16528" xr:uid="{00000000-0005-0000-0000-0000CB3F0000}"/>
    <cellStyle name="Normal 13 2 2 2 2 4 2 2 3" xfId="16529" xr:uid="{00000000-0005-0000-0000-0000CC3F0000}"/>
    <cellStyle name="Normal 13 2 2 2 2 4 2 3" xfId="16530" xr:uid="{00000000-0005-0000-0000-0000CD3F0000}"/>
    <cellStyle name="Normal 13 2 2 2 2 4 2 3 2" xfId="16531" xr:uid="{00000000-0005-0000-0000-0000CE3F0000}"/>
    <cellStyle name="Normal 13 2 2 2 2 4 2 3 2 2" xfId="16532" xr:uid="{00000000-0005-0000-0000-0000CF3F0000}"/>
    <cellStyle name="Normal 13 2 2 2 2 4 2 3 3" xfId="16533" xr:uid="{00000000-0005-0000-0000-0000D03F0000}"/>
    <cellStyle name="Normal 13 2 2 2 2 4 2 4" xfId="16534" xr:uid="{00000000-0005-0000-0000-0000D13F0000}"/>
    <cellStyle name="Normal 13 2 2 2 2 4 2 4 2" xfId="16535" xr:uid="{00000000-0005-0000-0000-0000D23F0000}"/>
    <cellStyle name="Normal 13 2 2 2 2 4 2 5" xfId="16536" xr:uid="{00000000-0005-0000-0000-0000D33F0000}"/>
    <cellStyle name="Normal 13 2 2 2 2 4 2 5 2" xfId="16537" xr:uid="{00000000-0005-0000-0000-0000D43F0000}"/>
    <cellStyle name="Normal 13 2 2 2 2 4 2 6" xfId="16538" xr:uid="{00000000-0005-0000-0000-0000D53F0000}"/>
    <cellStyle name="Normal 13 2 2 2 2 4 3" xfId="16539" xr:uid="{00000000-0005-0000-0000-0000D63F0000}"/>
    <cellStyle name="Normal 13 2 2 2 2 4 3 2" xfId="16540" xr:uid="{00000000-0005-0000-0000-0000D73F0000}"/>
    <cellStyle name="Normal 13 2 2 2 2 4 3 2 2" xfId="16541" xr:uid="{00000000-0005-0000-0000-0000D83F0000}"/>
    <cellStyle name="Normal 13 2 2 2 2 4 3 3" xfId="16542" xr:uid="{00000000-0005-0000-0000-0000D93F0000}"/>
    <cellStyle name="Normal 13 2 2 2 2 4 4" xfId="16543" xr:uid="{00000000-0005-0000-0000-0000DA3F0000}"/>
    <cellStyle name="Normal 13 2 2 2 2 4 4 2" xfId="16544" xr:uid="{00000000-0005-0000-0000-0000DB3F0000}"/>
    <cellStyle name="Normal 13 2 2 2 2 4 4 2 2" xfId="16545" xr:uid="{00000000-0005-0000-0000-0000DC3F0000}"/>
    <cellStyle name="Normal 13 2 2 2 2 4 4 3" xfId="16546" xr:uid="{00000000-0005-0000-0000-0000DD3F0000}"/>
    <cellStyle name="Normal 13 2 2 2 2 4 5" xfId="16547" xr:uid="{00000000-0005-0000-0000-0000DE3F0000}"/>
    <cellStyle name="Normal 13 2 2 2 2 4 5 2" xfId="16548" xr:uid="{00000000-0005-0000-0000-0000DF3F0000}"/>
    <cellStyle name="Normal 13 2 2 2 2 4 6" xfId="16549" xr:uid="{00000000-0005-0000-0000-0000E03F0000}"/>
    <cellStyle name="Normal 13 2 2 2 2 4 6 2" xfId="16550" xr:uid="{00000000-0005-0000-0000-0000E13F0000}"/>
    <cellStyle name="Normal 13 2 2 2 2 4 7" xfId="16551" xr:uid="{00000000-0005-0000-0000-0000E23F0000}"/>
    <cellStyle name="Normal 13 2 2 2 2 5" xfId="16552" xr:uid="{00000000-0005-0000-0000-0000E33F0000}"/>
    <cellStyle name="Normal 13 2 2 2 2 5 2" xfId="16553" xr:uid="{00000000-0005-0000-0000-0000E43F0000}"/>
    <cellStyle name="Normal 13 2 2 2 2 5 2 2" xfId="16554" xr:uid="{00000000-0005-0000-0000-0000E53F0000}"/>
    <cellStyle name="Normal 13 2 2 2 2 5 2 2 2" xfId="16555" xr:uid="{00000000-0005-0000-0000-0000E63F0000}"/>
    <cellStyle name="Normal 13 2 2 2 2 5 2 3" xfId="16556" xr:uid="{00000000-0005-0000-0000-0000E73F0000}"/>
    <cellStyle name="Normal 13 2 2 2 2 5 3" xfId="16557" xr:uid="{00000000-0005-0000-0000-0000E83F0000}"/>
    <cellStyle name="Normal 13 2 2 2 2 5 3 2" xfId="16558" xr:uid="{00000000-0005-0000-0000-0000E93F0000}"/>
    <cellStyle name="Normal 13 2 2 2 2 5 3 2 2" xfId="16559" xr:uid="{00000000-0005-0000-0000-0000EA3F0000}"/>
    <cellStyle name="Normal 13 2 2 2 2 5 3 3" xfId="16560" xr:uid="{00000000-0005-0000-0000-0000EB3F0000}"/>
    <cellStyle name="Normal 13 2 2 2 2 5 4" xfId="16561" xr:uid="{00000000-0005-0000-0000-0000EC3F0000}"/>
    <cellStyle name="Normal 13 2 2 2 2 5 4 2" xfId="16562" xr:uid="{00000000-0005-0000-0000-0000ED3F0000}"/>
    <cellStyle name="Normal 13 2 2 2 2 5 5" xfId="16563" xr:uid="{00000000-0005-0000-0000-0000EE3F0000}"/>
    <cellStyle name="Normal 13 2 2 2 2 5 5 2" xfId="16564" xr:uid="{00000000-0005-0000-0000-0000EF3F0000}"/>
    <cellStyle name="Normal 13 2 2 2 2 5 6" xfId="16565" xr:uid="{00000000-0005-0000-0000-0000F03F0000}"/>
    <cellStyle name="Normal 13 2 2 2 2 6" xfId="16566" xr:uid="{00000000-0005-0000-0000-0000F13F0000}"/>
    <cellStyle name="Normal 13 2 2 2 2 6 2" xfId="16567" xr:uid="{00000000-0005-0000-0000-0000F23F0000}"/>
    <cellStyle name="Normal 13 2 2 2 2 6 2 2" xfId="16568" xr:uid="{00000000-0005-0000-0000-0000F33F0000}"/>
    <cellStyle name="Normal 13 2 2 2 2 6 3" xfId="16569" xr:uid="{00000000-0005-0000-0000-0000F43F0000}"/>
    <cellStyle name="Normal 13 2 2 2 2 7" xfId="16570" xr:uid="{00000000-0005-0000-0000-0000F53F0000}"/>
    <cellStyle name="Normal 13 2 2 2 2 7 2" xfId="16571" xr:uid="{00000000-0005-0000-0000-0000F63F0000}"/>
    <cellStyle name="Normal 13 2 2 2 2 7 2 2" xfId="16572" xr:uid="{00000000-0005-0000-0000-0000F73F0000}"/>
    <cellStyle name="Normal 13 2 2 2 2 7 3" xfId="16573" xr:uid="{00000000-0005-0000-0000-0000F83F0000}"/>
    <cellStyle name="Normal 13 2 2 2 2 8" xfId="16574" xr:uid="{00000000-0005-0000-0000-0000F93F0000}"/>
    <cellStyle name="Normal 13 2 2 2 2 8 2" xfId="16575" xr:uid="{00000000-0005-0000-0000-0000FA3F0000}"/>
    <cellStyle name="Normal 13 2 2 2 2 9" xfId="16576" xr:uid="{00000000-0005-0000-0000-0000FB3F0000}"/>
    <cellStyle name="Normal 13 2 2 2 2 9 2" xfId="16577" xr:uid="{00000000-0005-0000-0000-0000FC3F0000}"/>
    <cellStyle name="Normal 13 2 2 2 3" xfId="16578" xr:uid="{00000000-0005-0000-0000-0000FD3F0000}"/>
    <cellStyle name="Normal 13 2 2 2 3 2" xfId="16579" xr:uid="{00000000-0005-0000-0000-0000FE3F0000}"/>
    <cellStyle name="Normal 13 2 2 2 3 2 2" xfId="16580" xr:uid="{00000000-0005-0000-0000-0000FF3F0000}"/>
    <cellStyle name="Normal 13 2 2 2 3 2 2 2" xfId="16581" xr:uid="{00000000-0005-0000-0000-000000400000}"/>
    <cellStyle name="Normal 13 2 2 2 3 2 2 2 2" xfId="16582" xr:uid="{00000000-0005-0000-0000-000001400000}"/>
    <cellStyle name="Normal 13 2 2 2 3 2 2 2 2 2" xfId="16583" xr:uid="{00000000-0005-0000-0000-000002400000}"/>
    <cellStyle name="Normal 13 2 2 2 3 2 2 2 3" xfId="16584" xr:uid="{00000000-0005-0000-0000-000003400000}"/>
    <cellStyle name="Normal 13 2 2 2 3 2 2 3" xfId="16585" xr:uid="{00000000-0005-0000-0000-000004400000}"/>
    <cellStyle name="Normal 13 2 2 2 3 2 2 3 2" xfId="16586" xr:uid="{00000000-0005-0000-0000-000005400000}"/>
    <cellStyle name="Normal 13 2 2 2 3 2 2 3 2 2" xfId="16587" xr:uid="{00000000-0005-0000-0000-000006400000}"/>
    <cellStyle name="Normal 13 2 2 2 3 2 2 3 3" xfId="16588" xr:uid="{00000000-0005-0000-0000-000007400000}"/>
    <cellStyle name="Normal 13 2 2 2 3 2 2 4" xfId="16589" xr:uid="{00000000-0005-0000-0000-000008400000}"/>
    <cellStyle name="Normal 13 2 2 2 3 2 2 4 2" xfId="16590" xr:uid="{00000000-0005-0000-0000-000009400000}"/>
    <cellStyle name="Normal 13 2 2 2 3 2 2 5" xfId="16591" xr:uid="{00000000-0005-0000-0000-00000A400000}"/>
    <cellStyle name="Normal 13 2 2 2 3 2 2 5 2" xfId="16592" xr:uid="{00000000-0005-0000-0000-00000B400000}"/>
    <cellStyle name="Normal 13 2 2 2 3 2 2 6" xfId="16593" xr:uid="{00000000-0005-0000-0000-00000C400000}"/>
    <cellStyle name="Normal 13 2 2 2 3 2 3" xfId="16594" xr:uid="{00000000-0005-0000-0000-00000D400000}"/>
    <cellStyle name="Normal 13 2 2 2 3 2 3 2" xfId="16595" xr:uid="{00000000-0005-0000-0000-00000E400000}"/>
    <cellStyle name="Normal 13 2 2 2 3 2 3 2 2" xfId="16596" xr:uid="{00000000-0005-0000-0000-00000F400000}"/>
    <cellStyle name="Normal 13 2 2 2 3 2 3 3" xfId="16597" xr:uid="{00000000-0005-0000-0000-000010400000}"/>
    <cellStyle name="Normal 13 2 2 2 3 2 4" xfId="16598" xr:uid="{00000000-0005-0000-0000-000011400000}"/>
    <cellStyle name="Normal 13 2 2 2 3 2 4 2" xfId="16599" xr:uid="{00000000-0005-0000-0000-000012400000}"/>
    <cellStyle name="Normal 13 2 2 2 3 2 4 2 2" xfId="16600" xr:uid="{00000000-0005-0000-0000-000013400000}"/>
    <cellStyle name="Normal 13 2 2 2 3 2 4 3" xfId="16601" xr:uid="{00000000-0005-0000-0000-000014400000}"/>
    <cellStyle name="Normal 13 2 2 2 3 2 5" xfId="16602" xr:uid="{00000000-0005-0000-0000-000015400000}"/>
    <cellStyle name="Normal 13 2 2 2 3 2 5 2" xfId="16603" xr:uid="{00000000-0005-0000-0000-000016400000}"/>
    <cellStyle name="Normal 13 2 2 2 3 2 6" xfId="16604" xr:uid="{00000000-0005-0000-0000-000017400000}"/>
    <cellStyle name="Normal 13 2 2 2 3 2 6 2" xfId="16605" xr:uid="{00000000-0005-0000-0000-000018400000}"/>
    <cellStyle name="Normal 13 2 2 2 3 2 7" xfId="16606" xr:uid="{00000000-0005-0000-0000-000019400000}"/>
    <cellStyle name="Normal 13 2 2 2 3 3" xfId="16607" xr:uid="{00000000-0005-0000-0000-00001A400000}"/>
    <cellStyle name="Normal 13 2 2 2 3 3 2" xfId="16608" xr:uid="{00000000-0005-0000-0000-00001B400000}"/>
    <cellStyle name="Normal 13 2 2 2 3 3 2 2" xfId="16609" xr:uid="{00000000-0005-0000-0000-00001C400000}"/>
    <cellStyle name="Normal 13 2 2 2 3 3 2 2 2" xfId="16610" xr:uid="{00000000-0005-0000-0000-00001D400000}"/>
    <cellStyle name="Normal 13 2 2 2 3 3 2 3" xfId="16611" xr:uid="{00000000-0005-0000-0000-00001E400000}"/>
    <cellStyle name="Normal 13 2 2 2 3 3 3" xfId="16612" xr:uid="{00000000-0005-0000-0000-00001F400000}"/>
    <cellStyle name="Normal 13 2 2 2 3 3 3 2" xfId="16613" xr:uid="{00000000-0005-0000-0000-000020400000}"/>
    <cellStyle name="Normal 13 2 2 2 3 3 3 2 2" xfId="16614" xr:uid="{00000000-0005-0000-0000-000021400000}"/>
    <cellStyle name="Normal 13 2 2 2 3 3 3 3" xfId="16615" xr:uid="{00000000-0005-0000-0000-000022400000}"/>
    <cellStyle name="Normal 13 2 2 2 3 3 4" xfId="16616" xr:uid="{00000000-0005-0000-0000-000023400000}"/>
    <cellStyle name="Normal 13 2 2 2 3 3 4 2" xfId="16617" xr:uid="{00000000-0005-0000-0000-000024400000}"/>
    <cellStyle name="Normal 13 2 2 2 3 3 5" xfId="16618" xr:uid="{00000000-0005-0000-0000-000025400000}"/>
    <cellStyle name="Normal 13 2 2 2 3 3 5 2" xfId="16619" xr:uid="{00000000-0005-0000-0000-000026400000}"/>
    <cellStyle name="Normal 13 2 2 2 3 3 6" xfId="16620" xr:uid="{00000000-0005-0000-0000-000027400000}"/>
    <cellStyle name="Normal 13 2 2 2 3 4" xfId="16621" xr:uid="{00000000-0005-0000-0000-000028400000}"/>
    <cellStyle name="Normal 13 2 2 2 3 4 2" xfId="16622" xr:uid="{00000000-0005-0000-0000-000029400000}"/>
    <cellStyle name="Normal 13 2 2 2 3 4 2 2" xfId="16623" xr:uid="{00000000-0005-0000-0000-00002A400000}"/>
    <cellStyle name="Normal 13 2 2 2 3 4 3" xfId="16624" xr:uid="{00000000-0005-0000-0000-00002B400000}"/>
    <cellStyle name="Normal 13 2 2 2 3 5" xfId="16625" xr:uid="{00000000-0005-0000-0000-00002C400000}"/>
    <cellStyle name="Normal 13 2 2 2 3 5 2" xfId="16626" xr:uid="{00000000-0005-0000-0000-00002D400000}"/>
    <cellStyle name="Normal 13 2 2 2 3 5 2 2" xfId="16627" xr:uid="{00000000-0005-0000-0000-00002E400000}"/>
    <cellStyle name="Normal 13 2 2 2 3 5 3" xfId="16628" xr:uid="{00000000-0005-0000-0000-00002F400000}"/>
    <cellStyle name="Normal 13 2 2 2 3 6" xfId="16629" xr:uid="{00000000-0005-0000-0000-000030400000}"/>
    <cellStyle name="Normal 13 2 2 2 3 6 2" xfId="16630" xr:uid="{00000000-0005-0000-0000-000031400000}"/>
    <cellStyle name="Normal 13 2 2 2 3 7" xfId="16631" xr:uid="{00000000-0005-0000-0000-000032400000}"/>
    <cellStyle name="Normal 13 2 2 2 3 7 2" xfId="16632" xr:uid="{00000000-0005-0000-0000-000033400000}"/>
    <cellStyle name="Normal 13 2 2 2 3 8" xfId="16633" xr:uid="{00000000-0005-0000-0000-000034400000}"/>
    <cellStyle name="Normal 13 2 2 2 4" xfId="16634" xr:uid="{00000000-0005-0000-0000-000035400000}"/>
    <cellStyle name="Normal 13 2 2 2 4 2" xfId="16635" xr:uid="{00000000-0005-0000-0000-000036400000}"/>
    <cellStyle name="Normal 13 2 2 2 4 2 2" xfId="16636" xr:uid="{00000000-0005-0000-0000-000037400000}"/>
    <cellStyle name="Normal 13 2 2 2 4 2 2 2" xfId="16637" xr:uid="{00000000-0005-0000-0000-000038400000}"/>
    <cellStyle name="Normal 13 2 2 2 4 2 2 2 2" xfId="16638" xr:uid="{00000000-0005-0000-0000-000039400000}"/>
    <cellStyle name="Normal 13 2 2 2 4 2 2 3" xfId="16639" xr:uid="{00000000-0005-0000-0000-00003A400000}"/>
    <cellStyle name="Normal 13 2 2 2 4 2 3" xfId="16640" xr:uid="{00000000-0005-0000-0000-00003B400000}"/>
    <cellStyle name="Normal 13 2 2 2 4 2 3 2" xfId="16641" xr:uid="{00000000-0005-0000-0000-00003C400000}"/>
    <cellStyle name="Normal 13 2 2 2 4 2 3 2 2" xfId="16642" xr:uid="{00000000-0005-0000-0000-00003D400000}"/>
    <cellStyle name="Normal 13 2 2 2 4 2 3 3" xfId="16643" xr:uid="{00000000-0005-0000-0000-00003E400000}"/>
    <cellStyle name="Normal 13 2 2 2 4 2 4" xfId="16644" xr:uid="{00000000-0005-0000-0000-00003F400000}"/>
    <cellStyle name="Normal 13 2 2 2 4 2 4 2" xfId="16645" xr:uid="{00000000-0005-0000-0000-000040400000}"/>
    <cellStyle name="Normal 13 2 2 2 4 2 5" xfId="16646" xr:uid="{00000000-0005-0000-0000-000041400000}"/>
    <cellStyle name="Normal 13 2 2 2 4 2 5 2" xfId="16647" xr:uid="{00000000-0005-0000-0000-000042400000}"/>
    <cellStyle name="Normal 13 2 2 2 4 2 6" xfId="16648" xr:uid="{00000000-0005-0000-0000-000043400000}"/>
    <cellStyle name="Normal 13 2 2 2 4 3" xfId="16649" xr:uid="{00000000-0005-0000-0000-000044400000}"/>
    <cellStyle name="Normal 13 2 2 2 4 3 2" xfId="16650" xr:uid="{00000000-0005-0000-0000-000045400000}"/>
    <cellStyle name="Normal 13 2 2 2 4 3 2 2" xfId="16651" xr:uid="{00000000-0005-0000-0000-000046400000}"/>
    <cellStyle name="Normal 13 2 2 2 4 3 3" xfId="16652" xr:uid="{00000000-0005-0000-0000-000047400000}"/>
    <cellStyle name="Normal 13 2 2 2 4 4" xfId="16653" xr:uid="{00000000-0005-0000-0000-000048400000}"/>
    <cellStyle name="Normal 13 2 2 2 4 4 2" xfId="16654" xr:uid="{00000000-0005-0000-0000-000049400000}"/>
    <cellStyle name="Normal 13 2 2 2 4 4 2 2" xfId="16655" xr:uid="{00000000-0005-0000-0000-00004A400000}"/>
    <cellStyle name="Normal 13 2 2 2 4 4 3" xfId="16656" xr:uid="{00000000-0005-0000-0000-00004B400000}"/>
    <cellStyle name="Normal 13 2 2 2 4 5" xfId="16657" xr:uid="{00000000-0005-0000-0000-00004C400000}"/>
    <cellStyle name="Normal 13 2 2 2 4 5 2" xfId="16658" xr:uid="{00000000-0005-0000-0000-00004D400000}"/>
    <cellStyle name="Normal 13 2 2 2 4 6" xfId="16659" xr:uid="{00000000-0005-0000-0000-00004E400000}"/>
    <cellStyle name="Normal 13 2 2 2 4 6 2" xfId="16660" xr:uid="{00000000-0005-0000-0000-00004F400000}"/>
    <cellStyle name="Normal 13 2 2 2 4 7" xfId="16661" xr:uid="{00000000-0005-0000-0000-000050400000}"/>
    <cellStyle name="Normal 13 2 2 2 5" xfId="16662" xr:uid="{00000000-0005-0000-0000-000051400000}"/>
    <cellStyle name="Normal 13 2 2 2 5 2" xfId="16663" xr:uid="{00000000-0005-0000-0000-000052400000}"/>
    <cellStyle name="Normal 13 2 2 2 5 2 2" xfId="16664" xr:uid="{00000000-0005-0000-0000-000053400000}"/>
    <cellStyle name="Normal 13 2 2 2 5 2 2 2" xfId="16665" xr:uid="{00000000-0005-0000-0000-000054400000}"/>
    <cellStyle name="Normal 13 2 2 2 5 2 2 2 2" xfId="16666" xr:uid="{00000000-0005-0000-0000-000055400000}"/>
    <cellStyle name="Normal 13 2 2 2 5 2 2 3" xfId="16667" xr:uid="{00000000-0005-0000-0000-000056400000}"/>
    <cellStyle name="Normal 13 2 2 2 5 2 3" xfId="16668" xr:uid="{00000000-0005-0000-0000-000057400000}"/>
    <cellStyle name="Normal 13 2 2 2 5 2 3 2" xfId="16669" xr:uid="{00000000-0005-0000-0000-000058400000}"/>
    <cellStyle name="Normal 13 2 2 2 5 2 3 2 2" xfId="16670" xr:uid="{00000000-0005-0000-0000-000059400000}"/>
    <cellStyle name="Normal 13 2 2 2 5 2 3 3" xfId="16671" xr:uid="{00000000-0005-0000-0000-00005A400000}"/>
    <cellStyle name="Normal 13 2 2 2 5 2 4" xfId="16672" xr:uid="{00000000-0005-0000-0000-00005B400000}"/>
    <cellStyle name="Normal 13 2 2 2 5 2 4 2" xfId="16673" xr:uid="{00000000-0005-0000-0000-00005C400000}"/>
    <cellStyle name="Normal 13 2 2 2 5 2 5" xfId="16674" xr:uid="{00000000-0005-0000-0000-00005D400000}"/>
    <cellStyle name="Normal 13 2 2 2 5 2 5 2" xfId="16675" xr:uid="{00000000-0005-0000-0000-00005E400000}"/>
    <cellStyle name="Normal 13 2 2 2 5 2 6" xfId="16676" xr:uid="{00000000-0005-0000-0000-00005F400000}"/>
    <cellStyle name="Normal 13 2 2 2 5 3" xfId="16677" xr:uid="{00000000-0005-0000-0000-000060400000}"/>
    <cellStyle name="Normal 13 2 2 2 5 3 2" xfId="16678" xr:uid="{00000000-0005-0000-0000-000061400000}"/>
    <cellStyle name="Normal 13 2 2 2 5 3 2 2" xfId="16679" xr:uid="{00000000-0005-0000-0000-000062400000}"/>
    <cellStyle name="Normal 13 2 2 2 5 3 3" xfId="16680" xr:uid="{00000000-0005-0000-0000-000063400000}"/>
    <cellStyle name="Normal 13 2 2 2 5 4" xfId="16681" xr:uid="{00000000-0005-0000-0000-000064400000}"/>
    <cellStyle name="Normal 13 2 2 2 5 4 2" xfId="16682" xr:uid="{00000000-0005-0000-0000-000065400000}"/>
    <cellStyle name="Normal 13 2 2 2 5 4 2 2" xfId="16683" xr:uid="{00000000-0005-0000-0000-000066400000}"/>
    <cellStyle name="Normal 13 2 2 2 5 4 3" xfId="16684" xr:uid="{00000000-0005-0000-0000-000067400000}"/>
    <cellStyle name="Normal 13 2 2 2 5 5" xfId="16685" xr:uid="{00000000-0005-0000-0000-000068400000}"/>
    <cellStyle name="Normal 13 2 2 2 5 5 2" xfId="16686" xr:uid="{00000000-0005-0000-0000-000069400000}"/>
    <cellStyle name="Normal 13 2 2 2 5 6" xfId="16687" xr:uid="{00000000-0005-0000-0000-00006A400000}"/>
    <cellStyle name="Normal 13 2 2 2 5 6 2" xfId="16688" xr:uid="{00000000-0005-0000-0000-00006B400000}"/>
    <cellStyle name="Normal 13 2 2 2 5 7" xfId="16689" xr:uid="{00000000-0005-0000-0000-00006C400000}"/>
    <cellStyle name="Normal 13 2 2 2 6" xfId="16690" xr:uid="{00000000-0005-0000-0000-00006D400000}"/>
    <cellStyle name="Normal 13 2 2 2 6 2" xfId="16691" xr:uid="{00000000-0005-0000-0000-00006E400000}"/>
    <cellStyle name="Normal 13 2 2 2 6 2 2" xfId="16692" xr:uid="{00000000-0005-0000-0000-00006F400000}"/>
    <cellStyle name="Normal 13 2 2 2 6 2 2 2" xfId="16693" xr:uid="{00000000-0005-0000-0000-000070400000}"/>
    <cellStyle name="Normal 13 2 2 2 6 2 3" xfId="16694" xr:uid="{00000000-0005-0000-0000-000071400000}"/>
    <cellStyle name="Normal 13 2 2 2 6 3" xfId="16695" xr:uid="{00000000-0005-0000-0000-000072400000}"/>
    <cellStyle name="Normal 13 2 2 2 6 3 2" xfId="16696" xr:uid="{00000000-0005-0000-0000-000073400000}"/>
    <cellStyle name="Normal 13 2 2 2 6 3 2 2" xfId="16697" xr:uid="{00000000-0005-0000-0000-000074400000}"/>
    <cellStyle name="Normal 13 2 2 2 6 3 3" xfId="16698" xr:uid="{00000000-0005-0000-0000-000075400000}"/>
    <cellStyle name="Normal 13 2 2 2 6 4" xfId="16699" xr:uid="{00000000-0005-0000-0000-000076400000}"/>
    <cellStyle name="Normal 13 2 2 2 6 4 2" xfId="16700" xr:uid="{00000000-0005-0000-0000-000077400000}"/>
    <cellStyle name="Normal 13 2 2 2 6 5" xfId="16701" xr:uid="{00000000-0005-0000-0000-000078400000}"/>
    <cellStyle name="Normal 13 2 2 2 6 5 2" xfId="16702" xr:uid="{00000000-0005-0000-0000-000079400000}"/>
    <cellStyle name="Normal 13 2 2 2 6 6" xfId="16703" xr:uid="{00000000-0005-0000-0000-00007A400000}"/>
    <cellStyle name="Normal 13 2 2 2 7" xfId="16704" xr:uid="{00000000-0005-0000-0000-00007B400000}"/>
    <cellStyle name="Normal 13 2 2 2 7 2" xfId="16705" xr:uid="{00000000-0005-0000-0000-00007C400000}"/>
    <cellStyle name="Normal 13 2 2 2 7 2 2" xfId="16706" xr:uid="{00000000-0005-0000-0000-00007D400000}"/>
    <cellStyle name="Normal 13 2 2 2 7 3" xfId="16707" xr:uid="{00000000-0005-0000-0000-00007E400000}"/>
    <cellStyle name="Normal 13 2 2 2 8" xfId="16708" xr:uid="{00000000-0005-0000-0000-00007F400000}"/>
    <cellStyle name="Normal 13 2 2 2 8 2" xfId="16709" xr:uid="{00000000-0005-0000-0000-000080400000}"/>
    <cellStyle name="Normal 13 2 2 2 8 2 2" xfId="16710" xr:uid="{00000000-0005-0000-0000-000081400000}"/>
    <cellStyle name="Normal 13 2 2 2 8 3" xfId="16711" xr:uid="{00000000-0005-0000-0000-000082400000}"/>
    <cellStyle name="Normal 13 2 2 2 9" xfId="16712" xr:uid="{00000000-0005-0000-0000-000083400000}"/>
    <cellStyle name="Normal 13 2 2 2 9 2" xfId="16713" xr:uid="{00000000-0005-0000-0000-000084400000}"/>
    <cellStyle name="Normal 13 2 2 3" xfId="16714" xr:uid="{00000000-0005-0000-0000-000085400000}"/>
    <cellStyle name="Normal 13 2 2 3 10" xfId="16715" xr:uid="{00000000-0005-0000-0000-000086400000}"/>
    <cellStyle name="Normal 13 2 2 3 2" xfId="16716" xr:uid="{00000000-0005-0000-0000-000087400000}"/>
    <cellStyle name="Normal 13 2 2 3 2 2" xfId="16717" xr:uid="{00000000-0005-0000-0000-000088400000}"/>
    <cellStyle name="Normal 13 2 2 3 2 2 2" xfId="16718" xr:uid="{00000000-0005-0000-0000-000089400000}"/>
    <cellStyle name="Normal 13 2 2 3 2 2 2 2" xfId="16719" xr:uid="{00000000-0005-0000-0000-00008A400000}"/>
    <cellStyle name="Normal 13 2 2 3 2 2 2 2 2" xfId="16720" xr:uid="{00000000-0005-0000-0000-00008B400000}"/>
    <cellStyle name="Normal 13 2 2 3 2 2 2 2 2 2" xfId="16721" xr:uid="{00000000-0005-0000-0000-00008C400000}"/>
    <cellStyle name="Normal 13 2 2 3 2 2 2 2 3" xfId="16722" xr:uid="{00000000-0005-0000-0000-00008D400000}"/>
    <cellStyle name="Normal 13 2 2 3 2 2 2 3" xfId="16723" xr:uid="{00000000-0005-0000-0000-00008E400000}"/>
    <cellStyle name="Normal 13 2 2 3 2 2 2 3 2" xfId="16724" xr:uid="{00000000-0005-0000-0000-00008F400000}"/>
    <cellStyle name="Normal 13 2 2 3 2 2 2 3 2 2" xfId="16725" xr:uid="{00000000-0005-0000-0000-000090400000}"/>
    <cellStyle name="Normal 13 2 2 3 2 2 2 3 3" xfId="16726" xr:uid="{00000000-0005-0000-0000-000091400000}"/>
    <cellStyle name="Normal 13 2 2 3 2 2 2 4" xfId="16727" xr:uid="{00000000-0005-0000-0000-000092400000}"/>
    <cellStyle name="Normal 13 2 2 3 2 2 2 4 2" xfId="16728" xr:uid="{00000000-0005-0000-0000-000093400000}"/>
    <cellStyle name="Normal 13 2 2 3 2 2 2 5" xfId="16729" xr:uid="{00000000-0005-0000-0000-000094400000}"/>
    <cellStyle name="Normal 13 2 2 3 2 2 2 5 2" xfId="16730" xr:uid="{00000000-0005-0000-0000-000095400000}"/>
    <cellStyle name="Normal 13 2 2 3 2 2 2 6" xfId="16731" xr:uid="{00000000-0005-0000-0000-000096400000}"/>
    <cellStyle name="Normal 13 2 2 3 2 2 3" xfId="16732" xr:uid="{00000000-0005-0000-0000-000097400000}"/>
    <cellStyle name="Normal 13 2 2 3 2 2 3 2" xfId="16733" xr:uid="{00000000-0005-0000-0000-000098400000}"/>
    <cellStyle name="Normal 13 2 2 3 2 2 3 2 2" xfId="16734" xr:uid="{00000000-0005-0000-0000-000099400000}"/>
    <cellStyle name="Normal 13 2 2 3 2 2 3 3" xfId="16735" xr:uid="{00000000-0005-0000-0000-00009A400000}"/>
    <cellStyle name="Normal 13 2 2 3 2 2 4" xfId="16736" xr:uid="{00000000-0005-0000-0000-00009B400000}"/>
    <cellStyle name="Normal 13 2 2 3 2 2 4 2" xfId="16737" xr:uid="{00000000-0005-0000-0000-00009C400000}"/>
    <cellStyle name="Normal 13 2 2 3 2 2 4 2 2" xfId="16738" xr:uid="{00000000-0005-0000-0000-00009D400000}"/>
    <cellStyle name="Normal 13 2 2 3 2 2 4 3" xfId="16739" xr:uid="{00000000-0005-0000-0000-00009E400000}"/>
    <cellStyle name="Normal 13 2 2 3 2 2 5" xfId="16740" xr:uid="{00000000-0005-0000-0000-00009F400000}"/>
    <cellStyle name="Normal 13 2 2 3 2 2 5 2" xfId="16741" xr:uid="{00000000-0005-0000-0000-0000A0400000}"/>
    <cellStyle name="Normal 13 2 2 3 2 2 6" xfId="16742" xr:uid="{00000000-0005-0000-0000-0000A1400000}"/>
    <cellStyle name="Normal 13 2 2 3 2 2 6 2" xfId="16743" xr:uid="{00000000-0005-0000-0000-0000A2400000}"/>
    <cellStyle name="Normal 13 2 2 3 2 2 7" xfId="16744" xr:uid="{00000000-0005-0000-0000-0000A3400000}"/>
    <cellStyle name="Normal 13 2 2 3 2 3" xfId="16745" xr:uid="{00000000-0005-0000-0000-0000A4400000}"/>
    <cellStyle name="Normal 13 2 2 3 2 3 2" xfId="16746" xr:uid="{00000000-0005-0000-0000-0000A5400000}"/>
    <cellStyle name="Normal 13 2 2 3 2 3 2 2" xfId="16747" xr:uid="{00000000-0005-0000-0000-0000A6400000}"/>
    <cellStyle name="Normal 13 2 2 3 2 3 2 2 2" xfId="16748" xr:uid="{00000000-0005-0000-0000-0000A7400000}"/>
    <cellStyle name="Normal 13 2 2 3 2 3 2 3" xfId="16749" xr:uid="{00000000-0005-0000-0000-0000A8400000}"/>
    <cellStyle name="Normal 13 2 2 3 2 3 3" xfId="16750" xr:uid="{00000000-0005-0000-0000-0000A9400000}"/>
    <cellStyle name="Normal 13 2 2 3 2 3 3 2" xfId="16751" xr:uid="{00000000-0005-0000-0000-0000AA400000}"/>
    <cellStyle name="Normal 13 2 2 3 2 3 3 2 2" xfId="16752" xr:uid="{00000000-0005-0000-0000-0000AB400000}"/>
    <cellStyle name="Normal 13 2 2 3 2 3 3 3" xfId="16753" xr:uid="{00000000-0005-0000-0000-0000AC400000}"/>
    <cellStyle name="Normal 13 2 2 3 2 3 4" xfId="16754" xr:uid="{00000000-0005-0000-0000-0000AD400000}"/>
    <cellStyle name="Normal 13 2 2 3 2 3 4 2" xfId="16755" xr:uid="{00000000-0005-0000-0000-0000AE400000}"/>
    <cellStyle name="Normal 13 2 2 3 2 3 5" xfId="16756" xr:uid="{00000000-0005-0000-0000-0000AF400000}"/>
    <cellStyle name="Normal 13 2 2 3 2 3 5 2" xfId="16757" xr:uid="{00000000-0005-0000-0000-0000B0400000}"/>
    <cellStyle name="Normal 13 2 2 3 2 3 6" xfId="16758" xr:uid="{00000000-0005-0000-0000-0000B1400000}"/>
    <cellStyle name="Normal 13 2 2 3 2 4" xfId="16759" xr:uid="{00000000-0005-0000-0000-0000B2400000}"/>
    <cellStyle name="Normal 13 2 2 3 2 4 2" xfId="16760" xr:uid="{00000000-0005-0000-0000-0000B3400000}"/>
    <cellStyle name="Normal 13 2 2 3 2 4 2 2" xfId="16761" xr:uid="{00000000-0005-0000-0000-0000B4400000}"/>
    <cellStyle name="Normal 13 2 2 3 2 4 3" xfId="16762" xr:uid="{00000000-0005-0000-0000-0000B5400000}"/>
    <cellStyle name="Normal 13 2 2 3 2 5" xfId="16763" xr:uid="{00000000-0005-0000-0000-0000B6400000}"/>
    <cellStyle name="Normal 13 2 2 3 2 5 2" xfId="16764" xr:uid="{00000000-0005-0000-0000-0000B7400000}"/>
    <cellStyle name="Normal 13 2 2 3 2 5 2 2" xfId="16765" xr:uid="{00000000-0005-0000-0000-0000B8400000}"/>
    <cellStyle name="Normal 13 2 2 3 2 5 3" xfId="16766" xr:uid="{00000000-0005-0000-0000-0000B9400000}"/>
    <cellStyle name="Normal 13 2 2 3 2 6" xfId="16767" xr:uid="{00000000-0005-0000-0000-0000BA400000}"/>
    <cellStyle name="Normal 13 2 2 3 2 6 2" xfId="16768" xr:uid="{00000000-0005-0000-0000-0000BB400000}"/>
    <cellStyle name="Normal 13 2 2 3 2 7" xfId="16769" xr:uid="{00000000-0005-0000-0000-0000BC400000}"/>
    <cellStyle name="Normal 13 2 2 3 2 7 2" xfId="16770" xr:uid="{00000000-0005-0000-0000-0000BD400000}"/>
    <cellStyle name="Normal 13 2 2 3 2 8" xfId="16771" xr:uid="{00000000-0005-0000-0000-0000BE400000}"/>
    <cellStyle name="Normal 13 2 2 3 3" xfId="16772" xr:uid="{00000000-0005-0000-0000-0000BF400000}"/>
    <cellStyle name="Normal 13 2 2 3 3 2" xfId="16773" xr:uid="{00000000-0005-0000-0000-0000C0400000}"/>
    <cellStyle name="Normal 13 2 2 3 3 2 2" xfId="16774" xr:uid="{00000000-0005-0000-0000-0000C1400000}"/>
    <cellStyle name="Normal 13 2 2 3 3 2 2 2" xfId="16775" xr:uid="{00000000-0005-0000-0000-0000C2400000}"/>
    <cellStyle name="Normal 13 2 2 3 3 2 2 2 2" xfId="16776" xr:uid="{00000000-0005-0000-0000-0000C3400000}"/>
    <cellStyle name="Normal 13 2 2 3 3 2 2 3" xfId="16777" xr:uid="{00000000-0005-0000-0000-0000C4400000}"/>
    <cellStyle name="Normal 13 2 2 3 3 2 3" xfId="16778" xr:uid="{00000000-0005-0000-0000-0000C5400000}"/>
    <cellStyle name="Normal 13 2 2 3 3 2 3 2" xfId="16779" xr:uid="{00000000-0005-0000-0000-0000C6400000}"/>
    <cellStyle name="Normal 13 2 2 3 3 2 3 2 2" xfId="16780" xr:uid="{00000000-0005-0000-0000-0000C7400000}"/>
    <cellStyle name="Normal 13 2 2 3 3 2 3 3" xfId="16781" xr:uid="{00000000-0005-0000-0000-0000C8400000}"/>
    <cellStyle name="Normal 13 2 2 3 3 2 4" xfId="16782" xr:uid="{00000000-0005-0000-0000-0000C9400000}"/>
    <cellStyle name="Normal 13 2 2 3 3 2 4 2" xfId="16783" xr:uid="{00000000-0005-0000-0000-0000CA400000}"/>
    <cellStyle name="Normal 13 2 2 3 3 2 5" xfId="16784" xr:uid="{00000000-0005-0000-0000-0000CB400000}"/>
    <cellStyle name="Normal 13 2 2 3 3 2 5 2" xfId="16785" xr:uid="{00000000-0005-0000-0000-0000CC400000}"/>
    <cellStyle name="Normal 13 2 2 3 3 2 6" xfId="16786" xr:uid="{00000000-0005-0000-0000-0000CD400000}"/>
    <cellStyle name="Normal 13 2 2 3 3 3" xfId="16787" xr:uid="{00000000-0005-0000-0000-0000CE400000}"/>
    <cellStyle name="Normal 13 2 2 3 3 3 2" xfId="16788" xr:uid="{00000000-0005-0000-0000-0000CF400000}"/>
    <cellStyle name="Normal 13 2 2 3 3 3 2 2" xfId="16789" xr:uid="{00000000-0005-0000-0000-0000D0400000}"/>
    <cellStyle name="Normal 13 2 2 3 3 3 3" xfId="16790" xr:uid="{00000000-0005-0000-0000-0000D1400000}"/>
    <cellStyle name="Normal 13 2 2 3 3 4" xfId="16791" xr:uid="{00000000-0005-0000-0000-0000D2400000}"/>
    <cellStyle name="Normal 13 2 2 3 3 4 2" xfId="16792" xr:uid="{00000000-0005-0000-0000-0000D3400000}"/>
    <cellStyle name="Normal 13 2 2 3 3 4 2 2" xfId="16793" xr:uid="{00000000-0005-0000-0000-0000D4400000}"/>
    <cellStyle name="Normal 13 2 2 3 3 4 3" xfId="16794" xr:uid="{00000000-0005-0000-0000-0000D5400000}"/>
    <cellStyle name="Normal 13 2 2 3 3 5" xfId="16795" xr:uid="{00000000-0005-0000-0000-0000D6400000}"/>
    <cellStyle name="Normal 13 2 2 3 3 5 2" xfId="16796" xr:uid="{00000000-0005-0000-0000-0000D7400000}"/>
    <cellStyle name="Normal 13 2 2 3 3 6" xfId="16797" xr:uid="{00000000-0005-0000-0000-0000D8400000}"/>
    <cellStyle name="Normal 13 2 2 3 3 6 2" xfId="16798" xr:uid="{00000000-0005-0000-0000-0000D9400000}"/>
    <cellStyle name="Normal 13 2 2 3 3 7" xfId="16799" xr:uid="{00000000-0005-0000-0000-0000DA400000}"/>
    <cellStyle name="Normal 13 2 2 3 4" xfId="16800" xr:uid="{00000000-0005-0000-0000-0000DB400000}"/>
    <cellStyle name="Normal 13 2 2 3 4 2" xfId="16801" xr:uid="{00000000-0005-0000-0000-0000DC400000}"/>
    <cellStyle name="Normal 13 2 2 3 4 2 2" xfId="16802" xr:uid="{00000000-0005-0000-0000-0000DD400000}"/>
    <cellStyle name="Normal 13 2 2 3 4 2 2 2" xfId="16803" xr:uid="{00000000-0005-0000-0000-0000DE400000}"/>
    <cellStyle name="Normal 13 2 2 3 4 2 2 2 2" xfId="16804" xr:uid="{00000000-0005-0000-0000-0000DF400000}"/>
    <cellStyle name="Normal 13 2 2 3 4 2 2 3" xfId="16805" xr:uid="{00000000-0005-0000-0000-0000E0400000}"/>
    <cellStyle name="Normal 13 2 2 3 4 2 3" xfId="16806" xr:uid="{00000000-0005-0000-0000-0000E1400000}"/>
    <cellStyle name="Normal 13 2 2 3 4 2 3 2" xfId="16807" xr:uid="{00000000-0005-0000-0000-0000E2400000}"/>
    <cellStyle name="Normal 13 2 2 3 4 2 3 2 2" xfId="16808" xr:uid="{00000000-0005-0000-0000-0000E3400000}"/>
    <cellStyle name="Normal 13 2 2 3 4 2 3 3" xfId="16809" xr:uid="{00000000-0005-0000-0000-0000E4400000}"/>
    <cellStyle name="Normal 13 2 2 3 4 2 4" xfId="16810" xr:uid="{00000000-0005-0000-0000-0000E5400000}"/>
    <cellStyle name="Normal 13 2 2 3 4 2 4 2" xfId="16811" xr:uid="{00000000-0005-0000-0000-0000E6400000}"/>
    <cellStyle name="Normal 13 2 2 3 4 2 5" xfId="16812" xr:uid="{00000000-0005-0000-0000-0000E7400000}"/>
    <cellStyle name="Normal 13 2 2 3 4 2 5 2" xfId="16813" xr:uid="{00000000-0005-0000-0000-0000E8400000}"/>
    <cellStyle name="Normal 13 2 2 3 4 2 6" xfId="16814" xr:uid="{00000000-0005-0000-0000-0000E9400000}"/>
    <cellStyle name="Normal 13 2 2 3 4 3" xfId="16815" xr:uid="{00000000-0005-0000-0000-0000EA400000}"/>
    <cellStyle name="Normal 13 2 2 3 4 3 2" xfId="16816" xr:uid="{00000000-0005-0000-0000-0000EB400000}"/>
    <cellStyle name="Normal 13 2 2 3 4 3 2 2" xfId="16817" xr:uid="{00000000-0005-0000-0000-0000EC400000}"/>
    <cellStyle name="Normal 13 2 2 3 4 3 3" xfId="16818" xr:uid="{00000000-0005-0000-0000-0000ED400000}"/>
    <cellStyle name="Normal 13 2 2 3 4 4" xfId="16819" xr:uid="{00000000-0005-0000-0000-0000EE400000}"/>
    <cellStyle name="Normal 13 2 2 3 4 4 2" xfId="16820" xr:uid="{00000000-0005-0000-0000-0000EF400000}"/>
    <cellStyle name="Normal 13 2 2 3 4 4 2 2" xfId="16821" xr:uid="{00000000-0005-0000-0000-0000F0400000}"/>
    <cellStyle name="Normal 13 2 2 3 4 4 3" xfId="16822" xr:uid="{00000000-0005-0000-0000-0000F1400000}"/>
    <cellStyle name="Normal 13 2 2 3 4 5" xfId="16823" xr:uid="{00000000-0005-0000-0000-0000F2400000}"/>
    <cellStyle name="Normal 13 2 2 3 4 5 2" xfId="16824" xr:uid="{00000000-0005-0000-0000-0000F3400000}"/>
    <cellStyle name="Normal 13 2 2 3 4 6" xfId="16825" xr:uid="{00000000-0005-0000-0000-0000F4400000}"/>
    <cellStyle name="Normal 13 2 2 3 4 6 2" xfId="16826" xr:uid="{00000000-0005-0000-0000-0000F5400000}"/>
    <cellStyle name="Normal 13 2 2 3 4 7" xfId="16827" xr:uid="{00000000-0005-0000-0000-0000F6400000}"/>
    <cellStyle name="Normal 13 2 2 3 5" xfId="16828" xr:uid="{00000000-0005-0000-0000-0000F7400000}"/>
    <cellStyle name="Normal 13 2 2 3 5 2" xfId="16829" xr:uid="{00000000-0005-0000-0000-0000F8400000}"/>
    <cellStyle name="Normal 13 2 2 3 5 2 2" xfId="16830" xr:uid="{00000000-0005-0000-0000-0000F9400000}"/>
    <cellStyle name="Normal 13 2 2 3 5 2 2 2" xfId="16831" xr:uid="{00000000-0005-0000-0000-0000FA400000}"/>
    <cellStyle name="Normal 13 2 2 3 5 2 3" xfId="16832" xr:uid="{00000000-0005-0000-0000-0000FB400000}"/>
    <cellStyle name="Normal 13 2 2 3 5 3" xfId="16833" xr:uid="{00000000-0005-0000-0000-0000FC400000}"/>
    <cellStyle name="Normal 13 2 2 3 5 3 2" xfId="16834" xr:uid="{00000000-0005-0000-0000-0000FD400000}"/>
    <cellStyle name="Normal 13 2 2 3 5 3 2 2" xfId="16835" xr:uid="{00000000-0005-0000-0000-0000FE400000}"/>
    <cellStyle name="Normal 13 2 2 3 5 3 3" xfId="16836" xr:uid="{00000000-0005-0000-0000-0000FF400000}"/>
    <cellStyle name="Normal 13 2 2 3 5 4" xfId="16837" xr:uid="{00000000-0005-0000-0000-000000410000}"/>
    <cellStyle name="Normal 13 2 2 3 5 4 2" xfId="16838" xr:uid="{00000000-0005-0000-0000-000001410000}"/>
    <cellStyle name="Normal 13 2 2 3 5 5" xfId="16839" xr:uid="{00000000-0005-0000-0000-000002410000}"/>
    <cellStyle name="Normal 13 2 2 3 5 5 2" xfId="16840" xr:uid="{00000000-0005-0000-0000-000003410000}"/>
    <cellStyle name="Normal 13 2 2 3 5 6" xfId="16841" xr:uid="{00000000-0005-0000-0000-000004410000}"/>
    <cellStyle name="Normal 13 2 2 3 6" xfId="16842" xr:uid="{00000000-0005-0000-0000-000005410000}"/>
    <cellStyle name="Normal 13 2 2 3 6 2" xfId="16843" xr:uid="{00000000-0005-0000-0000-000006410000}"/>
    <cellStyle name="Normal 13 2 2 3 6 2 2" xfId="16844" xr:uid="{00000000-0005-0000-0000-000007410000}"/>
    <cellStyle name="Normal 13 2 2 3 6 3" xfId="16845" xr:uid="{00000000-0005-0000-0000-000008410000}"/>
    <cellStyle name="Normal 13 2 2 3 7" xfId="16846" xr:uid="{00000000-0005-0000-0000-000009410000}"/>
    <cellStyle name="Normal 13 2 2 3 7 2" xfId="16847" xr:uid="{00000000-0005-0000-0000-00000A410000}"/>
    <cellStyle name="Normal 13 2 2 3 7 2 2" xfId="16848" xr:uid="{00000000-0005-0000-0000-00000B410000}"/>
    <cellStyle name="Normal 13 2 2 3 7 3" xfId="16849" xr:uid="{00000000-0005-0000-0000-00000C410000}"/>
    <cellStyle name="Normal 13 2 2 3 8" xfId="16850" xr:uid="{00000000-0005-0000-0000-00000D410000}"/>
    <cellStyle name="Normal 13 2 2 3 8 2" xfId="16851" xr:uid="{00000000-0005-0000-0000-00000E410000}"/>
    <cellStyle name="Normal 13 2 2 3 9" xfId="16852" xr:uid="{00000000-0005-0000-0000-00000F410000}"/>
    <cellStyle name="Normal 13 2 2 3 9 2" xfId="16853" xr:uid="{00000000-0005-0000-0000-000010410000}"/>
    <cellStyle name="Normal 13 2 2 4" xfId="16854" xr:uid="{00000000-0005-0000-0000-000011410000}"/>
    <cellStyle name="Normal 13 2 2 4 2" xfId="16855" xr:uid="{00000000-0005-0000-0000-000012410000}"/>
    <cellStyle name="Normal 13 2 2 4 2 2" xfId="16856" xr:uid="{00000000-0005-0000-0000-000013410000}"/>
    <cellStyle name="Normal 13 2 2 4 2 2 2" xfId="16857" xr:uid="{00000000-0005-0000-0000-000014410000}"/>
    <cellStyle name="Normal 13 2 2 4 2 2 2 2" xfId="16858" xr:uid="{00000000-0005-0000-0000-000015410000}"/>
    <cellStyle name="Normal 13 2 2 4 2 2 2 2 2" xfId="16859" xr:uid="{00000000-0005-0000-0000-000016410000}"/>
    <cellStyle name="Normal 13 2 2 4 2 2 2 3" xfId="16860" xr:uid="{00000000-0005-0000-0000-000017410000}"/>
    <cellStyle name="Normal 13 2 2 4 2 2 3" xfId="16861" xr:uid="{00000000-0005-0000-0000-000018410000}"/>
    <cellStyle name="Normal 13 2 2 4 2 2 3 2" xfId="16862" xr:uid="{00000000-0005-0000-0000-000019410000}"/>
    <cellStyle name="Normal 13 2 2 4 2 2 3 2 2" xfId="16863" xr:uid="{00000000-0005-0000-0000-00001A410000}"/>
    <cellStyle name="Normal 13 2 2 4 2 2 3 3" xfId="16864" xr:uid="{00000000-0005-0000-0000-00001B410000}"/>
    <cellStyle name="Normal 13 2 2 4 2 2 4" xfId="16865" xr:uid="{00000000-0005-0000-0000-00001C410000}"/>
    <cellStyle name="Normal 13 2 2 4 2 2 4 2" xfId="16866" xr:uid="{00000000-0005-0000-0000-00001D410000}"/>
    <cellStyle name="Normal 13 2 2 4 2 2 5" xfId="16867" xr:uid="{00000000-0005-0000-0000-00001E410000}"/>
    <cellStyle name="Normal 13 2 2 4 2 2 5 2" xfId="16868" xr:uid="{00000000-0005-0000-0000-00001F410000}"/>
    <cellStyle name="Normal 13 2 2 4 2 2 6" xfId="16869" xr:uid="{00000000-0005-0000-0000-000020410000}"/>
    <cellStyle name="Normal 13 2 2 4 2 3" xfId="16870" xr:uid="{00000000-0005-0000-0000-000021410000}"/>
    <cellStyle name="Normal 13 2 2 4 2 3 2" xfId="16871" xr:uid="{00000000-0005-0000-0000-000022410000}"/>
    <cellStyle name="Normal 13 2 2 4 2 3 2 2" xfId="16872" xr:uid="{00000000-0005-0000-0000-000023410000}"/>
    <cellStyle name="Normal 13 2 2 4 2 3 3" xfId="16873" xr:uid="{00000000-0005-0000-0000-000024410000}"/>
    <cellStyle name="Normal 13 2 2 4 2 4" xfId="16874" xr:uid="{00000000-0005-0000-0000-000025410000}"/>
    <cellStyle name="Normal 13 2 2 4 2 4 2" xfId="16875" xr:uid="{00000000-0005-0000-0000-000026410000}"/>
    <cellStyle name="Normal 13 2 2 4 2 4 2 2" xfId="16876" xr:uid="{00000000-0005-0000-0000-000027410000}"/>
    <cellStyle name="Normal 13 2 2 4 2 4 3" xfId="16877" xr:uid="{00000000-0005-0000-0000-000028410000}"/>
    <cellStyle name="Normal 13 2 2 4 2 5" xfId="16878" xr:uid="{00000000-0005-0000-0000-000029410000}"/>
    <cellStyle name="Normal 13 2 2 4 2 5 2" xfId="16879" xr:uid="{00000000-0005-0000-0000-00002A410000}"/>
    <cellStyle name="Normal 13 2 2 4 2 6" xfId="16880" xr:uid="{00000000-0005-0000-0000-00002B410000}"/>
    <cellStyle name="Normal 13 2 2 4 2 6 2" xfId="16881" xr:uid="{00000000-0005-0000-0000-00002C410000}"/>
    <cellStyle name="Normal 13 2 2 4 2 7" xfId="16882" xr:uid="{00000000-0005-0000-0000-00002D410000}"/>
    <cellStyle name="Normal 13 2 2 4 3" xfId="16883" xr:uid="{00000000-0005-0000-0000-00002E410000}"/>
    <cellStyle name="Normal 13 2 2 4 3 2" xfId="16884" xr:uid="{00000000-0005-0000-0000-00002F410000}"/>
    <cellStyle name="Normal 13 2 2 4 3 2 2" xfId="16885" xr:uid="{00000000-0005-0000-0000-000030410000}"/>
    <cellStyle name="Normal 13 2 2 4 3 2 2 2" xfId="16886" xr:uid="{00000000-0005-0000-0000-000031410000}"/>
    <cellStyle name="Normal 13 2 2 4 3 2 3" xfId="16887" xr:uid="{00000000-0005-0000-0000-000032410000}"/>
    <cellStyle name="Normal 13 2 2 4 3 3" xfId="16888" xr:uid="{00000000-0005-0000-0000-000033410000}"/>
    <cellStyle name="Normal 13 2 2 4 3 3 2" xfId="16889" xr:uid="{00000000-0005-0000-0000-000034410000}"/>
    <cellStyle name="Normal 13 2 2 4 3 3 2 2" xfId="16890" xr:uid="{00000000-0005-0000-0000-000035410000}"/>
    <cellStyle name="Normal 13 2 2 4 3 3 3" xfId="16891" xr:uid="{00000000-0005-0000-0000-000036410000}"/>
    <cellStyle name="Normal 13 2 2 4 3 4" xfId="16892" xr:uid="{00000000-0005-0000-0000-000037410000}"/>
    <cellStyle name="Normal 13 2 2 4 3 4 2" xfId="16893" xr:uid="{00000000-0005-0000-0000-000038410000}"/>
    <cellStyle name="Normal 13 2 2 4 3 5" xfId="16894" xr:uid="{00000000-0005-0000-0000-000039410000}"/>
    <cellStyle name="Normal 13 2 2 4 3 5 2" xfId="16895" xr:uid="{00000000-0005-0000-0000-00003A410000}"/>
    <cellStyle name="Normal 13 2 2 4 3 6" xfId="16896" xr:uid="{00000000-0005-0000-0000-00003B410000}"/>
    <cellStyle name="Normal 13 2 2 4 4" xfId="16897" xr:uid="{00000000-0005-0000-0000-00003C410000}"/>
    <cellStyle name="Normal 13 2 2 4 4 2" xfId="16898" xr:uid="{00000000-0005-0000-0000-00003D410000}"/>
    <cellStyle name="Normal 13 2 2 4 4 2 2" xfId="16899" xr:uid="{00000000-0005-0000-0000-00003E410000}"/>
    <cellStyle name="Normal 13 2 2 4 4 3" xfId="16900" xr:uid="{00000000-0005-0000-0000-00003F410000}"/>
    <cellStyle name="Normal 13 2 2 4 5" xfId="16901" xr:uid="{00000000-0005-0000-0000-000040410000}"/>
    <cellStyle name="Normal 13 2 2 4 5 2" xfId="16902" xr:uid="{00000000-0005-0000-0000-000041410000}"/>
    <cellStyle name="Normal 13 2 2 4 5 2 2" xfId="16903" xr:uid="{00000000-0005-0000-0000-000042410000}"/>
    <cellStyle name="Normal 13 2 2 4 5 3" xfId="16904" xr:uid="{00000000-0005-0000-0000-000043410000}"/>
    <cellStyle name="Normal 13 2 2 4 6" xfId="16905" xr:uid="{00000000-0005-0000-0000-000044410000}"/>
    <cellStyle name="Normal 13 2 2 4 6 2" xfId="16906" xr:uid="{00000000-0005-0000-0000-000045410000}"/>
    <cellStyle name="Normal 13 2 2 4 7" xfId="16907" xr:uid="{00000000-0005-0000-0000-000046410000}"/>
    <cellStyle name="Normal 13 2 2 4 7 2" xfId="16908" xr:uid="{00000000-0005-0000-0000-000047410000}"/>
    <cellStyle name="Normal 13 2 2 4 8" xfId="16909" xr:uid="{00000000-0005-0000-0000-000048410000}"/>
    <cellStyle name="Normal 13 2 2 5" xfId="16910" xr:uid="{00000000-0005-0000-0000-000049410000}"/>
    <cellStyle name="Normal 13 2 2 5 2" xfId="16911" xr:uid="{00000000-0005-0000-0000-00004A410000}"/>
    <cellStyle name="Normal 13 2 2 5 2 2" xfId="16912" xr:uid="{00000000-0005-0000-0000-00004B410000}"/>
    <cellStyle name="Normal 13 2 2 5 2 2 2" xfId="16913" xr:uid="{00000000-0005-0000-0000-00004C410000}"/>
    <cellStyle name="Normal 13 2 2 5 2 2 2 2" xfId="16914" xr:uid="{00000000-0005-0000-0000-00004D410000}"/>
    <cellStyle name="Normal 13 2 2 5 2 2 3" xfId="16915" xr:uid="{00000000-0005-0000-0000-00004E410000}"/>
    <cellStyle name="Normal 13 2 2 5 2 3" xfId="16916" xr:uid="{00000000-0005-0000-0000-00004F410000}"/>
    <cellStyle name="Normal 13 2 2 5 2 3 2" xfId="16917" xr:uid="{00000000-0005-0000-0000-000050410000}"/>
    <cellStyle name="Normal 13 2 2 5 2 3 2 2" xfId="16918" xr:uid="{00000000-0005-0000-0000-000051410000}"/>
    <cellStyle name="Normal 13 2 2 5 2 3 3" xfId="16919" xr:uid="{00000000-0005-0000-0000-000052410000}"/>
    <cellStyle name="Normal 13 2 2 5 2 4" xfId="16920" xr:uid="{00000000-0005-0000-0000-000053410000}"/>
    <cellStyle name="Normal 13 2 2 5 2 4 2" xfId="16921" xr:uid="{00000000-0005-0000-0000-000054410000}"/>
    <cellStyle name="Normal 13 2 2 5 2 5" xfId="16922" xr:uid="{00000000-0005-0000-0000-000055410000}"/>
    <cellStyle name="Normal 13 2 2 5 2 5 2" xfId="16923" xr:uid="{00000000-0005-0000-0000-000056410000}"/>
    <cellStyle name="Normal 13 2 2 5 2 6" xfId="16924" xr:uid="{00000000-0005-0000-0000-000057410000}"/>
    <cellStyle name="Normal 13 2 2 5 3" xfId="16925" xr:uid="{00000000-0005-0000-0000-000058410000}"/>
    <cellStyle name="Normal 13 2 2 5 3 2" xfId="16926" xr:uid="{00000000-0005-0000-0000-000059410000}"/>
    <cellStyle name="Normal 13 2 2 5 3 2 2" xfId="16927" xr:uid="{00000000-0005-0000-0000-00005A410000}"/>
    <cellStyle name="Normal 13 2 2 5 3 3" xfId="16928" xr:uid="{00000000-0005-0000-0000-00005B410000}"/>
    <cellStyle name="Normal 13 2 2 5 4" xfId="16929" xr:uid="{00000000-0005-0000-0000-00005C410000}"/>
    <cellStyle name="Normal 13 2 2 5 4 2" xfId="16930" xr:uid="{00000000-0005-0000-0000-00005D410000}"/>
    <cellStyle name="Normal 13 2 2 5 4 2 2" xfId="16931" xr:uid="{00000000-0005-0000-0000-00005E410000}"/>
    <cellStyle name="Normal 13 2 2 5 4 3" xfId="16932" xr:uid="{00000000-0005-0000-0000-00005F410000}"/>
    <cellStyle name="Normal 13 2 2 5 5" xfId="16933" xr:uid="{00000000-0005-0000-0000-000060410000}"/>
    <cellStyle name="Normal 13 2 2 5 5 2" xfId="16934" xr:uid="{00000000-0005-0000-0000-000061410000}"/>
    <cellStyle name="Normal 13 2 2 5 6" xfId="16935" xr:uid="{00000000-0005-0000-0000-000062410000}"/>
    <cellStyle name="Normal 13 2 2 5 6 2" xfId="16936" xr:uid="{00000000-0005-0000-0000-000063410000}"/>
    <cellStyle name="Normal 13 2 2 5 7" xfId="16937" xr:uid="{00000000-0005-0000-0000-000064410000}"/>
    <cellStyle name="Normal 13 2 2 6" xfId="16938" xr:uid="{00000000-0005-0000-0000-000065410000}"/>
    <cellStyle name="Normal 13 2 2 6 2" xfId="16939" xr:uid="{00000000-0005-0000-0000-000066410000}"/>
    <cellStyle name="Normal 13 2 2 6 2 2" xfId="16940" xr:uid="{00000000-0005-0000-0000-000067410000}"/>
    <cellStyle name="Normal 13 2 2 6 2 2 2" xfId="16941" xr:uid="{00000000-0005-0000-0000-000068410000}"/>
    <cellStyle name="Normal 13 2 2 6 2 2 2 2" xfId="16942" xr:uid="{00000000-0005-0000-0000-000069410000}"/>
    <cellStyle name="Normal 13 2 2 6 2 2 3" xfId="16943" xr:uid="{00000000-0005-0000-0000-00006A410000}"/>
    <cellStyle name="Normal 13 2 2 6 2 3" xfId="16944" xr:uid="{00000000-0005-0000-0000-00006B410000}"/>
    <cellStyle name="Normal 13 2 2 6 2 3 2" xfId="16945" xr:uid="{00000000-0005-0000-0000-00006C410000}"/>
    <cellStyle name="Normal 13 2 2 6 2 3 2 2" xfId="16946" xr:uid="{00000000-0005-0000-0000-00006D410000}"/>
    <cellStyle name="Normal 13 2 2 6 2 3 3" xfId="16947" xr:uid="{00000000-0005-0000-0000-00006E410000}"/>
    <cellStyle name="Normal 13 2 2 6 2 4" xfId="16948" xr:uid="{00000000-0005-0000-0000-00006F410000}"/>
    <cellStyle name="Normal 13 2 2 6 2 4 2" xfId="16949" xr:uid="{00000000-0005-0000-0000-000070410000}"/>
    <cellStyle name="Normal 13 2 2 6 2 5" xfId="16950" xr:uid="{00000000-0005-0000-0000-000071410000}"/>
    <cellStyle name="Normal 13 2 2 6 2 5 2" xfId="16951" xr:uid="{00000000-0005-0000-0000-000072410000}"/>
    <cellStyle name="Normal 13 2 2 6 2 6" xfId="16952" xr:uid="{00000000-0005-0000-0000-000073410000}"/>
    <cellStyle name="Normal 13 2 2 6 3" xfId="16953" xr:uid="{00000000-0005-0000-0000-000074410000}"/>
    <cellStyle name="Normal 13 2 2 6 3 2" xfId="16954" xr:uid="{00000000-0005-0000-0000-000075410000}"/>
    <cellStyle name="Normal 13 2 2 6 3 2 2" xfId="16955" xr:uid="{00000000-0005-0000-0000-000076410000}"/>
    <cellStyle name="Normal 13 2 2 6 3 3" xfId="16956" xr:uid="{00000000-0005-0000-0000-000077410000}"/>
    <cellStyle name="Normal 13 2 2 6 4" xfId="16957" xr:uid="{00000000-0005-0000-0000-000078410000}"/>
    <cellStyle name="Normal 13 2 2 6 4 2" xfId="16958" xr:uid="{00000000-0005-0000-0000-000079410000}"/>
    <cellStyle name="Normal 13 2 2 6 4 2 2" xfId="16959" xr:uid="{00000000-0005-0000-0000-00007A410000}"/>
    <cellStyle name="Normal 13 2 2 6 4 3" xfId="16960" xr:uid="{00000000-0005-0000-0000-00007B410000}"/>
    <cellStyle name="Normal 13 2 2 6 5" xfId="16961" xr:uid="{00000000-0005-0000-0000-00007C410000}"/>
    <cellStyle name="Normal 13 2 2 6 5 2" xfId="16962" xr:uid="{00000000-0005-0000-0000-00007D410000}"/>
    <cellStyle name="Normal 13 2 2 6 6" xfId="16963" xr:uid="{00000000-0005-0000-0000-00007E410000}"/>
    <cellStyle name="Normal 13 2 2 6 6 2" xfId="16964" xr:uid="{00000000-0005-0000-0000-00007F410000}"/>
    <cellStyle name="Normal 13 2 2 6 7" xfId="16965" xr:uid="{00000000-0005-0000-0000-000080410000}"/>
    <cellStyle name="Normal 13 2 2 7" xfId="16966" xr:uid="{00000000-0005-0000-0000-000081410000}"/>
    <cellStyle name="Normal 13 2 2 7 2" xfId="16967" xr:uid="{00000000-0005-0000-0000-000082410000}"/>
    <cellStyle name="Normal 13 2 2 7 2 2" xfId="16968" xr:uid="{00000000-0005-0000-0000-000083410000}"/>
    <cellStyle name="Normal 13 2 2 7 2 2 2" xfId="16969" xr:uid="{00000000-0005-0000-0000-000084410000}"/>
    <cellStyle name="Normal 13 2 2 7 2 3" xfId="16970" xr:uid="{00000000-0005-0000-0000-000085410000}"/>
    <cellStyle name="Normal 13 2 2 7 3" xfId="16971" xr:uid="{00000000-0005-0000-0000-000086410000}"/>
    <cellStyle name="Normal 13 2 2 7 3 2" xfId="16972" xr:uid="{00000000-0005-0000-0000-000087410000}"/>
    <cellStyle name="Normal 13 2 2 7 3 2 2" xfId="16973" xr:uid="{00000000-0005-0000-0000-000088410000}"/>
    <cellStyle name="Normal 13 2 2 7 3 3" xfId="16974" xr:uid="{00000000-0005-0000-0000-000089410000}"/>
    <cellStyle name="Normal 13 2 2 7 4" xfId="16975" xr:uid="{00000000-0005-0000-0000-00008A410000}"/>
    <cellStyle name="Normal 13 2 2 7 4 2" xfId="16976" xr:uid="{00000000-0005-0000-0000-00008B410000}"/>
    <cellStyle name="Normal 13 2 2 7 5" xfId="16977" xr:uid="{00000000-0005-0000-0000-00008C410000}"/>
    <cellStyle name="Normal 13 2 2 7 5 2" xfId="16978" xr:uid="{00000000-0005-0000-0000-00008D410000}"/>
    <cellStyle name="Normal 13 2 2 7 6" xfId="16979" xr:uid="{00000000-0005-0000-0000-00008E410000}"/>
    <cellStyle name="Normal 13 2 3" xfId="16980" xr:uid="{00000000-0005-0000-0000-00008F410000}"/>
    <cellStyle name="Normal 13 2 3 10" xfId="16981" xr:uid="{00000000-0005-0000-0000-000090410000}"/>
    <cellStyle name="Normal 13 2 3 10 2" xfId="16982" xr:uid="{00000000-0005-0000-0000-000091410000}"/>
    <cellStyle name="Normal 13 2 3 11" xfId="16983" xr:uid="{00000000-0005-0000-0000-000092410000}"/>
    <cellStyle name="Normal 13 2 3 2" xfId="16984" xr:uid="{00000000-0005-0000-0000-000093410000}"/>
    <cellStyle name="Normal 13 2 3 2 10" xfId="16985" xr:uid="{00000000-0005-0000-0000-000094410000}"/>
    <cellStyle name="Normal 13 2 3 2 2" xfId="16986" xr:uid="{00000000-0005-0000-0000-000095410000}"/>
    <cellStyle name="Normal 13 2 3 2 2 2" xfId="16987" xr:uid="{00000000-0005-0000-0000-000096410000}"/>
    <cellStyle name="Normal 13 2 3 2 2 2 2" xfId="16988" xr:uid="{00000000-0005-0000-0000-000097410000}"/>
    <cellStyle name="Normal 13 2 3 2 2 2 2 2" xfId="16989" xr:uid="{00000000-0005-0000-0000-000098410000}"/>
    <cellStyle name="Normal 13 2 3 2 2 2 2 2 2" xfId="16990" xr:uid="{00000000-0005-0000-0000-000099410000}"/>
    <cellStyle name="Normal 13 2 3 2 2 2 2 2 2 2" xfId="16991" xr:uid="{00000000-0005-0000-0000-00009A410000}"/>
    <cellStyle name="Normal 13 2 3 2 2 2 2 2 3" xfId="16992" xr:uid="{00000000-0005-0000-0000-00009B410000}"/>
    <cellStyle name="Normal 13 2 3 2 2 2 2 3" xfId="16993" xr:uid="{00000000-0005-0000-0000-00009C410000}"/>
    <cellStyle name="Normal 13 2 3 2 2 2 2 3 2" xfId="16994" xr:uid="{00000000-0005-0000-0000-00009D410000}"/>
    <cellStyle name="Normal 13 2 3 2 2 2 2 3 2 2" xfId="16995" xr:uid="{00000000-0005-0000-0000-00009E410000}"/>
    <cellStyle name="Normal 13 2 3 2 2 2 2 3 3" xfId="16996" xr:uid="{00000000-0005-0000-0000-00009F410000}"/>
    <cellStyle name="Normal 13 2 3 2 2 2 2 4" xfId="16997" xr:uid="{00000000-0005-0000-0000-0000A0410000}"/>
    <cellStyle name="Normal 13 2 3 2 2 2 2 4 2" xfId="16998" xr:uid="{00000000-0005-0000-0000-0000A1410000}"/>
    <cellStyle name="Normal 13 2 3 2 2 2 2 5" xfId="16999" xr:uid="{00000000-0005-0000-0000-0000A2410000}"/>
    <cellStyle name="Normal 13 2 3 2 2 2 2 5 2" xfId="17000" xr:uid="{00000000-0005-0000-0000-0000A3410000}"/>
    <cellStyle name="Normal 13 2 3 2 2 2 2 6" xfId="17001" xr:uid="{00000000-0005-0000-0000-0000A4410000}"/>
    <cellStyle name="Normal 13 2 3 2 2 2 3" xfId="17002" xr:uid="{00000000-0005-0000-0000-0000A5410000}"/>
    <cellStyle name="Normal 13 2 3 2 2 2 3 2" xfId="17003" xr:uid="{00000000-0005-0000-0000-0000A6410000}"/>
    <cellStyle name="Normal 13 2 3 2 2 2 3 2 2" xfId="17004" xr:uid="{00000000-0005-0000-0000-0000A7410000}"/>
    <cellStyle name="Normal 13 2 3 2 2 2 3 3" xfId="17005" xr:uid="{00000000-0005-0000-0000-0000A8410000}"/>
    <cellStyle name="Normal 13 2 3 2 2 2 4" xfId="17006" xr:uid="{00000000-0005-0000-0000-0000A9410000}"/>
    <cellStyle name="Normal 13 2 3 2 2 2 4 2" xfId="17007" xr:uid="{00000000-0005-0000-0000-0000AA410000}"/>
    <cellStyle name="Normal 13 2 3 2 2 2 4 2 2" xfId="17008" xr:uid="{00000000-0005-0000-0000-0000AB410000}"/>
    <cellStyle name="Normal 13 2 3 2 2 2 4 3" xfId="17009" xr:uid="{00000000-0005-0000-0000-0000AC410000}"/>
    <cellStyle name="Normal 13 2 3 2 2 2 5" xfId="17010" xr:uid="{00000000-0005-0000-0000-0000AD410000}"/>
    <cellStyle name="Normal 13 2 3 2 2 2 5 2" xfId="17011" xr:uid="{00000000-0005-0000-0000-0000AE410000}"/>
    <cellStyle name="Normal 13 2 3 2 2 2 6" xfId="17012" xr:uid="{00000000-0005-0000-0000-0000AF410000}"/>
    <cellStyle name="Normal 13 2 3 2 2 2 6 2" xfId="17013" xr:uid="{00000000-0005-0000-0000-0000B0410000}"/>
    <cellStyle name="Normal 13 2 3 2 2 2 7" xfId="17014" xr:uid="{00000000-0005-0000-0000-0000B1410000}"/>
    <cellStyle name="Normal 13 2 3 2 2 3" xfId="17015" xr:uid="{00000000-0005-0000-0000-0000B2410000}"/>
    <cellStyle name="Normal 13 2 3 2 2 3 2" xfId="17016" xr:uid="{00000000-0005-0000-0000-0000B3410000}"/>
    <cellStyle name="Normal 13 2 3 2 2 3 2 2" xfId="17017" xr:uid="{00000000-0005-0000-0000-0000B4410000}"/>
    <cellStyle name="Normal 13 2 3 2 2 3 2 2 2" xfId="17018" xr:uid="{00000000-0005-0000-0000-0000B5410000}"/>
    <cellStyle name="Normal 13 2 3 2 2 3 2 3" xfId="17019" xr:uid="{00000000-0005-0000-0000-0000B6410000}"/>
    <cellStyle name="Normal 13 2 3 2 2 3 3" xfId="17020" xr:uid="{00000000-0005-0000-0000-0000B7410000}"/>
    <cellStyle name="Normal 13 2 3 2 2 3 3 2" xfId="17021" xr:uid="{00000000-0005-0000-0000-0000B8410000}"/>
    <cellStyle name="Normal 13 2 3 2 2 3 3 2 2" xfId="17022" xr:uid="{00000000-0005-0000-0000-0000B9410000}"/>
    <cellStyle name="Normal 13 2 3 2 2 3 3 3" xfId="17023" xr:uid="{00000000-0005-0000-0000-0000BA410000}"/>
    <cellStyle name="Normal 13 2 3 2 2 3 4" xfId="17024" xr:uid="{00000000-0005-0000-0000-0000BB410000}"/>
    <cellStyle name="Normal 13 2 3 2 2 3 4 2" xfId="17025" xr:uid="{00000000-0005-0000-0000-0000BC410000}"/>
    <cellStyle name="Normal 13 2 3 2 2 3 5" xfId="17026" xr:uid="{00000000-0005-0000-0000-0000BD410000}"/>
    <cellStyle name="Normal 13 2 3 2 2 3 5 2" xfId="17027" xr:uid="{00000000-0005-0000-0000-0000BE410000}"/>
    <cellStyle name="Normal 13 2 3 2 2 3 6" xfId="17028" xr:uid="{00000000-0005-0000-0000-0000BF410000}"/>
    <cellStyle name="Normal 13 2 3 2 2 4" xfId="17029" xr:uid="{00000000-0005-0000-0000-0000C0410000}"/>
    <cellStyle name="Normal 13 2 3 2 2 4 2" xfId="17030" xr:uid="{00000000-0005-0000-0000-0000C1410000}"/>
    <cellStyle name="Normal 13 2 3 2 2 4 2 2" xfId="17031" xr:uid="{00000000-0005-0000-0000-0000C2410000}"/>
    <cellStyle name="Normal 13 2 3 2 2 4 3" xfId="17032" xr:uid="{00000000-0005-0000-0000-0000C3410000}"/>
    <cellStyle name="Normal 13 2 3 2 2 5" xfId="17033" xr:uid="{00000000-0005-0000-0000-0000C4410000}"/>
    <cellStyle name="Normal 13 2 3 2 2 5 2" xfId="17034" xr:uid="{00000000-0005-0000-0000-0000C5410000}"/>
    <cellStyle name="Normal 13 2 3 2 2 5 2 2" xfId="17035" xr:uid="{00000000-0005-0000-0000-0000C6410000}"/>
    <cellStyle name="Normal 13 2 3 2 2 5 3" xfId="17036" xr:uid="{00000000-0005-0000-0000-0000C7410000}"/>
    <cellStyle name="Normal 13 2 3 2 2 6" xfId="17037" xr:uid="{00000000-0005-0000-0000-0000C8410000}"/>
    <cellStyle name="Normal 13 2 3 2 2 6 2" xfId="17038" xr:uid="{00000000-0005-0000-0000-0000C9410000}"/>
    <cellStyle name="Normal 13 2 3 2 2 7" xfId="17039" xr:uid="{00000000-0005-0000-0000-0000CA410000}"/>
    <cellStyle name="Normal 13 2 3 2 2 7 2" xfId="17040" xr:uid="{00000000-0005-0000-0000-0000CB410000}"/>
    <cellStyle name="Normal 13 2 3 2 2 8" xfId="17041" xr:uid="{00000000-0005-0000-0000-0000CC410000}"/>
    <cellStyle name="Normal 13 2 3 2 3" xfId="17042" xr:uid="{00000000-0005-0000-0000-0000CD410000}"/>
    <cellStyle name="Normal 13 2 3 2 3 2" xfId="17043" xr:uid="{00000000-0005-0000-0000-0000CE410000}"/>
    <cellStyle name="Normal 13 2 3 2 3 2 2" xfId="17044" xr:uid="{00000000-0005-0000-0000-0000CF410000}"/>
    <cellStyle name="Normal 13 2 3 2 3 2 2 2" xfId="17045" xr:uid="{00000000-0005-0000-0000-0000D0410000}"/>
    <cellStyle name="Normal 13 2 3 2 3 2 2 2 2" xfId="17046" xr:uid="{00000000-0005-0000-0000-0000D1410000}"/>
    <cellStyle name="Normal 13 2 3 2 3 2 2 3" xfId="17047" xr:uid="{00000000-0005-0000-0000-0000D2410000}"/>
    <cellStyle name="Normal 13 2 3 2 3 2 3" xfId="17048" xr:uid="{00000000-0005-0000-0000-0000D3410000}"/>
    <cellStyle name="Normal 13 2 3 2 3 2 3 2" xfId="17049" xr:uid="{00000000-0005-0000-0000-0000D4410000}"/>
    <cellStyle name="Normal 13 2 3 2 3 2 3 2 2" xfId="17050" xr:uid="{00000000-0005-0000-0000-0000D5410000}"/>
    <cellStyle name="Normal 13 2 3 2 3 2 3 3" xfId="17051" xr:uid="{00000000-0005-0000-0000-0000D6410000}"/>
    <cellStyle name="Normal 13 2 3 2 3 2 4" xfId="17052" xr:uid="{00000000-0005-0000-0000-0000D7410000}"/>
    <cellStyle name="Normal 13 2 3 2 3 2 4 2" xfId="17053" xr:uid="{00000000-0005-0000-0000-0000D8410000}"/>
    <cellStyle name="Normal 13 2 3 2 3 2 5" xfId="17054" xr:uid="{00000000-0005-0000-0000-0000D9410000}"/>
    <cellStyle name="Normal 13 2 3 2 3 2 5 2" xfId="17055" xr:uid="{00000000-0005-0000-0000-0000DA410000}"/>
    <cellStyle name="Normal 13 2 3 2 3 2 6" xfId="17056" xr:uid="{00000000-0005-0000-0000-0000DB410000}"/>
    <cellStyle name="Normal 13 2 3 2 3 3" xfId="17057" xr:uid="{00000000-0005-0000-0000-0000DC410000}"/>
    <cellStyle name="Normal 13 2 3 2 3 3 2" xfId="17058" xr:uid="{00000000-0005-0000-0000-0000DD410000}"/>
    <cellStyle name="Normal 13 2 3 2 3 3 2 2" xfId="17059" xr:uid="{00000000-0005-0000-0000-0000DE410000}"/>
    <cellStyle name="Normal 13 2 3 2 3 3 3" xfId="17060" xr:uid="{00000000-0005-0000-0000-0000DF410000}"/>
    <cellStyle name="Normal 13 2 3 2 3 4" xfId="17061" xr:uid="{00000000-0005-0000-0000-0000E0410000}"/>
    <cellStyle name="Normal 13 2 3 2 3 4 2" xfId="17062" xr:uid="{00000000-0005-0000-0000-0000E1410000}"/>
    <cellStyle name="Normal 13 2 3 2 3 4 2 2" xfId="17063" xr:uid="{00000000-0005-0000-0000-0000E2410000}"/>
    <cellStyle name="Normal 13 2 3 2 3 4 3" xfId="17064" xr:uid="{00000000-0005-0000-0000-0000E3410000}"/>
    <cellStyle name="Normal 13 2 3 2 3 5" xfId="17065" xr:uid="{00000000-0005-0000-0000-0000E4410000}"/>
    <cellStyle name="Normal 13 2 3 2 3 5 2" xfId="17066" xr:uid="{00000000-0005-0000-0000-0000E5410000}"/>
    <cellStyle name="Normal 13 2 3 2 3 6" xfId="17067" xr:uid="{00000000-0005-0000-0000-0000E6410000}"/>
    <cellStyle name="Normal 13 2 3 2 3 6 2" xfId="17068" xr:uid="{00000000-0005-0000-0000-0000E7410000}"/>
    <cellStyle name="Normal 13 2 3 2 3 7" xfId="17069" xr:uid="{00000000-0005-0000-0000-0000E8410000}"/>
    <cellStyle name="Normal 13 2 3 2 4" xfId="17070" xr:uid="{00000000-0005-0000-0000-0000E9410000}"/>
    <cellStyle name="Normal 13 2 3 2 4 2" xfId="17071" xr:uid="{00000000-0005-0000-0000-0000EA410000}"/>
    <cellStyle name="Normal 13 2 3 2 4 2 2" xfId="17072" xr:uid="{00000000-0005-0000-0000-0000EB410000}"/>
    <cellStyle name="Normal 13 2 3 2 4 2 2 2" xfId="17073" xr:uid="{00000000-0005-0000-0000-0000EC410000}"/>
    <cellStyle name="Normal 13 2 3 2 4 2 2 2 2" xfId="17074" xr:uid="{00000000-0005-0000-0000-0000ED410000}"/>
    <cellStyle name="Normal 13 2 3 2 4 2 2 3" xfId="17075" xr:uid="{00000000-0005-0000-0000-0000EE410000}"/>
    <cellStyle name="Normal 13 2 3 2 4 2 3" xfId="17076" xr:uid="{00000000-0005-0000-0000-0000EF410000}"/>
    <cellStyle name="Normal 13 2 3 2 4 2 3 2" xfId="17077" xr:uid="{00000000-0005-0000-0000-0000F0410000}"/>
    <cellStyle name="Normal 13 2 3 2 4 2 3 2 2" xfId="17078" xr:uid="{00000000-0005-0000-0000-0000F1410000}"/>
    <cellStyle name="Normal 13 2 3 2 4 2 3 3" xfId="17079" xr:uid="{00000000-0005-0000-0000-0000F2410000}"/>
    <cellStyle name="Normal 13 2 3 2 4 2 4" xfId="17080" xr:uid="{00000000-0005-0000-0000-0000F3410000}"/>
    <cellStyle name="Normal 13 2 3 2 4 2 4 2" xfId="17081" xr:uid="{00000000-0005-0000-0000-0000F4410000}"/>
    <cellStyle name="Normal 13 2 3 2 4 2 5" xfId="17082" xr:uid="{00000000-0005-0000-0000-0000F5410000}"/>
    <cellStyle name="Normal 13 2 3 2 4 2 5 2" xfId="17083" xr:uid="{00000000-0005-0000-0000-0000F6410000}"/>
    <cellStyle name="Normal 13 2 3 2 4 2 6" xfId="17084" xr:uid="{00000000-0005-0000-0000-0000F7410000}"/>
    <cellStyle name="Normal 13 2 3 2 4 3" xfId="17085" xr:uid="{00000000-0005-0000-0000-0000F8410000}"/>
    <cellStyle name="Normal 13 2 3 2 4 3 2" xfId="17086" xr:uid="{00000000-0005-0000-0000-0000F9410000}"/>
    <cellStyle name="Normal 13 2 3 2 4 3 2 2" xfId="17087" xr:uid="{00000000-0005-0000-0000-0000FA410000}"/>
    <cellStyle name="Normal 13 2 3 2 4 3 3" xfId="17088" xr:uid="{00000000-0005-0000-0000-0000FB410000}"/>
    <cellStyle name="Normal 13 2 3 2 4 4" xfId="17089" xr:uid="{00000000-0005-0000-0000-0000FC410000}"/>
    <cellStyle name="Normal 13 2 3 2 4 4 2" xfId="17090" xr:uid="{00000000-0005-0000-0000-0000FD410000}"/>
    <cellStyle name="Normal 13 2 3 2 4 4 2 2" xfId="17091" xr:uid="{00000000-0005-0000-0000-0000FE410000}"/>
    <cellStyle name="Normal 13 2 3 2 4 4 3" xfId="17092" xr:uid="{00000000-0005-0000-0000-0000FF410000}"/>
    <cellStyle name="Normal 13 2 3 2 4 5" xfId="17093" xr:uid="{00000000-0005-0000-0000-000000420000}"/>
    <cellStyle name="Normal 13 2 3 2 4 5 2" xfId="17094" xr:uid="{00000000-0005-0000-0000-000001420000}"/>
    <cellStyle name="Normal 13 2 3 2 4 6" xfId="17095" xr:uid="{00000000-0005-0000-0000-000002420000}"/>
    <cellStyle name="Normal 13 2 3 2 4 6 2" xfId="17096" xr:uid="{00000000-0005-0000-0000-000003420000}"/>
    <cellStyle name="Normal 13 2 3 2 4 7" xfId="17097" xr:uid="{00000000-0005-0000-0000-000004420000}"/>
    <cellStyle name="Normal 13 2 3 2 5" xfId="17098" xr:uid="{00000000-0005-0000-0000-000005420000}"/>
    <cellStyle name="Normal 13 2 3 2 5 2" xfId="17099" xr:uid="{00000000-0005-0000-0000-000006420000}"/>
    <cellStyle name="Normal 13 2 3 2 5 2 2" xfId="17100" xr:uid="{00000000-0005-0000-0000-000007420000}"/>
    <cellStyle name="Normal 13 2 3 2 5 2 2 2" xfId="17101" xr:uid="{00000000-0005-0000-0000-000008420000}"/>
    <cellStyle name="Normal 13 2 3 2 5 2 3" xfId="17102" xr:uid="{00000000-0005-0000-0000-000009420000}"/>
    <cellStyle name="Normal 13 2 3 2 5 3" xfId="17103" xr:uid="{00000000-0005-0000-0000-00000A420000}"/>
    <cellStyle name="Normal 13 2 3 2 5 3 2" xfId="17104" xr:uid="{00000000-0005-0000-0000-00000B420000}"/>
    <cellStyle name="Normal 13 2 3 2 5 3 2 2" xfId="17105" xr:uid="{00000000-0005-0000-0000-00000C420000}"/>
    <cellStyle name="Normal 13 2 3 2 5 3 3" xfId="17106" xr:uid="{00000000-0005-0000-0000-00000D420000}"/>
    <cellStyle name="Normal 13 2 3 2 5 4" xfId="17107" xr:uid="{00000000-0005-0000-0000-00000E420000}"/>
    <cellStyle name="Normal 13 2 3 2 5 4 2" xfId="17108" xr:uid="{00000000-0005-0000-0000-00000F420000}"/>
    <cellStyle name="Normal 13 2 3 2 5 5" xfId="17109" xr:uid="{00000000-0005-0000-0000-000010420000}"/>
    <cellStyle name="Normal 13 2 3 2 5 5 2" xfId="17110" xr:uid="{00000000-0005-0000-0000-000011420000}"/>
    <cellStyle name="Normal 13 2 3 2 5 6" xfId="17111" xr:uid="{00000000-0005-0000-0000-000012420000}"/>
    <cellStyle name="Normal 13 2 3 2 6" xfId="17112" xr:uid="{00000000-0005-0000-0000-000013420000}"/>
    <cellStyle name="Normal 13 2 3 2 6 2" xfId="17113" xr:uid="{00000000-0005-0000-0000-000014420000}"/>
    <cellStyle name="Normal 13 2 3 2 6 2 2" xfId="17114" xr:uid="{00000000-0005-0000-0000-000015420000}"/>
    <cellStyle name="Normal 13 2 3 2 6 3" xfId="17115" xr:uid="{00000000-0005-0000-0000-000016420000}"/>
    <cellStyle name="Normal 13 2 3 2 7" xfId="17116" xr:uid="{00000000-0005-0000-0000-000017420000}"/>
    <cellStyle name="Normal 13 2 3 2 7 2" xfId="17117" xr:uid="{00000000-0005-0000-0000-000018420000}"/>
    <cellStyle name="Normal 13 2 3 2 7 2 2" xfId="17118" xr:uid="{00000000-0005-0000-0000-000019420000}"/>
    <cellStyle name="Normal 13 2 3 2 7 3" xfId="17119" xr:uid="{00000000-0005-0000-0000-00001A420000}"/>
    <cellStyle name="Normal 13 2 3 2 8" xfId="17120" xr:uid="{00000000-0005-0000-0000-00001B420000}"/>
    <cellStyle name="Normal 13 2 3 2 8 2" xfId="17121" xr:uid="{00000000-0005-0000-0000-00001C420000}"/>
    <cellStyle name="Normal 13 2 3 2 9" xfId="17122" xr:uid="{00000000-0005-0000-0000-00001D420000}"/>
    <cellStyle name="Normal 13 2 3 2 9 2" xfId="17123" xr:uid="{00000000-0005-0000-0000-00001E420000}"/>
    <cellStyle name="Normal 13 2 3 3" xfId="17124" xr:uid="{00000000-0005-0000-0000-00001F420000}"/>
    <cellStyle name="Normal 13 2 3 3 2" xfId="17125" xr:uid="{00000000-0005-0000-0000-000020420000}"/>
    <cellStyle name="Normal 13 2 3 3 2 2" xfId="17126" xr:uid="{00000000-0005-0000-0000-000021420000}"/>
    <cellStyle name="Normal 13 2 3 3 2 2 2" xfId="17127" xr:uid="{00000000-0005-0000-0000-000022420000}"/>
    <cellStyle name="Normal 13 2 3 3 2 2 2 2" xfId="17128" xr:uid="{00000000-0005-0000-0000-000023420000}"/>
    <cellStyle name="Normal 13 2 3 3 2 2 2 2 2" xfId="17129" xr:uid="{00000000-0005-0000-0000-000024420000}"/>
    <cellStyle name="Normal 13 2 3 3 2 2 2 3" xfId="17130" xr:uid="{00000000-0005-0000-0000-000025420000}"/>
    <cellStyle name="Normal 13 2 3 3 2 2 3" xfId="17131" xr:uid="{00000000-0005-0000-0000-000026420000}"/>
    <cellStyle name="Normal 13 2 3 3 2 2 3 2" xfId="17132" xr:uid="{00000000-0005-0000-0000-000027420000}"/>
    <cellStyle name="Normal 13 2 3 3 2 2 3 2 2" xfId="17133" xr:uid="{00000000-0005-0000-0000-000028420000}"/>
    <cellStyle name="Normal 13 2 3 3 2 2 3 3" xfId="17134" xr:uid="{00000000-0005-0000-0000-000029420000}"/>
    <cellStyle name="Normal 13 2 3 3 2 2 4" xfId="17135" xr:uid="{00000000-0005-0000-0000-00002A420000}"/>
    <cellStyle name="Normal 13 2 3 3 2 2 4 2" xfId="17136" xr:uid="{00000000-0005-0000-0000-00002B420000}"/>
    <cellStyle name="Normal 13 2 3 3 2 2 5" xfId="17137" xr:uid="{00000000-0005-0000-0000-00002C420000}"/>
    <cellStyle name="Normal 13 2 3 3 2 2 5 2" xfId="17138" xr:uid="{00000000-0005-0000-0000-00002D420000}"/>
    <cellStyle name="Normal 13 2 3 3 2 2 6" xfId="17139" xr:uid="{00000000-0005-0000-0000-00002E420000}"/>
    <cellStyle name="Normal 13 2 3 3 2 3" xfId="17140" xr:uid="{00000000-0005-0000-0000-00002F420000}"/>
    <cellStyle name="Normal 13 2 3 3 2 3 2" xfId="17141" xr:uid="{00000000-0005-0000-0000-000030420000}"/>
    <cellStyle name="Normal 13 2 3 3 2 3 2 2" xfId="17142" xr:uid="{00000000-0005-0000-0000-000031420000}"/>
    <cellStyle name="Normal 13 2 3 3 2 3 3" xfId="17143" xr:uid="{00000000-0005-0000-0000-000032420000}"/>
    <cellStyle name="Normal 13 2 3 3 2 4" xfId="17144" xr:uid="{00000000-0005-0000-0000-000033420000}"/>
    <cellStyle name="Normal 13 2 3 3 2 4 2" xfId="17145" xr:uid="{00000000-0005-0000-0000-000034420000}"/>
    <cellStyle name="Normal 13 2 3 3 2 4 2 2" xfId="17146" xr:uid="{00000000-0005-0000-0000-000035420000}"/>
    <cellStyle name="Normal 13 2 3 3 2 4 3" xfId="17147" xr:uid="{00000000-0005-0000-0000-000036420000}"/>
    <cellStyle name="Normal 13 2 3 3 2 5" xfId="17148" xr:uid="{00000000-0005-0000-0000-000037420000}"/>
    <cellStyle name="Normal 13 2 3 3 2 5 2" xfId="17149" xr:uid="{00000000-0005-0000-0000-000038420000}"/>
    <cellStyle name="Normal 13 2 3 3 2 6" xfId="17150" xr:uid="{00000000-0005-0000-0000-000039420000}"/>
    <cellStyle name="Normal 13 2 3 3 2 6 2" xfId="17151" xr:uid="{00000000-0005-0000-0000-00003A420000}"/>
    <cellStyle name="Normal 13 2 3 3 2 7" xfId="17152" xr:uid="{00000000-0005-0000-0000-00003B420000}"/>
    <cellStyle name="Normal 13 2 3 3 3" xfId="17153" xr:uid="{00000000-0005-0000-0000-00003C420000}"/>
    <cellStyle name="Normal 13 2 3 3 3 2" xfId="17154" xr:uid="{00000000-0005-0000-0000-00003D420000}"/>
    <cellStyle name="Normal 13 2 3 3 3 2 2" xfId="17155" xr:uid="{00000000-0005-0000-0000-00003E420000}"/>
    <cellStyle name="Normal 13 2 3 3 3 2 2 2" xfId="17156" xr:uid="{00000000-0005-0000-0000-00003F420000}"/>
    <cellStyle name="Normal 13 2 3 3 3 2 3" xfId="17157" xr:uid="{00000000-0005-0000-0000-000040420000}"/>
    <cellStyle name="Normal 13 2 3 3 3 3" xfId="17158" xr:uid="{00000000-0005-0000-0000-000041420000}"/>
    <cellStyle name="Normal 13 2 3 3 3 3 2" xfId="17159" xr:uid="{00000000-0005-0000-0000-000042420000}"/>
    <cellStyle name="Normal 13 2 3 3 3 3 2 2" xfId="17160" xr:uid="{00000000-0005-0000-0000-000043420000}"/>
    <cellStyle name="Normal 13 2 3 3 3 3 3" xfId="17161" xr:uid="{00000000-0005-0000-0000-000044420000}"/>
    <cellStyle name="Normal 13 2 3 3 3 4" xfId="17162" xr:uid="{00000000-0005-0000-0000-000045420000}"/>
    <cellStyle name="Normal 13 2 3 3 3 4 2" xfId="17163" xr:uid="{00000000-0005-0000-0000-000046420000}"/>
    <cellStyle name="Normal 13 2 3 3 3 5" xfId="17164" xr:uid="{00000000-0005-0000-0000-000047420000}"/>
    <cellStyle name="Normal 13 2 3 3 3 5 2" xfId="17165" xr:uid="{00000000-0005-0000-0000-000048420000}"/>
    <cellStyle name="Normal 13 2 3 3 3 6" xfId="17166" xr:uid="{00000000-0005-0000-0000-000049420000}"/>
    <cellStyle name="Normal 13 2 3 3 4" xfId="17167" xr:uid="{00000000-0005-0000-0000-00004A420000}"/>
    <cellStyle name="Normal 13 2 3 3 4 2" xfId="17168" xr:uid="{00000000-0005-0000-0000-00004B420000}"/>
    <cellStyle name="Normal 13 2 3 3 4 2 2" xfId="17169" xr:uid="{00000000-0005-0000-0000-00004C420000}"/>
    <cellStyle name="Normal 13 2 3 3 4 3" xfId="17170" xr:uid="{00000000-0005-0000-0000-00004D420000}"/>
    <cellStyle name="Normal 13 2 3 3 5" xfId="17171" xr:uid="{00000000-0005-0000-0000-00004E420000}"/>
    <cellStyle name="Normal 13 2 3 3 5 2" xfId="17172" xr:uid="{00000000-0005-0000-0000-00004F420000}"/>
    <cellStyle name="Normal 13 2 3 3 5 2 2" xfId="17173" xr:uid="{00000000-0005-0000-0000-000050420000}"/>
    <cellStyle name="Normal 13 2 3 3 5 3" xfId="17174" xr:uid="{00000000-0005-0000-0000-000051420000}"/>
    <cellStyle name="Normal 13 2 3 3 6" xfId="17175" xr:uid="{00000000-0005-0000-0000-000052420000}"/>
    <cellStyle name="Normal 13 2 3 3 6 2" xfId="17176" xr:uid="{00000000-0005-0000-0000-000053420000}"/>
    <cellStyle name="Normal 13 2 3 3 7" xfId="17177" xr:uid="{00000000-0005-0000-0000-000054420000}"/>
    <cellStyle name="Normal 13 2 3 3 7 2" xfId="17178" xr:uid="{00000000-0005-0000-0000-000055420000}"/>
    <cellStyle name="Normal 13 2 3 3 8" xfId="17179" xr:uid="{00000000-0005-0000-0000-000056420000}"/>
    <cellStyle name="Normal 13 2 3 4" xfId="17180" xr:uid="{00000000-0005-0000-0000-000057420000}"/>
    <cellStyle name="Normal 13 2 3 4 2" xfId="17181" xr:uid="{00000000-0005-0000-0000-000058420000}"/>
    <cellStyle name="Normal 13 2 3 4 2 2" xfId="17182" xr:uid="{00000000-0005-0000-0000-000059420000}"/>
    <cellStyle name="Normal 13 2 3 4 2 2 2" xfId="17183" xr:uid="{00000000-0005-0000-0000-00005A420000}"/>
    <cellStyle name="Normal 13 2 3 4 2 2 2 2" xfId="17184" xr:uid="{00000000-0005-0000-0000-00005B420000}"/>
    <cellStyle name="Normal 13 2 3 4 2 2 3" xfId="17185" xr:uid="{00000000-0005-0000-0000-00005C420000}"/>
    <cellStyle name="Normal 13 2 3 4 2 3" xfId="17186" xr:uid="{00000000-0005-0000-0000-00005D420000}"/>
    <cellStyle name="Normal 13 2 3 4 2 3 2" xfId="17187" xr:uid="{00000000-0005-0000-0000-00005E420000}"/>
    <cellStyle name="Normal 13 2 3 4 2 3 2 2" xfId="17188" xr:uid="{00000000-0005-0000-0000-00005F420000}"/>
    <cellStyle name="Normal 13 2 3 4 2 3 3" xfId="17189" xr:uid="{00000000-0005-0000-0000-000060420000}"/>
    <cellStyle name="Normal 13 2 3 4 2 4" xfId="17190" xr:uid="{00000000-0005-0000-0000-000061420000}"/>
    <cellStyle name="Normal 13 2 3 4 2 4 2" xfId="17191" xr:uid="{00000000-0005-0000-0000-000062420000}"/>
    <cellStyle name="Normal 13 2 3 4 2 5" xfId="17192" xr:uid="{00000000-0005-0000-0000-000063420000}"/>
    <cellStyle name="Normal 13 2 3 4 2 5 2" xfId="17193" xr:uid="{00000000-0005-0000-0000-000064420000}"/>
    <cellStyle name="Normal 13 2 3 4 2 6" xfId="17194" xr:uid="{00000000-0005-0000-0000-000065420000}"/>
    <cellStyle name="Normal 13 2 3 4 3" xfId="17195" xr:uid="{00000000-0005-0000-0000-000066420000}"/>
    <cellStyle name="Normal 13 2 3 4 3 2" xfId="17196" xr:uid="{00000000-0005-0000-0000-000067420000}"/>
    <cellStyle name="Normal 13 2 3 4 3 2 2" xfId="17197" xr:uid="{00000000-0005-0000-0000-000068420000}"/>
    <cellStyle name="Normal 13 2 3 4 3 3" xfId="17198" xr:uid="{00000000-0005-0000-0000-000069420000}"/>
    <cellStyle name="Normal 13 2 3 4 4" xfId="17199" xr:uid="{00000000-0005-0000-0000-00006A420000}"/>
    <cellStyle name="Normal 13 2 3 4 4 2" xfId="17200" xr:uid="{00000000-0005-0000-0000-00006B420000}"/>
    <cellStyle name="Normal 13 2 3 4 4 2 2" xfId="17201" xr:uid="{00000000-0005-0000-0000-00006C420000}"/>
    <cellStyle name="Normal 13 2 3 4 4 3" xfId="17202" xr:uid="{00000000-0005-0000-0000-00006D420000}"/>
    <cellStyle name="Normal 13 2 3 4 5" xfId="17203" xr:uid="{00000000-0005-0000-0000-00006E420000}"/>
    <cellStyle name="Normal 13 2 3 4 5 2" xfId="17204" xr:uid="{00000000-0005-0000-0000-00006F420000}"/>
    <cellStyle name="Normal 13 2 3 4 6" xfId="17205" xr:uid="{00000000-0005-0000-0000-000070420000}"/>
    <cellStyle name="Normal 13 2 3 4 6 2" xfId="17206" xr:uid="{00000000-0005-0000-0000-000071420000}"/>
    <cellStyle name="Normal 13 2 3 4 7" xfId="17207" xr:uid="{00000000-0005-0000-0000-000072420000}"/>
    <cellStyle name="Normal 13 2 3 5" xfId="17208" xr:uid="{00000000-0005-0000-0000-000073420000}"/>
    <cellStyle name="Normal 13 2 3 5 2" xfId="17209" xr:uid="{00000000-0005-0000-0000-000074420000}"/>
    <cellStyle name="Normal 13 2 3 5 2 2" xfId="17210" xr:uid="{00000000-0005-0000-0000-000075420000}"/>
    <cellStyle name="Normal 13 2 3 5 2 2 2" xfId="17211" xr:uid="{00000000-0005-0000-0000-000076420000}"/>
    <cellStyle name="Normal 13 2 3 5 2 2 2 2" xfId="17212" xr:uid="{00000000-0005-0000-0000-000077420000}"/>
    <cellStyle name="Normal 13 2 3 5 2 2 3" xfId="17213" xr:uid="{00000000-0005-0000-0000-000078420000}"/>
    <cellStyle name="Normal 13 2 3 5 2 3" xfId="17214" xr:uid="{00000000-0005-0000-0000-000079420000}"/>
    <cellStyle name="Normal 13 2 3 5 2 3 2" xfId="17215" xr:uid="{00000000-0005-0000-0000-00007A420000}"/>
    <cellStyle name="Normal 13 2 3 5 2 3 2 2" xfId="17216" xr:uid="{00000000-0005-0000-0000-00007B420000}"/>
    <cellStyle name="Normal 13 2 3 5 2 3 3" xfId="17217" xr:uid="{00000000-0005-0000-0000-00007C420000}"/>
    <cellStyle name="Normal 13 2 3 5 2 4" xfId="17218" xr:uid="{00000000-0005-0000-0000-00007D420000}"/>
    <cellStyle name="Normal 13 2 3 5 2 4 2" xfId="17219" xr:uid="{00000000-0005-0000-0000-00007E420000}"/>
    <cellStyle name="Normal 13 2 3 5 2 5" xfId="17220" xr:uid="{00000000-0005-0000-0000-00007F420000}"/>
    <cellStyle name="Normal 13 2 3 5 2 5 2" xfId="17221" xr:uid="{00000000-0005-0000-0000-000080420000}"/>
    <cellStyle name="Normal 13 2 3 5 2 6" xfId="17222" xr:uid="{00000000-0005-0000-0000-000081420000}"/>
    <cellStyle name="Normal 13 2 3 5 3" xfId="17223" xr:uid="{00000000-0005-0000-0000-000082420000}"/>
    <cellStyle name="Normal 13 2 3 5 3 2" xfId="17224" xr:uid="{00000000-0005-0000-0000-000083420000}"/>
    <cellStyle name="Normal 13 2 3 5 3 2 2" xfId="17225" xr:uid="{00000000-0005-0000-0000-000084420000}"/>
    <cellStyle name="Normal 13 2 3 5 3 3" xfId="17226" xr:uid="{00000000-0005-0000-0000-000085420000}"/>
    <cellStyle name="Normal 13 2 3 5 4" xfId="17227" xr:uid="{00000000-0005-0000-0000-000086420000}"/>
    <cellStyle name="Normal 13 2 3 5 4 2" xfId="17228" xr:uid="{00000000-0005-0000-0000-000087420000}"/>
    <cellStyle name="Normal 13 2 3 5 4 2 2" xfId="17229" xr:uid="{00000000-0005-0000-0000-000088420000}"/>
    <cellStyle name="Normal 13 2 3 5 4 3" xfId="17230" xr:uid="{00000000-0005-0000-0000-000089420000}"/>
    <cellStyle name="Normal 13 2 3 5 5" xfId="17231" xr:uid="{00000000-0005-0000-0000-00008A420000}"/>
    <cellStyle name="Normal 13 2 3 5 5 2" xfId="17232" xr:uid="{00000000-0005-0000-0000-00008B420000}"/>
    <cellStyle name="Normal 13 2 3 5 6" xfId="17233" xr:uid="{00000000-0005-0000-0000-00008C420000}"/>
    <cellStyle name="Normal 13 2 3 5 6 2" xfId="17234" xr:uid="{00000000-0005-0000-0000-00008D420000}"/>
    <cellStyle name="Normal 13 2 3 5 7" xfId="17235" xr:uid="{00000000-0005-0000-0000-00008E420000}"/>
    <cellStyle name="Normal 13 2 3 6" xfId="17236" xr:uid="{00000000-0005-0000-0000-00008F420000}"/>
    <cellStyle name="Normal 13 2 3 6 2" xfId="17237" xr:uid="{00000000-0005-0000-0000-000090420000}"/>
    <cellStyle name="Normal 13 2 3 6 2 2" xfId="17238" xr:uid="{00000000-0005-0000-0000-000091420000}"/>
    <cellStyle name="Normal 13 2 3 6 2 2 2" xfId="17239" xr:uid="{00000000-0005-0000-0000-000092420000}"/>
    <cellStyle name="Normal 13 2 3 6 2 3" xfId="17240" xr:uid="{00000000-0005-0000-0000-000093420000}"/>
    <cellStyle name="Normal 13 2 3 6 3" xfId="17241" xr:uid="{00000000-0005-0000-0000-000094420000}"/>
    <cellStyle name="Normal 13 2 3 6 3 2" xfId="17242" xr:uid="{00000000-0005-0000-0000-000095420000}"/>
    <cellStyle name="Normal 13 2 3 6 3 2 2" xfId="17243" xr:uid="{00000000-0005-0000-0000-000096420000}"/>
    <cellStyle name="Normal 13 2 3 6 3 3" xfId="17244" xr:uid="{00000000-0005-0000-0000-000097420000}"/>
    <cellStyle name="Normal 13 2 3 6 4" xfId="17245" xr:uid="{00000000-0005-0000-0000-000098420000}"/>
    <cellStyle name="Normal 13 2 3 6 4 2" xfId="17246" xr:uid="{00000000-0005-0000-0000-000099420000}"/>
    <cellStyle name="Normal 13 2 3 6 5" xfId="17247" xr:uid="{00000000-0005-0000-0000-00009A420000}"/>
    <cellStyle name="Normal 13 2 3 6 5 2" xfId="17248" xr:uid="{00000000-0005-0000-0000-00009B420000}"/>
    <cellStyle name="Normal 13 2 3 6 6" xfId="17249" xr:uid="{00000000-0005-0000-0000-00009C420000}"/>
    <cellStyle name="Normal 13 2 3 7" xfId="17250" xr:uid="{00000000-0005-0000-0000-00009D420000}"/>
    <cellStyle name="Normal 13 2 3 7 2" xfId="17251" xr:uid="{00000000-0005-0000-0000-00009E420000}"/>
    <cellStyle name="Normal 13 2 3 7 2 2" xfId="17252" xr:uid="{00000000-0005-0000-0000-00009F420000}"/>
    <cellStyle name="Normal 13 2 3 7 3" xfId="17253" xr:uid="{00000000-0005-0000-0000-0000A0420000}"/>
    <cellStyle name="Normal 13 2 3 8" xfId="17254" xr:uid="{00000000-0005-0000-0000-0000A1420000}"/>
    <cellStyle name="Normal 13 2 3 8 2" xfId="17255" xr:uid="{00000000-0005-0000-0000-0000A2420000}"/>
    <cellStyle name="Normal 13 2 3 8 2 2" xfId="17256" xr:uid="{00000000-0005-0000-0000-0000A3420000}"/>
    <cellStyle name="Normal 13 2 3 8 3" xfId="17257" xr:uid="{00000000-0005-0000-0000-0000A4420000}"/>
    <cellStyle name="Normal 13 2 3 9" xfId="17258" xr:uid="{00000000-0005-0000-0000-0000A5420000}"/>
    <cellStyle name="Normal 13 2 3 9 2" xfId="17259" xr:uid="{00000000-0005-0000-0000-0000A6420000}"/>
    <cellStyle name="Normal 13 2 4" xfId="17260" xr:uid="{00000000-0005-0000-0000-0000A7420000}"/>
    <cellStyle name="Normal 13 2 4 10" xfId="17261" xr:uid="{00000000-0005-0000-0000-0000A8420000}"/>
    <cellStyle name="Normal 13 2 4 2" xfId="17262" xr:uid="{00000000-0005-0000-0000-0000A9420000}"/>
    <cellStyle name="Normal 13 2 4 2 2" xfId="17263" xr:uid="{00000000-0005-0000-0000-0000AA420000}"/>
    <cellStyle name="Normal 13 2 4 2 2 2" xfId="17264" xr:uid="{00000000-0005-0000-0000-0000AB420000}"/>
    <cellStyle name="Normal 13 2 4 2 2 2 2" xfId="17265" xr:uid="{00000000-0005-0000-0000-0000AC420000}"/>
    <cellStyle name="Normal 13 2 4 2 2 2 2 2" xfId="17266" xr:uid="{00000000-0005-0000-0000-0000AD420000}"/>
    <cellStyle name="Normal 13 2 4 2 2 2 2 2 2" xfId="17267" xr:uid="{00000000-0005-0000-0000-0000AE420000}"/>
    <cellStyle name="Normal 13 2 4 2 2 2 2 3" xfId="17268" xr:uid="{00000000-0005-0000-0000-0000AF420000}"/>
    <cellStyle name="Normal 13 2 4 2 2 2 3" xfId="17269" xr:uid="{00000000-0005-0000-0000-0000B0420000}"/>
    <cellStyle name="Normal 13 2 4 2 2 2 3 2" xfId="17270" xr:uid="{00000000-0005-0000-0000-0000B1420000}"/>
    <cellStyle name="Normal 13 2 4 2 2 2 3 2 2" xfId="17271" xr:uid="{00000000-0005-0000-0000-0000B2420000}"/>
    <cellStyle name="Normal 13 2 4 2 2 2 3 3" xfId="17272" xr:uid="{00000000-0005-0000-0000-0000B3420000}"/>
    <cellStyle name="Normal 13 2 4 2 2 2 4" xfId="17273" xr:uid="{00000000-0005-0000-0000-0000B4420000}"/>
    <cellStyle name="Normal 13 2 4 2 2 2 4 2" xfId="17274" xr:uid="{00000000-0005-0000-0000-0000B5420000}"/>
    <cellStyle name="Normal 13 2 4 2 2 2 5" xfId="17275" xr:uid="{00000000-0005-0000-0000-0000B6420000}"/>
    <cellStyle name="Normal 13 2 4 2 2 2 5 2" xfId="17276" xr:uid="{00000000-0005-0000-0000-0000B7420000}"/>
    <cellStyle name="Normal 13 2 4 2 2 2 6" xfId="17277" xr:uid="{00000000-0005-0000-0000-0000B8420000}"/>
    <cellStyle name="Normal 13 2 4 2 2 3" xfId="17278" xr:uid="{00000000-0005-0000-0000-0000B9420000}"/>
    <cellStyle name="Normal 13 2 4 2 2 3 2" xfId="17279" xr:uid="{00000000-0005-0000-0000-0000BA420000}"/>
    <cellStyle name="Normal 13 2 4 2 2 3 2 2" xfId="17280" xr:uid="{00000000-0005-0000-0000-0000BB420000}"/>
    <cellStyle name="Normal 13 2 4 2 2 3 3" xfId="17281" xr:uid="{00000000-0005-0000-0000-0000BC420000}"/>
    <cellStyle name="Normal 13 2 4 2 2 4" xfId="17282" xr:uid="{00000000-0005-0000-0000-0000BD420000}"/>
    <cellStyle name="Normal 13 2 4 2 2 4 2" xfId="17283" xr:uid="{00000000-0005-0000-0000-0000BE420000}"/>
    <cellStyle name="Normal 13 2 4 2 2 4 2 2" xfId="17284" xr:uid="{00000000-0005-0000-0000-0000BF420000}"/>
    <cellStyle name="Normal 13 2 4 2 2 4 3" xfId="17285" xr:uid="{00000000-0005-0000-0000-0000C0420000}"/>
    <cellStyle name="Normal 13 2 4 2 2 5" xfId="17286" xr:uid="{00000000-0005-0000-0000-0000C1420000}"/>
    <cellStyle name="Normal 13 2 4 2 2 5 2" xfId="17287" xr:uid="{00000000-0005-0000-0000-0000C2420000}"/>
    <cellStyle name="Normal 13 2 4 2 2 6" xfId="17288" xr:uid="{00000000-0005-0000-0000-0000C3420000}"/>
    <cellStyle name="Normal 13 2 4 2 2 6 2" xfId="17289" xr:uid="{00000000-0005-0000-0000-0000C4420000}"/>
    <cellStyle name="Normal 13 2 4 2 2 7" xfId="17290" xr:uid="{00000000-0005-0000-0000-0000C5420000}"/>
    <cellStyle name="Normal 13 2 4 2 3" xfId="17291" xr:uid="{00000000-0005-0000-0000-0000C6420000}"/>
    <cellStyle name="Normal 13 2 4 2 3 2" xfId="17292" xr:uid="{00000000-0005-0000-0000-0000C7420000}"/>
    <cellStyle name="Normal 13 2 4 2 3 2 2" xfId="17293" xr:uid="{00000000-0005-0000-0000-0000C8420000}"/>
    <cellStyle name="Normal 13 2 4 2 3 2 2 2" xfId="17294" xr:uid="{00000000-0005-0000-0000-0000C9420000}"/>
    <cellStyle name="Normal 13 2 4 2 3 2 3" xfId="17295" xr:uid="{00000000-0005-0000-0000-0000CA420000}"/>
    <cellStyle name="Normal 13 2 4 2 3 3" xfId="17296" xr:uid="{00000000-0005-0000-0000-0000CB420000}"/>
    <cellStyle name="Normal 13 2 4 2 3 3 2" xfId="17297" xr:uid="{00000000-0005-0000-0000-0000CC420000}"/>
    <cellStyle name="Normal 13 2 4 2 3 3 2 2" xfId="17298" xr:uid="{00000000-0005-0000-0000-0000CD420000}"/>
    <cellStyle name="Normal 13 2 4 2 3 3 3" xfId="17299" xr:uid="{00000000-0005-0000-0000-0000CE420000}"/>
    <cellStyle name="Normal 13 2 4 2 3 4" xfId="17300" xr:uid="{00000000-0005-0000-0000-0000CF420000}"/>
    <cellStyle name="Normal 13 2 4 2 3 4 2" xfId="17301" xr:uid="{00000000-0005-0000-0000-0000D0420000}"/>
    <cellStyle name="Normal 13 2 4 2 3 5" xfId="17302" xr:uid="{00000000-0005-0000-0000-0000D1420000}"/>
    <cellStyle name="Normal 13 2 4 2 3 5 2" xfId="17303" xr:uid="{00000000-0005-0000-0000-0000D2420000}"/>
    <cellStyle name="Normal 13 2 4 2 3 6" xfId="17304" xr:uid="{00000000-0005-0000-0000-0000D3420000}"/>
    <cellStyle name="Normal 13 2 4 2 4" xfId="17305" xr:uid="{00000000-0005-0000-0000-0000D4420000}"/>
    <cellStyle name="Normal 13 2 4 2 4 2" xfId="17306" xr:uid="{00000000-0005-0000-0000-0000D5420000}"/>
    <cellStyle name="Normal 13 2 4 2 4 2 2" xfId="17307" xr:uid="{00000000-0005-0000-0000-0000D6420000}"/>
    <cellStyle name="Normal 13 2 4 2 4 3" xfId="17308" xr:uid="{00000000-0005-0000-0000-0000D7420000}"/>
    <cellStyle name="Normal 13 2 4 2 5" xfId="17309" xr:uid="{00000000-0005-0000-0000-0000D8420000}"/>
    <cellStyle name="Normal 13 2 4 2 5 2" xfId="17310" xr:uid="{00000000-0005-0000-0000-0000D9420000}"/>
    <cellStyle name="Normal 13 2 4 2 5 2 2" xfId="17311" xr:uid="{00000000-0005-0000-0000-0000DA420000}"/>
    <cellStyle name="Normal 13 2 4 2 5 3" xfId="17312" xr:uid="{00000000-0005-0000-0000-0000DB420000}"/>
    <cellStyle name="Normal 13 2 4 2 6" xfId="17313" xr:uid="{00000000-0005-0000-0000-0000DC420000}"/>
    <cellStyle name="Normal 13 2 4 2 6 2" xfId="17314" xr:uid="{00000000-0005-0000-0000-0000DD420000}"/>
    <cellStyle name="Normal 13 2 4 2 7" xfId="17315" xr:uid="{00000000-0005-0000-0000-0000DE420000}"/>
    <cellStyle name="Normal 13 2 4 2 7 2" xfId="17316" xr:uid="{00000000-0005-0000-0000-0000DF420000}"/>
    <cellStyle name="Normal 13 2 4 2 8" xfId="17317" xr:uid="{00000000-0005-0000-0000-0000E0420000}"/>
    <cellStyle name="Normal 13 2 4 3" xfId="17318" xr:uid="{00000000-0005-0000-0000-0000E1420000}"/>
    <cellStyle name="Normal 13 2 4 3 2" xfId="17319" xr:uid="{00000000-0005-0000-0000-0000E2420000}"/>
    <cellStyle name="Normal 13 2 4 3 2 2" xfId="17320" xr:uid="{00000000-0005-0000-0000-0000E3420000}"/>
    <cellStyle name="Normal 13 2 4 3 2 2 2" xfId="17321" xr:uid="{00000000-0005-0000-0000-0000E4420000}"/>
    <cellStyle name="Normal 13 2 4 3 2 2 2 2" xfId="17322" xr:uid="{00000000-0005-0000-0000-0000E5420000}"/>
    <cellStyle name="Normal 13 2 4 3 2 2 3" xfId="17323" xr:uid="{00000000-0005-0000-0000-0000E6420000}"/>
    <cellStyle name="Normal 13 2 4 3 2 3" xfId="17324" xr:uid="{00000000-0005-0000-0000-0000E7420000}"/>
    <cellStyle name="Normal 13 2 4 3 2 3 2" xfId="17325" xr:uid="{00000000-0005-0000-0000-0000E8420000}"/>
    <cellStyle name="Normal 13 2 4 3 2 3 2 2" xfId="17326" xr:uid="{00000000-0005-0000-0000-0000E9420000}"/>
    <cellStyle name="Normal 13 2 4 3 2 3 3" xfId="17327" xr:uid="{00000000-0005-0000-0000-0000EA420000}"/>
    <cellStyle name="Normal 13 2 4 3 2 4" xfId="17328" xr:uid="{00000000-0005-0000-0000-0000EB420000}"/>
    <cellStyle name="Normal 13 2 4 3 2 4 2" xfId="17329" xr:uid="{00000000-0005-0000-0000-0000EC420000}"/>
    <cellStyle name="Normal 13 2 4 3 2 5" xfId="17330" xr:uid="{00000000-0005-0000-0000-0000ED420000}"/>
    <cellStyle name="Normal 13 2 4 3 2 5 2" xfId="17331" xr:uid="{00000000-0005-0000-0000-0000EE420000}"/>
    <cellStyle name="Normal 13 2 4 3 2 6" xfId="17332" xr:uid="{00000000-0005-0000-0000-0000EF420000}"/>
    <cellStyle name="Normal 13 2 4 3 3" xfId="17333" xr:uid="{00000000-0005-0000-0000-0000F0420000}"/>
    <cellStyle name="Normal 13 2 4 3 3 2" xfId="17334" xr:uid="{00000000-0005-0000-0000-0000F1420000}"/>
    <cellStyle name="Normal 13 2 4 3 3 2 2" xfId="17335" xr:uid="{00000000-0005-0000-0000-0000F2420000}"/>
    <cellStyle name="Normal 13 2 4 3 3 3" xfId="17336" xr:uid="{00000000-0005-0000-0000-0000F3420000}"/>
    <cellStyle name="Normal 13 2 4 3 4" xfId="17337" xr:uid="{00000000-0005-0000-0000-0000F4420000}"/>
    <cellStyle name="Normal 13 2 4 3 4 2" xfId="17338" xr:uid="{00000000-0005-0000-0000-0000F5420000}"/>
    <cellStyle name="Normal 13 2 4 3 4 2 2" xfId="17339" xr:uid="{00000000-0005-0000-0000-0000F6420000}"/>
    <cellStyle name="Normal 13 2 4 3 4 3" xfId="17340" xr:uid="{00000000-0005-0000-0000-0000F7420000}"/>
    <cellStyle name="Normal 13 2 4 3 5" xfId="17341" xr:uid="{00000000-0005-0000-0000-0000F8420000}"/>
    <cellStyle name="Normal 13 2 4 3 5 2" xfId="17342" xr:uid="{00000000-0005-0000-0000-0000F9420000}"/>
    <cellStyle name="Normal 13 2 4 3 6" xfId="17343" xr:uid="{00000000-0005-0000-0000-0000FA420000}"/>
    <cellStyle name="Normal 13 2 4 3 6 2" xfId="17344" xr:uid="{00000000-0005-0000-0000-0000FB420000}"/>
    <cellStyle name="Normal 13 2 4 3 7" xfId="17345" xr:uid="{00000000-0005-0000-0000-0000FC420000}"/>
    <cellStyle name="Normal 13 2 4 4" xfId="17346" xr:uid="{00000000-0005-0000-0000-0000FD420000}"/>
    <cellStyle name="Normal 13 2 4 4 2" xfId="17347" xr:uid="{00000000-0005-0000-0000-0000FE420000}"/>
    <cellStyle name="Normal 13 2 4 4 2 2" xfId="17348" xr:uid="{00000000-0005-0000-0000-0000FF420000}"/>
    <cellStyle name="Normal 13 2 4 4 2 2 2" xfId="17349" xr:uid="{00000000-0005-0000-0000-000000430000}"/>
    <cellStyle name="Normal 13 2 4 4 2 2 2 2" xfId="17350" xr:uid="{00000000-0005-0000-0000-000001430000}"/>
    <cellStyle name="Normal 13 2 4 4 2 2 3" xfId="17351" xr:uid="{00000000-0005-0000-0000-000002430000}"/>
    <cellStyle name="Normal 13 2 4 4 2 3" xfId="17352" xr:uid="{00000000-0005-0000-0000-000003430000}"/>
    <cellStyle name="Normal 13 2 4 4 2 3 2" xfId="17353" xr:uid="{00000000-0005-0000-0000-000004430000}"/>
    <cellStyle name="Normal 13 2 4 4 2 3 2 2" xfId="17354" xr:uid="{00000000-0005-0000-0000-000005430000}"/>
    <cellStyle name="Normal 13 2 4 4 2 3 3" xfId="17355" xr:uid="{00000000-0005-0000-0000-000006430000}"/>
    <cellStyle name="Normal 13 2 4 4 2 4" xfId="17356" xr:uid="{00000000-0005-0000-0000-000007430000}"/>
    <cellStyle name="Normal 13 2 4 4 2 4 2" xfId="17357" xr:uid="{00000000-0005-0000-0000-000008430000}"/>
    <cellStyle name="Normal 13 2 4 4 2 5" xfId="17358" xr:uid="{00000000-0005-0000-0000-000009430000}"/>
    <cellStyle name="Normal 13 2 4 4 2 5 2" xfId="17359" xr:uid="{00000000-0005-0000-0000-00000A430000}"/>
    <cellStyle name="Normal 13 2 4 4 2 6" xfId="17360" xr:uid="{00000000-0005-0000-0000-00000B430000}"/>
    <cellStyle name="Normal 13 2 4 4 3" xfId="17361" xr:uid="{00000000-0005-0000-0000-00000C430000}"/>
    <cellStyle name="Normal 13 2 4 4 3 2" xfId="17362" xr:uid="{00000000-0005-0000-0000-00000D430000}"/>
    <cellStyle name="Normal 13 2 4 4 3 2 2" xfId="17363" xr:uid="{00000000-0005-0000-0000-00000E430000}"/>
    <cellStyle name="Normal 13 2 4 4 3 3" xfId="17364" xr:uid="{00000000-0005-0000-0000-00000F430000}"/>
    <cellStyle name="Normal 13 2 4 4 4" xfId="17365" xr:uid="{00000000-0005-0000-0000-000010430000}"/>
    <cellStyle name="Normal 13 2 4 4 4 2" xfId="17366" xr:uid="{00000000-0005-0000-0000-000011430000}"/>
    <cellStyle name="Normal 13 2 4 4 4 2 2" xfId="17367" xr:uid="{00000000-0005-0000-0000-000012430000}"/>
    <cellStyle name="Normal 13 2 4 4 4 3" xfId="17368" xr:uid="{00000000-0005-0000-0000-000013430000}"/>
    <cellStyle name="Normal 13 2 4 4 5" xfId="17369" xr:uid="{00000000-0005-0000-0000-000014430000}"/>
    <cellStyle name="Normal 13 2 4 4 5 2" xfId="17370" xr:uid="{00000000-0005-0000-0000-000015430000}"/>
    <cellStyle name="Normal 13 2 4 4 6" xfId="17371" xr:uid="{00000000-0005-0000-0000-000016430000}"/>
    <cellStyle name="Normal 13 2 4 4 6 2" xfId="17372" xr:uid="{00000000-0005-0000-0000-000017430000}"/>
    <cellStyle name="Normal 13 2 4 4 7" xfId="17373" xr:uid="{00000000-0005-0000-0000-000018430000}"/>
    <cellStyle name="Normal 13 2 4 5" xfId="17374" xr:uid="{00000000-0005-0000-0000-000019430000}"/>
    <cellStyle name="Normal 13 2 4 5 2" xfId="17375" xr:uid="{00000000-0005-0000-0000-00001A430000}"/>
    <cellStyle name="Normal 13 2 4 5 2 2" xfId="17376" xr:uid="{00000000-0005-0000-0000-00001B430000}"/>
    <cellStyle name="Normal 13 2 4 5 2 2 2" xfId="17377" xr:uid="{00000000-0005-0000-0000-00001C430000}"/>
    <cellStyle name="Normal 13 2 4 5 2 3" xfId="17378" xr:uid="{00000000-0005-0000-0000-00001D430000}"/>
    <cellStyle name="Normal 13 2 4 5 3" xfId="17379" xr:uid="{00000000-0005-0000-0000-00001E430000}"/>
    <cellStyle name="Normal 13 2 4 5 3 2" xfId="17380" xr:uid="{00000000-0005-0000-0000-00001F430000}"/>
    <cellStyle name="Normal 13 2 4 5 3 2 2" xfId="17381" xr:uid="{00000000-0005-0000-0000-000020430000}"/>
    <cellStyle name="Normal 13 2 4 5 3 3" xfId="17382" xr:uid="{00000000-0005-0000-0000-000021430000}"/>
    <cellStyle name="Normal 13 2 4 5 4" xfId="17383" xr:uid="{00000000-0005-0000-0000-000022430000}"/>
    <cellStyle name="Normal 13 2 4 5 4 2" xfId="17384" xr:uid="{00000000-0005-0000-0000-000023430000}"/>
    <cellStyle name="Normal 13 2 4 5 5" xfId="17385" xr:uid="{00000000-0005-0000-0000-000024430000}"/>
    <cellStyle name="Normal 13 2 4 5 5 2" xfId="17386" xr:uid="{00000000-0005-0000-0000-000025430000}"/>
    <cellStyle name="Normal 13 2 4 5 6" xfId="17387" xr:uid="{00000000-0005-0000-0000-000026430000}"/>
    <cellStyle name="Normal 13 2 4 6" xfId="17388" xr:uid="{00000000-0005-0000-0000-000027430000}"/>
    <cellStyle name="Normal 13 2 4 6 2" xfId="17389" xr:uid="{00000000-0005-0000-0000-000028430000}"/>
    <cellStyle name="Normal 13 2 4 6 2 2" xfId="17390" xr:uid="{00000000-0005-0000-0000-000029430000}"/>
    <cellStyle name="Normal 13 2 4 6 3" xfId="17391" xr:uid="{00000000-0005-0000-0000-00002A430000}"/>
    <cellStyle name="Normal 13 2 4 7" xfId="17392" xr:uid="{00000000-0005-0000-0000-00002B430000}"/>
    <cellStyle name="Normal 13 2 4 7 2" xfId="17393" xr:uid="{00000000-0005-0000-0000-00002C430000}"/>
    <cellStyle name="Normal 13 2 4 7 2 2" xfId="17394" xr:uid="{00000000-0005-0000-0000-00002D430000}"/>
    <cellStyle name="Normal 13 2 4 7 3" xfId="17395" xr:uid="{00000000-0005-0000-0000-00002E430000}"/>
    <cellStyle name="Normal 13 2 4 8" xfId="17396" xr:uid="{00000000-0005-0000-0000-00002F430000}"/>
    <cellStyle name="Normal 13 2 4 8 2" xfId="17397" xr:uid="{00000000-0005-0000-0000-000030430000}"/>
    <cellStyle name="Normal 13 2 4 9" xfId="17398" xr:uid="{00000000-0005-0000-0000-000031430000}"/>
    <cellStyle name="Normal 13 2 4 9 2" xfId="17399" xr:uid="{00000000-0005-0000-0000-000032430000}"/>
    <cellStyle name="Normal 13 2 5" xfId="17400" xr:uid="{00000000-0005-0000-0000-000033430000}"/>
    <cellStyle name="Normal 13 2 5 10" xfId="17401" xr:uid="{00000000-0005-0000-0000-000034430000}"/>
    <cellStyle name="Normal 13 2 5 2" xfId="17402" xr:uid="{00000000-0005-0000-0000-000035430000}"/>
    <cellStyle name="Normal 13 2 5 2 2" xfId="17403" xr:uid="{00000000-0005-0000-0000-000036430000}"/>
    <cellStyle name="Normal 13 2 5 2 2 2" xfId="17404" xr:uid="{00000000-0005-0000-0000-000037430000}"/>
    <cellStyle name="Normal 13 2 5 2 2 2 2" xfId="17405" xr:uid="{00000000-0005-0000-0000-000038430000}"/>
    <cellStyle name="Normal 13 2 5 2 2 2 2 2" xfId="17406" xr:uid="{00000000-0005-0000-0000-000039430000}"/>
    <cellStyle name="Normal 13 2 5 2 2 2 2 2 2" xfId="17407" xr:uid="{00000000-0005-0000-0000-00003A430000}"/>
    <cellStyle name="Normal 13 2 5 2 2 2 2 3" xfId="17408" xr:uid="{00000000-0005-0000-0000-00003B430000}"/>
    <cellStyle name="Normal 13 2 5 2 2 2 3" xfId="17409" xr:uid="{00000000-0005-0000-0000-00003C430000}"/>
    <cellStyle name="Normal 13 2 5 2 2 2 3 2" xfId="17410" xr:uid="{00000000-0005-0000-0000-00003D430000}"/>
    <cellStyle name="Normal 13 2 5 2 2 2 3 2 2" xfId="17411" xr:uid="{00000000-0005-0000-0000-00003E430000}"/>
    <cellStyle name="Normal 13 2 5 2 2 2 3 3" xfId="17412" xr:uid="{00000000-0005-0000-0000-00003F430000}"/>
    <cellStyle name="Normal 13 2 5 2 2 2 4" xfId="17413" xr:uid="{00000000-0005-0000-0000-000040430000}"/>
    <cellStyle name="Normal 13 2 5 2 2 2 4 2" xfId="17414" xr:uid="{00000000-0005-0000-0000-000041430000}"/>
    <cellStyle name="Normal 13 2 5 2 2 2 5" xfId="17415" xr:uid="{00000000-0005-0000-0000-000042430000}"/>
    <cellStyle name="Normal 13 2 5 2 2 2 5 2" xfId="17416" xr:uid="{00000000-0005-0000-0000-000043430000}"/>
    <cellStyle name="Normal 13 2 5 2 2 2 6" xfId="17417" xr:uid="{00000000-0005-0000-0000-000044430000}"/>
    <cellStyle name="Normal 13 2 5 2 2 3" xfId="17418" xr:uid="{00000000-0005-0000-0000-000045430000}"/>
    <cellStyle name="Normal 13 2 5 2 2 3 2" xfId="17419" xr:uid="{00000000-0005-0000-0000-000046430000}"/>
    <cellStyle name="Normal 13 2 5 2 2 3 2 2" xfId="17420" xr:uid="{00000000-0005-0000-0000-000047430000}"/>
    <cellStyle name="Normal 13 2 5 2 2 3 3" xfId="17421" xr:uid="{00000000-0005-0000-0000-000048430000}"/>
    <cellStyle name="Normal 13 2 5 2 2 4" xfId="17422" xr:uid="{00000000-0005-0000-0000-000049430000}"/>
    <cellStyle name="Normal 13 2 5 2 2 4 2" xfId="17423" xr:uid="{00000000-0005-0000-0000-00004A430000}"/>
    <cellStyle name="Normal 13 2 5 2 2 4 2 2" xfId="17424" xr:uid="{00000000-0005-0000-0000-00004B430000}"/>
    <cellStyle name="Normal 13 2 5 2 2 4 3" xfId="17425" xr:uid="{00000000-0005-0000-0000-00004C430000}"/>
    <cellStyle name="Normal 13 2 5 2 2 5" xfId="17426" xr:uid="{00000000-0005-0000-0000-00004D430000}"/>
    <cellStyle name="Normal 13 2 5 2 2 5 2" xfId="17427" xr:uid="{00000000-0005-0000-0000-00004E430000}"/>
    <cellStyle name="Normal 13 2 5 2 2 6" xfId="17428" xr:uid="{00000000-0005-0000-0000-00004F430000}"/>
    <cellStyle name="Normal 13 2 5 2 2 6 2" xfId="17429" xr:uid="{00000000-0005-0000-0000-000050430000}"/>
    <cellStyle name="Normal 13 2 5 2 2 7" xfId="17430" xr:uid="{00000000-0005-0000-0000-000051430000}"/>
    <cellStyle name="Normal 13 2 5 2 3" xfId="17431" xr:uid="{00000000-0005-0000-0000-000052430000}"/>
    <cellStyle name="Normal 13 2 5 2 3 2" xfId="17432" xr:uid="{00000000-0005-0000-0000-000053430000}"/>
    <cellStyle name="Normal 13 2 5 2 3 2 2" xfId="17433" xr:uid="{00000000-0005-0000-0000-000054430000}"/>
    <cellStyle name="Normal 13 2 5 2 3 2 2 2" xfId="17434" xr:uid="{00000000-0005-0000-0000-000055430000}"/>
    <cellStyle name="Normal 13 2 5 2 3 2 3" xfId="17435" xr:uid="{00000000-0005-0000-0000-000056430000}"/>
    <cellStyle name="Normal 13 2 5 2 3 3" xfId="17436" xr:uid="{00000000-0005-0000-0000-000057430000}"/>
    <cellStyle name="Normal 13 2 5 2 3 3 2" xfId="17437" xr:uid="{00000000-0005-0000-0000-000058430000}"/>
    <cellStyle name="Normal 13 2 5 2 3 3 2 2" xfId="17438" xr:uid="{00000000-0005-0000-0000-000059430000}"/>
    <cellStyle name="Normal 13 2 5 2 3 3 3" xfId="17439" xr:uid="{00000000-0005-0000-0000-00005A430000}"/>
    <cellStyle name="Normal 13 2 5 2 3 4" xfId="17440" xr:uid="{00000000-0005-0000-0000-00005B430000}"/>
    <cellStyle name="Normal 13 2 5 2 3 4 2" xfId="17441" xr:uid="{00000000-0005-0000-0000-00005C430000}"/>
    <cellStyle name="Normal 13 2 5 2 3 5" xfId="17442" xr:uid="{00000000-0005-0000-0000-00005D430000}"/>
    <cellStyle name="Normal 13 2 5 2 3 5 2" xfId="17443" xr:uid="{00000000-0005-0000-0000-00005E430000}"/>
    <cellStyle name="Normal 13 2 5 2 3 6" xfId="17444" xr:uid="{00000000-0005-0000-0000-00005F430000}"/>
    <cellStyle name="Normal 13 2 5 2 4" xfId="17445" xr:uid="{00000000-0005-0000-0000-000060430000}"/>
    <cellStyle name="Normal 13 2 5 2 4 2" xfId="17446" xr:uid="{00000000-0005-0000-0000-000061430000}"/>
    <cellStyle name="Normal 13 2 5 2 4 2 2" xfId="17447" xr:uid="{00000000-0005-0000-0000-000062430000}"/>
    <cellStyle name="Normal 13 2 5 2 4 3" xfId="17448" xr:uid="{00000000-0005-0000-0000-000063430000}"/>
    <cellStyle name="Normal 13 2 5 2 5" xfId="17449" xr:uid="{00000000-0005-0000-0000-000064430000}"/>
    <cellStyle name="Normal 13 2 5 2 5 2" xfId="17450" xr:uid="{00000000-0005-0000-0000-000065430000}"/>
    <cellStyle name="Normal 13 2 5 2 5 2 2" xfId="17451" xr:uid="{00000000-0005-0000-0000-000066430000}"/>
    <cellStyle name="Normal 13 2 5 2 5 3" xfId="17452" xr:uid="{00000000-0005-0000-0000-000067430000}"/>
    <cellStyle name="Normal 13 2 5 2 6" xfId="17453" xr:uid="{00000000-0005-0000-0000-000068430000}"/>
    <cellStyle name="Normal 13 2 5 2 6 2" xfId="17454" xr:uid="{00000000-0005-0000-0000-000069430000}"/>
    <cellStyle name="Normal 13 2 5 2 7" xfId="17455" xr:uid="{00000000-0005-0000-0000-00006A430000}"/>
    <cellStyle name="Normal 13 2 5 2 7 2" xfId="17456" xr:uid="{00000000-0005-0000-0000-00006B430000}"/>
    <cellStyle name="Normal 13 2 5 2 8" xfId="17457" xr:uid="{00000000-0005-0000-0000-00006C430000}"/>
    <cellStyle name="Normal 13 2 5 3" xfId="17458" xr:uid="{00000000-0005-0000-0000-00006D430000}"/>
    <cellStyle name="Normal 13 2 5 3 2" xfId="17459" xr:uid="{00000000-0005-0000-0000-00006E430000}"/>
    <cellStyle name="Normal 13 2 5 3 2 2" xfId="17460" xr:uid="{00000000-0005-0000-0000-00006F430000}"/>
    <cellStyle name="Normal 13 2 5 3 2 2 2" xfId="17461" xr:uid="{00000000-0005-0000-0000-000070430000}"/>
    <cellStyle name="Normal 13 2 5 3 2 2 2 2" xfId="17462" xr:uid="{00000000-0005-0000-0000-000071430000}"/>
    <cellStyle name="Normal 13 2 5 3 2 2 3" xfId="17463" xr:uid="{00000000-0005-0000-0000-000072430000}"/>
    <cellStyle name="Normal 13 2 5 3 2 3" xfId="17464" xr:uid="{00000000-0005-0000-0000-000073430000}"/>
    <cellStyle name="Normal 13 2 5 3 2 3 2" xfId="17465" xr:uid="{00000000-0005-0000-0000-000074430000}"/>
    <cellStyle name="Normal 13 2 5 3 2 3 2 2" xfId="17466" xr:uid="{00000000-0005-0000-0000-000075430000}"/>
    <cellStyle name="Normal 13 2 5 3 2 3 3" xfId="17467" xr:uid="{00000000-0005-0000-0000-000076430000}"/>
    <cellStyle name="Normal 13 2 5 3 2 4" xfId="17468" xr:uid="{00000000-0005-0000-0000-000077430000}"/>
    <cellStyle name="Normal 13 2 5 3 2 4 2" xfId="17469" xr:uid="{00000000-0005-0000-0000-000078430000}"/>
    <cellStyle name="Normal 13 2 5 3 2 5" xfId="17470" xr:uid="{00000000-0005-0000-0000-000079430000}"/>
    <cellStyle name="Normal 13 2 5 3 2 5 2" xfId="17471" xr:uid="{00000000-0005-0000-0000-00007A430000}"/>
    <cellStyle name="Normal 13 2 5 3 2 6" xfId="17472" xr:uid="{00000000-0005-0000-0000-00007B430000}"/>
    <cellStyle name="Normal 13 2 5 3 3" xfId="17473" xr:uid="{00000000-0005-0000-0000-00007C430000}"/>
    <cellStyle name="Normal 13 2 5 3 3 2" xfId="17474" xr:uid="{00000000-0005-0000-0000-00007D430000}"/>
    <cellStyle name="Normal 13 2 5 3 3 2 2" xfId="17475" xr:uid="{00000000-0005-0000-0000-00007E430000}"/>
    <cellStyle name="Normal 13 2 5 3 3 3" xfId="17476" xr:uid="{00000000-0005-0000-0000-00007F430000}"/>
    <cellStyle name="Normal 13 2 5 3 4" xfId="17477" xr:uid="{00000000-0005-0000-0000-000080430000}"/>
    <cellStyle name="Normal 13 2 5 3 4 2" xfId="17478" xr:uid="{00000000-0005-0000-0000-000081430000}"/>
    <cellStyle name="Normal 13 2 5 3 4 2 2" xfId="17479" xr:uid="{00000000-0005-0000-0000-000082430000}"/>
    <cellStyle name="Normal 13 2 5 3 4 3" xfId="17480" xr:uid="{00000000-0005-0000-0000-000083430000}"/>
    <cellStyle name="Normal 13 2 5 3 5" xfId="17481" xr:uid="{00000000-0005-0000-0000-000084430000}"/>
    <cellStyle name="Normal 13 2 5 3 5 2" xfId="17482" xr:uid="{00000000-0005-0000-0000-000085430000}"/>
    <cellStyle name="Normal 13 2 5 3 6" xfId="17483" xr:uid="{00000000-0005-0000-0000-000086430000}"/>
    <cellStyle name="Normal 13 2 5 3 6 2" xfId="17484" xr:uid="{00000000-0005-0000-0000-000087430000}"/>
    <cellStyle name="Normal 13 2 5 3 7" xfId="17485" xr:uid="{00000000-0005-0000-0000-000088430000}"/>
    <cellStyle name="Normal 13 2 5 4" xfId="17486" xr:uid="{00000000-0005-0000-0000-000089430000}"/>
    <cellStyle name="Normal 13 2 5 4 2" xfId="17487" xr:uid="{00000000-0005-0000-0000-00008A430000}"/>
    <cellStyle name="Normal 13 2 5 4 2 2" xfId="17488" xr:uid="{00000000-0005-0000-0000-00008B430000}"/>
    <cellStyle name="Normal 13 2 5 4 2 2 2" xfId="17489" xr:uid="{00000000-0005-0000-0000-00008C430000}"/>
    <cellStyle name="Normal 13 2 5 4 2 2 2 2" xfId="17490" xr:uid="{00000000-0005-0000-0000-00008D430000}"/>
    <cellStyle name="Normal 13 2 5 4 2 2 3" xfId="17491" xr:uid="{00000000-0005-0000-0000-00008E430000}"/>
    <cellStyle name="Normal 13 2 5 4 2 3" xfId="17492" xr:uid="{00000000-0005-0000-0000-00008F430000}"/>
    <cellStyle name="Normal 13 2 5 4 2 3 2" xfId="17493" xr:uid="{00000000-0005-0000-0000-000090430000}"/>
    <cellStyle name="Normal 13 2 5 4 2 3 2 2" xfId="17494" xr:uid="{00000000-0005-0000-0000-000091430000}"/>
    <cellStyle name="Normal 13 2 5 4 2 3 3" xfId="17495" xr:uid="{00000000-0005-0000-0000-000092430000}"/>
    <cellStyle name="Normal 13 2 5 4 2 4" xfId="17496" xr:uid="{00000000-0005-0000-0000-000093430000}"/>
    <cellStyle name="Normal 13 2 5 4 2 4 2" xfId="17497" xr:uid="{00000000-0005-0000-0000-000094430000}"/>
    <cellStyle name="Normal 13 2 5 4 2 5" xfId="17498" xr:uid="{00000000-0005-0000-0000-000095430000}"/>
    <cellStyle name="Normal 13 2 5 4 2 5 2" xfId="17499" xr:uid="{00000000-0005-0000-0000-000096430000}"/>
    <cellStyle name="Normal 13 2 5 4 2 6" xfId="17500" xr:uid="{00000000-0005-0000-0000-000097430000}"/>
    <cellStyle name="Normal 13 2 5 4 3" xfId="17501" xr:uid="{00000000-0005-0000-0000-000098430000}"/>
    <cellStyle name="Normal 13 2 5 4 3 2" xfId="17502" xr:uid="{00000000-0005-0000-0000-000099430000}"/>
    <cellStyle name="Normal 13 2 5 4 3 2 2" xfId="17503" xr:uid="{00000000-0005-0000-0000-00009A430000}"/>
    <cellStyle name="Normal 13 2 5 4 3 3" xfId="17504" xr:uid="{00000000-0005-0000-0000-00009B430000}"/>
    <cellStyle name="Normal 13 2 5 4 4" xfId="17505" xr:uid="{00000000-0005-0000-0000-00009C430000}"/>
    <cellStyle name="Normal 13 2 5 4 4 2" xfId="17506" xr:uid="{00000000-0005-0000-0000-00009D430000}"/>
    <cellStyle name="Normal 13 2 5 4 4 2 2" xfId="17507" xr:uid="{00000000-0005-0000-0000-00009E430000}"/>
    <cellStyle name="Normal 13 2 5 4 4 3" xfId="17508" xr:uid="{00000000-0005-0000-0000-00009F430000}"/>
    <cellStyle name="Normal 13 2 5 4 5" xfId="17509" xr:uid="{00000000-0005-0000-0000-0000A0430000}"/>
    <cellStyle name="Normal 13 2 5 4 5 2" xfId="17510" xr:uid="{00000000-0005-0000-0000-0000A1430000}"/>
    <cellStyle name="Normal 13 2 5 4 6" xfId="17511" xr:uid="{00000000-0005-0000-0000-0000A2430000}"/>
    <cellStyle name="Normal 13 2 5 4 6 2" xfId="17512" xr:uid="{00000000-0005-0000-0000-0000A3430000}"/>
    <cellStyle name="Normal 13 2 5 4 7" xfId="17513" xr:uid="{00000000-0005-0000-0000-0000A4430000}"/>
    <cellStyle name="Normal 13 2 5 5" xfId="17514" xr:uid="{00000000-0005-0000-0000-0000A5430000}"/>
    <cellStyle name="Normal 13 2 5 5 2" xfId="17515" xr:uid="{00000000-0005-0000-0000-0000A6430000}"/>
    <cellStyle name="Normal 13 2 5 5 2 2" xfId="17516" xr:uid="{00000000-0005-0000-0000-0000A7430000}"/>
    <cellStyle name="Normal 13 2 5 5 2 2 2" xfId="17517" xr:uid="{00000000-0005-0000-0000-0000A8430000}"/>
    <cellStyle name="Normal 13 2 5 5 2 3" xfId="17518" xr:uid="{00000000-0005-0000-0000-0000A9430000}"/>
    <cellStyle name="Normal 13 2 5 5 3" xfId="17519" xr:uid="{00000000-0005-0000-0000-0000AA430000}"/>
    <cellStyle name="Normal 13 2 5 5 3 2" xfId="17520" xr:uid="{00000000-0005-0000-0000-0000AB430000}"/>
    <cellStyle name="Normal 13 2 5 5 3 2 2" xfId="17521" xr:uid="{00000000-0005-0000-0000-0000AC430000}"/>
    <cellStyle name="Normal 13 2 5 5 3 3" xfId="17522" xr:uid="{00000000-0005-0000-0000-0000AD430000}"/>
    <cellStyle name="Normal 13 2 5 5 4" xfId="17523" xr:uid="{00000000-0005-0000-0000-0000AE430000}"/>
    <cellStyle name="Normal 13 2 5 5 4 2" xfId="17524" xr:uid="{00000000-0005-0000-0000-0000AF430000}"/>
    <cellStyle name="Normal 13 2 5 5 5" xfId="17525" xr:uid="{00000000-0005-0000-0000-0000B0430000}"/>
    <cellStyle name="Normal 13 2 5 5 5 2" xfId="17526" xr:uid="{00000000-0005-0000-0000-0000B1430000}"/>
    <cellStyle name="Normal 13 2 5 5 6" xfId="17527" xr:uid="{00000000-0005-0000-0000-0000B2430000}"/>
    <cellStyle name="Normal 13 2 5 6" xfId="17528" xr:uid="{00000000-0005-0000-0000-0000B3430000}"/>
    <cellStyle name="Normal 13 2 5 6 2" xfId="17529" xr:uid="{00000000-0005-0000-0000-0000B4430000}"/>
    <cellStyle name="Normal 13 2 5 6 2 2" xfId="17530" xr:uid="{00000000-0005-0000-0000-0000B5430000}"/>
    <cellStyle name="Normal 13 2 5 6 3" xfId="17531" xr:uid="{00000000-0005-0000-0000-0000B6430000}"/>
    <cellStyle name="Normal 13 2 5 7" xfId="17532" xr:uid="{00000000-0005-0000-0000-0000B7430000}"/>
    <cellStyle name="Normal 13 2 5 7 2" xfId="17533" xr:uid="{00000000-0005-0000-0000-0000B8430000}"/>
    <cellStyle name="Normal 13 2 5 7 2 2" xfId="17534" xr:uid="{00000000-0005-0000-0000-0000B9430000}"/>
    <cellStyle name="Normal 13 2 5 7 3" xfId="17535" xr:uid="{00000000-0005-0000-0000-0000BA430000}"/>
    <cellStyle name="Normal 13 2 5 8" xfId="17536" xr:uid="{00000000-0005-0000-0000-0000BB430000}"/>
    <cellStyle name="Normal 13 2 5 8 2" xfId="17537" xr:uid="{00000000-0005-0000-0000-0000BC430000}"/>
    <cellStyle name="Normal 13 2 5 9" xfId="17538" xr:uid="{00000000-0005-0000-0000-0000BD430000}"/>
    <cellStyle name="Normal 13 2 5 9 2" xfId="17539" xr:uid="{00000000-0005-0000-0000-0000BE430000}"/>
    <cellStyle name="Normal 13 2 6" xfId="17540" xr:uid="{00000000-0005-0000-0000-0000BF430000}"/>
    <cellStyle name="Normal 13 2 6 2" xfId="17541" xr:uid="{00000000-0005-0000-0000-0000C0430000}"/>
    <cellStyle name="Normal 13 2 6 2 2" xfId="17542" xr:uid="{00000000-0005-0000-0000-0000C1430000}"/>
    <cellStyle name="Normal 13 2 6 2 2 2" xfId="17543" xr:uid="{00000000-0005-0000-0000-0000C2430000}"/>
    <cellStyle name="Normal 13 2 6 2 2 2 2" xfId="17544" xr:uid="{00000000-0005-0000-0000-0000C3430000}"/>
    <cellStyle name="Normal 13 2 6 2 2 2 2 2" xfId="17545" xr:uid="{00000000-0005-0000-0000-0000C4430000}"/>
    <cellStyle name="Normal 13 2 6 2 2 2 3" xfId="17546" xr:uid="{00000000-0005-0000-0000-0000C5430000}"/>
    <cellStyle name="Normal 13 2 6 2 2 3" xfId="17547" xr:uid="{00000000-0005-0000-0000-0000C6430000}"/>
    <cellStyle name="Normal 13 2 6 2 2 3 2" xfId="17548" xr:uid="{00000000-0005-0000-0000-0000C7430000}"/>
    <cellStyle name="Normal 13 2 6 2 2 3 2 2" xfId="17549" xr:uid="{00000000-0005-0000-0000-0000C8430000}"/>
    <cellStyle name="Normal 13 2 6 2 2 3 3" xfId="17550" xr:uid="{00000000-0005-0000-0000-0000C9430000}"/>
    <cellStyle name="Normal 13 2 6 2 2 4" xfId="17551" xr:uid="{00000000-0005-0000-0000-0000CA430000}"/>
    <cellStyle name="Normal 13 2 6 2 2 4 2" xfId="17552" xr:uid="{00000000-0005-0000-0000-0000CB430000}"/>
    <cellStyle name="Normal 13 2 6 2 2 5" xfId="17553" xr:uid="{00000000-0005-0000-0000-0000CC430000}"/>
    <cellStyle name="Normal 13 2 6 2 2 5 2" xfId="17554" xr:uid="{00000000-0005-0000-0000-0000CD430000}"/>
    <cellStyle name="Normal 13 2 6 2 2 6" xfId="17555" xr:uid="{00000000-0005-0000-0000-0000CE430000}"/>
    <cellStyle name="Normal 13 2 6 2 3" xfId="17556" xr:uid="{00000000-0005-0000-0000-0000CF430000}"/>
    <cellStyle name="Normal 13 2 6 2 3 2" xfId="17557" xr:uid="{00000000-0005-0000-0000-0000D0430000}"/>
    <cellStyle name="Normal 13 2 6 2 3 2 2" xfId="17558" xr:uid="{00000000-0005-0000-0000-0000D1430000}"/>
    <cellStyle name="Normal 13 2 6 2 3 3" xfId="17559" xr:uid="{00000000-0005-0000-0000-0000D2430000}"/>
    <cellStyle name="Normal 13 2 6 2 4" xfId="17560" xr:uid="{00000000-0005-0000-0000-0000D3430000}"/>
    <cellStyle name="Normal 13 2 6 2 4 2" xfId="17561" xr:uid="{00000000-0005-0000-0000-0000D4430000}"/>
    <cellStyle name="Normal 13 2 6 2 4 2 2" xfId="17562" xr:uid="{00000000-0005-0000-0000-0000D5430000}"/>
    <cellStyle name="Normal 13 2 6 2 4 3" xfId="17563" xr:uid="{00000000-0005-0000-0000-0000D6430000}"/>
    <cellStyle name="Normal 13 2 6 2 5" xfId="17564" xr:uid="{00000000-0005-0000-0000-0000D7430000}"/>
    <cellStyle name="Normal 13 2 6 2 5 2" xfId="17565" xr:uid="{00000000-0005-0000-0000-0000D8430000}"/>
    <cellStyle name="Normal 13 2 6 2 6" xfId="17566" xr:uid="{00000000-0005-0000-0000-0000D9430000}"/>
    <cellStyle name="Normal 13 2 6 2 6 2" xfId="17567" xr:uid="{00000000-0005-0000-0000-0000DA430000}"/>
    <cellStyle name="Normal 13 2 6 2 7" xfId="17568" xr:uid="{00000000-0005-0000-0000-0000DB430000}"/>
    <cellStyle name="Normal 13 2 6 3" xfId="17569" xr:uid="{00000000-0005-0000-0000-0000DC430000}"/>
    <cellStyle name="Normal 13 2 6 3 2" xfId="17570" xr:uid="{00000000-0005-0000-0000-0000DD430000}"/>
    <cellStyle name="Normal 13 2 6 3 2 2" xfId="17571" xr:uid="{00000000-0005-0000-0000-0000DE430000}"/>
    <cellStyle name="Normal 13 2 6 3 2 2 2" xfId="17572" xr:uid="{00000000-0005-0000-0000-0000DF430000}"/>
    <cellStyle name="Normal 13 2 6 3 2 3" xfId="17573" xr:uid="{00000000-0005-0000-0000-0000E0430000}"/>
    <cellStyle name="Normal 13 2 6 3 3" xfId="17574" xr:uid="{00000000-0005-0000-0000-0000E1430000}"/>
    <cellStyle name="Normal 13 2 6 3 3 2" xfId="17575" xr:uid="{00000000-0005-0000-0000-0000E2430000}"/>
    <cellStyle name="Normal 13 2 6 3 3 2 2" xfId="17576" xr:uid="{00000000-0005-0000-0000-0000E3430000}"/>
    <cellStyle name="Normal 13 2 6 3 3 3" xfId="17577" xr:uid="{00000000-0005-0000-0000-0000E4430000}"/>
    <cellStyle name="Normal 13 2 6 3 4" xfId="17578" xr:uid="{00000000-0005-0000-0000-0000E5430000}"/>
    <cellStyle name="Normal 13 2 6 3 4 2" xfId="17579" xr:uid="{00000000-0005-0000-0000-0000E6430000}"/>
    <cellStyle name="Normal 13 2 6 3 5" xfId="17580" xr:uid="{00000000-0005-0000-0000-0000E7430000}"/>
    <cellStyle name="Normal 13 2 6 3 5 2" xfId="17581" xr:uid="{00000000-0005-0000-0000-0000E8430000}"/>
    <cellStyle name="Normal 13 2 6 3 6" xfId="17582" xr:uid="{00000000-0005-0000-0000-0000E9430000}"/>
    <cellStyle name="Normal 13 2 6 4" xfId="17583" xr:uid="{00000000-0005-0000-0000-0000EA430000}"/>
    <cellStyle name="Normal 13 2 6 4 2" xfId="17584" xr:uid="{00000000-0005-0000-0000-0000EB430000}"/>
    <cellStyle name="Normal 13 2 6 4 2 2" xfId="17585" xr:uid="{00000000-0005-0000-0000-0000EC430000}"/>
    <cellStyle name="Normal 13 2 6 4 3" xfId="17586" xr:uid="{00000000-0005-0000-0000-0000ED430000}"/>
    <cellStyle name="Normal 13 2 6 5" xfId="17587" xr:uid="{00000000-0005-0000-0000-0000EE430000}"/>
    <cellStyle name="Normal 13 2 6 5 2" xfId="17588" xr:uid="{00000000-0005-0000-0000-0000EF430000}"/>
    <cellStyle name="Normal 13 2 6 5 2 2" xfId="17589" xr:uid="{00000000-0005-0000-0000-0000F0430000}"/>
    <cellStyle name="Normal 13 2 6 5 3" xfId="17590" xr:uid="{00000000-0005-0000-0000-0000F1430000}"/>
    <cellStyle name="Normal 13 2 6 6" xfId="17591" xr:uid="{00000000-0005-0000-0000-0000F2430000}"/>
    <cellStyle name="Normal 13 2 6 6 2" xfId="17592" xr:uid="{00000000-0005-0000-0000-0000F3430000}"/>
    <cellStyle name="Normal 13 2 6 7" xfId="17593" xr:uid="{00000000-0005-0000-0000-0000F4430000}"/>
    <cellStyle name="Normal 13 2 6 7 2" xfId="17594" xr:uid="{00000000-0005-0000-0000-0000F5430000}"/>
    <cellStyle name="Normal 13 2 6 8" xfId="17595" xr:uid="{00000000-0005-0000-0000-0000F6430000}"/>
    <cellStyle name="Normal 13 2 7" xfId="17596" xr:uid="{00000000-0005-0000-0000-0000F7430000}"/>
    <cellStyle name="Normal 13 2 7 2" xfId="17597" xr:uid="{00000000-0005-0000-0000-0000F8430000}"/>
    <cellStyle name="Normal 13 2 7 2 2" xfId="17598" xr:uid="{00000000-0005-0000-0000-0000F9430000}"/>
    <cellStyle name="Normal 13 2 7 2 2 2" xfId="17599" xr:uid="{00000000-0005-0000-0000-0000FA430000}"/>
    <cellStyle name="Normal 13 2 7 2 2 2 2" xfId="17600" xr:uid="{00000000-0005-0000-0000-0000FB430000}"/>
    <cellStyle name="Normal 13 2 7 2 2 3" xfId="17601" xr:uid="{00000000-0005-0000-0000-0000FC430000}"/>
    <cellStyle name="Normal 13 2 7 2 3" xfId="17602" xr:uid="{00000000-0005-0000-0000-0000FD430000}"/>
    <cellStyle name="Normal 13 2 7 2 3 2" xfId="17603" xr:uid="{00000000-0005-0000-0000-0000FE430000}"/>
    <cellStyle name="Normal 13 2 7 2 3 2 2" xfId="17604" xr:uid="{00000000-0005-0000-0000-0000FF430000}"/>
    <cellStyle name="Normal 13 2 7 2 3 3" xfId="17605" xr:uid="{00000000-0005-0000-0000-000000440000}"/>
    <cellStyle name="Normal 13 2 7 2 4" xfId="17606" xr:uid="{00000000-0005-0000-0000-000001440000}"/>
    <cellStyle name="Normal 13 2 7 2 4 2" xfId="17607" xr:uid="{00000000-0005-0000-0000-000002440000}"/>
    <cellStyle name="Normal 13 2 7 2 5" xfId="17608" xr:uid="{00000000-0005-0000-0000-000003440000}"/>
    <cellStyle name="Normal 13 2 7 2 5 2" xfId="17609" xr:uid="{00000000-0005-0000-0000-000004440000}"/>
    <cellStyle name="Normal 13 2 7 2 6" xfId="17610" xr:uid="{00000000-0005-0000-0000-000005440000}"/>
    <cellStyle name="Normal 13 2 7 3" xfId="17611" xr:uid="{00000000-0005-0000-0000-000006440000}"/>
    <cellStyle name="Normal 13 2 7 3 2" xfId="17612" xr:uid="{00000000-0005-0000-0000-000007440000}"/>
    <cellStyle name="Normal 13 2 7 3 2 2" xfId="17613" xr:uid="{00000000-0005-0000-0000-000008440000}"/>
    <cellStyle name="Normal 13 2 7 3 3" xfId="17614" xr:uid="{00000000-0005-0000-0000-000009440000}"/>
    <cellStyle name="Normal 13 2 7 4" xfId="17615" xr:uid="{00000000-0005-0000-0000-00000A440000}"/>
    <cellStyle name="Normal 13 2 7 4 2" xfId="17616" xr:uid="{00000000-0005-0000-0000-00000B440000}"/>
    <cellStyle name="Normal 13 2 7 4 2 2" xfId="17617" xr:uid="{00000000-0005-0000-0000-00000C440000}"/>
    <cellStyle name="Normal 13 2 7 4 3" xfId="17618" xr:uid="{00000000-0005-0000-0000-00000D440000}"/>
    <cellStyle name="Normal 13 2 7 5" xfId="17619" xr:uid="{00000000-0005-0000-0000-00000E440000}"/>
    <cellStyle name="Normal 13 2 7 5 2" xfId="17620" xr:uid="{00000000-0005-0000-0000-00000F440000}"/>
    <cellStyle name="Normal 13 2 7 6" xfId="17621" xr:uid="{00000000-0005-0000-0000-000010440000}"/>
    <cellStyle name="Normal 13 2 7 6 2" xfId="17622" xr:uid="{00000000-0005-0000-0000-000011440000}"/>
    <cellStyle name="Normal 13 2 7 7" xfId="17623" xr:uid="{00000000-0005-0000-0000-000012440000}"/>
    <cellStyle name="Normal 13 2 8" xfId="17624" xr:uid="{00000000-0005-0000-0000-000013440000}"/>
    <cellStyle name="Normal 13 2 8 2" xfId="17625" xr:uid="{00000000-0005-0000-0000-000014440000}"/>
    <cellStyle name="Normal 13 2 8 2 2" xfId="17626" xr:uid="{00000000-0005-0000-0000-000015440000}"/>
    <cellStyle name="Normal 13 2 8 2 2 2" xfId="17627" xr:uid="{00000000-0005-0000-0000-000016440000}"/>
    <cellStyle name="Normal 13 2 8 2 2 2 2" xfId="17628" xr:uid="{00000000-0005-0000-0000-000017440000}"/>
    <cellStyle name="Normal 13 2 8 2 2 3" xfId="17629" xr:uid="{00000000-0005-0000-0000-000018440000}"/>
    <cellStyle name="Normal 13 2 8 2 3" xfId="17630" xr:uid="{00000000-0005-0000-0000-000019440000}"/>
    <cellStyle name="Normal 13 2 8 2 3 2" xfId="17631" xr:uid="{00000000-0005-0000-0000-00001A440000}"/>
    <cellStyle name="Normal 13 2 8 2 3 2 2" xfId="17632" xr:uid="{00000000-0005-0000-0000-00001B440000}"/>
    <cellStyle name="Normal 13 2 8 2 3 3" xfId="17633" xr:uid="{00000000-0005-0000-0000-00001C440000}"/>
    <cellStyle name="Normal 13 2 8 2 4" xfId="17634" xr:uid="{00000000-0005-0000-0000-00001D440000}"/>
    <cellStyle name="Normal 13 2 8 2 4 2" xfId="17635" xr:uid="{00000000-0005-0000-0000-00001E440000}"/>
    <cellStyle name="Normal 13 2 8 2 5" xfId="17636" xr:uid="{00000000-0005-0000-0000-00001F440000}"/>
    <cellStyle name="Normal 13 2 8 2 5 2" xfId="17637" xr:uid="{00000000-0005-0000-0000-000020440000}"/>
    <cellStyle name="Normal 13 2 8 2 6" xfId="17638" xr:uid="{00000000-0005-0000-0000-000021440000}"/>
    <cellStyle name="Normal 13 2 8 3" xfId="17639" xr:uid="{00000000-0005-0000-0000-000022440000}"/>
    <cellStyle name="Normal 13 2 8 3 2" xfId="17640" xr:uid="{00000000-0005-0000-0000-000023440000}"/>
    <cellStyle name="Normal 13 2 8 3 2 2" xfId="17641" xr:uid="{00000000-0005-0000-0000-000024440000}"/>
    <cellStyle name="Normal 13 2 8 3 3" xfId="17642" xr:uid="{00000000-0005-0000-0000-000025440000}"/>
    <cellStyle name="Normal 13 2 8 4" xfId="17643" xr:uid="{00000000-0005-0000-0000-000026440000}"/>
    <cellStyle name="Normal 13 2 8 4 2" xfId="17644" xr:uid="{00000000-0005-0000-0000-000027440000}"/>
    <cellStyle name="Normal 13 2 8 4 2 2" xfId="17645" xr:uid="{00000000-0005-0000-0000-000028440000}"/>
    <cellStyle name="Normal 13 2 8 4 3" xfId="17646" xr:uid="{00000000-0005-0000-0000-000029440000}"/>
    <cellStyle name="Normal 13 2 8 5" xfId="17647" xr:uid="{00000000-0005-0000-0000-00002A440000}"/>
    <cellStyle name="Normal 13 2 8 5 2" xfId="17648" xr:uid="{00000000-0005-0000-0000-00002B440000}"/>
    <cellStyle name="Normal 13 2 8 6" xfId="17649" xr:uid="{00000000-0005-0000-0000-00002C440000}"/>
    <cellStyle name="Normal 13 2 8 6 2" xfId="17650" xr:uid="{00000000-0005-0000-0000-00002D440000}"/>
    <cellStyle name="Normal 13 2 8 7" xfId="17651" xr:uid="{00000000-0005-0000-0000-00002E440000}"/>
    <cellStyle name="Normal 13 2 9" xfId="17652" xr:uid="{00000000-0005-0000-0000-00002F440000}"/>
    <cellStyle name="Normal 13 2 9 2" xfId="17653" xr:uid="{00000000-0005-0000-0000-000030440000}"/>
    <cellStyle name="Normal 13 2 9 2 2" xfId="17654" xr:uid="{00000000-0005-0000-0000-000031440000}"/>
    <cellStyle name="Normal 13 2 9 2 2 2" xfId="17655" xr:uid="{00000000-0005-0000-0000-000032440000}"/>
    <cellStyle name="Normal 13 2 9 2 3" xfId="17656" xr:uid="{00000000-0005-0000-0000-000033440000}"/>
    <cellStyle name="Normal 13 2 9 3" xfId="17657" xr:uid="{00000000-0005-0000-0000-000034440000}"/>
    <cellStyle name="Normal 13 2 9 3 2" xfId="17658" xr:uid="{00000000-0005-0000-0000-000035440000}"/>
    <cellStyle name="Normal 13 2 9 3 2 2" xfId="17659" xr:uid="{00000000-0005-0000-0000-000036440000}"/>
    <cellStyle name="Normal 13 2 9 3 3" xfId="17660" xr:uid="{00000000-0005-0000-0000-000037440000}"/>
    <cellStyle name="Normal 13 2 9 4" xfId="17661" xr:uid="{00000000-0005-0000-0000-000038440000}"/>
    <cellStyle name="Normal 13 2 9 4 2" xfId="17662" xr:uid="{00000000-0005-0000-0000-000039440000}"/>
    <cellStyle name="Normal 13 2 9 5" xfId="17663" xr:uid="{00000000-0005-0000-0000-00003A440000}"/>
    <cellStyle name="Normal 13 2 9 5 2" xfId="17664" xr:uid="{00000000-0005-0000-0000-00003B440000}"/>
    <cellStyle name="Normal 13 2 9 6" xfId="17665" xr:uid="{00000000-0005-0000-0000-00003C440000}"/>
    <cellStyle name="Normal 13 2_3 - Revenue Credits" xfId="17666" xr:uid="{00000000-0005-0000-0000-00003D440000}"/>
    <cellStyle name="Normal 13 3" xfId="17667" xr:uid="{00000000-0005-0000-0000-00003E440000}"/>
    <cellStyle name="Normal 13 3 2" xfId="17668" xr:uid="{00000000-0005-0000-0000-00003F440000}"/>
    <cellStyle name="Normal 13 3 2 10" xfId="17669" xr:uid="{00000000-0005-0000-0000-000040440000}"/>
    <cellStyle name="Normal 13 3 2 10 2" xfId="17670" xr:uid="{00000000-0005-0000-0000-000041440000}"/>
    <cellStyle name="Normal 13 3 2 11" xfId="17671" xr:uid="{00000000-0005-0000-0000-000042440000}"/>
    <cellStyle name="Normal 13 3 2 2" xfId="17672" xr:uid="{00000000-0005-0000-0000-000043440000}"/>
    <cellStyle name="Normal 13 3 2 2 10" xfId="17673" xr:uid="{00000000-0005-0000-0000-000044440000}"/>
    <cellStyle name="Normal 13 3 2 2 2" xfId="17674" xr:uid="{00000000-0005-0000-0000-000045440000}"/>
    <cellStyle name="Normal 13 3 2 2 2 2" xfId="17675" xr:uid="{00000000-0005-0000-0000-000046440000}"/>
    <cellStyle name="Normal 13 3 2 2 2 2 2" xfId="17676" xr:uid="{00000000-0005-0000-0000-000047440000}"/>
    <cellStyle name="Normal 13 3 2 2 2 2 2 2" xfId="17677" xr:uid="{00000000-0005-0000-0000-000048440000}"/>
    <cellStyle name="Normal 13 3 2 2 2 2 2 2 2" xfId="17678" xr:uid="{00000000-0005-0000-0000-000049440000}"/>
    <cellStyle name="Normal 13 3 2 2 2 2 2 2 2 2" xfId="17679" xr:uid="{00000000-0005-0000-0000-00004A440000}"/>
    <cellStyle name="Normal 13 3 2 2 2 2 2 2 3" xfId="17680" xr:uid="{00000000-0005-0000-0000-00004B440000}"/>
    <cellStyle name="Normal 13 3 2 2 2 2 2 3" xfId="17681" xr:uid="{00000000-0005-0000-0000-00004C440000}"/>
    <cellStyle name="Normal 13 3 2 2 2 2 2 3 2" xfId="17682" xr:uid="{00000000-0005-0000-0000-00004D440000}"/>
    <cellStyle name="Normal 13 3 2 2 2 2 2 3 2 2" xfId="17683" xr:uid="{00000000-0005-0000-0000-00004E440000}"/>
    <cellStyle name="Normal 13 3 2 2 2 2 2 3 3" xfId="17684" xr:uid="{00000000-0005-0000-0000-00004F440000}"/>
    <cellStyle name="Normal 13 3 2 2 2 2 2 4" xfId="17685" xr:uid="{00000000-0005-0000-0000-000050440000}"/>
    <cellStyle name="Normal 13 3 2 2 2 2 2 4 2" xfId="17686" xr:uid="{00000000-0005-0000-0000-000051440000}"/>
    <cellStyle name="Normal 13 3 2 2 2 2 2 5" xfId="17687" xr:uid="{00000000-0005-0000-0000-000052440000}"/>
    <cellStyle name="Normal 13 3 2 2 2 2 2 5 2" xfId="17688" xr:uid="{00000000-0005-0000-0000-000053440000}"/>
    <cellStyle name="Normal 13 3 2 2 2 2 2 6" xfId="17689" xr:uid="{00000000-0005-0000-0000-000054440000}"/>
    <cellStyle name="Normal 13 3 2 2 2 2 3" xfId="17690" xr:uid="{00000000-0005-0000-0000-000055440000}"/>
    <cellStyle name="Normal 13 3 2 2 2 2 3 2" xfId="17691" xr:uid="{00000000-0005-0000-0000-000056440000}"/>
    <cellStyle name="Normal 13 3 2 2 2 2 3 2 2" xfId="17692" xr:uid="{00000000-0005-0000-0000-000057440000}"/>
    <cellStyle name="Normal 13 3 2 2 2 2 3 3" xfId="17693" xr:uid="{00000000-0005-0000-0000-000058440000}"/>
    <cellStyle name="Normal 13 3 2 2 2 2 4" xfId="17694" xr:uid="{00000000-0005-0000-0000-000059440000}"/>
    <cellStyle name="Normal 13 3 2 2 2 2 4 2" xfId="17695" xr:uid="{00000000-0005-0000-0000-00005A440000}"/>
    <cellStyle name="Normal 13 3 2 2 2 2 4 2 2" xfId="17696" xr:uid="{00000000-0005-0000-0000-00005B440000}"/>
    <cellStyle name="Normal 13 3 2 2 2 2 4 3" xfId="17697" xr:uid="{00000000-0005-0000-0000-00005C440000}"/>
    <cellStyle name="Normal 13 3 2 2 2 2 5" xfId="17698" xr:uid="{00000000-0005-0000-0000-00005D440000}"/>
    <cellStyle name="Normal 13 3 2 2 2 2 5 2" xfId="17699" xr:uid="{00000000-0005-0000-0000-00005E440000}"/>
    <cellStyle name="Normal 13 3 2 2 2 2 6" xfId="17700" xr:uid="{00000000-0005-0000-0000-00005F440000}"/>
    <cellStyle name="Normal 13 3 2 2 2 2 6 2" xfId="17701" xr:uid="{00000000-0005-0000-0000-000060440000}"/>
    <cellStyle name="Normal 13 3 2 2 2 2 7" xfId="17702" xr:uid="{00000000-0005-0000-0000-000061440000}"/>
    <cellStyle name="Normal 13 3 2 2 2 3" xfId="17703" xr:uid="{00000000-0005-0000-0000-000062440000}"/>
    <cellStyle name="Normal 13 3 2 2 2 3 2" xfId="17704" xr:uid="{00000000-0005-0000-0000-000063440000}"/>
    <cellStyle name="Normal 13 3 2 2 2 3 2 2" xfId="17705" xr:uid="{00000000-0005-0000-0000-000064440000}"/>
    <cellStyle name="Normal 13 3 2 2 2 3 2 2 2" xfId="17706" xr:uid="{00000000-0005-0000-0000-000065440000}"/>
    <cellStyle name="Normal 13 3 2 2 2 3 2 3" xfId="17707" xr:uid="{00000000-0005-0000-0000-000066440000}"/>
    <cellStyle name="Normal 13 3 2 2 2 3 3" xfId="17708" xr:uid="{00000000-0005-0000-0000-000067440000}"/>
    <cellStyle name="Normal 13 3 2 2 2 3 3 2" xfId="17709" xr:uid="{00000000-0005-0000-0000-000068440000}"/>
    <cellStyle name="Normal 13 3 2 2 2 3 3 2 2" xfId="17710" xr:uid="{00000000-0005-0000-0000-000069440000}"/>
    <cellStyle name="Normal 13 3 2 2 2 3 3 3" xfId="17711" xr:uid="{00000000-0005-0000-0000-00006A440000}"/>
    <cellStyle name="Normal 13 3 2 2 2 3 4" xfId="17712" xr:uid="{00000000-0005-0000-0000-00006B440000}"/>
    <cellStyle name="Normal 13 3 2 2 2 3 4 2" xfId="17713" xr:uid="{00000000-0005-0000-0000-00006C440000}"/>
    <cellStyle name="Normal 13 3 2 2 2 3 5" xfId="17714" xr:uid="{00000000-0005-0000-0000-00006D440000}"/>
    <cellStyle name="Normal 13 3 2 2 2 3 5 2" xfId="17715" xr:uid="{00000000-0005-0000-0000-00006E440000}"/>
    <cellStyle name="Normal 13 3 2 2 2 3 6" xfId="17716" xr:uid="{00000000-0005-0000-0000-00006F440000}"/>
    <cellStyle name="Normal 13 3 2 2 2 4" xfId="17717" xr:uid="{00000000-0005-0000-0000-000070440000}"/>
    <cellStyle name="Normal 13 3 2 2 2 4 2" xfId="17718" xr:uid="{00000000-0005-0000-0000-000071440000}"/>
    <cellStyle name="Normal 13 3 2 2 2 4 2 2" xfId="17719" xr:uid="{00000000-0005-0000-0000-000072440000}"/>
    <cellStyle name="Normal 13 3 2 2 2 4 3" xfId="17720" xr:uid="{00000000-0005-0000-0000-000073440000}"/>
    <cellStyle name="Normal 13 3 2 2 2 5" xfId="17721" xr:uid="{00000000-0005-0000-0000-000074440000}"/>
    <cellStyle name="Normal 13 3 2 2 2 5 2" xfId="17722" xr:uid="{00000000-0005-0000-0000-000075440000}"/>
    <cellStyle name="Normal 13 3 2 2 2 5 2 2" xfId="17723" xr:uid="{00000000-0005-0000-0000-000076440000}"/>
    <cellStyle name="Normal 13 3 2 2 2 5 3" xfId="17724" xr:uid="{00000000-0005-0000-0000-000077440000}"/>
    <cellStyle name="Normal 13 3 2 2 2 6" xfId="17725" xr:uid="{00000000-0005-0000-0000-000078440000}"/>
    <cellStyle name="Normal 13 3 2 2 2 6 2" xfId="17726" xr:uid="{00000000-0005-0000-0000-000079440000}"/>
    <cellStyle name="Normal 13 3 2 2 2 7" xfId="17727" xr:uid="{00000000-0005-0000-0000-00007A440000}"/>
    <cellStyle name="Normal 13 3 2 2 2 7 2" xfId="17728" xr:uid="{00000000-0005-0000-0000-00007B440000}"/>
    <cellStyle name="Normal 13 3 2 2 2 8" xfId="17729" xr:uid="{00000000-0005-0000-0000-00007C440000}"/>
    <cellStyle name="Normal 13 3 2 2 3" xfId="17730" xr:uid="{00000000-0005-0000-0000-00007D440000}"/>
    <cellStyle name="Normal 13 3 2 2 3 2" xfId="17731" xr:uid="{00000000-0005-0000-0000-00007E440000}"/>
    <cellStyle name="Normal 13 3 2 2 3 2 2" xfId="17732" xr:uid="{00000000-0005-0000-0000-00007F440000}"/>
    <cellStyle name="Normal 13 3 2 2 3 2 2 2" xfId="17733" xr:uid="{00000000-0005-0000-0000-000080440000}"/>
    <cellStyle name="Normal 13 3 2 2 3 2 2 2 2" xfId="17734" xr:uid="{00000000-0005-0000-0000-000081440000}"/>
    <cellStyle name="Normal 13 3 2 2 3 2 2 3" xfId="17735" xr:uid="{00000000-0005-0000-0000-000082440000}"/>
    <cellStyle name="Normal 13 3 2 2 3 2 3" xfId="17736" xr:uid="{00000000-0005-0000-0000-000083440000}"/>
    <cellStyle name="Normal 13 3 2 2 3 2 3 2" xfId="17737" xr:uid="{00000000-0005-0000-0000-000084440000}"/>
    <cellStyle name="Normal 13 3 2 2 3 2 3 2 2" xfId="17738" xr:uid="{00000000-0005-0000-0000-000085440000}"/>
    <cellStyle name="Normal 13 3 2 2 3 2 3 3" xfId="17739" xr:uid="{00000000-0005-0000-0000-000086440000}"/>
    <cellStyle name="Normal 13 3 2 2 3 2 4" xfId="17740" xr:uid="{00000000-0005-0000-0000-000087440000}"/>
    <cellStyle name="Normal 13 3 2 2 3 2 4 2" xfId="17741" xr:uid="{00000000-0005-0000-0000-000088440000}"/>
    <cellStyle name="Normal 13 3 2 2 3 2 5" xfId="17742" xr:uid="{00000000-0005-0000-0000-000089440000}"/>
    <cellStyle name="Normal 13 3 2 2 3 2 5 2" xfId="17743" xr:uid="{00000000-0005-0000-0000-00008A440000}"/>
    <cellStyle name="Normal 13 3 2 2 3 2 6" xfId="17744" xr:uid="{00000000-0005-0000-0000-00008B440000}"/>
    <cellStyle name="Normal 13 3 2 2 3 3" xfId="17745" xr:uid="{00000000-0005-0000-0000-00008C440000}"/>
    <cellStyle name="Normal 13 3 2 2 3 3 2" xfId="17746" xr:uid="{00000000-0005-0000-0000-00008D440000}"/>
    <cellStyle name="Normal 13 3 2 2 3 3 2 2" xfId="17747" xr:uid="{00000000-0005-0000-0000-00008E440000}"/>
    <cellStyle name="Normal 13 3 2 2 3 3 3" xfId="17748" xr:uid="{00000000-0005-0000-0000-00008F440000}"/>
    <cellStyle name="Normal 13 3 2 2 3 4" xfId="17749" xr:uid="{00000000-0005-0000-0000-000090440000}"/>
    <cellStyle name="Normal 13 3 2 2 3 4 2" xfId="17750" xr:uid="{00000000-0005-0000-0000-000091440000}"/>
    <cellStyle name="Normal 13 3 2 2 3 4 2 2" xfId="17751" xr:uid="{00000000-0005-0000-0000-000092440000}"/>
    <cellStyle name="Normal 13 3 2 2 3 4 3" xfId="17752" xr:uid="{00000000-0005-0000-0000-000093440000}"/>
    <cellStyle name="Normal 13 3 2 2 3 5" xfId="17753" xr:uid="{00000000-0005-0000-0000-000094440000}"/>
    <cellStyle name="Normal 13 3 2 2 3 5 2" xfId="17754" xr:uid="{00000000-0005-0000-0000-000095440000}"/>
    <cellStyle name="Normal 13 3 2 2 3 6" xfId="17755" xr:uid="{00000000-0005-0000-0000-000096440000}"/>
    <cellStyle name="Normal 13 3 2 2 3 6 2" xfId="17756" xr:uid="{00000000-0005-0000-0000-000097440000}"/>
    <cellStyle name="Normal 13 3 2 2 3 7" xfId="17757" xr:uid="{00000000-0005-0000-0000-000098440000}"/>
    <cellStyle name="Normal 13 3 2 2 4" xfId="17758" xr:uid="{00000000-0005-0000-0000-000099440000}"/>
    <cellStyle name="Normal 13 3 2 2 4 2" xfId="17759" xr:uid="{00000000-0005-0000-0000-00009A440000}"/>
    <cellStyle name="Normal 13 3 2 2 4 2 2" xfId="17760" xr:uid="{00000000-0005-0000-0000-00009B440000}"/>
    <cellStyle name="Normal 13 3 2 2 4 2 2 2" xfId="17761" xr:uid="{00000000-0005-0000-0000-00009C440000}"/>
    <cellStyle name="Normal 13 3 2 2 4 2 2 2 2" xfId="17762" xr:uid="{00000000-0005-0000-0000-00009D440000}"/>
    <cellStyle name="Normal 13 3 2 2 4 2 2 3" xfId="17763" xr:uid="{00000000-0005-0000-0000-00009E440000}"/>
    <cellStyle name="Normal 13 3 2 2 4 2 3" xfId="17764" xr:uid="{00000000-0005-0000-0000-00009F440000}"/>
    <cellStyle name="Normal 13 3 2 2 4 2 3 2" xfId="17765" xr:uid="{00000000-0005-0000-0000-0000A0440000}"/>
    <cellStyle name="Normal 13 3 2 2 4 2 3 2 2" xfId="17766" xr:uid="{00000000-0005-0000-0000-0000A1440000}"/>
    <cellStyle name="Normal 13 3 2 2 4 2 3 3" xfId="17767" xr:uid="{00000000-0005-0000-0000-0000A2440000}"/>
    <cellStyle name="Normal 13 3 2 2 4 2 4" xfId="17768" xr:uid="{00000000-0005-0000-0000-0000A3440000}"/>
    <cellStyle name="Normal 13 3 2 2 4 2 4 2" xfId="17769" xr:uid="{00000000-0005-0000-0000-0000A4440000}"/>
    <cellStyle name="Normal 13 3 2 2 4 2 5" xfId="17770" xr:uid="{00000000-0005-0000-0000-0000A5440000}"/>
    <cellStyle name="Normal 13 3 2 2 4 2 5 2" xfId="17771" xr:uid="{00000000-0005-0000-0000-0000A6440000}"/>
    <cellStyle name="Normal 13 3 2 2 4 2 6" xfId="17772" xr:uid="{00000000-0005-0000-0000-0000A7440000}"/>
    <cellStyle name="Normal 13 3 2 2 4 3" xfId="17773" xr:uid="{00000000-0005-0000-0000-0000A8440000}"/>
    <cellStyle name="Normal 13 3 2 2 4 3 2" xfId="17774" xr:uid="{00000000-0005-0000-0000-0000A9440000}"/>
    <cellStyle name="Normal 13 3 2 2 4 3 2 2" xfId="17775" xr:uid="{00000000-0005-0000-0000-0000AA440000}"/>
    <cellStyle name="Normal 13 3 2 2 4 3 3" xfId="17776" xr:uid="{00000000-0005-0000-0000-0000AB440000}"/>
    <cellStyle name="Normal 13 3 2 2 4 4" xfId="17777" xr:uid="{00000000-0005-0000-0000-0000AC440000}"/>
    <cellStyle name="Normal 13 3 2 2 4 4 2" xfId="17778" xr:uid="{00000000-0005-0000-0000-0000AD440000}"/>
    <cellStyle name="Normal 13 3 2 2 4 4 2 2" xfId="17779" xr:uid="{00000000-0005-0000-0000-0000AE440000}"/>
    <cellStyle name="Normal 13 3 2 2 4 4 3" xfId="17780" xr:uid="{00000000-0005-0000-0000-0000AF440000}"/>
    <cellStyle name="Normal 13 3 2 2 4 5" xfId="17781" xr:uid="{00000000-0005-0000-0000-0000B0440000}"/>
    <cellStyle name="Normal 13 3 2 2 4 5 2" xfId="17782" xr:uid="{00000000-0005-0000-0000-0000B1440000}"/>
    <cellStyle name="Normal 13 3 2 2 4 6" xfId="17783" xr:uid="{00000000-0005-0000-0000-0000B2440000}"/>
    <cellStyle name="Normal 13 3 2 2 4 6 2" xfId="17784" xr:uid="{00000000-0005-0000-0000-0000B3440000}"/>
    <cellStyle name="Normal 13 3 2 2 4 7" xfId="17785" xr:uid="{00000000-0005-0000-0000-0000B4440000}"/>
    <cellStyle name="Normal 13 3 2 2 5" xfId="17786" xr:uid="{00000000-0005-0000-0000-0000B5440000}"/>
    <cellStyle name="Normal 13 3 2 2 5 2" xfId="17787" xr:uid="{00000000-0005-0000-0000-0000B6440000}"/>
    <cellStyle name="Normal 13 3 2 2 5 2 2" xfId="17788" xr:uid="{00000000-0005-0000-0000-0000B7440000}"/>
    <cellStyle name="Normal 13 3 2 2 5 2 2 2" xfId="17789" xr:uid="{00000000-0005-0000-0000-0000B8440000}"/>
    <cellStyle name="Normal 13 3 2 2 5 2 3" xfId="17790" xr:uid="{00000000-0005-0000-0000-0000B9440000}"/>
    <cellStyle name="Normal 13 3 2 2 5 3" xfId="17791" xr:uid="{00000000-0005-0000-0000-0000BA440000}"/>
    <cellStyle name="Normal 13 3 2 2 5 3 2" xfId="17792" xr:uid="{00000000-0005-0000-0000-0000BB440000}"/>
    <cellStyle name="Normal 13 3 2 2 5 3 2 2" xfId="17793" xr:uid="{00000000-0005-0000-0000-0000BC440000}"/>
    <cellStyle name="Normal 13 3 2 2 5 3 3" xfId="17794" xr:uid="{00000000-0005-0000-0000-0000BD440000}"/>
    <cellStyle name="Normal 13 3 2 2 5 4" xfId="17795" xr:uid="{00000000-0005-0000-0000-0000BE440000}"/>
    <cellStyle name="Normal 13 3 2 2 5 4 2" xfId="17796" xr:uid="{00000000-0005-0000-0000-0000BF440000}"/>
    <cellStyle name="Normal 13 3 2 2 5 5" xfId="17797" xr:uid="{00000000-0005-0000-0000-0000C0440000}"/>
    <cellStyle name="Normal 13 3 2 2 5 5 2" xfId="17798" xr:uid="{00000000-0005-0000-0000-0000C1440000}"/>
    <cellStyle name="Normal 13 3 2 2 5 6" xfId="17799" xr:uid="{00000000-0005-0000-0000-0000C2440000}"/>
    <cellStyle name="Normal 13 3 2 2 6" xfId="17800" xr:uid="{00000000-0005-0000-0000-0000C3440000}"/>
    <cellStyle name="Normal 13 3 2 2 6 2" xfId="17801" xr:uid="{00000000-0005-0000-0000-0000C4440000}"/>
    <cellStyle name="Normal 13 3 2 2 6 2 2" xfId="17802" xr:uid="{00000000-0005-0000-0000-0000C5440000}"/>
    <cellStyle name="Normal 13 3 2 2 6 3" xfId="17803" xr:uid="{00000000-0005-0000-0000-0000C6440000}"/>
    <cellStyle name="Normal 13 3 2 2 7" xfId="17804" xr:uid="{00000000-0005-0000-0000-0000C7440000}"/>
    <cellStyle name="Normal 13 3 2 2 7 2" xfId="17805" xr:uid="{00000000-0005-0000-0000-0000C8440000}"/>
    <cellStyle name="Normal 13 3 2 2 7 2 2" xfId="17806" xr:uid="{00000000-0005-0000-0000-0000C9440000}"/>
    <cellStyle name="Normal 13 3 2 2 7 3" xfId="17807" xr:uid="{00000000-0005-0000-0000-0000CA440000}"/>
    <cellStyle name="Normal 13 3 2 2 8" xfId="17808" xr:uid="{00000000-0005-0000-0000-0000CB440000}"/>
    <cellStyle name="Normal 13 3 2 2 8 2" xfId="17809" xr:uid="{00000000-0005-0000-0000-0000CC440000}"/>
    <cellStyle name="Normal 13 3 2 2 9" xfId="17810" xr:uid="{00000000-0005-0000-0000-0000CD440000}"/>
    <cellStyle name="Normal 13 3 2 2 9 2" xfId="17811" xr:uid="{00000000-0005-0000-0000-0000CE440000}"/>
    <cellStyle name="Normal 13 3 2 3" xfId="17812" xr:uid="{00000000-0005-0000-0000-0000CF440000}"/>
    <cellStyle name="Normal 13 3 2 3 2" xfId="17813" xr:uid="{00000000-0005-0000-0000-0000D0440000}"/>
    <cellStyle name="Normal 13 3 2 3 2 2" xfId="17814" xr:uid="{00000000-0005-0000-0000-0000D1440000}"/>
    <cellStyle name="Normal 13 3 2 3 2 2 2" xfId="17815" xr:uid="{00000000-0005-0000-0000-0000D2440000}"/>
    <cellStyle name="Normal 13 3 2 3 2 2 2 2" xfId="17816" xr:uid="{00000000-0005-0000-0000-0000D3440000}"/>
    <cellStyle name="Normal 13 3 2 3 2 2 2 2 2" xfId="17817" xr:uid="{00000000-0005-0000-0000-0000D4440000}"/>
    <cellStyle name="Normal 13 3 2 3 2 2 2 3" xfId="17818" xr:uid="{00000000-0005-0000-0000-0000D5440000}"/>
    <cellStyle name="Normal 13 3 2 3 2 2 3" xfId="17819" xr:uid="{00000000-0005-0000-0000-0000D6440000}"/>
    <cellStyle name="Normal 13 3 2 3 2 2 3 2" xfId="17820" xr:uid="{00000000-0005-0000-0000-0000D7440000}"/>
    <cellStyle name="Normal 13 3 2 3 2 2 3 2 2" xfId="17821" xr:uid="{00000000-0005-0000-0000-0000D8440000}"/>
    <cellStyle name="Normal 13 3 2 3 2 2 3 3" xfId="17822" xr:uid="{00000000-0005-0000-0000-0000D9440000}"/>
    <cellStyle name="Normal 13 3 2 3 2 2 4" xfId="17823" xr:uid="{00000000-0005-0000-0000-0000DA440000}"/>
    <cellStyle name="Normal 13 3 2 3 2 2 4 2" xfId="17824" xr:uid="{00000000-0005-0000-0000-0000DB440000}"/>
    <cellStyle name="Normal 13 3 2 3 2 2 5" xfId="17825" xr:uid="{00000000-0005-0000-0000-0000DC440000}"/>
    <cellStyle name="Normal 13 3 2 3 2 2 5 2" xfId="17826" xr:uid="{00000000-0005-0000-0000-0000DD440000}"/>
    <cellStyle name="Normal 13 3 2 3 2 2 6" xfId="17827" xr:uid="{00000000-0005-0000-0000-0000DE440000}"/>
    <cellStyle name="Normal 13 3 2 3 2 3" xfId="17828" xr:uid="{00000000-0005-0000-0000-0000DF440000}"/>
    <cellStyle name="Normal 13 3 2 3 2 3 2" xfId="17829" xr:uid="{00000000-0005-0000-0000-0000E0440000}"/>
    <cellStyle name="Normal 13 3 2 3 2 3 2 2" xfId="17830" xr:uid="{00000000-0005-0000-0000-0000E1440000}"/>
    <cellStyle name="Normal 13 3 2 3 2 3 3" xfId="17831" xr:uid="{00000000-0005-0000-0000-0000E2440000}"/>
    <cellStyle name="Normal 13 3 2 3 2 4" xfId="17832" xr:uid="{00000000-0005-0000-0000-0000E3440000}"/>
    <cellStyle name="Normal 13 3 2 3 2 4 2" xfId="17833" xr:uid="{00000000-0005-0000-0000-0000E4440000}"/>
    <cellStyle name="Normal 13 3 2 3 2 4 2 2" xfId="17834" xr:uid="{00000000-0005-0000-0000-0000E5440000}"/>
    <cellStyle name="Normal 13 3 2 3 2 4 3" xfId="17835" xr:uid="{00000000-0005-0000-0000-0000E6440000}"/>
    <cellStyle name="Normal 13 3 2 3 2 5" xfId="17836" xr:uid="{00000000-0005-0000-0000-0000E7440000}"/>
    <cellStyle name="Normal 13 3 2 3 2 5 2" xfId="17837" xr:uid="{00000000-0005-0000-0000-0000E8440000}"/>
    <cellStyle name="Normal 13 3 2 3 2 6" xfId="17838" xr:uid="{00000000-0005-0000-0000-0000E9440000}"/>
    <cellStyle name="Normal 13 3 2 3 2 6 2" xfId="17839" xr:uid="{00000000-0005-0000-0000-0000EA440000}"/>
    <cellStyle name="Normal 13 3 2 3 2 7" xfId="17840" xr:uid="{00000000-0005-0000-0000-0000EB440000}"/>
    <cellStyle name="Normal 13 3 2 3 3" xfId="17841" xr:uid="{00000000-0005-0000-0000-0000EC440000}"/>
    <cellStyle name="Normal 13 3 2 3 3 2" xfId="17842" xr:uid="{00000000-0005-0000-0000-0000ED440000}"/>
    <cellStyle name="Normal 13 3 2 3 3 2 2" xfId="17843" xr:uid="{00000000-0005-0000-0000-0000EE440000}"/>
    <cellStyle name="Normal 13 3 2 3 3 2 2 2" xfId="17844" xr:uid="{00000000-0005-0000-0000-0000EF440000}"/>
    <cellStyle name="Normal 13 3 2 3 3 2 3" xfId="17845" xr:uid="{00000000-0005-0000-0000-0000F0440000}"/>
    <cellStyle name="Normal 13 3 2 3 3 3" xfId="17846" xr:uid="{00000000-0005-0000-0000-0000F1440000}"/>
    <cellStyle name="Normal 13 3 2 3 3 3 2" xfId="17847" xr:uid="{00000000-0005-0000-0000-0000F2440000}"/>
    <cellStyle name="Normal 13 3 2 3 3 3 2 2" xfId="17848" xr:uid="{00000000-0005-0000-0000-0000F3440000}"/>
    <cellStyle name="Normal 13 3 2 3 3 3 3" xfId="17849" xr:uid="{00000000-0005-0000-0000-0000F4440000}"/>
    <cellStyle name="Normal 13 3 2 3 3 4" xfId="17850" xr:uid="{00000000-0005-0000-0000-0000F5440000}"/>
    <cellStyle name="Normal 13 3 2 3 3 4 2" xfId="17851" xr:uid="{00000000-0005-0000-0000-0000F6440000}"/>
    <cellStyle name="Normal 13 3 2 3 3 5" xfId="17852" xr:uid="{00000000-0005-0000-0000-0000F7440000}"/>
    <cellStyle name="Normal 13 3 2 3 3 5 2" xfId="17853" xr:uid="{00000000-0005-0000-0000-0000F8440000}"/>
    <cellStyle name="Normal 13 3 2 3 3 6" xfId="17854" xr:uid="{00000000-0005-0000-0000-0000F9440000}"/>
    <cellStyle name="Normal 13 3 2 3 4" xfId="17855" xr:uid="{00000000-0005-0000-0000-0000FA440000}"/>
    <cellStyle name="Normal 13 3 2 3 4 2" xfId="17856" xr:uid="{00000000-0005-0000-0000-0000FB440000}"/>
    <cellStyle name="Normal 13 3 2 3 4 2 2" xfId="17857" xr:uid="{00000000-0005-0000-0000-0000FC440000}"/>
    <cellStyle name="Normal 13 3 2 3 4 3" xfId="17858" xr:uid="{00000000-0005-0000-0000-0000FD440000}"/>
    <cellStyle name="Normal 13 3 2 3 5" xfId="17859" xr:uid="{00000000-0005-0000-0000-0000FE440000}"/>
    <cellStyle name="Normal 13 3 2 3 5 2" xfId="17860" xr:uid="{00000000-0005-0000-0000-0000FF440000}"/>
    <cellStyle name="Normal 13 3 2 3 5 2 2" xfId="17861" xr:uid="{00000000-0005-0000-0000-000000450000}"/>
    <cellStyle name="Normal 13 3 2 3 5 3" xfId="17862" xr:uid="{00000000-0005-0000-0000-000001450000}"/>
    <cellStyle name="Normal 13 3 2 3 6" xfId="17863" xr:uid="{00000000-0005-0000-0000-000002450000}"/>
    <cellStyle name="Normal 13 3 2 3 6 2" xfId="17864" xr:uid="{00000000-0005-0000-0000-000003450000}"/>
    <cellStyle name="Normal 13 3 2 3 7" xfId="17865" xr:uid="{00000000-0005-0000-0000-000004450000}"/>
    <cellStyle name="Normal 13 3 2 3 7 2" xfId="17866" xr:uid="{00000000-0005-0000-0000-000005450000}"/>
    <cellStyle name="Normal 13 3 2 3 8" xfId="17867" xr:uid="{00000000-0005-0000-0000-000006450000}"/>
    <cellStyle name="Normal 13 3 2 4" xfId="17868" xr:uid="{00000000-0005-0000-0000-000007450000}"/>
    <cellStyle name="Normal 13 3 2 4 2" xfId="17869" xr:uid="{00000000-0005-0000-0000-000008450000}"/>
    <cellStyle name="Normal 13 3 2 4 2 2" xfId="17870" xr:uid="{00000000-0005-0000-0000-000009450000}"/>
    <cellStyle name="Normal 13 3 2 4 2 2 2" xfId="17871" xr:uid="{00000000-0005-0000-0000-00000A450000}"/>
    <cellStyle name="Normal 13 3 2 4 2 2 2 2" xfId="17872" xr:uid="{00000000-0005-0000-0000-00000B450000}"/>
    <cellStyle name="Normal 13 3 2 4 2 2 3" xfId="17873" xr:uid="{00000000-0005-0000-0000-00000C450000}"/>
    <cellStyle name="Normal 13 3 2 4 2 3" xfId="17874" xr:uid="{00000000-0005-0000-0000-00000D450000}"/>
    <cellStyle name="Normal 13 3 2 4 2 3 2" xfId="17875" xr:uid="{00000000-0005-0000-0000-00000E450000}"/>
    <cellStyle name="Normal 13 3 2 4 2 3 2 2" xfId="17876" xr:uid="{00000000-0005-0000-0000-00000F450000}"/>
    <cellStyle name="Normal 13 3 2 4 2 3 3" xfId="17877" xr:uid="{00000000-0005-0000-0000-000010450000}"/>
    <cellStyle name="Normal 13 3 2 4 2 4" xfId="17878" xr:uid="{00000000-0005-0000-0000-000011450000}"/>
    <cellStyle name="Normal 13 3 2 4 2 4 2" xfId="17879" xr:uid="{00000000-0005-0000-0000-000012450000}"/>
    <cellStyle name="Normal 13 3 2 4 2 5" xfId="17880" xr:uid="{00000000-0005-0000-0000-000013450000}"/>
    <cellStyle name="Normal 13 3 2 4 2 5 2" xfId="17881" xr:uid="{00000000-0005-0000-0000-000014450000}"/>
    <cellStyle name="Normal 13 3 2 4 2 6" xfId="17882" xr:uid="{00000000-0005-0000-0000-000015450000}"/>
    <cellStyle name="Normal 13 3 2 4 3" xfId="17883" xr:uid="{00000000-0005-0000-0000-000016450000}"/>
    <cellStyle name="Normal 13 3 2 4 3 2" xfId="17884" xr:uid="{00000000-0005-0000-0000-000017450000}"/>
    <cellStyle name="Normal 13 3 2 4 3 2 2" xfId="17885" xr:uid="{00000000-0005-0000-0000-000018450000}"/>
    <cellStyle name="Normal 13 3 2 4 3 3" xfId="17886" xr:uid="{00000000-0005-0000-0000-000019450000}"/>
    <cellStyle name="Normal 13 3 2 4 4" xfId="17887" xr:uid="{00000000-0005-0000-0000-00001A450000}"/>
    <cellStyle name="Normal 13 3 2 4 4 2" xfId="17888" xr:uid="{00000000-0005-0000-0000-00001B450000}"/>
    <cellStyle name="Normal 13 3 2 4 4 2 2" xfId="17889" xr:uid="{00000000-0005-0000-0000-00001C450000}"/>
    <cellStyle name="Normal 13 3 2 4 4 3" xfId="17890" xr:uid="{00000000-0005-0000-0000-00001D450000}"/>
    <cellStyle name="Normal 13 3 2 4 5" xfId="17891" xr:uid="{00000000-0005-0000-0000-00001E450000}"/>
    <cellStyle name="Normal 13 3 2 4 5 2" xfId="17892" xr:uid="{00000000-0005-0000-0000-00001F450000}"/>
    <cellStyle name="Normal 13 3 2 4 6" xfId="17893" xr:uid="{00000000-0005-0000-0000-000020450000}"/>
    <cellStyle name="Normal 13 3 2 4 6 2" xfId="17894" xr:uid="{00000000-0005-0000-0000-000021450000}"/>
    <cellStyle name="Normal 13 3 2 4 7" xfId="17895" xr:uid="{00000000-0005-0000-0000-000022450000}"/>
    <cellStyle name="Normal 13 3 2 5" xfId="17896" xr:uid="{00000000-0005-0000-0000-000023450000}"/>
    <cellStyle name="Normal 13 3 2 5 2" xfId="17897" xr:uid="{00000000-0005-0000-0000-000024450000}"/>
    <cellStyle name="Normal 13 3 2 5 2 2" xfId="17898" xr:uid="{00000000-0005-0000-0000-000025450000}"/>
    <cellStyle name="Normal 13 3 2 5 2 2 2" xfId="17899" xr:uid="{00000000-0005-0000-0000-000026450000}"/>
    <cellStyle name="Normal 13 3 2 5 2 2 2 2" xfId="17900" xr:uid="{00000000-0005-0000-0000-000027450000}"/>
    <cellStyle name="Normal 13 3 2 5 2 2 3" xfId="17901" xr:uid="{00000000-0005-0000-0000-000028450000}"/>
    <cellStyle name="Normal 13 3 2 5 2 3" xfId="17902" xr:uid="{00000000-0005-0000-0000-000029450000}"/>
    <cellStyle name="Normal 13 3 2 5 2 3 2" xfId="17903" xr:uid="{00000000-0005-0000-0000-00002A450000}"/>
    <cellStyle name="Normal 13 3 2 5 2 3 2 2" xfId="17904" xr:uid="{00000000-0005-0000-0000-00002B450000}"/>
    <cellStyle name="Normal 13 3 2 5 2 3 3" xfId="17905" xr:uid="{00000000-0005-0000-0000-00002C450000}"/>
    <cellStyle name="Normal 13 3 2 5 2 4" xfId="17906" xr:uid="{00000000-0005-0000-0000-00002D450000}"/>
    <cellStyle name="Normal 13 3 2 5 2 4 2" xfId="17907" xr:uid="{00000000-0005-0000-0000-00002E450000}"/>
    <cellStyle name="Normal 13 3 2 5 2 5" xfId="17908" xr:uid="{00000000-0005-0000-0000-00002F450000}"/>
    <cellStyle name="Normal 13 3 2 5 2 5 2" xfId="17909" xr:uid="{00000000-0005-0000-0000-000030450000}"/>
    <cellStyle name="Normal 13 3 2 5 2 6" xfId="17910" xr:uid="{00000000-0005-0000-0000-000031450000}"/>
    <cellStyle name="Normal 13 3 2 5 3" xfId="17911" xr:uid="{00000000-0005-0000-0000-000032450000}"/>
    <cellStyle name="Normal 13 3 2 5 3 2" xfId="17912" xr:uid="{00000000-0005-0000-0000-000033450000}"/>
    <cellStyle name="Normal 13 3 2 5 3 2 2" xfId="17913" xr:uid="{00000000-0005-0000-0000-000034450000}"/>
    <cellStyle name="Normal 13 3 2 5 3 3" xfId="17914" xr:uid="{00000000-0005-0000-0000-000035450000}"/>
    <cellStyle name="Normal 13 3 2 5 4" xfId="17915" xr:uid="{00000000-0005-0000-0000-000036450000}"/>
    <cellStyle name="Normal 13 3 2 5 4 2" xfId="17916" xr:uid="{00000000-0005-0000-0000-000037450000}"/>
    <cellStyle name="Normal 13 3 2 5 4 2 2" xfId="17917" xr:uid="{00000000-0005-0000-0000-000038450000}"/>
    <cellStyle name="Normal 13 3 2 5 4 3" xfId="17918" xr:uid="{00000000-0005-0000-0000-000039450000}"/>
    <cellStyle name="Normal 13 3 2 5 5" xfId="17919" xr:uid="{00000000-0005-0000-0000-00003A450000}"/>
    <cellStyle name="Normal 13 3 2 5 5 2" xfId="17920" xr:uid="{00000000-0005-0000-0000-00003B450000}"/>
    <cellStyle name="Normal 13 3 2 5 6" xfId="17921" xr:uid="{00000000-0005-0000-0000-00003C450000}"/>
    <cellStyle name="Normal 13 3 2 5 6 2" xfId="17922" xr:uid="{00000000-0005-0000-0000-00003D450000}"/>
    <cellStyle name="Normal 13 3 2 5 7" xfId="17923" xr:uid="{00000000-0005-0000-0000-00003E450000}"/>
    <cellStyle name="Normal 13 3 2 6" xfId="17924" xr:uid="{00000000-0005-0000-0000-00003F450000}"/>
    <cellStyle name="Normal 13 3 2 6 2" xfId="17925" xr:uid="{00000000-0005-0000-0000-000040450000}"/>
    <cellStyle name="Normal 13 3 2 6 2 2" xfId="17926" xr:uid="{00000000-0005-0000-0000-000041450000}"/>
    <cellStyle name="Normal 13 3 2 6 2 2 2" xfId="17927" xr:uid="{00000000-0005-0000-0000-000042450000}"/>
    <cellStyle name="Normal 13 3 2 6 2 3" xfId="17928" xr:uid="{00000000-0005-0000-0000-000043450000}"/>
    <cellStyle name="Normal 13 3 2 6 3" xfId="17929" xr:uid="{00000000-0005-0000-0000-000044450000}"/>
    <cellStyle name="Normal 13 3 2 6 3 2" xfId="17930" xr:uid="{00000000-0005-0000-0000-000045450000}"/>
    <cellStyle name="Normal 13 3 2 6 3 2 2" xfId="17931" xr:uid="{00000000-0005-0000-0000-000046450000}"/>
    <cellStyle name="Normal 13 3 2 6 3 3" xfId="17932" xr:uid="{00000000-0005-0000-0000-000047450000}"/>
    <cellStyle name="Normal 13 3 2 6 4" xfId="17933" xr:uid="{00000000-0005-0000-0000-000048450000}"/>
    <cellStyle name="Normal 13 3 2 6 4 2" xfId="17934" xr:uid="{00000000-0005-0000-0000-000049450000}"/>
    <cellStyle name="Normal 13 3 2 6 5" xfId="17935" xr:uid="{00000000-0005-0000-0000-00004A450000}"/>
    <cellStyle name="Normal 13 3 2 6 5 2" xfId="17936" xr:uid="{00000000-0005-0000-0000-00004B450000}"/>
    <cellStyle name="Normal 13 3 2 6 6" xfId="17937" xr:uid="{00000000-0005-0000-0000-00004C450000}"/>
    <cellStyle name="Normal 13 3 2 7" xfId="17938" xr:uid="{00000000-0005-0000-0000-00004D450000}"/>
    <cellStyle name="Normal 13 3 2 7 2" xfId="17939" xr:uid="{00000000-0005-0000-0000-00004E450000}"/>
    <cellStyle name="Normal 13 3 2 7 2 2" xfId="17940" xr:uid="{00000000-0005-0000-0000-00004F450000}"/>
    <cellStyle name="Normal 13 3 2 7 3" xfId="17941" xr:uid="{00000000-0005-0000-0000-000050450000}"/>
    <cellStyle name="Normal 13 3 2 8" xfId="17942" xr:uid="{00000000-0005-0000-0000-000051450000}"/>
    <cellStyle name="Normal 13 3 2 8 2" xfId="17943" xr:uid="{00000000-0005-0000-0000-000052450000}"/>
    <cellStyle name="Normal 13 3 2 8 2 2" xfId="17944" xr:uid="{00000000-0005-0000-0000-000053450000}"/>
    <cellStyle name="Normal 13 3 2 8 3" xfId="17945" xr:uid="{00000000-0005-0000-0000-000054450000}"/>
    <cellStyle name="Normal 13 3 2 9" xfId="17946" xr:uid="{00000000-0005-0000-0000-000055450000}"/>
    <cellStyle name="Normal 13 3 2 9 2" xfId="17947" xr:uid="{00000000-0005-0000-0000-000056450000}"/>
    <cellStyle name="Normal 13 3 3" xfId="17948" xr:uid="{00000000-0005-0000-0000-000057450000}"/>
    <cellStyle name="Normal 13 3 3 10" xfId="17949" xr:uid="{00000000-0005-0000-0000-000058450000}"/>
    <cellStyle name="Normal 13 3 3 2" xfId="17950" xr:uid="{00000000-0005-0000-0000-000059450000}"/>
    <cellStyle name="Normal 13 3 3 2 2" xfId="17951" xr:uid="{00000000-0005-0000-0000-00005A450000}"/>
    <cellStyle name="Normal 13 3 3 2 2 2" xfId="17952" xr:uid="{00000000-0005-0000-0000-00005B450000}"/>
    <cellStyle name="Normal 13 3 3 2 2 2 2" xfId="17953" xr:uid="{00000000-0005-0000-0000-00005C450000}"/>
    <cellStyle name="Normal 13 3 3 2 2 2 2 2" xfId="17954" xr:uid="{00000000-0005-0000-0000-00005D450000}"/>
    <cellStyle name="Normal 13 3 3 2 2 2 2 2 2" xfId="17955" xr:uid="{00000000-0005-0000-0000-00005E450000}"/>
    <cellStyle name="Normal 13 3 3 2 2 2 2 3" xfId="17956" xr:uid="{00000000-0005-0000-0000-00005F450000}"/>
    <cellStyle name="Normal 13 3 3 2 2 2 3" xfId="17957" xr:uid="{00000000-0005-0000-0000-000060450000}"/>
    <cellStyle name="Normal 13 3 3 2 2 2 3 2" xfId="17958" xr:uid="{00000000-0005-0000-0000-000061450000}"/>
    <cellStyle name="Normal 13 3 3 2 2 2 3 2 2" xfId="17959" xr:uid="{00000000-0005-0000-0000-000062450000}"/>
    <cellStyle name="Normal 13 3 3 2 2 2 3 3" xfId="17960" xr:uid="{00000000-0005-0000-0000-000063450000}"/>
    <cellStyle name="Normal 13 3 3 2 2 2 4" xfId="17961" xr:uid="{00000000-0005-0000-0000-000064450000}"/>
    <cellStyle name="Normal 13 3 3 2 2 2 4 2" xfId="17962" xr:uid="{00000000-0005-0000-0000-000065450000}"/>
    <cellStyle name="Normal 13 3 3 2 2 2 5" xfId="17963" xr:uid="{00000000-0005-0000-0000-000066450000}"/>
    <cellStyle name="Normal 13 3 3 2 2 2 5 2" xfId="17964" xr:uid="{00000000-0005-0000-0000-000067450000}"/>
    <cellStyle name="Normal 13 3 3 2 2 2 6" xfId="17965" xr:uid="{00000000-0005-0000-0000-000068450000}"/>
    <cellStyle name="Normal 13 3 3 2 2 3" xfId="17966" xr:uid="{00000000-0005-0000-0000-000069450000}"/>
    <cellStyle name="Normal 13 3 3 2 2 3 2" xfId="17967" xr:uid="{00000000-0005-0000-0000-00006A450000}"/>
    <cellStyle name="Normal 13 3 3 2 2 3 2 2" xfId="17968" xr:uid="{00000000-0005-0000-0000-00006B450000}"/>
    <cellStyle name="Normal 13 3 3 2 2 3 3" xfId="17969" xr:uid="{00000000-0005-0000-0000-00006C450000}"/>
    <cellStyle name="Normal 13 3 3 2 2 4" xfId="17970" xr:uid="{00000000-0005-0000-0000-00006D450000}"/>
    <cellStyle name="Normal 13 3 3 2 2 4 2" xfId="17971" xr:uid="{00000000-0005-0000-0000-00006E450000}"/>
    <cellStyle name="Normal 13 3 3 2 2 4 2 2" xfId="17972" xr:uid="{00000000-0005-0000-0000-00006F450000}"/>
    <cellStyle name="Normal 13 3 3 2 2 4 3" xfId="17973" xr:uid="{00000000-0005-0000-0000-000070450000}"/>
    <cellStyle name="Normal 13 3 3 2 2 5" xfId="17974" xr:uid="{00000000-0005-0000-0000-000071450000}"/>
    <cellStyle name="Normal 13 3 3 2 2 5 2" xfId="17975" xr:uid="{00000000-0005-0000-0000-000072450000}"/>
    <cellStyle name="Normal 13 3 3 2 2 6" xfId="17976" xr:uid="{00000000-0005-0000-0000-000073450000}"/>
    <cellStyle name="Normal 13 3 3 2 2 6 2" xfId="17977" xr:uid="{00000000-0005-0000-0000-000074450000}"/>
    <cellStyle name="Normal 13 3 3 2 2 7" xfId="17978" xr:uid="{00000000-0005-0000-0000-000075450000}"/>
    <cellStyle name="Normal 13 3 3 2 3" xfId="17979" xr:uid="{00000000-0005-0000-0000-000076450000}"/>
    <cellStyle name="Normal 13 3 3 2 3 2" xfId="17980" xr:uid="{00000000-0005-0000-0000-000077450000}"/>
    <cellStyle name="Normal 13 3 3 2 3 2 2" xfId="17981" xr:uid="{00000000-0005-0000-0000-000078450000}"/>
    <cellStyle name="Normal 13 3 3 2 3 2 2 2" xfId="17982" xr:uid="{00000000-0005-0000-0000-000079450000}"/>
    <cellStyle name="Normal 13 3 3 2 3 2 3" xfId="17983" xr:uid="{00000000-0005-0000-0000-00007A450000}"/>
    <cellStyle name="Normal 13 3 3 2 3 3" xfId="17984" xr:uid="{00000000-0005-0000-0000-00007B450000}"/>
    <cellStyle name="Normal 13 3 3 2 3 3 2" xfId="17985" xr:uid="{00000000-0005-0000-0000-00007C450000}"/>
    <cellStyle name="Normal 13 3 3 2 3 3 2 2" xfId="17986" xr:uid="{00000000-0005-0000-0000-00007D450000}"/>
    <cellStyle name="Normal 13 3 3 2 3 3 3" xfId="17987" xr:uid="{00000000-0005-0000-0000-00007E450000}"/>
    <cellStyle name="Normal 13 3 3 2 3 4" xfId="17988" xr:uid="{00000000-0005-0000-0000-00007F450000}"/>
    <cellStyle name="Normal 13 3 3 2 3 4 2" xfId="17989" xr:uid="{00000000-0005-0000-0000-000080450000}"/>
    <cellStyle name="Normal 13 3 3 2 3 5" xfId="17990" xr:uid="{00000000-0005-0000-0000-000081450000}"/>
    <cellStyle name="Normal 13 3 3 2 3 5 2" xfId="17991" xr:uid="{00000000-0005-0000-0000-000082450000}"/>
    <cellStyle name="Normal 13 3 3 2 3 6" xfId="17992" xr:uid="{00000000-0005-0000-0000-000083450000}"/>
    <cellStyle name="Normal 13 3 3 2 4" xfId="17993" xr:uid="{00000000-0005-0000-0000-000084450000}"/>
    <cellStyle name="Normal 13 3 3 2 4 2" xfId="17994" xr:uid="{00000000-0005-0000-0000-000085450000}"/>
    <cellStyle name="Normal 13 3 3 2 4 2 2" xfId="17995" xr:uid="{00000000-0005-0000-0000-000086450000}"/>
    <cellStyle name="Normal 13 3 3 2 4 3" xfId="17996" xr:uid="{00000000-0005-0000-0000-000087450000}"/>
    <cellStyle name="Normal 13 3 3 2 5" xfId="17997" xr:uid="{00000000-0005-0000-0000-000088450000}"/>
    <cellStyle name="Normal 13 3 3 2 5 2" xfId="17998" xr:uid="{00000000-0005-0000-0000-000089450000}"/>
    <cellStyle name="Normal 13 3 3 2 5 2 2" xfId="17999" xr:uid="{00000000-0005-0000-0000-00008A450000}"/>
    <cellStyle name="Normal 13 3 3 2 5 3" xfId="18000" xr:uid="{00000000-0005-0000-0000-00008B450000}"/>
    <cellStyle name="Normal 13 3 3 2 6" xfId="18001" xr:uid="{00000000-0005-0000-0000-00008C450000}"/>
    <cellStyle name="Normal 13 3 3 2 6 2" xfId="18002" xr:uid="{00000000-0005-0000-0000-00008D450000}"/>
    <cellStyle name="Normal 13 3 3 2 7" xfId="18003" xr:uid="{00000000-0005-0000-0000-00008E450000}"/>
    <cellStyle name="Normal 13 3 3 2 7 2" xfId="18004" xr:uid="{00000000-0005-0000-0000-00008F450000}"/>
    <cellStyle name="Normal 13 3 3 2 8" xfId="18005" xr:uid="{00000000-0005-0000-0000-000090450000}"/>
    <cellStyle name="Normal 13 3 3 3" xfId="18006" xr:uid="{00000000-0005-0000-0000-000091450000}"/>
    <cellStyle name="Normal 13 3 3 3 2" xfId="18007" xr:uid="{00000000-0005-0000-0000-000092450000}"/>
    <cellStyle name="Normal 13 3 3 3 2 2" xfId="18008" xr:uid="{00000000-0005-0000-0000-000093450000}"/>
    <cellStyle name="Normal 13 3 3 3 2 2 2" xfId="18009" xr:uid="{00000000-0005-0000-0000-000094450000}"/>
    <cellStyle name="Normal 13 3 3 3 2 2 2 2" xfId="18010" xr:uid="{00000000-0005-0000-0000-000095450000}"/>
    <cellStyle name="Normal 13 3 3 3 2 2 3" xfId="18011" xr:uid="{00000000-0005-0000-0000-000096450000}"/>
    <cellStyle name="Normal 13 3 3 3 2 3" xfId="18012" xr:uid="{00000000-0005-0000-0000-000097450000}"/>
    <cellStyle name="Normal 13 3 3 3 2 3 2" xfId="18013" xr:uid="{00000000-0005-0000-0000-000098450000}"/>
    <cellStyle name="Normal 13 3 3 3 2 3 2 2" xfId="18014" xr:uid="{00000000-0005-0000-0000-000099450000}"/>
    <cellStyle name="Normal 13 3 3 3 2 3 3" xfId="18015" xr:uid="{00000000-0005-0000-0000-00009A450000}"/>
    <cellStyle name="Normal 13 3 3 3 2 4" xfId="18016" xr:uid="{00000000-0005-0000-0000-00009B450000}"/>
    <cellStyle name="Normal 13 3 3 3 2 4 2" xfId="18017" xr:uid="{00000000-0005-0000-0000-00009C450000}"/>
    <cellStyle name="Normal 13 3 3 3 2 5" xfId="18018" xr:uid="{00000000-0005-0000-0000-00009D450000}"/>
    <cellStyle name="Normal 13 3 3 3 2 5 2" xfId="18019" xr:uid="{00000000-0005-0000-0000-00009E450000}"/>
    <cellStyle name="Normal 13 3 3 3 2 6" xfId="18020" xr:uid="{00000000-0005-0000-0000-00009F450000}"/>
    <cellStyle name="Normal 13 3 3 3 3" xfId="18021" xr:uid="{00000000-0005-0000-0000-0000A0450000}"/>
    <cellStyle name="Normal 13 3 3 3 3 2" xfId="18022" xr:uid="{00000000-0005-0000-0000-0000A1450000}"/>
    <cellStyle name="Normal 13 3 3 3 3 2 2" xfId="18023" xr:uid="{00000000-0005-0000-0000-0000A2450000}"/>
    <cellStyle name="Normal 13 3 3 3 3 3" xfId="18024" xr:uid="{00000000-0005-0000-0000-0000A3450000}"/>
    <cellStyle name="Normal 13 3 3 3 4" xfId="18025" xr:uid="{00000000-0005-0000-0000-0000A4450000}"/>
    <cellStyle name="Normal 13 3 3 3 4 2" xfId="18026" xr:uid="{00000000-0005-0000-0000-0000A5450000}"/>
    <cellStyle name="Normal 13 3 3 3 4 2 2" xfId="18027" xr:uid="{00000000-0005-0000-0000-0000A6450000}"/>
    <cellStyle name="Normal 13 3 3 3 4 3" xfId="18028" xr:uid="{00000000-0005-0000-0000-0000A7450000}"/>
    <cellStyle name="Normal 13 3 3 3 5" xfId="18029" xr:uid="{00000000-0005-0000-0000-0000A8450000}"/>
    <cellStyle name="Normal 13 3 3 3 5 2" xfId="18030" xr:uid="{00000000-0005-0000-0000-0000A9450000}"/>
    <cellStyle name="Normal 13 3 3 3 6" xfId="18031" xr:uid="{00000000-0005-0000-0000-0000AA450000}"/>
    <cellStyle name="Normal 13 3 3 3 6 2" xfId="18032" xr:uid="{00000000-0005-0000-0000-0000AB450000}"/>
    <cellStyle name="Normal 13 3 3 3 7" xfId="18033" xr:uid="{00000000-0005-0000-0000-0000AC450000}"/>
    <cellStyle name="Normal 13 3 3 4" xfId="18034" xr:uid="{00000000-0005-0000-0000-0000AD450000}"/>
    <cellStyle name="Normal 13 3 3 4 2" xfId="18035" xr:uid="{00000000-0005-0000-0000-0000AE450000}"/>
    <cellStyle name="Normal 13 3 3 4 2 2" xfId="18036" xr:uid="{00000000-0005-0000-0000-0000AF450000}"/>
    <cellStyle name="Normal 13 3 3 4 2 2 2" xfId="18037" xr:uid="{00000000-0005-0000-0000-0000B0450000}"/>
    <cellStyle name="Normal 13 3 3 4 2 2 2 2" xfId="18038" xr:uid="{00000000-0005-0000-0000-0000B1450000}"/>
    <cellStyle name="Normal 13 3 3 4 2 2 3" xfId="18039" xr:uid="{00000000-0005-0000-0000-0000B2450000}"/>
    <cellStyle name="Normal 13 3 3 4 2 3" xfId="18040" xr:uid="{00000000-0005-0000-0000-0000B3450000}"/>
    <cellStyle name="Normal 13 3 3 4 2 3 2" xfId="18041" xr:uid="{00000000-0005-0000-0000-0000B4450000}"/>
    <cellStyle name="Normal 13 3 3 4 2 3 2 2" xfId="18042" xr:uid="{00000000-0005-0000-0000-0000B5450000}"/>
    <cellStyle name="Normal 13 3 3 4 2 3 3" xfId="18043" xr:uid="{00000000-0005-0000-0000-0000B6450000}"/>
    <cellStyle name="Normal 13 3 3 4 2 4" xfId="18044" xr:uid="{00000000-0005-0000-0000-0000B7450000}"/>
    <cellStyle name="Normal 13 3 3 4 2 4 2" xfId="18045" xr:uid="{00000000-0005-0000-0000-0000B8450000}"/>
    <cellStyle name="Normal 13 3 3 4 2 5" xfId="18046" xr:uid="{00000000-0005-0000-0000-0000B9450000}"/>
    <cellStyle name="Normal 13 3 3 4 2 5 2" xfId="18047" xr:uid="{00000000-0005-0000-0000-0000BA450000}"/>
    <cellStyle name="Normal 13 3 3 4 2 6" xfId="18048" xr:uid="{00000000-0005-0000-0000-0000BB450000}"/>
    <cellStyle name="Normal 13 3 3 4 3" xfId="18049" xr:uid="{00000000-0005-0000-0000-0000BC450000}"/>
    <cellStyle name="Normal 13 3 3 4 3 2" xfId="18050" xr:uid="{00000000-0005-0000-0000-0000BD450000}"/>
    <cellStyle name="Normal 13 3 3 4 3 2 2" xfId="18051" xr:uid="{00000000-0005-0000-0000-0000BE450000}"/>
    <cellStyle name="Normal 13 3 3 4 3 3" xfId="18052" xr:uid="{00000000-0005-0000-0000-0000BF450000}"/>
    <cellStyle name="Normal 13 3 3 4 4" xfId="18053" xr:uid="{00000000-0005-0000-0000-0000C0450000}"/>
    <cellStyle name="Normal 13 3 3 4 4 2" xfId="18054" xr:uid="{00000000-0005-0000-0000-0000C1450000}"/>
    <cellStyle name="Normal 13 3 3 4 4 2 2" xfId="18055" xr:uid="{00000000-0005-0000-0000-0000C2450000}"/>
    <cellStyle name="Normal 13 3 3 4 4 3" xfId="18056" xr:uid="{00000000-0005-0000-0000-0000C3450000}"/>
    <cellStyle name="Normal 13 3 3 4 5" xfId="18057" xr:uid="{00000000-0005-0000-0000-0000C4450000}"/>
    <cellStyle name="Normal 13 3 3 4 5 2" xfId="18058" xr:uid="{00000000-0005-0000-0000-0000C5450000}"/>
    <cellStyle name="Normal 13 3 3 4 6" xfId="18059" xr:uid="{00000000-0005-0000-0000-0000C6450000}"/>
    <cellStyle name="Normal 13 3 3 4 6 2" xfId="18060" xr:uid="{00000000-0005-0000-0000-0000C7450000}"/>
    <cellStyle name="Normal 13 3 3 4 7" xfId="18061" xr:uid="{00000000-0005-0000-0000-0000C8450000}"/>
    <cellStyle name="Normal 13 3 3 5" xfId="18062" xr:uid="{00000000-0005-0000-0000-0000C9450000}"/>
    <cellStyle name="Normal 13 3 3 5 2" xfId="18063" xr:uid="{00000000-0005-0000-0000-0000CA450000}"/>
    <cellStyle name="Normal 13 3 3 5 2 2" xfId="18064" xr:uid="{00000000-0005-0000-0000-0000CB450000}"/>
    <cellStyle name="Normal 13 3 3 5 2 2 2" xfId="18065" xr:uid="{00000000-0005-0000-0000-0000CC450000}"/>
    <cellStyle name="Normal 13 3 3 5 2 3" xfId="18066" xr:uid="{00000000-0005-0000-0000-0000CD450000}"/>
    <cellStyle name="Normal 13 3 3 5 3" xfId="18067" xr:uid="{00000000-0005-0000-0000-0000CE450000}"/>
    <cellStyle name="Normal 13 3 3 5 3 2" xfId="18068" xr:uid="{00000000-0005-0000-0000-0000CF450000}"/>
    <cellStyle name="Normal 13 3 3 5 3 2 2" xfId="18069" xr:uid="{00000000-0005-0000-0000-0000D0450000}"/>
    <cellStyle name="Normal 13 3 3 5 3 3" xfId="18070" xr:uid="{00000000-0005-0000-0000-0000D1450000}"/>
    <cellStyle name="Normal 13 3 3 5 4" xfId="18071" xr:uid="{00000000-0005-0000-0000-0000D2450000}"/>
    <cellStyle name="Normal 13 3 3 5 4 2" xfId="18072" xr:uid="{00000000-0005-0000-0000-0000D3450000}"/>
    <cellStyle name="Normal 13 3 3 5 5" xfId="18073" xr:uid="{00000000-0005-0000-0000-0000D4450000}"/>
    <cellStyle name="Normal 13 3 3 5 5 2" xfId="18074" xr:uid="{00000000-0005-0000-0000-0000D5450000}"/>
    <cellStyle name="Normal 13 3 3 5 6" xfId="18075" xr:uid="{00000000-0005-0000-0000-0000D6450000}"/>
    <cellStyle name="Normal 13 3 3 6" xfId="18076" xr:uid="{00000000-0005-0000-0000-0000D7450000}"/>
    <cellStyle name="Normal 13 3 3 6 2" xfId="18077" xr:uid="{00000000-0005-0000-0000-0000D8450000}"/>
    <cellStyle name="Normal 13 3 3 6 2 2" xfId="18078" xr:uid="{00000000-0005-0000-0000-0000D9450000}"/>
    <cellStyle name="Normal 13 3 3 6 3" xfId="18079" xr:uid="{00000000-0005-0000-0000-0000DA450000}"/>
    <cellStyle name="Normal 13 3 3 7" xfId="18080" xr:uid="{00000000-0005-0000-0000-0000DB450000}"/>
    <cellStyle name="Normal 13 3 3 7 2" xfId="18081" xr:uid="{00000000-0005-0000-0000-0000DC450000}"/>
    <cellStyle name="Normal 13 3 3 7 2 2" xfId="18082" xr:uid="{00000000-0005-0000-0000-0000DD450000}"/>
    <cellStyle name="Normal 13 3 3 7 3" xfId="18083" xr:uid="{00000000-0005-0000-0000-0000DE450000}"/>
    <cellStyle name="Normal 13 3 3 8" xfId="18084" xr:uid="{00000000-0005-0000-0000-0000DF450000}"/>
    <cellStyle name="Normal 13 3 3 8 2" xfId="18085" xr:uid="{00000000-0005-0000-0000-0000E0450000}"/>
    <cellStyle name="Normal 13 3 3 9" xfId="18086" xr:uid="{00000000-0005-0000-0000-0000E1450000}"/>
    <cellStyle name="Normal 13 3 3 9 2" xfId="18087" xr:uid="{00000000-0005-0000-0000-0000E2450000}"/>
    <cellStyle name="Normal 13 3 4" xfId="18088" xr:uid="{00000000-0005-0000-0000-0000E3450000}"/>
    <cellStyle name="Normal 13 3 4 2" xfId="18089" xr:uid="{00000000-0005-0000-0000-0000E4450000}"/>
    <cellStyle name="Normal 13 3 4 2 2" xfId="18090" xr:uid="{00000000-0005-0000-0000-0000E5450000}"/>
    <cellStyle name="Normal 13 3 4 2 2 2" xfId="18091" xr:uid="{00000000-0005-0000-0000-0000E6450000}"/>
    <cellStyle name="Normal 13 3 4 2 2 2 2" xfId="18092" xr:uid="{00000000-0005-0000-0000-0000E7450000}"/>
    <cellStyle name="Normal 13 3 4 2 2 2 2 2" xfId="18093" xr:uid="{00000000-0005-0000-0000-0000E8450000}"/>
    <cellStyle name="Normal 13 3 4 2 2 2 3" xfId="18094" xr:uid="{00000000-0005-0000-0000-0000E9450000}"/>
    <cellStyle name="Normal 13 3 4 2 2 3" xfId="18095" xr:uid="{00000000-0005-0000-0000-0000EA450000}"/>
    <cellStyle name="Normal 13 3 4 2 2 3 2" xfId="18096" xr:uid="{00000000-0005-0000-0000-0000EB450000}"/>
    <cellStyle name="Normal 13 3 4 2 2 3 2 2" xfId="18097" xr:uid="{00000000-0005-0000-0000-0000EC450000}"/>
    <cellStyle name="Normal 13 3 4 2 2 3 3" xfId="18098" xr:uid="{00000000-0005-0000-0000-0000ED450000}"/>
    <cellStyle name="Normal 13 3 4 2 2 4" xfId="18099" xr:uid="{00000000-0005-0000-0000-0000EE450000}"/>
    <cellStyle name="Normal 13 3 4 2 2 4 2" xfId="18100" xr:uid="{00000000-0005-0000-0000-0000EF450000}"/>
    <cellStyle name="Normal 13 3 4 2 2 5" xfId="18101" xr:uid="{00000000-0005-0000-0000-0000F0450000}"/>
    <cellStyle name="Normal 13 3 4 2 2 5 2" xfId="18102" xr:uid="{00000000-0005-0000-0000-0000F1450000}"/>
    <cellStyle name="Normal 13 3 4 2 2 6" xfId="18103" xr:uid="{00000000-0005-0000-0000-0000F2450000}"/>
    <cellStyle name="Normal 13 3 4 2 3" xfId="18104" xr:uid="{00000000-0005-0000-0000-0000F3450000}"/>
    <cellStyle name="Normal 13 3 4 2 3 2" xfId="18105" xr:uid="{00000000-0005-0000-0000-0000F4450000}"/>
    <cellStyle name="Normal 13 3 4 2 3 2 2" xfId="18106" xr:uid="{00000000-0005-0000-0000-0000F5450000}"/>
    <cellStyle name="Normal 13 3 4 2 3 3" xfId="18107" xr:uid="{00000000-0005-0000-0000-0000F6450000}"/>
    <cellStyle name="Normal 13 3 4 2 4" xfId="18108" xr:uid="{00000000-0005-0000-0000-0000F7450000}"/>
    <cellStyle name="Normal 13 3 4 2 4 2" xfId="18109" xr:uid="{00000000-0005-0000-0000-0000F8450000}"/>
    <cellStyle name="Normal 13 3 4 2 4 2 2" xfId="18110" xr:uid="{00000000-0005-0000-0000-0000F9450000}"/>
    <cellStyle name="Normal 13 3 4 2 4 3" xfId="18111" xr:uid="{00000000-0005-0000-0000-0000FA450000}"/>
    <cellStyle name="Normal 13 3 4 2 5" xfId="18112" xr:uid="{00000000-0005-0000-0000-0000FB450000}"/>
    <cellStyle name="Normal 13 3 4 2 5 2" xfId="18113" xr:uid="{00000000-0005-0000-0000-0000FC450000}"/>
    <cellStyle name="Normal 13 3 4 2 6" xfId="18114" xr:uid="{00000000-0005-0000-0000-0000FD450000}"/>
    <cellStyle name="Normal 13 3 4 2 6 2" xfId="18115" xr:uid="{00000000-0005-0000-0000-0000FE450000}"/>
    <cellStyle name="Normal 13 3 4 2 7" xfId="18116" xr:uid="{00000000-0005-0000-0000-0000FF450000}"/>
    <cellStyle name="Normal 13 3 4 3" xfId="18117" xr:uid="{00000000-0005-0000-0000-000000460000}"/>
    <cellStyle name="Normal 13 3 4 3 2" xfId="18118" xr:uid="{00000000-0005-0000-0000-000001460000}"/>
    <cellStyle name="Normal 13 3 4 3 2 2" xfId="18119" xr:uid="{00000000-0005-0000-0000-000002460000}"/>
    <cellStyle name="Normal 13 3 4 3 2 2 2" xfId="18120" xr:uid="{00000000-0005-0000-0000-000003460000}"/>
    <cellStyle name="Normal 13 3 4 3 2 3" xfId="18121" xr:uid="{00000000-0005-0000-0000-000004460000}"/>
    <cellStyle name="Normal 13 3 4 3 3" xfId="18122" xr:uid="{00000000-0005-0000-0000-000005460000}"/>
    <cellStyle name="Normal 13 3 4 3 3 2" xfId="18123" xr:uid="{00000000-0005-0000-0000-000006460000}"/>
    <cellStyle name="Normal 13 3 4 3 3 2 2" xfId="18124" xr:uid="{00000000-0005-0000-0000-000007460000}"/>
    <cellStyle name="Normal 13 3 4 3 3 3" xfId="18125" xr:uid="{00000000-0005-0000-0000-000008460000}"/>
    <cellStyle name="Normal 13 3 4 3 4" xfId="18126" xr:uid="{00000000-0005-0000-0000-000009460000}"/>
    <cellStyle name="Normal 13 3 4 3 4 2" xfId="18127" xr:uid="{00000000-0005-0000-0000-00000A460000}"/>
    <cellStyle name="Normal 13 3 4 3 5" xfId="18128" xr:uid="{00000000-0005-0000-0000-00000B460000}"/>
    <cellStyle name="Normal 13 3 4 3 5 2" xfId="18129" xr:uid="{00000000-0005-0000-0000-00000C460000}"/>
    <cellStyle name="Normal 13 3 4 3 6" xfId="18130" xr:uid="{00000000-0005-0000-0000-00000D460000}"/>
    <cellStyle name="Normal 13 3 4 4" xfId="18131" xr:uid="{00000000-0005-0000-0000-00000E460000}"/>
    <cellStyle name="Normal 13 3 4 4 2" xfId="18132" xr:uid="{00000000-0005-0000-0000-00000F460000}"/>
    <cellStyle name="Normal 13 3 4 4 2 2" xfId="18133" xr:uid="{00000000-0005-0000-0000-000010460000}"/>
    <cellStyle name="Normal 13 3 4 4 3" xfId="18134" xr:uid="{00000000-0005-0000-0000-000011460000}"/>
    <cellStyle name="Normal 13 3 4 5" xfId="18135" xr:uid="{00000000-0005-0000-0000-000012460000}"/>
    <cellStyle name="Normal 13 3 4 5 2" xfId="18136" xr:uid="{00000000-0005-0000-0000-000013460000}"/>
    <cellStyle name="Normal 13 3 4 5 2 2" xfId="18137" xr:uid="{00000000-0005-0000-0000-000014460000}"/>
    <cellStyle name="Normal 13 3 4 5 3" xfId="18138" xr:uid="{00000000-0005-0000-0000-000015460000}"/>
    <cellStyle name="Normal 13 3 4 6" xfId="18139" xr:uid="{00000000-0005-0000-0000-000016460000}"/>
    <cellStyle name="Normal 13 3 4 6 2" xfId="18140" xr:uid="{00000000-0005-0000-0000-000017460000}"/>
    <cellStyle name="Normal 13 3 4 7" xfId="18141" xr:uid="{00000000-0005-0000-0000-000018460000}"/>
    <cellStyle name="Normal 13 3 4 7 2" xfId="18142" xr:uid="{00000000-0005-0000-0000-000019460000}"/>
    <cellStyle name="Normal 13 3 4 8" xfId="18143" xr:uid="{00000000-0005-0000-0000-00001A460000}"/>
    <cellStyle name="Normal 13 3 5" xfId="18144" xr:uid="{00000000-0005-0000-0000-00001B460000}"/>
    <cellStyle name="Normal 13 3 5 2" xfId="18145" xr:uid="{00000000-0005-0000-0000-00001C460000}"/>
    <cellStyle name="Normal 13 3 5 2 2" xfId="18146" xr:uid="{00000000-0005-0000-0000-00001D460000}"/>
    <cellStyle name="Normal 13 3 5 2 2 2" xfId="18147" xr:uid="{00000000-0005-0000-0000-00001E460000}"/>
    <cellStyle name="Normal 13 3 5 2 2 2 2" xfId="18148" xr:uid="{00000000-0005-0000-0000-00001F460000}"/>
    <cellStyle name="Normal 13 3 5 2 2 3" xfId="18149" xr:uid="{00000000-0005-0000-0000-000020460000}"/>
    <cellStyle name="Normal 13 3 5 2 3" xfId="18150" xr:uid="{00000000-0005-0000-0000-000021460000}"/>
    <cellStyle name="Normal 13 3 5 2 3 2" xfId="18151" xr:uid="{00000000-0005-0000-0000-000022460000}"/>
    <cellStyle name="Normal 13 3 5 2 3 2 2" xfId="18152" xr:uid="{00000000-0005-0000-0000-000023460000}"/>
    <cellStyle name="Normal 13 3 5 2 3 3" xfId="18153" xr:uid="{00000000-0005-0000-0000-000024460000}"/>
    <cellStyle name="Normal 13 3 5 2 4" xfId="18154" xr:uid="{00000000-0005-0000-0000-000025460000}"/>
    <cellStyle name="Normal 13 3 5 2 4 2" xfId="18155" xr:uid="{00000000-0005-0000-0000-000026460000}"/>
    <cellStyle name="Normal 13 3 5 2 5" xfId="18156" xr:uid="{00000000-0005-0000-0000-000027460000}"/>
    <cellStyle name="Normal 13 3 5 2 5 2" xfId="18157" xr:uid="{00000000-0005-0000-0000-000028460000}"/>
    <cellStyle name="Normal 13 3 5 2 6" xfId="18158" xr:uid="{00000000-0005-0000-0000-000029460000}"/>
    <cellStyle name="Normal 13 3 5 3" xfId="18159" xr:uid="{00000000-0005-0000-0000-00002A460000}"/>
    <cellStyle name="Normal 13 3 5 3 2" xfId="18160" xr:uid="{00000000-0005-0000-0000-00002B460000}"/>
    <cellStyle name="Normal 13 3 5 3 2 2" xfId="18161" xr:uid="{00000000-0005-0000-0000-00002C460000}"/>
    <cellStyle name="Normal 13 3 5 3 3" xfId="18162" xr:uid="{00000000-0005-0000-0000-00002D460000}"/>
    <cellStyle name="Normal 13 3 5 4" xfId="18163" xr:uid="{00000000-0005-0000-0000-00002E460000}"/>
    <cellStyle name="Normal 13 3 5 4 2" xfId="18164" xr:uid="{00000000-0005-0000-0000-00002F460000}"/>
    <cellStyle name="Normal 13 3 5 4 2 2" xfId="18165" xr:uid="{00000000-0005-0000-0000-000030460000}"/>
    <cellStyle name="Normal 13 3 5 4 3" xfId="18166" xr:uid="{00000000-0005-0000-0000-000031460000}"/>
    <cellStyle name="Normal 13 3 5 5" xfId="18167" xr:uid="{00000000-0005-0000-0000-000032460000}"/>
    <cellStyle name="Normal 13 3 5 5 2" xfId="18168" xr:uid="{00000000-0005-0000-0000-000033460000}"/>
    <cellStyle name="Normal 13 3 5 6" xfId="18169" xr:uid="{00000000-0005-0000-0000-000034460000}"/>
    <cellStyle name="Normal 13 3 5 6 2" xfId="18170" xr:uid="{00000000-0005-0000-0000-000035460000}"/>
    <cellStyle name="Normal 13 3 5 7" xfId="18171" xr:uid="{00000000-0005-0000-0000-000036460000}"/>
    <cellStyle name="Normal 13 3 6" xfId="18172" xr:uid="{00000000-0005-0000-0000-000037460000}"/>
    <cellStyle name="Normal 13 3 6 2" xfId="18173" xr:uid="{00000000-0005-0000-0000-000038460000}"/>
    <cellStyle name="Normal 13 3 6 2 2" xfId="18174" xr:uid="{00000000-0005-0000-0000-000039460000}"/>
    <cellStyle name="Normal 13 3 6 2 2 2" xfId="18175" xr:uid="{00000000-0005-0000-0000-00003A460000}"/>
    <cellStyle name="Normal 13 3 6 2 2 2 2" xfId="18176" xr:uid="{00000000-0005-0000-0000-00003B460000}"/>
    <cellStyle name="Normal 13 3 6 2 2 3" xfId="18177" xr:uid="{00000000-0005-0000-0000-00003C460000}"/>
    <cellStyle name="Normal 13 3 6 2 3" xfId="18178" xr:uid="{00000000-0005-0000-0000-00003D460000}"/>
    <cellStyle name="Normal 13 3 6 2 3 2" xfId="18179" xr:uid="{00000000-0005-0000-0000-00003E460000}"/>
    <cellStyle name="Normal 13 3 6 2 3 2 2" xfId="18180" xr:uid="{00000000-0005-0000-0000-00003F460000}"/>
    <cellStyle name="Normal 13 3 6 2 3 3" xfId="18181" xr:uid="{00000000-0005-0000-0000-000040460000}"/>
    <cellStyle name="Normal 13 3 6 2 4" xfId="18182" xr:uid="{00000000-0005-0000-0000-000041460000}"/>
    <cellStyle name="Normal 13 3 6 2 4 2" xfId="18183" xr:uid="{00000000-0005-0000-0000-000042460000}"/>
    <cellStyle name="Normal 13 3 6 2 5" xfId="18184" xr:uid="{00000000-0005-0000-0000-000043460000}"/>
    <cellStyle name="Normal 13 3 6 2 5 2" xfId="18185" xr:uid="{00000000-0005-0000-0000-000044460000}"/>
    <cellStyle name="Normal 13 3 6 2 6" xfId="18186" xr:uid="{00000000-0005-0000-0000-000045460000}"/>
    <cellStyle name="Normal 13 3 6 3" xfId="18187" xr:uid="{00000000-0005-0000-0000-000046460000}"/>
    <cellStyle name="Normal 13 3 6 3 2" xfId="18188" xr:uid="{00000000-0005-0000-0000-000047460000}"/>
    <cellStyle name="Normal 13 3 6 3 2 2" xfId="18189" xr:uid="{00000000-0005-0000-0000-000048460000}"/>
    <cellStyle name="Normal 13 3 6 3 3" xfId="18190" xr:uid="{00000000-0005-0000-0000-000049460000}"/>
    <cellStyle name="Normal 13 3 6 4" xfId="18191" xr:uid="{00000000-0005-0000-0000-00004A460000}"/>
    <cellStyle name="Normal 13 3 6 4 2" xfId="18192" xr:uid="{00000000-0005-0000-0000-00004B460000}"/>
    <cellStyle name="Normal 13 3 6 4 2 2" xfId="18193" xr:uid="{00000000-0005-0000-0000-00004C460000}"/>
    <cellStyle name="Normal 13 3 6 4 3" xfId="18194" xr:uid="{00000000-0005-0000-0000-00004D460000}"/>
    <cellStyle name="Normal 13 3 6 5" xfId="18195" xr:uid="{00000000-0005-0000-0000-00004E460000}"/>
    <cellStyle name="Normal 13 3 6 5 2" xfId="18196" xr:uid="{00000000-0005-0000-0000-00004F460000}"/>
    <cellStyle name="Normal 13 3 6 6" xfId="18197" xr:uid="{00000000-0005-0000-0000-000050460000}"/>
    <cellStyle name="Normal 13 3 6 6 2" xfId="18198" xr:uid="{00000000-0005-0000-0000-000051460000}"/>
    <cellStyle name="Normal 13 3 6 7" xfId="18199" xr:uid="{00000000-0005-0000-0000-000052460000}"/>
    <cellStyle name="Normal 13 3 7" xfId="18200" xr:uid="{00000000-0005-0000-0000-000053460000}"/>
    <cellStyle name="Normal 13 3 7 2" xfId="18201" xr:uid="{00000000-0005-0000-0000-000054460000}"/>
    <cellStyle name="Normal 13 3 7 2 2" xfId="18202" xr:uid="{00000000-0005-0000-0000-000055460000}"/>
    <cellStyle name="Normal 13 3 7 2 2 2" xfId="18203" xr:uid="{00000000-0005-0000-0000-000056460000}"/>
    <cellStyle name="Normal 13 3 7 2 3" xfId="18204" xr:uid="{00000000-0005-0000-0000-000057460000}"/>
    <cellStyle name="Normal 13 3 7 3" xfId="18205" xr:uid="{00000000-0005-0000-0000-000058460000}"/>
    <cellStyle name="Normal 13 3 7 3 2" xfId="18206" xr:uid="{00000000-0005-0000-0000-000059460000}"/>
    <cellStyle name="Normal 13 3 7 3 2 2" xfId="18207" xr:uid="{00000000-0005-0000-0000-00005A460000}"/>
    <cellStyle name="Normal 13 3 7 3 3" xfId="18208" xr:uid="{00000000-0005-0000-0000-00005B460000}"/>
    <cellStyle name="Normal 13 3 7 4" xfId="18209" xr:uid="{00000000-0005-0000-0000-00005C460000}"/>
    <cellStyle name="Normal 13 3 7 4 2" xfId="18210" xr:uid="{00000000-0005-0000-0000-00005D460000}"/>
    <cellStyle name="Normal 13 3 7 5" xfId="18211" xr:uid="{00000000-0005-0000-0000-00005E460000}"/>
    <cellStyle name="Normal 13 3 7 5 2" xfId="18212" xr:uid="{00000000-0005-0000-0000-00005F460000}"/>
    <cellStyle name="Normal 13 3 7 6" xfId="18213" xr:uid="{00000000-0005-0000-0000-000060460000}"/>
    <cellStyle name="Normal 13 4" xfId="18214" xr:uid="{00000000-0005-0000-0000-000061460000}"/>
    <cellStyle name="Normal 13 4 10" xfId="18215" xr:uid="{00000000-0005-0000-0000-000062460000}"/>
    <cellStyle name="Normal 13 4 10 2" xfId="18216" xr:uid="{00000000-0005-0000-0000-000063460000}"/>
    <cellStyle name="Normal 13 4 11" xfId="18217" xr:uid="{00000000-0005-0000-0000-000064460000}"/>
    <cellStyle name="Normal 13 4 2" xfId="18218" xr:uid="{00000000-0005-0000-0000-000065460000}"/>
    <cellStyle name="Normal 13 4 2 10" xfId="18219" xr:uid="{00000000-0005-0000-0000-000066460000}"/>
    <cellStyle name="Normal 13 4 2 2" xfId="18220" xr:uid="{00000000-0005-0000-0000-000067460000}"/>
    <cellStyle name="Normal 13 4 2 2 2" xfId="18221" xr:uid="{00000000-0005-0000-0000-000068460000}"/>
    <cellStyle name="Normal 13 4 2 2 2 2" xfId="18222" xr:uid="{00000000-0005-0000-0000-000069460000}"/>
    <cellStyle name="Normal 13 4 2 2 2 2 2" xfId="18223" xr:uid="{00000000-0005-0000-0000-00006A460000}"/>
    <cellStyle name="Normal 13 4 2 2 2 2 2 2" xfId="18224" xr:uid="{00000000-0005-0000-0000-00006B460000}"/>
    <cellStyle name="Normal 13 4 2 2 2 2 2 2 2" xfId="18225" xr:uid="{00000000-0005-0000-0000-00006C460000}"/>
    <cellStyle name="Normal 13 4 2 2 2 2 2 3" xfId="18226" xr:uid="{00000000-0005-0000-0000-00006D460000}"/>
    <cellStyle name="Normal 13 4 2 2 2 2 3" xfId="18227" xr:uid="{00000000-0005-0000-0000-00006E460000}"/>
    <cellStyle name="Normal 13 4 2 2 2 2 3 2" xfId="18228" xr:uid="{00000000-0005-0000-0000-00006F460000}"/>
    <cellStyle name="Normal 13 4 2 2 2 2 3 2 2" xfId="18229" xr:uid="{00000000-0005-0000-0000-000070460000}"/>
    <cellStyle name="Normal 13 4 2 2 2 2 3 3" xfId="18230" xr:uid="{00000000-0005-0000-0000-000071460000}"/>
    <cellStyle name="Normal 13 4 2 2 2 2 4" xfId="18231" xr:uid="{00000000-0005-0000-0000-000072460000}"/>
    <cellStyle name="Normal 13 4 2 2 2 2 4 2" xfId="18232" xr:uid="{00000000-0005-0000-0000-000073460000}"/>
    <cellStyle name="Normal 13 4 2 2 2 2 5" xfId="18233" xr:uid="{00000000-0005-0000-0000-000074460000}"/>
    <cellStyle name="Normal 13 4 2 2 2 2 5 2" xfId="18234" xr:uid="{00000000-0005-0000-0000-000075460000}"/>
    <cellStyle name="Normal 13 4 2 2 2 2 6" xfId="18235" xr:uid="{00000000-0005-0000-0000-000076460000}"/>
    <cellStyle name="Normal 13 4 2 2 2 3" xfId="18236" xr:uid="{00000000-0005-0000-0000-000077460000}"/>
    <cellStyle name="Normal 13 4 2 2 2 3 2" xfId="18237" xr:uid="{00000000-0005-0000-0000-000078460000}"/>
    <cellStyle name="Normal 13 4 2 2 2 3 2 2" xfId="18238" xr:uid="{00000000-0005-0000-0000-000079460000}"/>
    <cellStyle name="Normal 13 4 2 2 2 3 3" xfId="18239" xr:uid="{00000000-0005-0000-0000-00007A460000}"/>
    <cellStyle name="Normal 13 4 2 2 2 4" xfId="18240" xr:uid="{00000000-0005-0000-0000-00007B460000}"/>
    <cellStyle name="Normal 13 4 2 2 2 4 2" xfId="18241" xr:uid="{00000000-0005-0000-0000-00007C460000}"/>
    <cellStyle name="Normal 13 4 2 2 2 4 2 2" xfId="18242" xr:uid="{00000000-0005-0000-0000-00007D460000}"/>
    <cellStyle name="Normal 13 4 2 2 2 4 3" xfId="18243" xr:uid="{00000000-0005-0000-0000-00007E460000}"/>
    <cellStyle name="Normal 13 4 2 2 2 5" xfId="18244" xr:uid="{00000000-0005-0000-0000-00007F460000}"/>
    <cellStyle name="Normal 13 4 2 2 2 5 2" xfId="18245" xr:uid="{00000000-0005-0000-0000-000080460000}"/>
    <cellStyle name="Normal 13 4 2 2 2 6" xfId="18246" xr:uid="{00000000-0005-0000-0000-000081460000}"/>
    <cellStyle name="Normal 13 4 2 2 2 6 2" xfId="18247" xr:uid="{00000000-0005-0000-0000-000082460000}"/>
    <cellStyle name="Normal 13 4 2 2 2 7" xfId="18248" xr:uid="{00000000-0005-0000-0000-000083460000}"/>
    <cellStyle name="Normal 13 4 2 2 3" xfId="18249" xr:uid="{00000000-0005-0000-0000-000084460000}"/>
    <cellStyle name="Normal 13 4 2 2 3 2" xfId="18250" xr:uid="{00000000-0005-0000-0000-000085460000}"/>
    <cellStyle name="Normal 13 4 2 2 3 2 2" xfId="18251" xr:uid="{00000000-0005-0000-0000-000086460000}"/>
    <cellStyle name="Normal 13 4 2 2 3 2 2 2" xfId="18252" xr:uid="{00000000-0005-0000-0000-000087460000}"/>
    <cellStyle name="Normal 13 4 2 2 3 2 3" xfId="18253" xr:uid="{00000000-0005-0000-0000-000088460000}"/>
    <cellStyle name="Normal 13 4 2 2 3 3" xfId="18254" xr:uid="{00000000-0005-0000-0000-000089460000}"/>
    <cellStyle name="Normal 13 4 2 2 3 3 2" xfId="18255" xr:uid="{00000000-0005-0000-0000-00008A460000}"/>
    <cellStyle name="Normal 13 4 2 2 3 3 2 2" xfId="18256" xr:uid="{00000000-0005-0000-0000-00008B460000}"/>
    <cellStyle name="Normal 13 4 2 2 3 3 3" xfId="18257" xr:uid="{00000000-0005-0000-0000-00008C460000}"/>
    <cellStyle name="Normal 13 4 2 2 3 4" xfId="18258" xr:uid="{00000000-0005-0000-0000-00008D460000}"/>
    <cellStyle name="Normal 13 4 2 2 3 4 2" xfId="18259" xr:uid="{00000000-0005-0000-0000-00008E460000}"/>
    <cellStyle name="Normal 13 4 2 2 3 5" xfId="18260" xr:uid="{00000000-0005-0000-0000-00008F460000}"/>
    <cellStyle name="Normal 13 4 2 2 3 5 2" xfId="18261" xr:uid="{00000000-0005-0000-0000-000090460000}"/>
    <cellStyle name="Normal 13 4 2 2 3 6" xfId="18262" xr:uid="{00000000-0005-0000-0000-000091460000}"/>
    <cellStyle name="Normal 13 4 2 2 4" xfId="18263" xr:uid="{00000000-0005-0000-0000-000092460000}"/>
    <cellStyle name="Normal 13 4 2 2 4 2" xfId="18264" xr:uid="{00000000-0005-0000-0000-000093460000}"/>
    <cellStyle name="Normal 13 4 2 2 4 2 2" xfId="18265" xr:uid="{00000000-0005-0000-0000-000094460000}"/>
    <cellStyle name="Normal 13 4 2 2 4 3" xfId="18266" xr:uid="{00000000-0005-0000-0000-000095460000}"/>
    <cellStyle name="Normal 13 4 2 2 5" xfId="18267" xr:uid="{00000000-0005-0000-0000-000096460000}"/>
    <cellStyle name="Normal 13 4 2 2 5 2" xfId="18268" xr:uid="{00000000-0005-0000-0000-000097460000}"/>
    <cellStyle name="Normal 13 4 2 2 5 2 2" xfId="18269" xr:uid="{00000000-0005-0000-0000-000098460000}"/>
    <cellStyle name="Normal 13 4 2 2 5 3" xfId="18270" xr:uid="{00000000-0005-0000-0000-000099460000}"/>
    <cellStyle name="Normal 13 4 2 2 6" xfId="18271" xr:uid="{00000000-0005-0000-0000-00009A460000}"/>
    <cellStyle name="Normal 13 4 2 2 6 2" xfId="18272" xr:uid="{00000000-0005-0000-0000-00009B460000}"/>
    <cellStyle name="Normal 13 4 2 2 7" xfId="18273" xr:uid="{00000000-0005-0000-0000-00009C460000}"/>
    <cellStyle name="Normal 13 4 2 2 7 2" xfId="18274" xr:uid="{00000000-0005-0000-0000-00009D460000}"/>
    <cellStyle name="Normal 13 4 2 2 8" xfId="18275" xr:uid="{00000000-0005-0000-0000-00009E460000}"/>
    <cellStyle name="Normal 13 4 2 3" xfId="18276" xr:uid="{00000000-0005-0000-0000-00009F460000}"/>
    <cellStyle name="Normal 13 4 2 3 2" xfId="18277" xr:uid="{00000000-0005-0000-0000-0000A0460000}"/>
    <cellStyle name="Normal 13 4 2 3 2 2" xfId="18278" xr:uid="{00000000-0005-0000-0000-0000A1460000}"/>
    <cellStyle name="Normal 13 4 2 3 2 2 2" xfId="18279" xr:uid="{00000000-0005-0000-0000-0000A2460000}"/>
    <cellStyle name="Normal 13 4 2 3 2 2 2 2" xfId="18280" xr:uid="{00000000-0005-0000-0000-0000A3460000}"/>
    <cellStyle name="Normal 13 4 2 3 2 2 3" xfId="18281" xr:uid="{00000000-0005-0000-0000-0000A4460000}"/>
    <cellStyle name="Normal 13 4 2 3 2 3" xfId="18282" xr:uid="{00000000-0005-0000-0000-0000A5460000}"/>
    <cellStyle name="Normal 13 4 2 3 2 3 2" xfId="18283" xr:uid="{00000000-0005-0000-0000-0000A6460000}"/>
    <cellStyle name="Normal 13 4 2 3 2 3 2 2" xfId="18284" xr:uid="{00000000-0005-0000-0000-0000A7460000}"/>
    <cellStyle name="Normal 13 4 2 3 2 3 3" xfId="18285" xr:uid="{00000000-0005-0000-0000-0000A8460000}"/>
    <cellStyle name="Normal 13 4 2 3 2 4" xfId="18286" xr:uid="{00000000-0005-0000-0000-0000A9460000}"/>
    <cellStyle name="Normal 13 4 2 3 2 4 2" xfId="18287" xr:uid="{00000000-0005-0000-0000-0000AA460000}"/>
    <cellStyle name="Normal 13 4 2 3 2 5" xfId="18288" xr:uid="{00000000-0005-0000-0000-0000AB460000}"/>
    <cellStyle name="Normal 13 4 2 3 2 5 2" xfId="18289" xr:uid="{00000000-0005-0000-0000-0000AC460000}"/>
    <cellStyle name="Normal 13 4 2 3 2 6" xfId="18290" xr:uid="{00000000-0005-0000-0000-0000AD460000}"/>
    <cellStyle name="Normal 13 4 2 3 3" xfId="18291" xr:uid="{00000000-0005-0000-0000-0000AE460000}"/>
    <cellStyle name="Normal 13 4 2 3 3 2" xfId="18292" xr:uid="{00000000-0005-0000-0000-0000AF460000}"/>
    <cellStyle name="Normal 13 4 2 3 3 2 2" xfId="18293" xr:uid="{00000000-0005-0000-0000-0000B0460000}"/>
    <cellStyle name="Normal 13 4 2 3 3 3" xfId="18294" xr:uid="{00000000-0005-0000-0000-0000B1460000}"/>
    <cellStyle name="Normal 13 4 2 3 4" xfId="18295" xr:uid="{00000000-0005-0000-0000-0000B2460000}"/>
    <cellStyle name="Normal 13 4 2 3 4 2" xfId="18296" xr:uid="{00000000-0005-0000-0000-0000B3460000}"/>
    <cellStyle name="Normal 13 4 2 3 4 2 2" xfId="18297" xr:uid="{00000000-0005-0000-0000-0000B4460000}"/>
    <cellStyle name="Normal 13 4 2 3 4 3" xfId="18298" xr:uid="{00000000-0005-0000-0000-0000B5460000}"/>
    <cellStyle name="Normal 13 4 2 3 5" xfId="18299" xr:uid="{00000000-0005-0000-0000-0000B6460000}"/>
    <cellStyle name="Normal 13 4 2 3 5 2" xfId="18300" xr:uid="{00000000-0005-0000-0000-0000B7460000}"/>
    <cellStyle name="Normal 13 4 2 3 6" xfId="18301" xr:uid="{00000000-0005-0000-0000-0000B8460000}"/>
    <cellStyle name="Normal 13 4 2 3 6 2" xfId="18302" xr:uid="{00000000-0005-0000-0000-0000B9460000}"/>
    <cellStyle name="Normal 13 4 2 3 7" xfId="18303" xr:uid="{00000000-0005-0000-0000-0000BA460000}"/>
    <cellStyle name="Normal 13 4 2 4" xfId="18304" xr:uid="{00000000-0005-0000-0000-0000BB460000}"/>
    <cellStyle name="Normal 13 4 2 4 2" xfId="18305" xr:uid="{00000000-0005-0000-0000-0000BC460000}"/>
    <cellStyle name="Normal 13 4 2 4 2 2" xfId="18306" xr:uid="{00000000-0005-0000-0000-0000BD460000}"/>
    <cellStyle name="Normal 13 4 2 4 2 2 2" xfId="18307" xr:uid="{00000000-0005-0000-0000-0000BE460000}"/>
    <cellStyle name="Normal 13 4 2 4 2 2 2 2" xfId="18308" xr:uid="{00000000-0005-0000-0000-0000BF460000}"/>
    <cellStyle name="Normal 13 4 2 4 2 2 3" xfId="18309" xr:uid="{00000000-0005-0000-0000-0000C0460000}"/>
    <cellStyle name="Normal 13 4 2 4 2 3" xfId="18310" xr:uid="{00000000-0005-0000-0000-0000C1460000}"/>
    <cellStyle name="Normal 13 4 2 4 2 3 2" xfId="18311" xr:uid="{00000000-0005-0000-0000-0000C2460000}"/>
    <cellStyle name="Normal 13 4 2 4 2 3 2 2" xfId="18312" xr:uid="{00000000-0005-0000-0000-0000C3460000}"/>
    <cellStyle name="Normal 13 4 2 4 2 3 3" xfId="18313" xr:uid="{00000000-0005-0000-0000-0000C4460000}"/>
    <cellStyle name="Normal 13 4 2 4 2 4" xfId="18314" xr:uid="{00000000-0005-0000-0000-0000C5460000}"/>
    <cellStyle name="Normal 13 4 2 4 2 4 2" xfId="18315" xr:uid="{00000000-0005-0000-0000-0000C6460000}"/>
    <cellStyle name="Normal 13 4 2 4 2 5" xfId="18316" xr:uid="{00000000-0005-0000-0000-0000C7460000}"/>
    <cellStyle name="Normal 13 4 2 4 2 5 2" xfId="18317" xr:uid="{00000000-0005-0000-0000-0000C8460000}"/>
    <cellStyle name="Normal 13 4 2 4 2 6" xfId="18318" xr:uid="{00000000-0005-0000-0000-0000C9460000}"/>
    <cellStyle name="Normal 13 4 2 4 3" xfId="18319" xr:uid="{00000000-0005-0000-0000-0000CA460000}"/>
    <cellStyle name="Normal 13 4 2 4 3 2" xfId="18320" xr:uid="{00000000-0005-0000-0000-0000CB460000}"/>
    <cellStyle name="Normal 13 4 2 4 3 2 2" xfId="18321" xr:uid="{00000000-0005-0000-0000-0000CC460000}"/>
    <cellStyle name="Normal 13 4 2 4 3 3" xfId="18322" xr:uid="{00000000-0005-0000-0000-0000CD460000}"/>
    <cellStyle name="Normal 13 4 2 4 4" xfId="18323" xr:uid="{00000000-0005-0000-0000-0000CE460000}"/>
    <cellStyle name="Normal 13 4 2 4 4 2" xfId="18324" xr:uid="{00000000-0005-0000-0000-0000CF460000}"/>
    <cellStyle name="Normal 13 4 2 4 4 2 2" xfId="18325" xr:uid="{00000000-0005-0000-0000-0000D0460000}"/>
    <cellStyle name="Normal 13 4 2 4 4 3" xfId="18326" xr:uid="{00000000-0005-0000-0000-0000D1460000}"/>
    <cellStyle name="Normal 13 4 2 4 5" xfId="18327" xr:uid="{00000000-0005-0000-0000-0000D2460000}"/>
    <cellStyle name="Normal 13 4 2 4 5 2" xfId="18328" xr:uid="{00000000-0005-0000-0000-0000D3460000}"/>
    <cellStyle name="Normal 13 4 2 4 6" xfId="18329" xr:uid="{00000000-0005-0000-0000-0000D4460000}"/>
    <cellStyle name="Normal 13 4 2 4 6 2" xfId="18330" xr:uid="{00000000-0005-0000-0000-0000D5460000}"/>
    <cellStyle name="Normal 13 4 2 4 7" xfId="18331" xr:uid="{00000000-0005-0000-0000-0000D6460000}"/>
    <cellStyle name="Normal 13 4 2 5" xfId="18332" xr:uid="{00000000-0005-0000-0000-0000D7460000}"/>
    <cellStyle name="Normal 13 4 2 5 2" xfId="18333" xr:uid="{00000000-0005-0000-0000-0000D8460000}"/>
    <cellStyle name="Normal 13 4 2 5 2 2" xfId="18334" xr:uid="{00000000-0005-0000-0000-0000D9460000}"/>
    <cellStyle name="Normal 13 4 2 5 2 2 2" xfId="18335" xr:uid="{00000000-0005-0000-0000-0000DA460000}"/>
    <cellStyle name="Normal 13 4 2 5 2 3" xfId="18336" xr:uid="{00000000-0005-0000-0000-0000DB460000}"/>
    <cellStyle name="Normal 13 4 2 5 3" xfId="18337" xr:uid="{00000000-0005-0000-0000-0000DC460000}"/>
    <cellStyle name="Normal 13 4 2 5 3 2" xfId="18338" xr:uid="{00000000-0005-0000-0000-0000DD460000}"/>
    <cellStyle name="Normal 13 4 2 5 3 2 2" xfId="18339" xr:uid="{00000000-0005-0000-0000-0000DE460000}"/>
    <cellStyle name="Normal 13 4 2 5 3 3" xfId="18340" xr:uid="{00000000-0005-0000-0000-0000DF460000}"/>
    <cellStyle name="Normal 13 4 2 5 4" xfId="18341" xr:uid="{00000000-0005-0000-0000-0000E0460000}"/>
    <cellStyle name="Normal 13 4 2 5 4 2" xfId="18342" xr:uid="{00000000-0005-0000-0000-0000E1460000}"/>
    <cellStyle name="Normal 13 4 2 5 5" xfId="18343" xr:uid="{00000000-0005-0000-0000-0000E2460000}"/>
    <cellStyle name="Normal 13 4 2 5 5 2" xfId="18344" xr:uid="{00000000-0005-0000-0000-0000E3460000}"/>
    <cellStyle name="Normal 13 4 2 5 6" xfId="18345" xr:uid="{00000000-0005-0000-0000-0000E4460000}"/>
    <cellStyle name="Normal 13 4 2 6" xfId="18346" xr:uid="{00000000-0005-0000-0000-0000E5460000}"/>
    <cellStyle name="Normal 13 4 2 6 2" xfId="18347" xr:uid="{00000000-0005-0000-0000-0000E6460000}"/>
    <cellStyle name="Normal 13 4 2 6 2 2" xfId="18348" xr:uid="{00000000-0005-0000-0000-0000E7460000}"/>
    <cellStyle name="Normal 13 4 2 6 3" xfId="18349" xr:uid="{00000000-0005-0000-0000-0000E8460000}"/>
    <cellStyle name="Normal 13 4 2 7" xfId="18350" xr:uid="{00000000-0005-0000-0000-0000E9460000}"/>
    <cellStyle name="Normal 13 4 2 7 2" xfId="18351" xr:uid="{00000000-0005-0000-0000-0000EA460000}"/>
    <cellStyle name="Normal 13 4 2 7 2 2" xfId="18352" xr:uid="{00000000-0005-0000-0000-0000EB460000}"/>
    <cellStyle name="Normal 13 4 2 7 3" xfId="18353" xr:uid="{00000000-0005-0000-0000-0000EC460000}"/>
    <cellStyle name="Normal 13 4 2 8" xfId="18354" xr:uid="{00000000-0005-0000-0000-0000ED460000}"/>
    <cellStyle name="Normal 13 4 2 8 2" xfId="18355" xr:uid="{00000000-0005-0000-0000-0000EE460000}"/>
    <cellStyle name="Normal 13 4 2 9" xfId="18356" xr:uid="{00000000-0005-0000-0000-0000EF460000}"/>
    <cellStyle name="Normal 13 4 2 9 2" xfId="18357" xr:uid="{00000000-0005-0000-0000-0000F0460000}"/>
    <cellStyle name="Normal 13 4 3" xfId="18358" xr:uid="{00000000-0005-0000-0000-0000F1460000}"/>
    <cellStyle name="Normal 13 4 3 2" xfId="18359" xr:uid="{00000000-0005-0000-0000-0000F2460000}"/>
    <cellStyle name="Normal 13 4 3 2 2" xfId="18360" xr:uid="{00000000-0005-0000-0000-0000F3460000}"/>
    <cellStyle name="Normal 13 4 3 2 2 2" xfId="18361" xr:uid="{00000000-0005-0000-0000-0000F4460000}"/>
    <cellStyle name="Normal 13 4 3 2 2 2 2" xfId="18362" xr:uid="{00000000-0005-0000-0000-0000F5460000}"/>
    <cellStyle name="Normal 13 4 3 2 2 2 2 2" xfId="18363" xr:uid="{00000000-0005-0000-0000-0000F6460000}"/>
    <cellStyle name="Normal 13 4 3 2 2 2 3" xfId="18364" xr:uid="{00000000-0005-0000-0000-0000F7460000}"/>
    <cellStyle name="Normal 13 4 3 2 2 3" xfId="18365" xr:uid="{00000000-0005-0000-0000-0000F8460000}"/>
    <cellStyle name="Normal 13 4 3 2 2 3 2" xfId="18366" xr:uid="{00000000-0005-0000-0000-0000F9460000}"/>
    <cellStyle name="Normal 13 4 3 2 2 3 2 2" xfId="18367" xr:uid="{00000000-0005-0000-0000-0000FA460000}"/>
    <cellStyle name="Normal 13 4 3 2 2 3 3" xfId="18368" xr:uid="{00000000-0005-0000-0000-0000FB460000}"/>
    <cellStyle name="Normal 13 4 3 2 2 4" xfId="18369" xr:uid="{00000000-0005-0000-0000-0000FC460000}"/>
    <cellStyle name="Normal 13 4 3 2 2 4 2" xfId="18370" xr:uid="{00000000-0005-0000-0000-0000FD460000}"/>
    <cellStyle name="Normal 13 4 3 2 2 5" xfId="18371" xr:uid="{00000000-0005-0000-0000-0000FE460000}"/>
    <cellStyle name="Normal 13 4 3 2 2 5 2" xfId="18372" xr:uid="{00000000-0005-0000-0000-0000FF460000}"/>
    <cellStyle name="Normal 13 4 3 2 2 6" xfId="18373" xr:uid="{00000000-0005-0000-0000-000000470000}"/>
    <cellStyle name="Normal 13 4 3 2 3" xfId="18374" xr:uid="{00000000-0005-0000-0000-000001470000}"/>
    <cellStyle name="Normal 13 4 3 2 3 2" xfId="18375" xr:uid="{00000000-0005-0000-0000-000002470000}"/>
    <cellStyle name="Normal 13 4 3 2 3 2 2" xfId="18376" xr:uid="{00000000-0005-0000-0000-000003470000}"/>
    <cellStyle name="Normal 13 4 3 2 3 3" xfId="18377" xr:uid="{00000000-0005-0000-0000-000004470000}"/>
    <cellStyle name="Normal 13 4 3 2 4" xfId="18378" xr:uid="{00000000-0005-0000-0000-000005470000}"/>
    <cellStyle name="Normal 13 4 3 2 4 2" xfId="18379" xr:uid="{00000000-0005-0000-0000-000006470000}"/>
    <cellStyle name="Normal 13 4 3 2 4 2 2" xfId="18380" xr:uid="{00000000-0005-0000-0000-000007470000}"/>
    <cellStyle name="Normal 13 4 3 2 4 3" xfId="18381" xr:uid="{00000000-0005-0000-0000-000008470000}"/>
    <cellStyle name="Normal 13 4 3 2 5" xfId="18382" xr:uid="{00000000-0005-0000-0000-000009470000}"/>
    <cellStyle name="Normal 13 4 3 2 5 2" xfId="18383" xr:uid="{00000000-0005-0000-0000-00000A470000}"/>
    <cellStyle name="Normal 13 4 3 2 6" xfId="18384" xr:uid="{00000000-0005-0000-0000-00000B470000}"/>
    <cellStyle name="Normal 13 4 3 2 6 2" xfId="18385" xr:uid="{00000000-0005-0000-0000-00000C470000}"/>
    <cellStyle name="Normal 13 4 3 2 7" xfId="18386" xr:uid="{00000000-0005-0000-0000-00000D470000}"/>
    <cellStyle name="Normal 13 4 3 3" xfId="18387" xr:uid="{00000000-0005-0000-0000-00000E470000}"/>
    <cellStyle name="Normal 13 4 3 3 2" xfId="18388" xr:uid="{00000000-0005-0000-0000-00000F470000}"/>
    <cellStyle name="Normal 13 4 3 3 2 2" xfId="18389" xr:uid="{00000000-0005-0000-0000-000010470000}"/>
    <cellStyle name="Normal 13 4 3 3 2 2 2" xfId="18390" xr:uid="{00000000-0005-0000-0000-000011470000}"/>
    <cellStyle name="Normal 13 4 3 3 2 3" xfId="18391" xr:uid="{00000000-0005-0000-0000-000012470000}"/>
    <cellStyle name="Normal 13 4 3 3 3" xfId="18392" xr:uid="{00000000-0005-0000-0000-000013470000}"/>
    <cellStyle name="Normal 13 4 3 3 3 2" xfId="18393" xr:uid="{00000000-0005-0000-0000-000014470000}"/>
    <cellStyle name="Normal 13 4 3 3 3 2 2" xfId="18394" xr:uid="{00000000-0005-0000-0000-000015470000}"/>
    <cellStyle name="Normal 13 4 3 3 3 3" xfId="18395" xr:uid="{00000000-0005-0000-0000-000016470000}"/>
    <cellStyle name="Normal 13 4 3 3 4" xfId="18396" xr:uid="{00000000-0005-0000-0000-000017470000}"/>
    <cellStyle name="Normal 13 4 3 3 4 2" xfId="18397" xr:uid="{00000000-0005-0000-0000-000018470000}"/>
    <cellStyle name="Normal 13 4 3 3 5" xfId="18398" xr:uid="{00000000-0005-0000-0000-000019470000}"/>
    <cellStyle name="Normal 13 4 3 3 5 2" xfId="18399" xr:uid="{00000000-0005-0000-0000-00001A470000}"/>
    <cellStyle name="Normal 13 4 3 3 6" xfId="18400" xr:uid="{00000000-0005-0000-0000-00001B470000}"/>
    <cellStyle name="Normal 13 4 3 4" xfId="18401" xr:uid="{00000000-0005-0000-0000-00001C470000}"/>
    <cellStyle name="Normal 13 4 3 4 2" xfId="18402" xr:uid="{00000000-0005-0000-0000-00001D470000}"/>
    <cellStyle name="Normal 13 4 3 4 2 2" xfId="18403" xr:uid="{00000000-0005-0000-0000-00001E470000}"/>
    <cellStyle name="Normal 13 4 3 4 3" xfId="18404" xr:uid="{00000000-0005-0000-0000-00001F470000}"/>
    <cellStyle name="Normal 13 4 3 5" xfId="18405" xr:uid="{00000000-0005-0000-0000-000020470000}"/>
    <cellStyle name="Normal 13 4 3 5 2" xfId="18406" xr:uid="{00000000-0005-0000-0000-000021470000}"/>
    <cellStyle name="Normal 13 4 3 5 2 2" xfId="18407" xr:uid="{00000000-0005-0000-0000-000022470000}"/>
    <cellStyle name="Normal 13 4 3 5 3" xfId="18408" xr:uid="{00000000-0005-0000-0000-000023470000}"/>
    <cellStyle name="Normal 13 4 3 6" xfId="18409" xr:uid="{00000000-0005-0000-0000-000024470000}"/>
    <cellStyle name="Normal 13 4 3 6 2" xfId="18410" xr:uid="{00000000-0005-0000-0000-000025470000}"/>
    <cellStyle name="Normal 13 4 3 7" xfId="18411" xr:uid="{00000000-0005-0000-0000-000026470000}"/>
    <cellStyle name="Normal 13 4 3 7 2" xfId="18412" xr:uid="{00000000-0005-0000-0000-000027470000}"/>
    <cellStyle name="Normal 13 4 3 8" xfId="18413" xr:uid="{00000000-0005-0000-0000-000028470000}"/>
    <cellStyle name="Normal 13 4 4" xfId="18414" xr:uid="{00000000-0005-0000-0000-000029470000}"/>
    <cellStyle name="Normal 13 4 4 2" xfId="18415" xr:uid="{00000000-0005-0000-0000-00002A470000}"/>
    <cellStyle name="Normal 13 4 4 2 2" xfId="18416" xr:uid="{00000000-0005-0000-0000-00002B470000}"/>
    <cellStyle name="Normal 13 4 4 2 2 2" xfId="18417" xr:uid="{00000000-0005-0000-0000-00002C470000}"/>
    <cellStyle name="Normal 13 4 4 2 2 2 2" xfId="18418" xr:uid="{00000000-0005-0000-0000-00002D470000}"/>
    <cellStyle name="Normal 13 4 4 2 2 3" xfId="18419" xr:uid="{00000000-0005-0000-0000-00002E470000}"/>
    <cellStyle name="Normal 13 4 4 2 3" xfId="18420" xr:uid="{00000000-0005-0000-0000-00002F470000}"/>
    <cellStyle name="Normal 13 4 4 2 3 2" xfId="18421" xr:uid="{00000000-0005-0000-0000-000030470000}"/>
    <cellStyle name="Normal 13 4 4 2 3 2 2" xfId="18422" xr:uid="{00000000-0005-0000-0000-000031470000}"/>
    <cellStyle name="Normal 13 4 4 2 3 3" xfId="18423" xr:uid="{00000000-0005-0000-0000-000032470000}"/>
    <cellStyle name="Normal 13 4 4 2 4" xfId="18424" xr:uid="{00000000-0005-0000-0000-000033470000}"/>
    <cellStyle name="Normal 13 4 4 2 4 2" xfId="18425" xr:uid="{00000000-0005-0000-0000-000034470000}"/>
    <cellStyle name="Normal 13 4 4 2 5" xfId="18426" xr:uid="{00000000-0005-0000-0000-000035470000}"/>
    <cellStyle name="Normal 13 4 4 2 5 2" xfId="18427" xr:uid="{00000000-0005-0000-0000-000036470000}"/>
    <cellStyle name="Normal 13 4 4 2 6" xfId="18428" xr:uid="{00000000-0005-0000-0000-000037470000}"/>
    <cellStyle name="Normal 13 4 4 3" xfId="18429" xr:uid="{00000000-0005-0000-0000-000038470000}"/>
    <cellStyle name="Normal 13 4 4 3 2" xfId="18430" xr:uid="{00000000-0005-0000-0000-000039470000}"/>
    <cellStyle name="Normal 13 4 4 3 2 2" xfId="18431" xr:uid="{00000000-0005-0000-0000-00003A470000}"/>
    <cellStyle name="Normal 13 4 4 3 3" xfId="18432" xr:uid="{00000000-0005-0000-0000-00003B470000}"/>
    <cellStyle name="Normal 13 4 4 4" xfId="18433" xr:uid="{00000000-0005-0000-0000-00003C470000}"/>
    <cellStyle name="Normal 13 4 4 4 2" xfId="18434" xr:uid="{00000000-0005-0000-0000-00003D470000}"/>
    <cellStyle name="Normal 13 4 4 4 2 2" xfId="18435" xr:uid="{00000000-0005-0000-0000-00003E470000}"/>
    <cellStyle name="Normal 13 4 4 4 3" xfId="18436" xr:uid="{00000000-0005-0000-0000-00003F470000}"/>
    <cellStyle name="Normal 13 4 4 5" xfId="18437" xr:uid="{00000000-0005-0000-0000-000040470000}"/>
    <cellStyle name="Normal 13 4 4 5 2" xfId="18438" xr:uid="{00000000-0005-0000-0000-000041470000}"/>
    <cellStyle name="Normal 13 4 4 6" xfId="18439" xr:uid="{00000000-0005-0000-0000-000042470000}"/>
    <cellStyle name="Normal 13 4 4 6 2" xfId="18440" xr:uid="{00000000-0005-0000-0000-000043470000}"/>
    <cellStyle name="Normal 13 4 4 7" xfId="18441" xr:uid="{00000000-0005-0000-0000-000044470000}"/>
    <cellStyle name="Normal 13 4 5" xfId="18442" xr:uid="{00000000-0005-0000-0000-000045470000}"/>
    <cellStyle name="Normal 13 4 5 2" xfId="18443" xr:uid="{00000000-0005-0000-0000-000046470000}"/>
    <cellStyle name="Normal 13 4 5 2 2" xfId="18444" xr:uid="{00000000-0005-0000-0000-000047470000}"/>
    <cellStyle name="Normal 13 4 5 2 2 2" xfId="18445" xr:uid="{00000000-0005-0000-0000-000048470000}"/>
    <cellStyle name="Normal 13 4 5 2 2 2 2" xfId="18446" xr:uid="{00000000-0005-0000-0000-000049470000}"/>
    <cellStyle name="Normal 13 4 5 2 2 3" xfId="18447" xr:uid="{00000000-0005-0000-0000-00004A470000}"/>
    <cellStyle name="Normal 13 4 5 2 3" xfId="18448" xr:uid="{00000000-0005-0000-0000-00004B470000}"/>
    <cellStyle name="Normal 13 4 5 2 3 2" xfId="18449" xr:uid="{00000000-0005-0000-0000-00004C470000}"/>
    <cellStyle name="Normal 13 4 5 2 3 2 2" xfId="18450" xr:uid="{00000000-0005-0000-0000-00004D470000}"/>
    <cellStyle name="Normal 13 4 5 2 3 3" xfId="18451" xr:uid="{00000000-0005-0000-0000-00004E470000}"/>
    <cellStyle name="Normal 13 4 5 2 4" xfId="18452" xr:uid="{00000000-0005-0000-0000-00004F470000}"/>
    <cellStyle name="Normal 13 4 5 2 4 2" xfId="18453" xr:uid="{00000000-0005-0000-0000-000050470000}"/>
    <cellStyle name="Normal 13 4 5 2 5" xfId="18454" xr:uid="{00000000-0005-0000-0000-000051470000}"/>
    <cellStyle name="Normal 13 4 5 2 5 2" xfId="18455" xr:uid="{00000000-0005-0000-0000-000052470000}"/>
    <cellStyle name="Normal 13 4 5 2 6" xfId="18456" xr:uid="{00000000-0005-0000-0000-000053470000}"/>
    <cellStyle name="Normal 13 4 5 3" xfId="18457" xr:uid="{00000000-0005-0000-0000-000054470000}"/>
    <cellStyle name="Normal 13 4 5 3 2" xfId="18458" xr:uid="{00000000-0005-0000-0000-000055470000}"/>
    <cellStyle name="Normal 13 4 5 3 2 2" xfId="18459" xr:uid="{00000000-0005-0000-0000-000056470000}"/>
    <cellStyle name="Normal 13 4 5 3 3" xfId="18460" xr:uid="{00000000-0005-0000-0000-000057470000}"/>
    <cellStyle name="Normal 13 4 5 4" xfId="18461" xr:uid="{00000000-0005-0000-0000-000058470000}"/>
    <cellStyle name="Normal 13 4 5 4 2" xfId="18462" xr:uid="{00000000-0005-0000-0000-000059470000}"/>
    <cellStyle name="Normal 13 4 5 4 2 2" xfId="18463" xr:uid="{00000000-0005-0000-0000-00005A470000}"/>
    <cellStyle name="Normal 13 4 5 4 3" xfId="18464" xr:uid="{00000000-0005-0000-0000-00005B470000}"/>
    <cellStyle name="Normal 13 4 5 5" xfId="18465" xr:uid="{00000000-0005-0000-0000-00005C470000}"/>
    <cellStyle name="Normal 13 4 5 5 2" xfId="18466" xr:uid="{00000000-0005-0000-0000-00005D470000}"/>
    <cellStyle name="Normal 13 4 5 6" xfId="18467" xr:uid="{00000000-0005-0000-0000-00005E470000}"/>
    <cellStyle name="Normal 13 4 5 6 2" xfId="18468" xr:uid="{00000000-0005-0000-0000-00005F470000}"/>
    <cellStyle name="Normal 13 4 5 7" xfId="18469" xr:uid="{00000000-0005-0000-0000-000060470000}"/>
    <cellStyle name="Normal 13 4 6" xfId="18470" xr:uid="{00000000-0005-0000-0000-000061470000}"/>
    <cellStyle name="Normal 13 4 6 2" xfId="18471" xr:uid="{00000000-0005-0000-0000-000062470000}"/>
    <cellStyle name="Normal 13 4 6 2 2" xfId="18472" xr:uid="{00000000-0005-0000-0000-000063470000}"/>
    <cellStyle name="Normal 13 4 6 2 2 2" xfId="18473" xr:uid="{00000000-0005-0000-0000-000064470000}"/>
    <cellStyle name="Normal 13 4 6 2 3" xfId="18474" xr:uid="{00000000-0005-0000-0000-000065470000}"/>
    <cellStyle name="Normal 13 4 6 3" xfId="18475" xr:uid="{00000000-0005-0000-0000-000066470000}"/>
    <cellStyle name="Normal 13 4 6 3 2" xfId="18476" xr:uid="{00000000-0005-0000-0000-000067470000}"/>
    <cellStyle name="Normal 13 4 6 3 2 2" xfId="18477" xr:uid="{00000000-0005-0000-0000-000068470000}"/>
    <cellStyle name="Normal 13 4 6 3 3" xfId="18478" xr:uid="{00000000-0005-0000-0000-000069470000}"/>
    <cellStyle name="Normal 13 4 6 4" xfId="18479" xr:uid="{00000000-0005-0000-0000-00006A470000}"/>
    <cellStyle name="Normal 13 4 6 4 2" xfId="18480" xr:uid="{00000000-0005-0000-0000-00006B470000}"/>
    <cellStyle name="Normal 13 4 6 5" xfId="18481" xr:uid="{00000000-0005-0000-0000-00006C470000}"/>
    <cellStyle name="Normal 13 4 6 5 2" xfId="18482" xr:uid="{00000000-0005-0000-0000-00006D470000}"/>
    <cellStyle name="Normal 13 4 6 6" xfId="18483" xr:uid="{00000000-0005-0000-0000-00006E470000}"/>
    <cellStyle name="Normal 13 4 7" xfId="18484" xr:uid="{00000000-0005-0000-0000-00006F470000}"/>
    <cellStyle name="Normal 13 4 7 2" xfId="18485" xr:uid="{00000000-0005-0000-0000-000070470000}"/>
    <cellStyle name="Normal 13 4 7 2 2" xfId="18486" xr:uid="{00000000-0005-0000-0000-000071470000}"/>
    <cellStyle name="Normal 13 4 7 3" xfId="18487" xr:uid="{00000000-0005-0000-0000-000072470000}"/>
    <cellStyle name="Normal 13 4 8" xfId="18488" xr:uid="{00000000-0005-0000-0000-000073470000}"/>
    <cellStyle name="Normal 13 4 8 2" xfId="18489" xr:uid="{00000000-0005-0000-0000-000074470000}"/>
    <cellStyle name="Normal 13 4 8 2 2" xfId="18490" xr:uid="{00000000-0005-0000-0000-000075470000}"/>
    <cellStyle name="Normal 13 4 8 3" xfId="18491" xr:uid="{00000000-0005-0000-0000-000076470000}"/>
    <cellStyle name="Normal 13 4 9" xfId="18492" xr:uid="{00000000-0005-0000-0000-000077470000}"/>
    <cellStyle name="Normal 13 4 9 2" xfId="18493" xr:uid="{00000000-0005-0000-0000-000078470000}"/>
    <cellStyle name="Normal 13 5" xfId="18494" xr:uid="{00000000-0005-0000-0000-000079470000}"/>
    <cellStyle name="Normal 13 5 10" xfId="18495" xr:uid="{00000000-0005-0000-0000-00007A470000}"/>
    <cellStyle name="Normal 13 5 2" xfId="18496" xr:uid="{00000000-0005-0000-0000-00007B470000}"/>
    <cellStyle name="Normal 13 5 2 2" xfId="18497" xr:uid="{00000000-0005-0000-0000-00007C470000}"/>
    <cellStyle name="Normal 13 5 2 2 2" xfId="18498" xr:uid="{00000000-0005-0000-0000-00007D470000}"/>
    <cellStyle name="Normal 13 5 2 2 2 2" xfId="18499" xr:uid="{00000000-0005-0000-0000-00007E470000}"/>
    <cellStyle name="Normal 13 5 2 2 2 2 2" xfId="18500" xr:uid="{00000000-0005-0000-0000-00007F470000}"/>
    <cellStyle name="Normal 13 5 2 2 2 2 2 2" xfId="18501" xr:uid="{00000000-0005-0000-0000-000080470000}"/>
    <cellStyle name="Normal 13 5 2 2 2 2 3" xfId="18502" xr:uid="{00000000-0005-0000-0000-000081470000}"/>
    <cellStyle name="Normal 13 5 2 2 2 3" xfId="18503" xr:uid="{00000000-0005-0000-0000-000082470000}"/>
    <cellStyle name="Normal 13 5 2 2 2 3 2" xfId="18504" xr:uid="{00000000-0005-0000-0000-000083470000}"/>
    <cellStyle name="Normal 13 5 2 2 2 3 2 2" xfId="18505" xr:uid="{00000000-0005-0000-0000-000084470000}"/>
    <cellStyle name="Normal 13 5 2 2 2 3 3" xfId="18506" xr:uid="{00000000-0005-0000-0000-000085470000}"/>
    <cellStyle name="Normal 13 5 2 2 2 4" xfId="18507" xr:uid="{00000000-0005-0000-0000-000086470000}"/>
    <cellStyle name="Normal 13 5 2 2 2 4 2" xfId="18508" xr:uid="{00000000-0005-0000-0000-000087470000}"/>
    <cellStyle name="Normal 13 5 2 2 2 5" xfId="18509" xr:uid="{00000000-0005-0000-0000-000088470000}"/>
    <cellStyle name="Normal 13 5 2 2 2 5 2" xfId="18510" xr:uid="{00000000-0005-0000-0000-000089470000}"/>
    <cellStyle name="Normal 13 5 2 2 2 6" xfId="18511" xr:uid="{00000000-0005-0000-0000-00008A470000}"/>
    <cellStyle name="Normal 13 5 2 2 3" xfId="18512" xr:uid="{00000000-0005-0000-0000-00008B470000}"/>
    <cellStyle name="Normal 13 5 2 2 3 2" xfId="18513" xr:uid="{00000000-0005-0000-0000-00008C470000}"/>
    <cellStyle name="Normal 13 5 2 2 3 2 2" xfId="18514" xr:uid="{00000000-0005-0000-0000-00008D470000}"/>
    <cellStyle name="Normal 13 5 2 2 3 3" xfId="18515" xr:uid="{00000000-0005-0000-0000-00008E470000}"/>
    <cellStyle name="Normal 13 5 2 2 4" xfId="18516" xr:uid="{00000000-0005-0000-0000-00008F470000}"/>
    <cellStyle name="Normal 13 5 2 2 4 2" xfId="18517" xr:uid="{00000000-0005-0000-0000-000090470000}"/>
    <cellStyle name="Normal 13 5 2 2 4 2 2" xfId="18518" xr:uid="{00000000-0005-0000-0000-000091470000}"/>
    <cellStyle name="Normal 13 5 2 2 4 3" xfId="18519" xr:uid="{00000000-0005-0000-0000-000092470000}"/>
    <cellStyle name="Normal 13 5 2 2 5" xfId="18520" xr:uid="{00000000-0005-0000-0000-000093470000}"/>
    <cellStyle name="Normal 13 5 2 2 5 2" xfId="18521" xr:uid="{00000000-0005-0000-0000-000094470000}"/>
    <cellStyle name="Normal 13 5 2 2 6" xfId="18522" xr:uid="{00000000-0005-0000-0000-000095470000}"/>
    <cellStyle name="Normal 13 5 2 2 6 2" xfId="18523" xr:uid="{00000000-0005-0000-0000-000096470000}"/>
    <cellStyle name="Normal 13 5 2 2 7" xfId="18524" xr:uid="{00000000-0005-0000-0000-000097470000}"/>
    <cellStyle name="Normal 13 5 2 3" xfId="18525" xr:uid="{00000000-0005-0000-0000-000098470000}"/>
    <cellStyle name="Normal 13 5 2 3 2" xfId="18526" xr:uid="{00000000-0005-0000-0000-000099470000}"/>
    <cellStyle name="Normal 13 5 2 3 2 2" xfId="18527" xr:uid="{00000000-0005-0000-0000-00009A470000}"/>
    <cellStyle name="Normal 13 5 2 3 2 2 2" xfId="18528" xr:uid="{00000000-0005-0000-0000-00009B470000}"/>
    <cellStyle name="Normal 13 5 2 3 2 3" xfId="18529" xr:uid="{00000000-0005-0000-0000-00009C470000}"/>
    <cellStyle name="Normal 13 5 2 3 3" xfId="18530" xr:uid="{00000000-0005-0000-0000-00009D470000}"/>
    <cellStyle name="Normal 13 5 2 3 3 2" xfId="18531" xr:uid="{00000000-0005-0000-0000-00009E470000}"/>
    <cellStyle name="Normal 13 5 2 3 3 2 2" xfId="18532" xr:uid="{00000000-0005-0000-0000-00009F470000}"/>
    <cellStyle name="Normal 13 5 2 3 3 3" xfId="18533" xr:uid="{00000000-0005-0000-0000-0000A0470000}"/>
    <cellStyle name="Normal 13 5 2 3 4" xfId="18534" xr:uid="{00000000-0005-0000-0000-0000A1470000}"/>
    <cellStyle name="Normal 13 5 2 3 4 2" xfId="18535" xr:uid="{00000000-0005-0000-0000-0000A2470000}"/>
    <cellStyle name="Normal 13 5 2 3 5" xfId="18536" xr:uid="{00000000-0005-0000-0000-0000A3470000}"/>
    <cellStyle name="Normal 13 5 2 3 5 2" xfId="18537" xr:uid="{00000000-0005-0000-0000-0000A4470000}"/>
    <cellStyle name="Normal 13 5 2 3 6" xfId="18538" xr:uid="{00000000-0005-0000-0000-0000A5470000}"/>
    <cellStyle name="Normal 13 5 2 4" xfId="18539" xr:uid="{00000000-0005-0000-0000-0000A6470000}"/>
    <cellStyle name="Normal 13 5 2 4 2" xfId="18540" xr:uid="{00000000-0005-0000-0000-0000A7470000}"/>
    <cellStyle name="Normal 13 5 2 4 2 2" xfId="18541" xr:uid="{00000000-0005-0000-0000-0000A8470000}"/>
    <cellStyle name="Normal 13 5 2 4 3" xfId="18542" xr:uid="{00000000-0005-0000-0000-0000A9470000}"/>
    <cellStyle name="Normal 13 5 2 5" xfId="18543" xr:uid="{00000000-0005-0000-0000-0000AA470000}"/>
    <cellStyle name="Normal 13 5 2 5 2" xfId="18544" xr:uid="{00000000-0005-0000-0000-0000AB470000}"/>
    <cellStyle name="Normal 13 5 2 5 2 2" xfId="18545" xr:uid="{00000000-0005-0000-0000-0000AC470000}"/>
    <cellStyle name="Normal 13 5 2 5 3" xfId="18546" xr:uid="{00000000-0005-0000-0000-0000AD470000}"/>
    <cellStyle name="Normal 13 5 2 6" xfId="18547" xr:uid="{00000000-0005-0000-0000-0000AE470000}"/>
    <cellStyle name="Normal 13 5 2 6 2" xfId="18548" xr:uid="{00000000-0005-0000-0000-0000AF470000}"/>
    <cellStyle name="Normal 13 5 2 7" xfId="18549" xr:uid="{00000000-0005-0000-0000-0000B0470000}"/>
    <cellStyle name="Normal 13 5 2 7 2" xfId="18550" xr:uid="{00000000-0005-0000-0000-0000B1470000}"/>
    <cellStyle name="Normal 13 5 2 8" xfId="18551" xr:uid="{00000000-0005-0000-0000-0000B2470000}"/>
    <cellStyle name="Normal 13 5 3" xfId="18552" xr:uid="{00000000-0005-0000-0000-0000B3470000}"/>
    <cellStyle name="Normal 13 5 3 2" xfId="18553" xr:uid="{00000000-0005-0000-0000-0000B4470000}"/>
    <cellStyle name="Normal 13 5 3 2 2" xfId="18554" xr:uid="{00000000-0005-0000-0000-0000B5470000}"/>
    <cellStyle name="Normal 13 5 3 2 2 2" xfId="18555" xr:uid="{00000000-0005-0000-0000-0000B6470000}"/>
    <cellStyle name="Normal 13 5 3 2 2 2 2" xfId="18556" xr:uid="{00000000-0005-0000-0000-0000B7470000}"/>
    <cellStyle name="Normal 13 5 3 2 2 3" xfId="18557" xr:uid="{00000000-0005-0000-0000-0000B8470000}"/>
    <cellStyle name="Normal 13 5 3 2 3" xfId="18558" xr:uid="{00000000-0005-0000-0000-0000B9470000}"/>
    <cellStyle name="Normal 13 5 3 2 3 2" xfId="18559" xr:uid="{00000000-0005-0000-0000-0000BA470000}"/>
    <cellStyle name="Normal 13 5 3 2 3 2 2" xfId="18560" xr:uid="{00000000-0005-0000-0000-0000BB470000}"/>
    <cellStyle name="Normal 13 5 3 2 3 3" xfId="18561" xr:uid="{00000000-0005-0000-0000-0000BC470000}"/>
    <cellStyle name="Normal 13 5 3 2 4" xfId="18562" xr:uid="{00000000-0005-0000-0000-0000BD470000}"/>
    <cellStyle name="Normal 13 5 3 2 4 2" xfId="18563" xr:uid="{00000000-0005-0000-0000-0000BE470000}"/>
    <cellStyle name="Normal 13 5 3 2 5" xfId="18564" xr:uid="{00000000-0005-0000-0000-0000BF470000}"/>
    <cellStyle name="Normal 13 5 3 2 5 2" xfId="18565" xr:uid="{00000000-0005-0000-0000-0000C0470000}"/>
    <cellStyle name="Normal 13 5 3 2 6" xfId="18566" xr:uid="{00000000-0005-0000-0000-0000C1470000}"/>
    <cellStyle name="Normal 13 5 3 3" xfId="18567" xr:uid="{00000000-0005-0000-0000-0000C2470000}"/>
    <cellStyle name="Normal 13 5 3 3 2" xfId="18568" xr:uid="{00000000-0005-0000-0000-0000C3470000}"/>
    <cellStyle name="Normal 13 5 3 3 2 2" xfId="18569" xr:uid="{00000000-0005-0000-0000-0000C4470000}"/>
    <cellStyle name="Normal 13 5 3 3 3" xfId="18570" xr:uid="{00000000-0005-0000-0000-0000C5470000}"/>
    <cellStyle name="Normal 13 5 3 4" xfId="18571" xr:uid="{00000000-0005-0000-0000-0000C6470000}"/>
    <cellStyle name="Normal 13 5 3 4 2" xfId="18572" xr:uid="{00000000-0005-0000-0000-0000C7470000}"/>
    <cellStyle name="Normal 13 5 3 4 2 2" xfId="18573" xr:uid="{00000000-0005-0000-0000-0000C8470000}"/>
    <cellStyle name="Normal 13 5 3 4 3" xfId="18574" xr:uid="{00000000-0005-0000-0000-0000C9470000}"/>
    <cellStyle name="Normal 13 5 3 5" xfId="18575" xr:uid="{00000000-0005-0000-0000-0000CA470000}"/>
    <cellStyle name="Normal 13 5 3 5 2" xfId="18576" xr:uid="{00000000-0005-0000-0000-0000CB470000}"/>
    <cellStyle name="Normal 13 5 3 6" xfId="18577" xr:uid="{00000000-0005-0000-0000-0000CC470000}"/>
    <cellStyle name="Normal 13 5 3 6 2" xfId="18578" xr:uid="{00000000-0005-0000-0000-0000CD470000}"/>
    <cellStyle name="Normal 13 5 3 7" xfId="18579" xr:uid="{00000000-0005-0000-0000-0000CE470000}"/>
    <cellStyle name="Normal 13 5 4" xfId="18580" xr:uid="{00000000-0005-0000-0000-0000CF470000}"/>
    <cellStyle name="Normal 13 5 4 2" xfId="18581" xr:uid="{00000000-0005-0000-0000-0000D0470000}"/>
    <cellStyle name="Normal 13 5 4 2 2" xfId="18582" xr:uid="{00000000-0005-0000-0000-0000D1470000}"/>
    <cellStyle name="Normal 13 5 4 2 2 2" xfId="18583" xr:uid="{00000000-0005-0000-0000-0000D2470000}"/>
    <cellStyle name="Normal 13 5 4 2 2 2 2" xfId="18584" xr:uid="{00000000-0005-0000-0000-0000D3470000}"/>
    <cellStyle name="Normal 13 5 4 2 2 3" xfId="18585" xr:uid="{00000000-0005-0000-0000-0000D4470000}"/>
    <cellStyle name="Normal 13 5 4 2 3" xfId="18586" xr:uid="{00000000-0005-0000-0000-0000D5470000}"/>
    <cellStyle name="Normal 13 5 4 2 3 2" xfId="18587" xr:uid="{00000000-0005-0000-0000-0000D6470000}"/>
    <cellStyle name="Normal 13 5 4 2 3 2 2" xfId="18588" xr:uid="{00000000-0005-0000-0000-0000D7470000}"/>
    <cellStyle name="Normal 13 5 4 2 3 3" xfId="18589" xr:uid="{00000000-0005-0000-0000-0000D8470000}"/>
    <cellStyle name="Normal 13 5 4 2 4" xfId="18590" xr:uid="{00000000-0005-0000-0000-0000D9470000}"/>
    <cellStyle name="Normal 13 5 4 2 4 2" xfId="18591" xr:uid="{00000000-0005-0000-0000-0000DA470000}"/>
    <cellStyle name="Normal 13 5 4 2 5" xfId="18592" xr:uid="{00000000-0005-0000-0000-0000DB470000}"/>
    <cellStyle name="Normal 13 5 4 2 5 2" xfId="18593" xr:uid="{00000000-0005-0000-0000-0000DC470000}"/>
    <cellStyle name="Normal 13 5 4 2 6" xfId="18594" xr:uid="{00000000-0005-0000-0000-0000DD470000}"/>
    <cellStyle name="Normal 13 5 4 3" xfId="18595" xr:uid="{00000000-0005-0000-0000-0000DE470000}"/>
    <cellStyle name="Normal 13 5 4 3 2" xfId="18596" xr:uid="{00000000-0005-0000-0000-0000DF470000}"/>
    <cellStyle name="Normal 13 5 4 3 2 2" xfId="18597" xr:uid="{00000000-0005-0000-0000-0000E0470000}"/>
    <cellStyle name="Normal 13 5 4 3 3" xfId="18598" xr:uid="{00000000-0005-0000-0000-0000E1470000}"/>
    <cellStyle name="Normal 13 5 4 4" xfId="18599" xr:uid="{00000000-0005-0000-0000-0000E2470000}"/>
    <cellStyle name="Normal 13 5 4 4 2" xfId="18600" xr:uid="{00000000-0005-0000-0000-0000E3470000}"/>
    <cellStyle name="Normal 13 5 4 4 2 2" xfId="18601" xr:uid="{00000000-0005-0000-0000-0000E4470000}"/>
    <cellStyle name="Normal 13 5 4 4 3" xfId="18602" xr:uid="{00000000-0005-0000-0000-0000E5470000}"/>
    <cellStyle name="Normal 13 5 4 5" xfId="18603" xr:uid="{00000000-0005-0000-0000-0000E6470000}"/>
    <cellStyle name="Normal 13 5 4 5 2" xfId="18604" xr:uid="{00000000-0005-0000-0000-0000E7470000}"/>
    <cellStyle name="Normal 13 5 4 6" xfId="18605" xr:uid="{00000000-0005-0000-0000-0000E8470000}"/>
    <cellStyle name="Normal 13 5 4 6 2" xfId="18606" xr:uid="{00000000-0005-0000-0000-0000E9470000}"/>
    <cellStyle name="Normal 13 5 4 7" xfId="18607" xr:uid="{00000000-0005-0000-0000-0000EA470000}"/>
    <cellStyle name="Normal 13 5 5" xfId="18608" xr:uid="{00000000-0005-0000-0000-0000EB470000}"/>
    <cellStyle name="Normal 13 5 5 2" xfId="18609" xr:uid="{00000000-0005-0000-0000-0000EC470000}"/>
    <cellStyle name="Normal 13 5 5 2 2" xfId="18610" xr:uid="{00000000-0005-0000-0000-0000ED470000}"/>
    <cellStyle name="Normal 13 5 5 2 2 2" xfId="18611" xr:uid="{00000000-0005-0000-0000-0000EE470000}"/>
    <cellStyle name="Normal 13 5 5 2 3" xfId="18612" xr:uid="{00000000-0005-0000-0000-0000EF470000}"/>
    <cellStyle name="Normal 13 5 5 3" xfId="18613" xr:uid="{00000000-0005-0000-0000-0000F0470000}"/>
    <cellStyle name="Normal 13 5 5 3 2" xfId="18614" xr:uid="{00000000-0005-0000-0000-0000F1470000}"/>
    <cellStyle name="Normal 13 5 5 3 2 2" xfId="18615" xr:uid="{00000000-0005-0000-0000-0000F2470000}"/>
    <cellStyle name="Normal 13 5 5 3 3" xfId="18616" xr:uid="{00000000-0005-0000-0000-0000F3470000}"/>
    <cellStyle name="Normal 13 5 5 4" xfId="18617" xr:uid="{00000000-0005-0000-0000-0000F4470000}"/>
    <cellStyle name="Normal 13 5 5 4 2" xfId="18618" xr:uid="{00000000-0005-0000-0000-0000F5470000}"/>
    <cellStyle name="Normal 13 5 5 5" xfId="18619" xr:uid="{00000000-0005-0000-0000-0000F6470000}"/>
    <cellStyle name="Normal 13 5 5 5 2" xfId="18620" xr:uid="{00000000-0005-0000-0000-0000F7470000}"/>
    <cellStyle name="Normal 13 5 5 6" xfId="18621" xr:uid="{00000000-0005-0000-0000-0000F8470000}"/>
    <cellStyle name="Normal 13 5 6" xfId="18622" xr:uid="{00000000-0005-0000-0000-0000F9470000}"/>
    <cellStyle name="Normal 13 5 6 2" xfId="18623" xr:uid="{00000000-0005-0000-0000-0000FA470000}"/>
    <cellStyle name="Normal 13 5 6 2 2" xfId="18624" xr:uid="{00000000-0005-0000-0000-0000FB470000}"/>
    <cellStyle name="Normal 13 5 6 3" xfId="18625" xr:uid="{00000000-0005-0000-0000-0000FC470000}"/>
    <cellStyle name="Normal 13 5 7" xfId="18626" xr:uid="{00000000-0005-0000-0000-0000FD470000}"/>
    <cellStyle name="Normal 13 5 7 2" xfId="18627" xr:uid="{00000000-0005-0000-0000-0000FE470000}"/>
    <cellStyle name="Normal 13 5 7 2 2" xfId="18628" xr:uid="{00000000-0005-0000-0000-0000FF470000}"/>
    <cellStyle name="Normal 13 5 7 3" xfId="18629" xr:uid="{00000000-0005-0000-0000-000000480000}"/>
    <cellStyle name="Normal 13 5 8" xfId="18630" xr:uid="{00000000-0005-0000-0000-000001480000}"/>
    <cellStyle name="Normal 13 5 8 2" xfId="18631" xr:uid="{00000000-0005-0000-0000-000002480000}"/>
    <cellStyle name="Normal 13 5 9" xfId="18632" xr:uid="{00000000-0005-0000-0000-000003480000}"/>
    <cellStyle name="Normal 13 5 9 2" xfId="18633" xr:uid="{00000000-0005-0000-0000-000004480000}"/>
    <cellStyle name="Normal 13 6" xfId="18634" xr:uid="{00000000-0005-0000-0000-000005480000}"/>
    <cellStyle name="Normal 13 6 2" xfId="18635" xr:uid="{00000000-0005-0000-0000-000006480000}"/>
    <cellStyle name="Normal 13 6 2 2" xfId="18636" xr:uid="{00000000-0005-0000-0000-000007480000}"/>
    <cellStyle name="Normal 13 6 2 2 2" xfId="18637" xr:uid="{00000000-0005-0000-0000-000008480000}"/>
    <cellStyle name="Normal 13 6 2 2 2 2" xfId="18638" xr:uid="{00000000-0005-0000-0000-000009480000}"/>
    <cellStyle name="Normal 13 6 2 2 2 2 2" xfId="18639" xr:uid="{00000000-0005-0000-0000-00000A480000}"/>
    <cellStyle name="Normal 13 6 2 2 2 3" xfId="18640" xr:uid="{00000000-0005-0000-0000-00000B480000}"/>
    <cellStyle name="Normal 13 6 2 2 3" xfId="18641" xr:uid="{00000000-0005-0000-0000-00000C480000}"/>
    <cellStyle name="Normal 13 6 2 2 3 2" xfId="18642" xr:uid="{00000000-0005-0000-0000-00000D480000}"/>
    <cellStyle name="Normal 13 6 2 2 3 2 2" xfId="18643" xr:uid="{00000000-0005-0000-0000-00000E480000}"/>
    <cellStyle name="Normal 13 6 2 2 3 3" xfId="18644" xr:uid="{00000000-0005-0000-0000-00000F480000}"/>
    <cellStyle name="Normal 13 6 2 2 4" xfId="18645" xr:uid="{00000000-0005-0000-0000-000010480000}"/>
    <cellStyle name="Normal 13 6 2 2 4 2" xfId="18646" xr:uid="{00000000-0005-0000-0000-000011480000}"/>
    <cellStyle name="Normal 13 6 2 2 5" xfId="18647" xr:uid="{00000000-0005-0000-0000-000012480000}"/>
    <cellStyle name="Normal 13 6 2 2 5 2" xfId="18648" xr:uid="{00000000-0005-0000-0000-000013480000}"/>
    <cellStyle name="Normal 13 6 2 2 6" xfId="18649" xr:uid="{00000000-0005-0000-0000-000014480000}"/>
    <cellStyle name="Normal 13 6 2 3" xfId="18650" xr:uid="{00000000-0005-0000-0000-000015480000}"/>
    <cellStyle name="Normal 13 6 2 3 2" xfId="18651" xr:uid="{00000000-0005-0000-0000-000016480000}"/>
    <cellStyle name="Normal 13 6 2 3 2 2" xfId="18652" xr:uid="{00000000-0005-0000-0000-000017480000}"/>
    <cellStyle name="Normal 13 6 2 3 3" xfId="18653" xr:uid="{00000000-0005-0000-0000-000018480000}"/>
    <cellStyle name="Normal 13 6 2 4" xfId="18654" xr:uid="{00000000-0005-0000-0000-000019480000}"/>
    <cellStyle name="Normal 13 6 2 4 2" xfId="18655" xr:uid="{00000000-0005-0000-0000-00001A480000}"/>
    <cellStyle name="Normal 13 6 2 4 2 2" xfId="18656" xr:uid="{00000000-0005-0000-0000-00001B480000}"/>
    <cellStyle name="Normal 13 6 2 4 3" xfId="18657" xr:uid="{00000000-0005-0000-0000-00001C480000}"/>
    <cellStyle name="Normal 13 6 2 5" xfId="18658" xr:uid="{00000000-0005-0000-0000-00001D480000}"/>
    <cellStyle name="Normal 13 6 2 5 2" xfId="18659" xr:uid="{00000000-0005-0000-0000-00001E480000}"/>
    <cellStyle name="Normal 13 6 2 6" xfId="18660" xr:uid="{00000000-0005-0000-0000-00001F480000}"/>
    <cellStyle name="Normal 13 6 2 6 2" xfId="18661" xr:uid="{00000000-0005-0000-0000-000020480000}"/>
    <cellStyle name="Normal 13 6 2 7" xfId="18662" xr:uid="{00000000-0005-0000-0000-000021480000}"/>
    <cellStyle name="Normal 13 6 3" xfId="18663" xr:uid="{00000000-0005-0000-0000-000022480000}"/>
    <cellStyle name="Normal 13 6 3 2" xfId="18664" xr:uid="{00000000-0005-0000-0000-000023480000}"/>
    <cellStyle name="Normal 13 6 3 2 2" xfId="18665" xr:uid="{00000000-0005-0000-0000-000024480000}"/>
    <cellStyle name="Normal 13 6 3 2 2 2" xfId="18666" xr:uid="{00000000-0005-0000-0000-000025480000}"/>
    <cellStyle name="Normal 13 6 3 2 3" xfId="18667" xr:uid="{00000000-0005-0000-0000-000026480000}"/>
    <cellStyle name="Normal 13 6 3 3" xfId="18668" xr:uid="{00000000-0005-0000-0000-000027480000}"/>
    <cellStyle name="Normal 13 6 3 3 2" xfId="18669" xr:uid="{00000000-0005-0000-0000-000028480000}"/>
    <cellStyle name="Normal 13 6 3 3 2 2" xfId="18670" xr:uid="{00000000-0005-0000-0000-000029480000}"/>
    <cellStyle name="Normal 13 6 3 3 3" xfId="18671" xr:uid="{00000000-0005-0000-0000-00002A480000}"/>
    <cellStyle name="Normal 13 6 3 4" xfId="18672" xr:uid="{00000000-0005-0000-0000-00002B480000}"/>
    <cellStyle name="Normal 13 6 3 4 2" xfId="18673" xr:uid="{00000000-0005-0000-0000-00002C480000}"/>
    <cellStyle name="Normal 13 6 3 5" xfId="18674" xr:uid="{00000000-0005-0000-0000-00002D480000}"/>
    <cellStyle name="Normal 13 6 3 5 2" xfId="18675" xr:uid="{00000000-0005-0000-0000-00002E480000}"/>
    <cellStyle name="Normal 13 6 3 6" xfId="18676" xr:uid="{00000000-0005-0000-0000-00002F480000}"/>
    <cellStyle name="Normal 13 6 4" xfId="18677" xr:uid="{00000000-0005-0000-0000-000030480000}"/>
    <cellStyle name="Normal 13 6 4 2" xfId="18678" xr:uid="{00000000-0005-0000-0000-000031480000}"/>
    <cellStyle name="Normal 13 6 4 2 2" xfId="18679" xr:uid="{00000000-0005-0000-0000-000032480000}"/>
    <cellStyle name="Normal 13 6 4 3" xfId="18680" xr:uid="{00000000-0005-0000-0000-000033480000}"/>
    <cellStyle name="Normal 13 6 5" xfId="18681" xr:uid="{00000000-0005-0000-0000-000034480000}"/>
    <cellStyle name="Normal 13 6 5 2" xfId="18682" xr:uid="{00000000-0005-0000-0000-000035480000}"/>
    <cellStyle name="Normal 13 6 5 2 2" xfId="18683" xr:uid="{00000000-0005-0000-0000-000036480000}"/>
    <cellStyle name="Normal 13 6 5 3" xfId="18684" xr:uid="{00000000-0005-0000-0000-000037480000}"/>
    <cellStyle name="Normal 13 6 6" xfId="18685" xr:uid="{00000000-0005-0000-0000-000038480000}"/>
    <cellStyle name="Normal 13 6 6 2" xfId="18686" xr:uid="{00000000-0005-0000-0000-000039480000}"/>
    <cellStyle name="Normal 13 6 7" xfId="18687" xr:uid="{00000000-0005-0000-0000-00003A480000}"/>
    <cellStyle name="Normal 13 6 7 2" xfId="18688" xr:uid="{00000000-0005-0000-0000-00003B480000}"/>
    <cellStyle name="Normal 13 6 8" xfId="18689" xr:uid="{00000000-0005-0000-0000-00003C480000}"/>
    <cellStyle name="Normal 13 7" xfId="18690" xr:uid="{00000000-0005-0000-0000-00003D480000}"/>
    <cellStyle name="Normal 13 7 2" xfId="18691" xr:uid="{00000000-0005-0000-0000-00003E480000}"/>
    <cellStyle name="Normal 13 7 2 2" xfId="18692" xr:uid="{00000000-0005-0000-0000-00003F480000}"/>
    <cellStyle name="Normal 13 7 2 2 2" xfId="18693" xr:uid="{00000000-0005-0000-0000-000040480000}"/>
    <cellStyle name="Normal 13 7 2 2 2 2" xfId="18694" xr:uid="{00000000-0005-0000-0000-000041480000}"/>
    <cellStyle name="Normal 13 7 2 2 3" xfId="18695" xr:uid="{00000000-0005-0000-0000-000042480000}"/>
    <cellStyle name="Normal 13 7 2 3" xfId="18696" xr:uid="{00000000-0005-0000-0000-000043480000}"/>
    <cellStyle name="Normal 13 7 2 3 2" xfId="18697" xr:uid="{00000000-0005-0000-0000-000044480000}"/>
    <cellStyle name="Normal 13 7 2 3 2 2" xfId="18698" xr:uid="{00000000-0005-0000-0000-000045480000}"/>
    <cellStyle name="Normal 13 7 2 3 3" xfId="18699" xr:uid="{00000000-0005-0000-0000-000046480000}"/>
    <cellStyle name="Normal 13 7 2 4" xfId="18700" xr:uid="{00000000-0005-0000-0000-000047480000}"/>
    <cellStyle name="Normal 13 7 2 4 2" xfId="18701" xr:uid="{00000000-0005-0000-0000-000048480000}"/>
    <cellStyle name="Normal 13 7 2 5" xfId="18702" xr:uid="{00000000-0005-0000-0000-000049480000}"/>
    <cellStyle name="Normal 13 7 2 5 2" xfId="18703" xr:uid="{00000000-0005-0000-0000-00004A480000}"/>
    <cellStyle name="Normal 13 7 2 6" xfId="18704" xr:uid="{00000000-0005-0000-0000-00004B480000}"/>
    <cellStyle name="Normal 13 7 3" xfId="18705" xr:uid="{00000000-0005-0000-0000-00004C480000}"/>
    <cellStyle name="Normal 13 7 3 2" xfId="18706" xr:uid="{00000000-0005-0000-0000-00004D480000}"/>
    <cellStyle name="Normal 13 7 3 2 2" xfId="18707" xr:uid="{00000000-0005-0000-0000-00004E480000}"/>
    <cellStyle name="Normal 13 7 3 3" xfId="18708" xr:uid="{00000000-0005-0000-0000-00004F480000}"/>
    <cellStyle name="Normal 13 7 4" xfId="18709" xr:uid="{00000000-0005-0000-0000-000050480000}"/>
    <cellStyle name="Normal 13 7 4 2" xfId="18710" xr:uid="{00000000-0005-0000-0000-000051480000}"/>
    <cellStyle name="Normal 13 7 4 2 2" xfId="18711" xr:uid="{00000000-0005-0000-0000-000052480000}"/>
    <cellStyle name="Normal 13 7 4 3" xfId="18712" xr:uid="{00000000-0005-0000-0000-000053480000}"/>
    <cellStyle name="Normal 13 7 5" xfId="18713" xr:uid="{00000000-0005-0000-0000-000054480000}"/>
    <cellStyle name="Normal 13 7 5 2" xfId="18714" xr:uid="{00000000-0005-0000-0000-000055480000}"/>
    <cellStyle name="Normal 13 7 6" xfId="18715" xr:uid="{00000000-0005-0000-0000-000056480000}"/>
    <cellStyle name="Normal 13 7 6 2" xfId="18716" xr:uid="{00000000-0005-0000-0000-000057480000}"/>
    <cellStyle name="Normal 13 7 7" xfId="18717" xr:uid="{00000000-0005-0000-0000-000058480000}"/>
    <cellStyle name="Normal 13 8" xfId="18718" xr:uid="{00000000-0005-0000-0000-000059480000}"/>
    <cellStyle name="Normal 13 8 2" xfId="18719" xr:uid="{00000000-0005-0000-0000-00005A480000}"/>
    <cellStyle name="Normal 13 8 2 2" xfId="18720" xr:uid="{00000000-0005-0000-0000-00005B480000}"/>
    <cellStyle name="Normal 13 8 2 2 2" xfId="18721" xr:uid="{00000000-0005-0000-0000-00005C480000}"/>
    <cellStyle name="Normal 13 8 2 2 2 2" xfId="18722" xr:uid="{00000000-0005-0000-0000-00005D480000}"/>
    <cellStyle name="Normal 13 8 2 2 3" xfId="18723" xr:uid="{00000000-0005-0000-0000-00005E480000}"/>
    <cellStyle name="Normal 13 8 2 3" xfId="18724" xr:uid="{00000000-0005-0000-0000-00005F480000}"/>
    <cellStyle name="Normal 13 8 2 3 2" xfId="18725" xr:uid="{00000000-0005-0000-0000-000060480000}"/>
    <cellStyle name="Normal 13 8 2 3 2 2" xfId="18726" xr:uid="{00000000-0005-0000-0000-000061480000}"/>
    <cellStyle name="Normal 13 8 2 3 3" xfId="18727" xr:uid="{00000000-0005-0000-0000-000062480000}"/>
    <cellStyle name="Normal 13 8 2 4" xfId="18728" xr:uid="{00000000-0005-0000-0000-000063480000}"/>
    <cellStyle name="Normal 13 8 2 4 2" xfId="18729" xr:uid="{00000000-0005-0000-0000-000064480000}"/>
    <cellStyle name="Normal 13 8 2 5" xfId="18730" xr:uid="{00000000-0005-0000-0000-000065480000}"/>
    <cellStyle name="Normal 13 8 2 5 2" xfId="18731" xr:uid="{00000000-0005-0000-0000-000066480000}"/>
    <cellStyle name="Normal 13 8 2 6" xfId="18732" xr:uid="{00000000-0005-0000-0000-000067480000}"/>
    <cellStyle name="Normal 13 8 3" xfId="18733" xr:uid="{00000000-0005-0000-0000-000068480000}"/>
    <cellStyle name="Normal 13 8 3 2" xfId="18734" xr:uid="{00000000-0005-0000-0000-000069480000}"/>
    <cellStyle name="Normal 13 8 3 2 2" xfId="18735" xr:uid="{00000000-0005-0000-0000-00006A480000}"/>
    <cellStyle name="Normal 13 8 3 3" xfId="18736" xr:uid="{00000000-0005-0000-0000-00006B480000}"/>
    <cellStyle name="Normal 13 8 4" xfId="18737" xr:uid="{00000000-0005-0000-0000-00006C480000}"/>
    <cellStyle name="Normal 13 8 4 2" xfId="18738" xr:uid="{00000000-0005-0000-0000-00006D480000}"/>
    <cellStyle name="Normal 13 8 4 2 2" xfId="18739" xr:uid="{00000000-0005-0000-0000-00006E480000}"/>
    <cellStyle name="Normal 13 8 4 3" xfId="18740" xr:uid="{00000000-0005-0000-0000-00006F480000}"/>
    <cellStyle name="Normal 13 8 5" xfId="18741" xr:uid="{00000000-0005-0000-0000-000070480000}"/>
    <cellStyle name="Normal 13 8 5 2" xfId="18742" xr:uid="{00000000-0005-0000-0000-000071480000}"/>
    <cellStyle name="Normal 13 8 6" xfId="18743" xr:uid="{00000000-0005-0000-0000-000072480000}"/>
    <cellStyle name="Normal 13 8 6 2" xfId="18744" xr:uid="{00000000-0005-0000-0000-000073480000}"/>
    <cellStyle name="Normal 13 8 7" xfId="18745" xr:uid="{00000000-0005-0000-0000-000074480000}"/>
    <cellStyle name="Normal 13 9" xfId="18746" xr:uid="{00000000-0005-0000-0000-000075480000}"/>
    <cellStyle name="Normal 13 9 2" xfId="18747" xr:uid="{00000000-0005-0000-0000-000076480000}"/>
    <cellStyle name="Normal 13 9 2 2" xfId="18748" xr:uid="{00000000-0005-0000-0000-000077480000}"/>
    <cellStyle name="Normal 13 9 2 2 2" xfId="18749" xr:uid="{00000000-0005-0000-0000-000078480000}"/>
    <cellStyle name="Normal 13 9 2 3" xfId="18750" xr:uid="{00000000-0005-0000-0000-000079480000}"/>
    <cellStyle name="Normal 13 9 3" xfId="18751" xr:uid="{00000000-0005-0000-0000-00007A480000}"/>
    <cellStyle name="Normal 13 9 3 2" xfId="18752" xr:uid="{00000000-0005-0000-0000-00007B480000}"/>
    <cellStyle name="Normal 13 9 3 2 2" xfId="18753" xr:uid="{00000000-0005-0000-0000-00007C480000}"/>
    <cellStyle name="Normal 13 9 3 3" xfId="18754" xr:uid="{00000000-0005-0000-0000-00007D480000}"/>
    <cellStyle name="Normal 13 9 4" xfId="18755" xr:uid="{00000000-0005-0000-0000-00007E480000}"/>
    <cellStyle name="Normal 13 9 4 2" xfId="18756" xr:uid="{00000000-0005-0000-0000-00007F480000}"/>
    <cellStyle name="Normal 13 9 5" xfId="18757" xr:uid="{00000000-0005-0000-0000-000080480000}"/>
    <cellStyle name="Normal 13 9 5 2" xfId="18758" xr:uid="{00000000-0005-0000-0000-000081480000}"/>
    <cellStyle name="Normal 13 9 6" xfId="18759" xr:uid="{00000000-0005-0000-0000-000082480000}"/>
    <cellStyle name="Normal 13_3 - Revenue Credits" xfId="18760" xr:uid="{00000000-0005-0000-0000-000083480000}"/>
    <cellStyle name="Normal 14" xfId="671" xr:uid="{00000000-0005-0000-0000-000084480000}"/>
    <cellStyle name="Normal 14 2" xfId="18761" xr:uid="{00000000-0005-0000-0000-000085480000}"/>
    <cellStyle name="Normal 14 2 10" xfId="18762" xr:uid="{00000000-0005-0000-0000-000086480000}"/>
    <cellStyle name="Normal 14 2 10 2" xfId="18763" xr:uid="{00000000-0005-0000-0000-000087480000}"/>
    <cellStyle name="Normal 14 2 11" xfId="18764" xr:uid="{00000000-0005-0000-0000-000088480000}"/>
    <cellStyle name="Normal 14 2 11 2" xfId="18765" xr:uid="{00000000-0005-0000-0000-000089480000}"/>
    <cellStyle name="Normal 14 2 12" xfId="18766" xr:uid="{00000000-0005-0000-0000-00008A480000}"/>
    <cellStyle name="Normal 14 2 2" xfId="18767" xr:uid="{00000000-0005-0000-0000-00008B480000}"/>
    <cellStyle name="Normal 14 2 2 10" xfId="18768" xr:uid="{00000000-0005-0000-0000-00008C480000}"/>
    <cellStyle name="Normal 14 2 2 10 2" xfId="18769" xr:uid="{00000000-0005-0000-0000-00008D480000}"/>
    <cellStyle name="Normal 14 2 2 11" xfId="18770" xr:uid="{00000000-0005-0000-0000-00008E480000}"/>
    <cellStyle name="Normal 14 2 2 2" xfId="18771" xr:uid="{00000000-0005-0000-0000-00008F480000}"/>
    <cellStyle name="Normal 14 2 2 2 10" xfId="18772" xr:uid="{00000000-0005-0000-0000-000090480000}"/>
    <cellStyle name="Normal 14 2 2 2 2" xfId="18773" xr:uid="{00000000-0005-0000-0000-000091480000}"/>
    <cellStyle name="Normal 14 2 2 2 2 2" xfId="18774" xr:uid="{00000000-0005-0000-0000-000092480000}"/>
    <cellStyle name="Normal 14 2 2 2 2 2 2" xfId="18775" xr:uid="{00000000-0005-0000-0000-000093480000}"/>
    <cellStyle name="Normal 14 2 2 2 2 2 2 2" xfId="18776" xr:uid="{00000000-0005-0000-0000-000094480000}"/>
    <cellStyle name="Normal 14 2 2 2 2 2 2 2 2" xfId="18777" xr:uid="{00000000-0005-0000-0000-000095480000}"/>
    <cellStyle name="Normal 14 2 2 2 2 2 2 2 2 2" xfId="18778" xr:uid="{00000000-0005-0000-0000-000096480000}"/>
    <cellStyle name="Normal 14 2 2 2 2 2 2 2 3" xfId="18779" xr:uid="{00000000-0005-0000-0000-000097480000}"/>
    <cellStyle name="Normal 14 2 2 2 2 2 2 3" xfId="18780" xr:uid="{00000000-0005-0000-0000-000098480000}"/>
    <cellStyle name="Normal 14 2 2 2 2 2 2 3 2" xfId="18781" xr:uid="{00000000-0005-0000-0000-000099480000}"/>
    <cellStyle name="Normal 14 2 2 2 2 2 2 3 2 2" xfId="18782" xr:uid="{00000000-0005-0000-0000-00009A480000}"/>
    <cellStyle name="Normal 14 2 2 2 2 2 2 3 3" xfId="18783" xr:uid="{00000000-0005-0000-0000-00009B480000}"/>
    <cellStyle name="Normal 14 2 2 2 2 2 2 4" xfId="18784" xr:uid="{00000000-0005-0000-0000-00009C480000}"/>
    <cellStyle name="Normal 14 2 2 2 2 2 2 4 2" xfId="18785" xr:uid="{00000000-0005-0000-0000-00009D480000}"/>
    <cellStyle name="Normal 14 2 2 2 2 2 2 5" xfId="18786" xr:uid="{00000000-0005-0000-0000-00009E480000}"/>
    <cellStyle name="Normal 14 2 2 2 2 2 2 5 2" xfId="18787" xr:uid="{00000000-0005-0000-0000-00009F480000}"/>
    <cellStyle name="Normal 14 2 2 2 2 2 2 6" xfId="18788" xr:uid="{00000000-0005-0000-0000-0000A0480000}"/>
    <cellStyle name="Normal 14 2 2 2 2 2 3" xfId="18789" xr:uid="{00000000-0005-0000-0000-0000A1480000}"/>
    <cellStyle name="Normal 14 2 2 2 2 2 3 2" xfId="18790" xr:uid="{00000000-0005-0000-0000-0000A2480000}"/>
    <cellStyle name="Normal 14 2 2 2 2 2 3 2 2" xfId="18791" xr:uid="{00000000-0005-0000-0000-0000A3480000}"/>
    <cellStyle name="Normal 14 2 2 2 2 2 3 3" xfId="18792" xr:uid="{00000000-0005-0000-0000-0000A4480000}"/>
    <cellStyle name="Normal 14 2 2 2 2 2 4" xfId="18793" xr:uid="{00000000-0005-0000-0000-0000A5480000}"/>
    <cellStyle name="Normal 14 2 2 2 2 2 4 2" xfId="18794" xr:uid="{00000000-0005-0000-0000-0000A6480000}"/>
    <cellStyle name="Normal 14 2 2 2 2 2 4 2 2" xfId="18795" xr:uid="{00000000-0005-0000-0000-0000A7480000}"/>
    <cellStyle name="Normal 14 2 2 2 2 2 4 3" xfId="18796" xr:uid="{00000000-0005-0000-0000-0000A8480000}"/>
    <cellStyle name="Normal 14 2 2 2 2 2 5" xfId="18797" xr:uid="{00000000-0005-0000-0000-0000A9480000}"/>
    <cellStyle name="Normal 14 2 2 2 2 2 5 2" xfId="18798" xr:uid="{00000000-0005-0000-0000-0000AA480000}"/>
    <cellStyle name="Normal 14 2 2 2 2 2 6" xfId="18799" xr:uid="{00000000-0005-0000-0000-0000AB480000}"/>
    <cellStyle name="Normal 14 2 2 2 2 2 6 2" xfId="18800" xr:uid="{00000000-0005-0000-0000-0000AC480000}"/>
    <cellStyle name="Normal 14 2 2 2 2 2 7" xfId="18801" xr:uid="{00000000-0005-0000-0000-0000AD480000}"/>
    <cellStyle name="Normal 14 2 2 2 2 3" xfId="18802" xr:uid="{00000000-0005-0000-0000-0000AE480000}"/>
    <cellStyle name="Normal 14 2 2 2 2 3 2" xfId="18803" xr:uid="{00000000-0005-0000-0000-0000AF480000}"/>
    <cellStyle name="Normal 14 2 2 2 2 3 2 2" xfId="18804" xr:uid="{00000000-0005-0000-0000-0000B0480000}"/>
    <cellStyle name="Normal 14 2 2 2 2 3 2 2 2" xfId="18805" xr:uid="{00000000-0005-0000-0000-0000B1480000}"/>
    <cellStyle name="Normal 14 2 2 2 2 3 2 3" xfId="18806" xr:uid="{00000000-0005-0000-0000-0000B2480000}"/>
    <cellStyle name="Normal 14 2 2 2 2 3 3" xfId="18807" xr:uid="{00000000-0005-0000-0000-0000B3480000}"/>
    <cellStyle name="Normal 14 2 2 2 2 3 3 2" xfId="18808" xr:uid="{00000000-0005-0000-0000-0000B4480000}"/>
    <cellStyle name="Normal 14 2 2 2 2 3 3 2 2" xfId="18809" xr:uid="{00000000-0005-0000-0000-0000B5480000}"/>
    <cellStyle name="Normal 14 2 2 2 2 3 3 3" xfId="18810" xr:uid="{00000000-0005-0000-0000-0000B6480000}"/>
    <cellStyle name="Normal 14 2 2 2 2 3 4" xfId="18811" xr:uid="{00000000-0005-0000-0000-0000B7480000}"/>
    <cellStyle name="Normal 14 2 2 2 2 3 4 2" xfId="18812" xr:uid="{00000000-0005-0000-0000-0000B8480000}"/>
    <cellStyle name="Normal 14 2 2 2 2 3 5" xfId="18813" xr:uid="{00000000-0005-0000-0000-0000B9480000}"/>
    <cellStyle name="Normal 14 2 2 2 2 3 5 2" xfId="18814" xr:uid="{00000000-0005-0000-0000-0000BA480000}"/>
    <cellStyle name="Normal 14 2 2 2 2 3 6" xfId="18815" xr:uid="{00000000-0005-0000-0000-0000BB480000}"/>
    <cellStyle name="Normal 14 2 2 2 2 4" xfId="18816" xr:uid="{00000000-0005-0000-0000-0000BC480000}"/>
    <cellStyle name="Normal 14 2 2 2 2 4 2" xfId="18817" xr:uid="{00000000-0005-0000-0000-0000BD480000}"/>
    <cellStyle name="Normal 14 2 2 2 2 4 2 2" xfId="18818" xr:uid="{00000000-0005-0000-0000-0000BE480000}"/>
    <cellStyle name="Normal 14 2 2 2 2 4 3" xfId="18819" xr:uid="{00000000-0005-0000-0000-0000BF480000}"/>
    <cellStyle name="Normal 14 2 2 2 2 5" xfId="18820" xr:uid="{00000000-0005-0000-0000-0000C0480000}"/>
    <cellStyle name="Normal 14 2 2 2 2 5 2" xfId="18821" xr:uid="{00000000-0005-0000-0000-0000C1480000}"/>
    <cellStyle name="Normal 14 2 2 2 2 5 2 2" xfId="18822" xr:uid="{00000000-0005-0000-0000-0000C2480000}"/>
    <cellStyle name="Normal 14 2 2 2 2 5 3" xfId="18823" xr:uid="{00000000-0005-0000-0000-0000C3480000}"/>
    <cellStyle name="Normal 14 2 2 2 2 6" xfId="18824" xr:uid="{00000000-0005-0000-0000-0000C4480000}"/>
    <cellStyle name="Normal 14 2 2 2 2 6 2" xfId="18825" xr:uid="{00000000-0005-0000-0000-0000C5480000}"/>
    <cellStyle name="Normal 14 2 2 2 2 7" xfId="18826" xr:uid="{00000000-0005-0000-0000-0000C6480000}"/>
    <cellStyle name="Normal 14 2 2 2 2 7 2" xfId="18827" xr:uid="{00000000-0005-0000-0000-0000C7480000}"/>
    <cellStyle name="Normal 14 2 2 2 2 8" xfId="18828" xr:uid="{00000000-0005-0000-0000-0000C8480000}"/>
    <cellStyle name="Normal 14 2 2 2 3" xfId="18829" xr:uid="{00000000-0005-0000-0000-0000C9480000}"/>
    <cellStyle name="Normal 14 2 2 2 3 2" xfId="18830" xr:uid="{00000000-0005-0000-0000-0000CA480000}"/>
    <cellStyle name="Normal 14 2 2 2 3 2 2" xfId="18831" xr:uid="{00000000-0005-0000-0000-0000CB480000}"/>
    <cellStyle name="Normal 14 2 2 2 3 2 2 2" xfId="18832" xr:uid="{00000000-0005-0000-0000-0000CC480000}"/>
    <cellStyle name="Normal 14 2 2 2 3 2 2 2 2" xfId="18833" xr:uid="{00000000-0005-0000-0000-0000CD480000}"/>
    <cellStyle name="Normal 14 2 2 2 3 2 2 3" xfId="18834" xr:uid="{00000000-0005-0000-0000-0000CE480000}"/>
    <cellStyle name="Normal 14 2 2 2 3 2 3" xfId="18835" xr:uid="{00000000-0005-0000-0000-0000CF480000}"/>
    <cellStyle name="Normal 14 2 2 2 3 2 3 2" xfId="18836" xr:uid="{00000000-0005-0000-0000-0000D0480000}"/>
    <cellStyle name="Normal 14 2 2 2 3 2 3 2 2" xfId="18837" xr:uid="{00000000-0005-0000-0000-0000D1480000}"/>
    <cellStyle name="Normal 14 2 2 2 3 2 3 3" xfId="18838" xr:uid="{00000000-0005-0000-0000-0000D2480000}"/>
    <cellStyle name="Normal 14 2 2 2 3 2 4" xfId="18839" xr:uid="{00000000-0005-0000-0000-0000D3480000}"/>
    <cellStyle name="Normal 14 2 2 2 3 2 4 2" xfId="18840" xr:uid="{00000000-0005-0000-0000-0000D4480000}"/>
    <cellStyle name="Normal 14 2 2 2 3 2 5" xfId="18841" xr:uid="{00000000-0005-0000-0000-0000D5480000}"/>
    <cellStyle name="Normal 14 2 2 2 3 2 5 2" xfId="18842" xr:uid="{00000000-0005-0000-0000-0000D6480000}"/>
    <cellStyle name="Normal 14 2 2 2 3 2 6" xfId="18843" xr:uid="{00000000-0005-0000-0000-0000D7480000}"/>
    <cellStyle name="Normal 14 2 2 2 3 3" xfId="18844" xr:uid="{00000000-0005-0000-0000-0000D8480000}"/>
    <cellStyle name="Normal 14 2 2 2 3 3 2" xfId="18845" xr:uid="{00000000-0005-0000-0000-0000D9480000}"/>
    <cellStyle name="Normal 14 2 2 2 3 3 2 2" xfId="18846" xr:uid="{00000000-0005-0000-0000-0000DA480000}"/>
    <cellStyle name="Normal 14 2 2 2 3 3 3" xfId="18847" xr:uid="{00000000-0005-0000-0000-0000DB480000}"/>
    <cellStyle name="Normal 14 2 2 2 3 4" xfId="18848" xr:uid="{00000000-0005-0000-0000-0000DC480000}"/>
    <cellStyle name="Normal 14 2 2 2 3 4 2" xfId="18849" xr:uid="{00000000-0005-0000-0000-0000DD480000}"/>
    <cellStyle name="Normal 14 2 2 2 3 4 2 2" xfId="18850" xr:uid="{00000000-0005-0000-0000-0000DE480000}"/>
    <cellStyle name="Normal 14 2 2 2 3 4 3" xfId="18851" xr:uid="{00000000-0005-0000-0000-0000DF480000}"/>
    <cellStyle name="Normal 14 2 2 2 3 5" xfId="18852" xr:uid="{00000000-0005-0000-0000-0000E0480000}"/>
    <cellStyle name="Normal 14 2 2 2 3 5 2" xfId="18853" xr:uid="{00000000-0005-0000-0000-0000E1480000}"/>
    <cellStyle name="Normal 14 2 2 2 3 6" xfId="18854" xr:uid="{00000000-0005-0000-0000-0000E2480000}"/>
    <cellStyle name="Normal 14 2 2 2 3 6 2" xfId="18855" xr:uid="{00000000-0005-0000-0000-0000E3480000}"/>
    <cellStyle name="Normal 14 2 2 2 3 7" xfId="18856" xr:uid="{00000000-0005-0000-0000-0000E4480000}"/>
    <cellStyle name="Normal 14 2 2 2 4" xfId="18857" xr:uid="{00000000-0005-0000-0000-0000E5480000}"/>
    <cellStyle name="Normal 14 2 2 2 4 2" xfId="18858" xr:uid="{00000000-0005-0000-0000-0000E6480000}"/>
    <cellStyle name="Normal 14 2 2 2 4 2 2" xfId="18859" xr:uid="{00000000-0005-0000-0000-0000E7480000}"/>
    <cellStyle name="Normal 14 2 2 2 4 2 2 2" xfId="18860" xr:uid="{00000000-0005-0000-0000-0000E8480000}"/>
    <cellStyle name="Normal 14 2 2 2 4 2 2 2 2" xfId="18861" xr:uid="{00000000-0005-0000-0000-0000E9480000}"/>
    <cellStyle name="Normal 14 2 2 2 4 2 2 3" xfId="18862" xr:uid="{00000000-0005-0000-0000-0000EA480000}"/>
    <cellStyle name="Normal 14 2 2 2 4 2 3" xfId="18863" xr:uid="{00000000-0005-0000-0000-0000EB480000}"/>
    <cellStyle name="Normal 14 2 2 2 4 2 3 2" xfId="18864" xr:uid="{00000000-0005-0000-0000-0000EC480000}"/>
    <cellStyle name="Normal 14 2 2 2 4 2 3 2 2" xfId="18865" xr:uid="{00000000-0005-0000-0000-0000ED480000}"/>
    <cellStyle name="Normal 14 2 2 2 4 2 3 3" xfId="18866" xr:uid="{00000000-0005-0000-0000-0000EE480000}"/>
    <cellStyle name="Normal 14 2 2 2 4 2 4" xfId="18867" xr:uid="{00000000-0005-0000-0000-0000EF480000}"/>
    <cellStyle name="Normal 14 2 2 2 4 2 4 2" xfId="18868" xr:uid="{00000000-0005-0000-0000-0000F0480000}"/>
    <cellStyle name="Normal 14 2 2 2 4 2 5" xfId="18869" xr:uid="{00000000-0005-0000-0000-0000F1480000}"/>
    <cellStyle name="Normal 14 2 2 2 4 2 5 2" xfId="18870" xr:uid="{00000000-0005-0000-0000-0000F2480000}"/>
    <cellStyle name="Normal 14 2 2 2 4 2 6" xfId="18871" xr:uid="{00000000-0005-0000-0000-0000F3480000}"/>
    <cellStyle name="Normal 14 2 2 2 4 3" xfId="18872" xr:uid="{00000000-0005-0000-0000-0000F4480000}"/>
    <cellStyle name="Normal 14 2 2 2 4 3 2" xfId="18873" xr:uid="{00000000-0005-0000-0000-0000F5480000}"/>
    <cellStyle name="Normal 14 2 2 2 4 3 2 2" xfId="18874" xr:uid="{00000000-0005-0000-0000-0000F6480000}"/>
    <cellStyle name="Normal 14 2 2 2 4 3 3" xfId="18875" xr:uid="{00000000-0005-0000-0000-0000F7480000}"/>
    <cellStyle name="Normal 14 2 2 2 4 4" xfId="18876" xr:uid="{00000000-0005-0000-0000-0000F8480000}"/>
    <cellStyle name="Normal 14 2 2 2 4 4 2" xfId="18877" xr:uid="{00000000-0005-0000-0000-0000F9480000}"/>
    <cellStyle name="Normal 14 2 2 2 4 4 2 2" xfId="18878" xr:uid="{00000000-0005-0000-0000-0000FA480000}"/>
    <cellStyle name="Normal 14 2 2 2 4 4 3" xfId="18879" xr:uid="{00000000-0005-0000-0000-0000FB480000}"/>
    <cellStyle name="Normal 14 2 2 2 4 5" xfId="18880" xr:uid="{00000000-0005-0000-0000-0000FC480000}"/>
    <cellStyle name="Normal 14 2 2 2 4 5 2" xfId="18881" xr:uid="{00000000-0005-0000-0000-0000FD480000}"/>
    <cellStyle name="Normal 14 2 2 2 4 6" xfId="18882" xr:uid="{00000000-0005-0000-0000-0000FE480000}"/>
    <cellStyle name="Normal 14 2 2 2 4 6 2" xfId="18883" xr:uid="{00000000-0005-0000-0000-0000FF480000}"/>
    <cellStyle name="Normal 14 2 2 2 4 7" xfId="18884" xr:uid="{00000000-0005-0000-0000-000000490000}"/>
    <cellStyle name="Normal 14 2 2 2 5" xfId="18885" xr:uid="{00000000-0005-0000-0000-000001490000}"/>
    <cellStyle name="Normal 14 2 2 2 5 2" xfId="18886" xr:uid="{00000000-0005-0000-0000-000002490000}"/>
    <cellStyle name="Normal 14 2 2 2 5 2 2" xfId="18887" xr:uid="{00000000-0005-0000-0000-000003490000}"/>
    <cellStyle name="Normal 14 2 2 2 5 2 2 2" xfId="18888" xr:uid="{00000000-0005-0000-0000-000004490000}"/>
    <cellStyle name="Normal 14 2 2 2 5 2 3" xfId="18889" xr:uid="{00000000-0005-0000-0000-000005490000}"/>
    <cellStyle name="Normal 14 2 2 2 5 3" xfId="18890" xr:uid="{00000000-0005-0000-0000-000006490000}"/>
    <cellStyle name="Normal 14 2 2 2 5 3 2" xfId="18891" xr:uid="{00000000-0005-0000-0000-000007490000}"/>
    <cellStyle name="Normal 14 2 2 2 5 3 2 2" xfId="18892" xr:uid="{00000000-0005-0000-0000-000008490000}"/>
    <cellStyle name="Normal 14 2 2 2 5 3 3" xfId="18893" xr:uid="{00000000-0005-0000-0000-000009490000}"/>
    <cellStyle name="Normal 14 2 2 2 5 4" xfId="18894" xr:uid="{00000000-0005-0000-0000-00000A490000}"/>
    <cellStyle name="Normal 14 2 2 2 5 4 2" xfId="18895" xr:uid="{00000000-0005-0000-0000-00000B490000}"/>
    <cellStyle name="Normal 14 2 2 2 5 5" xfId="18896" xr:uid="{00000000-0005-0000-0000-00000C490000}"/>
    <cellStyle name="Normal 14 2 2 2 5 5 2" xfId="18897" xr:uid="{00000000-0005-0000-0000-00000D490000}"/>
    <cellStyle name="Normal 14 2 2 2 5 6" xfId="18898" xr:uid="{00000000-0005-0000-0000-00000E490000}"/>
    <cellStyle name="Normal 14 2 2 2 6" xfId="18899" xr:uid="{00000000-0005-0000-0000-00000F490000}"/>
    <cellStyle name="Normal 14 2 2 2 6 2" xfId="18900" xr:uid="{00000000-0005-0000-0000-000010490000}"/>
    <cellStyle name="Normal 14 2 2 2 6 2 2" xfId="18901" xr:uid="{00000000-0005-0000-0000-000011490000}"/>
    <cellStyle name="Normal 14 2 2 2 6 3" xfId="18902" xr:uid="{00000000-0005-0000-0000-000012490000}"/>
    <cellStyle name="Normal 14 2 2 2 7" xfId="18903" xr:uid="{00000000-0005-0000-0000-000013490000}"/>
    <cellStyle name="Normal 14 2 2 2 7 2" xfId="18904" xr:uid="{00000000-0005-0000-0000-000014490000}"/>
    <cellStyle name="Normal 14 2 2 2 7 2 2" xfId="18905" xr:uid="{00000000-0005-0000-0000-000015490000}"/>
    <cellStyle name="Normal 14 2 2 2 7 3" xfId="18906" xr:uid="{00000000-0005-0000-0000-000016490000}"/>
    <cellStyle name="Normal 14 2 2 2 8" xfId="18907" xr:uid="{00000000-0005-0000-0000-000017490000}"/>
    <cellStyle name="Normal 14 2 2 2 8 2" xfId="18908" xr:uid="{00000000-0005-0000-0000-000018490000}"/>
    <cellStyle name="Normal 14 2 2 2 9" xfId="18909" xr:uid="{00000000-0005-0000-0000-000019490000}"/>
    <cellStyle name="Normal 14 2 2 2 9 2" xfId="18910" xr:uid="{00000000-0005-0000-0000-00001A490000}"/>
    <cellStyle name="Normal 14 2 2 3" xfId="18911" xr:uid="{00000000-0005-0000-0000-00001B490000}"/>
    <cellStyle name="Normal 14 2 2 3 2" xfId="18912" xr:uid="{00000000-0005-0000-0000-00001C490000}"/>
    <cellStyle name="Normal 14 2 2 3 2 2" xfId="18913" xr:uid="{00000000-0005-0000-0000-00001D490000}"/>
    <cellStyle name="Normal 14 2 2 3 2 2 2" xfId="18914" xr:uid="{00000000-0005-0000-0000-00001E490000}"/>
    <cellStyle name="Normal 14 2 2 3 2 2 2 2" xfId="18915" xr:uid="{00000000-0005-0000-0000-00001F490000}"/>
    <cellStyle name="Normal 14 2 2 3 2 2 2 2 2" xfId="18916" xr:uid="{00000000-0005-0000-0000-000020490000}"/>
    <cellStyle name="Normal 14 2 2 3 2 2 2 3" xfId="18917" xr:uid="{00000000-0005-0000-0000-000021490000}"/>
    <cellStyle name="Normal 14 2 2 3 2 2 3" xfId="18918" xr:uid="{00000000-0005-0000-0000-000022490000}"/>
    <cellStyle name="Normal 14 2 2 3 2 2 3 2" xfId="18919" xr:uid="{00000000-0005-0000-0000-000023490000}"/>
    <cellStyle name="Normal 14 2 2 3 2 2 3 2 2" xfId="18920" xr:uid="{00000000-0005-0000-0000-000024490000}"/>
    <cellStyle name="Normal 14 2 2 3 2 2 3 3" xfId="18921" xr:uid="{00000000-0005-0000-0000-000025490000}"/>
    <cellStyle name="Normal 14 2 2 3 2 2 4" xfId="18922" xr:uid="{00000000-0005-0000-0000-000026490000}"/>
    <cellStyle name="Normal 14 2 2 3 2 2 4 2" xfId="18923" xr:uid="{00000000-0005-0000-0000-000027490000}"/>
    <cellStyle name="Normal 14 2 2 3 2 2 5" xfId="18924" xr:uid="{00000000-0005-0000-0000-000028490000}"/>
    <cellStyle name="Normal 14 2 2 3 2 2 5 2" xfId="18925" xr:uid="{00000000-0005-0000-0000-000029490000}"/>
    <cellStyle name="Normal 14 2 2 3 2 2 6" xfId="18926" xr:uid="{00000000-0005-0000-0000-00002A490000}"/>
    <cellStyle name="Normal 14 2 2 3 2 3" xfId="18927" xr:uid="{00000000-0005-0000-0000-00002B490000}"/>
    <cellStyle name="Normal 14 2 2 3 2 3 2" xfId="18928" xr:uid="{00000000-0005-0000-0000-00002C490000}"/>
    <cellStyle name="Normal 14 2 2 3 2 3 2 2" xfId="18929" xr:uid="{00000000-0005-0000-0000-00002D490000}"/>
    <cellStyle name="Normal 14 2 2 3 2 3 3" xfId="18930" xr:uid="{00000000-0005-0000-0000-00002E490000}"/>
    <cellStyle name="Normal 14 2 2 3 2 4" xfId="18931" xr:uid="{00000000-0005-0000-0000-00002F490000}"/>
    <cellStyle name="Normal 14 2 2 3 2 4 2" xfId="18932" xr:uid="{00000000-0005-0000-0000-000030490000}"/>
    <cellStyle name="Normal 14 2 2 3 2 4 2 2" xfId="18933" xr:uid="{00000000-0005-0000-0000-000031490000}"/>
    <cellStyle name="Normal 14 2 2 3 2 4 3" xfId="18934" xr:uid="{00000000-0005-0000-0000-000032490000}"/>
    <cellStyle name="Normal 14 2 2 3 2 5" xfId="18935" xr:uid="{00000000-0005-0000-0000-000033490000}"/>
    <cellStyle name="Normal 14 2 2 3 2 5 2" xfId="18936" xr:uid="{00000000-0005-0000-0000-000034490000}"/>
    <cellStyle name="Normal 14 2 2 3 2 6" xfId="18937" xr:uid="{00000000-0005-0000-0000-000035490000}"/>
    <cellStyle name="Normal 14 2 2 3 2 6 2" xfId="18938" xr:uid="{00000000-0005-0000-0000-000036490000}"/>
    <cellStyle name="Normal 14 2 2 3 2 7" xfId="18939" xr:uid="{00000000-0005-0000-0000-000037490000}"/>
    <cellStyle name="Normal 14 2 2 3 3" xfId="18940" xr:uid="{00000000-0005-0000-0000-000038490000}"/>
    <cellStyle name="Normal 14 2 2 3 3 2" xfId="18941" xr:uid="{00000000-0005-0000-0000-000039490000}"/>
    <cellStyle name="Normal 14 2 2 3 3 2 2" xfId="18942" xr:uid="{00000000-0005-0000-0000-00003A490000}"/>
    <cellStyle name="Normal 14 2 2 3 3 2 2 2" xfId="18943" xr:uid="{00000000-0005-0000-0000-00003B490000}"/>
    <cellStyle name="Normal 14 2 2 3 3 2 3" xfId="18944" xr:uid="{00000000-0005-0000-0000-00003C490000}"/>
    <cellStyle name="Normal 14 2 2 3 3 3" xfId="18945" xr:uid="{00000000-0005-0000-0000-00003D490000}"/>
    <cellStyle name="Normal 14 2 2 3 3 3 2" xfId="18946" xr:uid="{00000000-0005-0000-0000-00003E490000}"/>
    <cellStyle name="Normal 14 2 2 3 3 3 2 2" xfId="18947" xr:uid="{00000000-0005-0000-0000-00003F490000}"/>
    <cellStyle name="Normal 14 2 2 3 3 3 3" xfId="18948" xr:uid="{00000000-0005-0000-0000-000040490000}"/>
    <cellStyle name="Normal 14 2 2 3 3 4" xfId="18949" xr:uid="{00000000-0005-0000-0000-000041490000}"/>
    <cellStyle name="Normal 14 2 2 3 3 4 2" xfId="18950" xr:uid="{00000000-0005-0000-0000-000042490000}"/>
    <cellStyle name="Normal 14 2 2 3 3 5" xfId="18951" xr:uid="{00000000-0005-0000-0000-000043490000}"/>
    <cellStyle name="Normal 14 2 2 3 3 5 2" xfId="18952" xr:uid="{00000000-0005-0000-0000-000044490000}"/>
    <cellStyle name="Normal 14 2 2 3 3 6" xfId="18953" xr:uid="{00000000-0005-0000-0000-000045490000}"/>
    <cellStyle name="Normal 14 2 2 3 4" xfId="18954" xr:uid="{00000000-0005-0000-0000-000046490000}"/>
    <cellStyle name="Normal 14 2 2 3 4 2" xfId="18955" xr:uid="{00000000-0005-0000-0000-000047490000}"/>
    <cellStyle name="Normal 14 2 2 3 4 2 2" xfId="18956" xr:uid="{00000000-0005-0000-0000-000048490000}"/>
    <cellStyle name="Normal 14 2 2 3 4 3" xfId="18957" xr:uid="{00000000-0005-0000-0000-000049490000}"/>
    <cellStyle name="Normal 14 2 2 3 5" xfId="18958" xr:uid="{00000000-0005-0000-0000-00004A490000}"/>
    <cellStyle name="Normal 14 2 2 3 5 2" xfId="18959" xr:uid="{00000000-0005-0000-0000-00004B490000}"/>
    <cellStyle name="Normal 14 2 2 3 5 2 2" xfId="18960" xr:uid="{00000000-0005-0000-0000-00004C490000}"/>
    <cellStyle name="Normal 14 2 2 3 5 3" xfId="18961" xr:uid="{00000000-0005-0000-0000-00004D490000}"/>
    <cellStyle name="Normal 14 2 2 3 6" xfId="18962" xr:uid="{00000000-0005-0000-0000-00004E490000}"/>
    <cellStyle name="Normal 14 2 2 3 6 2" xfId="18963" xr:uid="{00000000-0005-0000-0000-00004F490000}"/>
    <cellStyle name="Normal 14 2 2 3 7" xfId="18964" xr:uid="{00000000-0005-0000-0000-000050490000}"/>
    <cellStyle name="Normal 14 2 2 3 7 2" xfId="18965" xr:uid="{00000000-0005-0000-0000-000051490000}"/>
    <cellStyle name="Normal 14 2 2 3 8" xfId="18966" xr:uid="{00000000-0005-0000-0000-000052490000}"/>
    <cellStyle name="Normal 14 2 2 4" xfId="18967" xr:uid="{00000000-0005-0000-0000-000053490000}"/>
    <cellStyle name="Normal 14 2 2 4 2" xfId="18968" xr:uid="{00000000-0005-0000-0000-000054490000}"/>
    <cellStyle name="Normal 14 2 2 4 2 2" xfId="18969" xr:uid="{00000000-0005-0000-0000-000055490000}"/>
    <cellStyle name="Normal 14 2 2 4 2 2 2" xfId="18970" xr:uid="{00000000-0005-0000-0000-000056490000}"/>
    <cellStyle name="Normal 14 2 2 4 2 2 2 2" xfId="18971" xr:uid="{00000000-0005-0000-0000-000057490000}"/>
    <cellStyle name="Normal 14 2 2 4 2 2 3" xfId="18972" xr:uid="{00000000-0005-0000-0000-000058490000}"/>
    <cellStyle name="Normal 14 2 2 4 2 3" xfId="18973" xr:uid="{00000000-0005-0000-0000-000059490000}"/>
    <cellStyle name="Normal 14 2 2 4 2 3 2" xfId="18974" xr:uid="{00000000-0005-0000-0000-00005A490000}"/>
    <cellStyle name="Normal 14 2 2 4 2 3 2 2" xfId="18975" xr:uid="{00000000-0005-0000-0000-00005B490000}"/>
    <cellStyle name="Normal 14 2 2 4 2 3 3" xfId="18976" xr:uid="{00000000-0005-0000-0000-00005C490000}"/>
    <cellStyle name="Normal 14 2 2 4 2 4" xfId="18977" xr:uid="{00000000-0005-0000-0000-00005D490000}"/>
    <cellStyle name="Normal 14 2 2 4 2 4 2" xfId="18978" xr:uid="{00000000-0005-0000-0000-00005E490000}"/>
    <cellStyle name="Normal 14 2 2 4 2 5" xfId="18979" xr:uid="{00000000-0005-0000-0000-00005F490000}"/>
    <cellStyle name="Normal 14 2 2 4 2 5 2" xfId="18980" xr:uid="{00000000-0005-0000-0000-000060490000}"/>
    <cellStyle name="Normal 14 2 2 4 2 6" xfId="18981" xr:uid="{00000000-0005-0000-0000-000061490000}"/>
    <cellStyle name="Normal 14 2 2 4 3" xfId="18982" xr:uid="{00000000-0005-0000-0000-000062490000}"/>
    <cellStyle name="Normal 14 2 2 4 3 2" xfId="18983" xr:uid="{00000000-0005-0000-0000-000063490000}"/>
    <cellStyle name="Normal 14 2 2 4 3 2 2" xfId="18984" xr:uid="{00000000-0005-0000-0000-000064490000}"/>
    <cellStyle name="Normal 14 2 2 4 3 3" xfId="18985" xr:uid="{00000000-0005-0000-0000-000065490000}"/>
    <cellStyle name="Normal 14 2 2 4 4" xfId="18986" xr:uid="{00000000-0005-0000-0000-000066490000}"/>
    <cellStyle name="Normal 14 2 2 4 4 2" xfId="18987" xr:uid="{00000000-0005-0000-0000-000067490000}"/>
    <cellStyle name="Normal 14 2 2 4 4 2 2" xfId="18988" xr:uid="{00000000-0005-0000-0000-000068490000}"/>
    <cellStyle name="Normal 14 2 2 4 4 3" xfId="18989" xr:uid="{00000000-0005-0000-0000-000069490000}"/>
    <cellStyle name="Normal 14 2 2 4 5" xfId="18990" xr:uid="{00000000-0005-0000-0000-00006A490000}"/>
    <cellStyle name="Normal 14 2 2 4 5 2" xfId="18991" xr:uid="{00000000-0005-0000-0000-00006B490000}"/>
    <cellStyle name="Normal 14 2 2 4 6" xfId="18992" xr:uid="{00000000-0005-0000-0000-00006C490000}"/>
    <cellStyle name="Normal 14 2 2 4 6 2" xfId="18993" xr:uid="{00000000-0005-0000-0000-00006D490000}"/>
    <cellStyle name="Normal 14 2 2 4 7" xfId="18994" xr:uid="{00000000-0005-0000-0000-00006E490000}"/>
    <cellStyle name="Normal 14 2 2 5" xfId="18995" xr:uid="{00000000-0005-0000-0000-00006F490000}"/>
    <cellStyle name="Normal 14 2 2 5 2" xfId="18996" xr:uid="{00000000-0005-0000-0000-000070490000}"/>
    <cellStyle name="Normal 14 2 2 5 2 2" xfId="18997" xr:uid="{00000000-0005-0000-0000-000071490000}"/>
    <cellStyle name="Normal 14 2 2 5 2 2 2" xfId="18998" xr:uid="{00000000-0005-0000-0000-000072490000}"/>
    <cellStyle name="Normal 14 2 2 5 2 2 2 2" xfId="18999" xr:uid="{00000000-0005-0000-0000-000073490000}"/>
    <cellStyle name="Normal 14 2 2 5 2 2 3" xfId="19000" xr:uid="{00000000-0005-0000-0000-000074490000}"/>
    <cellStyle name="Normal 14 2 2 5 2 3" xfId="19001" xr:uid="{00000000-0005-0000-0000-000075490000}"/>
    <cellStyle name="Normal 14 2 2 5 2 3 2" xfId="19002" xr:uid="{00000000-0005-0000-0000-000076490000}"/>
    <cellStyle name="Normal 14 2 2 5 2 3 2 2" xfId="19003" xr:uid="{00000000-0005-0000-0000-000077490000}"/>
    <cellStyle name="Normal 14 2 2 5 2 3 3" xfId="19004" xr:uid="{00000000-0005-0000-0000-000078490000}"/>
    <cellStyle name="Normal 14 2 2 5 2 4" xfId="19005" xr:uid="{00000000-0005-0000-0000-000079490000}"/>
    <cellStyle name="Normal 14 2 2 5 2 4 2" xfId="19006" xr:uid="{00000000-0005-0000-0000-00007A490000}"/>
    <cellStyle name="Normal 14 2 2 5 2 5" xfId="19007" xr:uid="{00000000-0005-0000-0000-00007B490000}"/>
    <cellStyle name="Normal 14 2 2 5 2 5 2" xfId="19008" xr:uid="{00000000-0005-0000-0000-00007C490000}"/>
    <cellStyle name="Normal 14 2 2 5 2 6" xfId="19009" xr:uid="{00000000-0005-0000-0000-00007D490000}"/>
    <cellStyle name="Normal 14 2 2 5 3" xfId="19010" xr:uid="{00000000-0005-0000-0000-00007E490000}"/>
    <cellStyle name="Normal 14 2 2 5 3 2" xfId="19011" xr:uid="{00000000-0005-0000-0000-00007F490000}"/>
    <cellStyle name="Normal 14 2 2 5 3 2 2" xfId="19012" xr:uid="{00000000-0005-0000-0000-000080490000}"/>
    <cellStyle name="Normal 14 2 2 5 3 3" xfId="19013" xr:uid="{00000000-0005-0000-0000-000081490000}"/>
    <cellStyle name="Normal 14 2 2 5 4" xfId="19014" xr:uid="{00000000-0005-0000-0000-000082490000}"/>
    <cellStyle name="Normal 14 2 2 5 4 2" xfId="19015" xr:uid="{00000000-0005-0000-0000-000083490000}"/>
    <cellStyle name="Normal 14 2 2 5 4 2 2" xfId="19016" xr:uid="{00000000-0005-0000-0000-000084490000}"/>
    <cellStyle name="Normal 14 2 2 5 4 3" xfId="19017" xr:uid="{00000000-0005-0000-0000-000085490000}"/>
    <cellStyle name="Normal 14 2 2 5 5" xfId="19018" xr:uid="{00000000-0005-0000-0000-000086490000}"/>
    <cellStyle name="Normal 14 2 2 5 5 2" xfId="19019" xr:uid="{00000000-0005-0000-0000-000087490000}"/>
    <cellStyle name="Normal 14 2 2 5 6" xfId="19020" xr:uid="{00000000-0005-0000-0000-000088490000}"/>
    <cellStyle name="Normal 14 2 2 5 6 2" xfId="19021" xr:uid="{00000000-0005-0000-0000-000089490000}"/>
    <cellStyle name="Normal 14 2 2 5 7" xfId="19022" xr:uid="{00000000-0005-0000-0000-00008A490000}"/>
    <cellStyle name="Normal 14 2 2 6" xfId="19023" xr:uid="{00000000-0005-0000-0000-00008B490000}"/>
    <cellStyle name="Normal 14 2 2 6 2" xfId="19024" xr:uid="{00000000-0005-0000-0000-00008C490000}"/>
    <cellStyle name="Normal 14 2 2 6 2 2" xfId="19025" xr:uid="{00000000-0005-0000-0000-00008D490000}"/>
    <cellStyle name="Normal 14 2 2 6 2 2 2" xfId="19026" xr:uid="{00000000-0005-0000-0000-00008E490000}"/>
    <cellStyle name="Normal 14 2 2 6 2 3" xfId="19027" xr:uid="{00000000-0005-0000-0000-00008F490000}"/>
    <cellStyle name="Normal 14 2 2 6 3" xfId="19028" xr:uid="{00000000-0005-0000-0000-000090490000}"/>
    <cellStyle name="Normal 14 2 2 6 3 2" xfId="19029" xr:uid="{00000000-0005-0000-0000-000091490000}"/>
    <cellStyle name="Normal 14 2 2 6 3 2 2" xfId="19030" xr:uid="{00000000-0005-0000-0000-000092490000}"/>
    <cellStyle name="Normal 14 2 2 6 3 3" xfId="19031" xr:uid="{00000000-0005-0000-0000-000093490000}"/>
    <cellStyle name="Normal 14 2 2 6 4" xfId="19032" xr:uid="{00000000-0005-0000-0000-000094490000}"/>
    <cellStyle name="Normal 14 2 2 6 4 2" xfId="19033" xr:uid="{00000000-0005-0000-0000-000095490000}"/>
    <cellStyle name="Normal 14 2 2 6 5" xfId="19034" xr:uid="{00000000-0005-0000-0000-000096490000}"/>
    <cellStyle name="Normal 14 2 2 6 5 2" xfId="19035" xr:uid="{00000000-0005-0000-0000-000097490000}"/>
    <cellStyle name="Normal 14 2 2 6 6" xfId="19036" xr:uid="{00000000-0005-0000-0000-000098490000}"/>
    <cellStyle name="Normal 14 2 2 7" xfId="19037" xr:uid="{00000000-0005-0000-0000-000099490000}"/>
    <cellStyle name="Normal 14 2 2 7 2" xfId="19038" xr:uid="{00000000-0005-0000-0000-00009A490000}"/>
    <cellStyle name="Normal 14 2 2 7 2 2" xfId="19039" xr:uid="{00000000-0005-0000-0000-00009B490000}"/>
    <cellStyle name="Normal 14 2 2 7 3" xfId="19040" xr:uid="{00000000-0005-0000-0000-00009C490000}"/>
    <cellStyle name="Normal 14 2 2 8" xfId="19041" xr:uid="{00000000-0005-0000-0000-00009D490000}"/>
    <cellStyle name="Normal 14 2 2 8 2" xfId="19042" xr:uid="{00000000-0005-0000-0000-00009E490000}"/>
    <cellStyle name="Normal 14 2 2 8 2 2" xfId="19043" xr:uid="{00000000-0005-0000-0000-00009F490000}"/>
    <cellStyle name="Normal 14 2 2 8 3" xfId="19044" xr:uid="{00000000-0005-0000-0000-0000A0490000}"/>
    <cellStyle name="Normal 14 2 2 9" xfId="19045" xr:uid="{00000000-0005-0000-0000-0000A1490000}"/>
    <cellStyle name="Normal 14 2 2 9 2" xfId="19046" xr:uid="{00000000-0005-0000-0000-0000A2490000}"/>
    <cellStyle name="Normal 14 2 3" xfId="19047" xr:uid="{00000000-0005-0000-0000-0000A3490000}"/>
    <cellStyle name="Normal 14 2 3 10" xfId="19048" xr:uid="{00000000-0005-0000-0000-0000A4490000}"/>
    <cellStyle name="Normal 14 2 3 2" xfId="19049" xr:uid="{00000000-0005-0000-0000-0000A5490000}"/>
    <cellStyle name="Normal 14 2 3 2 2" xfId="19050" xr:uid="{00000000-0005-0000-0000-0000A6490000}"/>
    <cellStyle name="Normal 14 2 3 2 2 2" xfId="19051" xr:uid="{00000000-0005-0000-0000-0000A7490000}"/>
    <cellStyle name="Normal 14 2 3 2 2 2 2" xfId="19052" xr:uid="{00000000-0005-0000-0000-0000A8490000}"/>
    <cellStyle name="Normal 14 2 3 2 2 2 2 2" xfId="19053" xr:uid="{00000000-0005-0000-0000-0000A9490000}"/>
    <cellStyle name="Normal 14 2 3 2 2 2 2 2 2" xfId="19054" xr:uid="{00000000-0005-0000-0000-0000AA490000}"/>
    <cellStyle name="Normal 14 2 3 2 2 2 2 3" xfId="19055" xr:uid="{00000000-0005-0000-0000-0000AB490000}"/>
    <cellStyle name="Normal 14 2 3 2 2 2 3" xfId="19056" xr:uid="{00000000-0005-0000-0000-0000AC490000}"/>
    <cellStyle name="Normal 14 2 3 2 2 2 3 2" xfId="19057" xr:uid="{00000000-0005-0000-0000-0000AD490000}"/>
    <cellStyle name="Normal 14 2 3 2 2 2 3 2 2" xfId="19058" xr:uid="{00000000-0005-0000-0000-0000AE490000}"/>
    <cellStyle name="Normal 14 2 3 2 2 2 3 3" xfId="19059" xr:uid="{00000000-0005-0000-0000-0000AF490000}"/>
    <cellStyle name="Normal 14 2 3 2 2 2 4" xfId="19060" xr:uid="{00000000-0005-0000-0000-0000B0490000}"/>
    <cellStyle name="Normal 14 2 3 2 2 2 4 2" xfId="19061" xr:uid="{00000000-0005-0000-0000-0000B1490000}"/>
    <cellStyle name="Normal 14 2 3 2 2 2 5" xfId="19062" xr:uid="{00000000-0005-0000-0000-0000B2490000}"/>
    <cellStyle name="Normal 14 2 3 2 2 2 5 2" xfId="19063" xr:uid="{00000000-0005-0000-0000-0000B3490000}"/>
    <cellStyle name="Normal 14 2 3 2 2 2 6" xfId="19064" xr:uid="{00000000-0005-0000-0000-0000B4490000}"/>
    <cellStyle name="Normal 14 2 3 2 2 3" xfId="19065" xr:uid="{00000000-0005-0000-0000-0000B5490000}"/>
    <cellStyle name="Normal 14 2 3 2 2 3 2" xfId="19066" xr:uid="{00000000-0005-0000-0000-0000B6490000}"/>
    <cellStyle name="Normal 14 2 3 2 2 3 2 2" xfId="19067" xr:uid="{00000000-0005-0000-0000-0000B7490000}"/>
    <cellStyle name="Normal 14 2 3 2 2 3 3" xfId="19068" xr:uid="{00000000-0005-0000-0000-0000B8490000}"/>
    <cellStyle name="Normal 14 2 3 2 2 4" xfId="19069" xr:uid="{00000000-0005-0000-0000-0000B9490000}"/>
    <cellStyle name="Normal 14 2 3 2 2 4 2" xfId="19070" xr:uid="{00000000-0005-0000-0000-0000BA490000}"/>
    <cellStyle name="Normal 14 2 3 2 2 4 2 2" xfId="19071" xr:uid="{00000000-0005-0000-0000-0000BB490000}"/>
    <cellStyle name="Normal 14 2 3 2 2 4 3" xfId="19072" xr:uid="{00000000-0005-0000-0000-0000BC490000}"/>
    <cellStyle name="Normal 14 2 3 2 2 5" xfId="19073" xr:uid="{00000000-0005-0000-0000-0000BD490000}"/>
    <cellStyle name="Normal 14 2 3 2 2 5 2" xfId="19074" xr:uid="{00000000-0005-0000-0000-0000BE490000}"/>
    <cellStyle name="Normal 14 2 3 2 2 6" xfId="19075" xr:uid="{00000000-0005-0000-0000-0000BF490000}"/>
    <cellStyle name="Normal 14 2 3 2 2 6 2" xfId="19076" xr:uid="{00000000-0005-0000-0000-0000C0490000}"/>
    <cellStyle name="Normal 14 2 3 2 2 7" xfId="19077" xr:uid="{00000000-0005-0000-0000-0000C1490000}"/>
    <cellStyle name="Normal 14 2 3 2 3" xfId="19078" xr:uid="{00000000-0005-0000-0000-0000C2490000}"/>
    <cellStyle name="Normal 14 2 3 2 3 2" xfId="19079" xr:uid="{00000000-0005-0000-0000-0000C3490000}"/>
    <cellStyle name="Normal 14 2 3 2 3 2 2" xfId="19080" xr:uid="{00000000-0005-0000-0000-0000C4490000}"/>
    <cellStyle name="Normal 14 2 3 2 3 2 2 2" xfId="19081" xr:uid="{00000000-0005-0000-0000-0000C5490000}"/>
    <cellStyle name="Normal 14 2 3 2 3 2 3" xfId="19082" xr:uid="{00000000-0005-0000-0000-0000C6490000}"/>
    <cellStyle name="Normal 14 2 3 2 3 3" xfId="19083" xr:uid="{00000000-0005-0000-0000-0000C7490000}"/>
    <cellStyle name="Normal 14 2 3 2 3 3 2" xfId="19084" xr:uid="{00000000-0005-0000-0000-0000C8490000}"/>
    <cellStyle name="Normal 14 2 3 2 3 3 2 2" xfId="19085" xr:uid="{00000000-0005-0000-0000-0000C9490000}"/>
    <cellStyle name="Normal 14 2 3 2 3 3 3" xfId="19086" xr:uid="{00000000-0005-0000-0000-0000CA490000}"/>
    <cellStyle name="Normal 14 2 3 2 3 4" xfId="19087" xr:uid="{00000000-0005-0000-0000-0000CB490000}"/>
    <cellStyle name="Normal 14 2 3 2 3 4 2" xfId="19088" xr:uid="{00000000-0005-0000-0000-0000CC490000}"/>
    <cellStyle name="Normal 14 2 3 2 3 5" xfId="19089" xr:uid="{00000000-0005-0000-0000-0000CD490000}"/>
    <cellStyle name="Normal 14 2 3 2 3 5 2" xfId="19090" xr:uid="{00000000-0005-0000-0000-0000CE490000}"/>
    <cellStyle name="Normal 14 2 3 2 3 6" xfId="19091" xr:uid="{00000000-0005-0000-0000-0000CF490000}"/>
    <cellStyle name="Normal 14 2 3 2 4" xfId="19092" xr:uid="{00000000-0005-0000-0000-0000D0490000}"/>
    <cellStyle name="Normal 14 2 3 2 4 2" xfId="19093" xr:uid="{00000000-0005-0000-0000-0000D1490000}"/>
    <cellStyle name="Normal 14 2 3 2 4 2 2" xfId="19094" xr:uid="{00000000-0005-0000-0000-0000D2490000}"/>
    <cellStyle name="Normal 14 2 3 2 4 3" xfId="19095" xr:uid="{00000000-0005-0000-0000-0000D3490000}"/>
    <cellStyle name="Normal 14 2 3 2 5" xfId="19096" xr:uid="{00000000-0005-0000-0000-0000D4490000}"/>
    <cellStyle name="Normal 14 2 3 2 5 2" xfId="19097" xr:uid="{00000000-0005-0000-0000-0000D5490000}"/>
    <cellStyle name="Normal 14 2 3 2 5 2 2" xfId="19098" xr:uid="{00000000-0005-0000-0000-0000D6490000}"/>
    <cellStyle name="Normal 14 2 3 2 5 3" xfId="19099" xr:uid="{00000000-0005-0000-0000-0000D7490000}"/>
    <cellStyle name="Normal 14 2 3 2 6" xfId="19100" xr:uid="{00000000-0005-0000-0000-0000D8490000}"/>
    <cellStyle name="Normal 14 2 3 2 6 2" xfId="19101" xr:uid="{00000000-0005-0000-0000-0000D9490000}"/>
    <cellStyle name="Normal 14 2 3 2 7" xfId="19102" xr:uid="{00000000-0005-0000-0000-0000DA490000}"/>
    <cellStyle name="Normal 14 2 3 2 7 2" xfId="19103" xr:uid="{00000000-0005-0000-0000-0000DB490000}"/>
    <cellStyle name="Normal 14 2 3 2 8" xfId="19104" xr:uid="{00000000-0005-0000-0000-0000DC490000}"/>
    <cellStyle name="Normal 14 2 3 3" xfId="19105" xr:uid="{00000000-0005-0000-0000-0000DD490000}"/>
    <cellStyle name="Normal 14 2 3 3 2" xfId="19106" xr:uid="{00000000-0005-0000-0000-0000DE490000}"/>
    <cellStyle name="Normal 14 2 3 3 2 2" xfId="19107" xr:uid="{00000000-0005-0000-0000-0000DF490000}"/>
    <cellStyle name="Normal 14 2 3 3 2 2 2" xfId="19108" xr:uid="{00000000-0005-0000-0000-0000E0490000}"/>
    <cellStyle name="Normal 14 2 3 3 2 2 2 2" xfId="19109" xr:uid="{00000000-0005-0000-0000-0000E1490000}"/>
    <cellStyle name="Normal 14 2 3 3 2 2 3" xfId="19110" xr:uid="{00000000-0005-0000-0000-0000E2490000}"/>
    <cellStyle name="Normal 14 2 3 3 2 3" xfId="19111" xr:uid="{00000000-0005-0000-0000-0000E3490000}"/>
    <cellStyle name="Normal 14 2 3 3 2 3 2" xfId="19112" xr:uid="{00000000-0005-0000-0000-0000E4490000}"/>
    <cellStyle name="Normal 14 2 3 3 2 3 2 2" xfId="19113" xr:uid="{00000000-0005-0000-0000-0000E5490000}"/>
    <cellStyle name="Normal 14 2 3 3 2 3 3" xfId="19114" xr:uid="{00000000-0005-0000-0000-0000E6490000}"/>
    <cellStyle name="Normal 14 2 3 3 2 4" xfId="19115" xr:uid="{00000000-0005-0000-0000-0000E7490000}"/>
    <cellStyle name="Normal 14 2 3 3 2 4 2" xfId="19116" xr:uid="{00000000-0005-0000-0000-0000E8490000}"/>
    <cellStyle name="Normal 14 2 3 3 2 5" xfId="19117" xr:uid="{00000000-0005-0000-0000-0000E9490000}"/>
    <cellStyle name="Normal 14 2 3 3 2 5 2" xfId="19118" xr:uid="{00000000-0005-0000-0000-0000EA490000}"/>
    <cellStyle name="Normal 14 2 3 3 2 6" xfId="19119" xr:uid="{00000000-0005-0000-0000-0000EB490000}"/>
    <cellStyle name="Normal 14 2 3 3 3" xfId="19120" xr:uid="{00000000-0005-0000-0000-0000EC490000}"/>
    <cellStyle name="Normal 14 2 3 3 3 2" xfId="19121" xr:uid="{00000000-0005-0000-0000-0000ED490000}"/>
    <cellStyle name="Normal 14 2 3 3 3 2 2" xfId="19122" xr:uid="{00000000-0005-0000-0000-0000EE490000}"/>
    <cellStyle name="Normal 14 2 3 3 3 3" xfId="19123" xr:uid="{00000000-0005-0000-0000-0000EF490000}"/>
    <cellStyle name="Normal 14 2 3 3 4" xfId="19124" xr:uid="{00000000-0005-0000-0000-0000F0490000}"/>
    <cellStyle name="Normal 14 2 3 3 4 2" xfId="19125" xr:uid="{00000000-0005-0000-0000-0000F1490000}"/>
    <cellStyle name="Normal 14 2 3 3 4 2 2" xfId="19126" xr:uid="{00000000-0005-0000-0000-0000F2490000}"/>
    <cellStyle name="Normal 14 2 3 3 4 3" xfId="19127" xr:uid="{00000000-0005-0000-0000-0000F3490000}"/>
    <cellStyle name="Normal 14 2 3 3 5" xfId="19128" xr:uid="{00000000-0005-0000-0000-0000F4490000}"/>
    <cellStyle name="Normal 14 2 3 3 5 2" xfId="19129" xr:uid="{00000000-0005-0000-0000-0000F5490000}"/>
    <cellStyle name="Normal 14 2 3 3 6" xfId="19130" xr:uid="{00000000-0005-0000-0000-0000F6490000}"/>
    <cellStyle name="Normal 14 2 3 3 6 2" xfId="19131" xr:uid="{00000000-0005-0000-0000-0000F7490000}"/>
    <cellStyle name="Normal 14 2 3 3 7" xfId="19132" xr:uid="{00000000-0005-0000-0000-0000F8490000}"/>
    <cellStyle name="Normal 14 2 3 4" xfId="19133" xr:uid="{00000000-0005-0000-0000-0000F9490000}"/>
    <cellStyle name="Normal 14 2 3 4 2" xfId="19134" xr:uid="{00000000-0005-0000-0000-0000FA490000}"/>
    <cellStyle name="Normal 14 2 3 4 2 2" xfId="19135" xr:uid="{00000000-0005-0000-0000-0000FB490000}"/>
    <cellStyle name="Normal 14 2 3 4 2 2 2" xfId="19136" xr:uid="{00000000-0005-0000-0000-0000FC490000}"/>
    <cellStyle name="Normal 14 2 3 4 2 2 2 2" xfId="19137" xr:uid="{00000000-0005-0000-0000-0000FD490000}"/>
    <cellStyle name="Normal 14 2 3 4 2 2 3" xfId="19138" xr:uid="{00000000-0005-0000-0000-0000FE490000}"/>
    <cellStyle name="Normal 14 2 3 4 2 3" xfId="19139" xr:uid="{00000000-0005-0000-0000-0000FF490000}"/>
    <cellStyle name="Normal 14 2 3 4 2 3 2" xfId="19140" xr:uid="{00000000-0005-0000-0000-0000004A0000}"/>
    <cellStyle name="Normal 14 2 3 4 2 3 2 2" xfId="19141" xr:uid="{00000000-0005-0000-0000-0000014A0000}"/>
    <cellStyle name="Normal 14 2 3 4 2 3 3" xfId="19142" xr:uid="{00000000-0005-0000-0000-0000024A0000}"/>
    <cellStyle name="Normal 14 2 3 4 2 4" xfId="19143" xr:uid="{00000000-0005-0000-0000-0000034A0000}"/>
    <cellStyle name="Normal 14 2 3 4 2 4 2" xfId="19144" xr:uid="{00000000-0005-0000-0000-0000044A0000}"/>
    <cellStyle name="Normal 14 2 3 4 2 5" xfId="19145" xr:uid="{00000000-0005-0000-0000-0000054A0000}"/>
    <cellStyle name="Normal 14 2 3 4 2 5 2" xfId="19146" xr:uid="{00000000-0005-0000-0000-0000064A0000}"/>
    <cellStyle name="Normal 14 2 3 4 2 6" xfId="19147" xr:uid="{00000000-0005-0000-0000-0000074A0000}"/>
    <cellStyle name="Normal 14 2 3 4 3" xfId="19148" xr:uid="{00000000-0005-0000-0000-0000084A0000}"/>
    <cellStyle name="Normal 14 2 3 4 3 2" xfId="19149" xr:uid="{00000000-0005-0000-0000-0000094A0000}"/>
    <cellStyle name="Normal 14 2 3 4 3 2 2" xfId="19150" xr:uid="{00000000-0005-0000-0000-00000A4A0000}"/>
    <cellStyle name="Normal 14 2 3 4 3 3" xfId="19151" xr:uid="{00000000-0005-0000-0000-00000B4A0000}"/>
    <cellStyle name="Normal 14 2 3 4 4" xfId="19152" xr:uid="{00000000-0005-0000-0000-00000C4A0000}"/>
    <cellStyle name="Normal 14 2 3 4 4 2" xfId="19153" xr:uid="{00000000-0005-0000-0000-00000D4A0000}"/>
    <cellStyle name="Normal 14 2 3 4 4 2 2" xfId="19154" xr:uid="{00000000-0005-0000-0000-00000E4A0000}"/>
    <cellStyle name="Normal 14 2 3 4 4 3" xfId="19155" xr:uid="{00000000-0005-0000-0000-00000F4A0000}"/>
    <cellStyle name="Normal 14 2 3 4 5" xfId="19156" xr:uid="{00000000-0005-0000-0000-0000104A0000}"/>
    <cellStyle name="Normal 14 2 3 4 5 2" xfId="19157" xr:uid="{00000000-0005-0000-0000-0000114A0000}"/>
    <cellStyle name="Normal 14 2 3 4 6" xfId="19158" xr:uid="{00000000-0005-0000-0000-0000124A0000}"/>
    <cellStyle name="Normal 14 2 3 4 6 2" xfId="19159" xr:uid="{00000000-0005-0000-0000-0000134A0000}"/>
    <cellStyle name="Normal 14 2 3 4 7" xfId="19160" xr:uid="{00000000-0005-0000-0000-0000144A0000}"/>
    <cellStyle name="Normal 14 2 3 5" xfId="19161" xr:uid="{00000000-0005-0000-0000-0000154A0000}"/>
    <cellStyle name="Normal 14 2 3 5 2" xfId="19162" xr:uid="{00000000-0005-0000-0000-0000164A0000}"/>
    <cellStyle name="Normal 14 2 3 5 2 2" xfId="19163" xr:uid="{00000000-0005-0000-0000-0000174A0000}"/>
    <cellStyle name="Normal 14 2 3 5 2 2 2" xfId="19164" xr:uid="{00000000-0005-0000-0000-0000184A0000}"/>
    <cellStyle name="Normal 14 2 3 5 2 3" xfId="19165" xr:uid="{00000000-0005-0000-0000-0000194A0000}"/>
    <cellStyle name="Normal 14 2 3 5 3" xfId="19166" xr:uid="{00000000-0005-0000-0000-00001A4A0000}"/>
    <cellStyle name="Normal 14 2 3 5 3 2" xfId="19167" xr:uid="{00000000-0005-0000-0000-00001B4A0000}"/>
    <cellStyle name="Normal 14 2 3 5 3 2 2" xfId="19168" xr:uid="{00000000-0005-0000-0000-00001C4A0000}"/>
    <cellStyle name="Normal 14 2 3 5 3 3" xfId="19169" xr:uid="{00000000-0005-0000-0000-00001D4A0000}"/>
    <cellStyle name="Normal 14 2 3 5 4" xfId="19170" xr:uid="{00000000-0005-0000-0000-00001E4A0000}"/>
    <cellStyle name="Normal 14 2 3 5 4 2" xfId="19171" xr:uid="{00000000-0005-0000-0000-00001F4A0000}"/>
    <cellStyle name="Normal 14 2 3 5 5" xfId="19172" xr:uid="{00000000-0005-0000-0000-0000204A0000}"/>
    <cellStyle name="Normal 14 2 3 5 5 2" xfId="19173" xr:uid="{00000000-0005-0000-0000-0000214A0000}"/>
    <cellStyle name="Normal 14 2 3 5 6" xfId="19174" xr:uid="{00000000-0005-0000-0000-0000224A0000}"/>
    <cellStyle name="Normal 14 2 3 6" xfId="19175" xr:uid="{00000000-0005-0000-0000-0000234A0000}"/>
    <cellStyle name="Normal 14 2 3 6 2" xfId="19176" xr:uid="{00000000-0005-0000-0000-0000244A0000}"/>
    <cellStyle name="Normal 14 2 3 6 2 2" xfId="19177" xr:uid="{00000000-0005-0000-0000-0000254A0000}"/>
    <cellStyle name="Normal 14 2 3 6 3" xfId="19178" xr:uid="{00000000-0005-0000-0000-0000264A0000}"/>
    <cellStyle name="Normal 14 2 3 7" xfId="19179" xr:uid="{00000000-0005-0000-0000-0000274A0000}"/>
    <cellStyle name="Normal 14 2 3 7 2" xfId="19180" xr:uid="{00000000-0005-0000-0000-0000284A0000}"/>
    <cellStyle name="Normal 14 2 3 7 2 2" xfId="19181" xr:uid="{00000000-0005-0000-0000-0000294A0000}"/>
    <cellStyle name="Normal 14 2 3 7 3" xfId="19182" xr:uid="{00000000-0005-0000-0000-00002A4A0000}"/>
    <cellStyle name="Normal 14 2 3 8" xfId="19183" xr:uid="{00000000-0005-0000-0000-00002B4A0000}"/>
    <cellStyle name="Normal 14 2 3 8 2" xfId="19184" xr:uid="{00000000-0005-0000-0000-00002C4A0000}"/>
    <cellStyle name="Normal 14 2 3 9" xfId="19185" xr:uid="{00000000-0005-0000-0000-00002D4A0000}"/>
    <cellStyle name="Normal 14 2 3 9 2" xfId="19186" xr:uid="{00000000-0005-0000-0000-00002E4A0000}"/>
    <cellStyle name="Normal 14 2 4" xfId="19187" xr:uid="{00000000-0005-0000-0000-00002F4A0000}"/>
    <cellStyle name="Normal 14 2 4 2" xfId="19188" xr:uid="{00000000-0005-0000-0000-0000304A0000}"/>
    <cellStyle name="Normal 14 2 4 2 2" xfId="19189" xr:uid="{00000000-0005-0000-0000-0000314A0000}"/>
    <cellStyle name="Normal 14 2 4 2 2 2" xfId="19190" xr:uid="{00000000-0005-0000-0000-0000324A0000}"/>
    <cellStyle name="Normal 14 2 4 2 2 2 2" xfId="19191" xr:uid="{00000000-0005-0000-0000-0000334A0000}"/>
    <cellStyle name="Normal 14 2 4 2 2 2 2 2" xfId="19192" xr:uid="{00000000-0005-0000-0000-0000344A0000}"/>
    <cellStyle name="Normal 14 2 4 2 2 2 3" xfId="19193" xr:uid="{00000000-0005-0000-0000-0000354A0000}"/>
    <cellStyle name="Normal 14 2 4 2 2 3" xfId="19194" xr:uid="{00000000-0005-0000-0000-0000364A0000}"/>
    <cellStyle name="Normal 14 2 4 2 2 3 2" xfId="19195" xr:uid="{00000000-0005-0000-0000-0000374A0000}"/>
    <cellStyle name="Normal 14 2 4 2 2 3 2 2" xfId="19196" xr:uid="{00000000-0005-0000-0000-0000384A0000}"/>
    <cellStyle name="Normal 14 2 4 2 2 3 3" xfId="19197" xr:uid="{00000000-0005-0000-0000-0000394A0000}"/>
    <cellStyle name="Normal 14 2 4 2 2 4" xfId="19198" xr:uid="{00000000-0005-0000-0000-00003A4A0000}"/>
    <cellStyle name="Normal 14 2 4 2 2 4 2" xfId="19199" xr:uid="{00000000-0005-0000-0000-00003B4A0000}"/>
    <cellStyle name="Normal 14 2 4 2 2 5" xfId="19200" xr:uid="{00000000-0005-0000-0000-00003C4A0000}"/>
    <cellStyle name="Normal 14 2 4 2 2 5 2" xfId="19201" xr:uid="{00000000-0005-0000-0000-00003D4A0000}"/>
    <cellStyle name="Normal 14 2 4 2 2 6" xfId="19202" xr:uid="{00000000-0005-0000-0000-00003E4A0000}"/>
    <cellStyle name="Normal 14 2 4 2 3" xfId="19203" xr:uid="{00000000-0005-0000-0000-00003F4A0000}"/>
    <cellStyle name="Normal 14 2 4 2 3 2" xfId="19204" xr:uid="{00000000-0005-0000-0000-0000404A0000}"/>
    <cellStyle name="Normal 14 2 4 2 3 2 2" xfId="19205" xr:uid="{00000000-0005-0000-0000-0000414A0000}"/>
    <cellStyle name="Normal 14 2 4 2 3 3" xfId="19206" xr:uid="{00000000-0005-0000-0000-0000424A0000}"/>
    <cellStyle name="Normal 14 2 4 2 4" xfId="19207" xr:uid="{00000000-0005-0000-0000-0000434A0000}"/>
    <cellStyle name="Normal 14 2 4 2 4 2" xfId="19208" xr:uid="{00000000-0005-0000-0000-0000444A0000}"/>
    <cellStyle name="Normal 14 2 4 2 4 2 2" xfId="19209" xr:uid="{00000000-0005-0000-0000-0000454A0000}"/>
    <cellStyle name="Normal 14 2 4 2 4 3" xfId="19210" xr:uid="{00000000-0005-0000-0000-0000464A0000}"/>
    <cellStyle name="Normal 14 2 4 2 5" xfId="19211" xr:uid="{00000000-0005-0000-0000-0000474A0000}"/>
    <cellStyle name="Normal 14 2 4 2 5 2" xfId="19212" xr:uid="{00000000-0005-0000-0000-0000484A0000}"/>
    <cellStyle name="Normal 14 2 4 2 6" xfId="19213" xr:uid="{00000000-0005-0000-0000-0000494A0000}"/>
    <cellStyle name="Normal 14 2 4 2 6 2" xfId="19214" xr:uid="{00000000-0005-0000-0000-00004A4A0000}"/>
    <cellStyle name="Normal 14 2 4 2 7" xfId="19215" xr:uid="{00000000-0005-0000-0000-00004B4A0000}"/>
    <cellStyle name="Normal 14 2 4 3" xfId="19216" xr:uid="{00000000-0005-0000-0000-00004C4A0000}"/>
    <cellStyle name="Normal 14 2 4 3 2" xfId="19217" xr:uid="{00000000-0005-0000-0000-00004D4A0000}"/>
    <cellStyle name="Normal 14 2 4 3 2 2" xfId="19218" xr:uid="{00000000-0005-0000-0000-00004E4A0000}"/>
    <cellStyle name="Normal 14 2 4 3 2 2 2" xfId="19219" xr:uid="{00000000-0005-0000-0000-00004F4A0000}"/>
    <cellStyle name="Normal 14 2 4 3 2 3" xfId="19220" xr:uid="{00000000-0005-0000-0000-0000504A0000}"/>
    <cellStyle name="Normal 14 2 4 3 3" xfId="19221" xr:uid="{00000000-0005-0000-0000-0000514A0000}"/>
    <cellStyle name="Normal 14 2 4 3 3 2" xfId="19222" xr:uid="{00000000-0005-0000-0000-0000524A0000}"/>
    <cellStyle name="Normal 14 2 4 3 3 2 2" xfId="19223" xr:uid="{00000000-0005-0000-0000-0000534A0000}"/>
    <cellStyle name="Normal 14 2 4 3 3 3" xfId="19224" xr:uid="{00000000-0005-0000-0000-0000544A0000}"/>
    <cellStyle name="Normal 14 2 4 3 4" xfId="19225" xr:uid="{00000000-0005-0000-0000-0000554A0000}"/>
    <cellStyle name="Normal 14 2 4 3 4 2" xfId="19226" xr:uid="{00000000-0005-0000-0000-0000564A0000}"/>
    <cellStyle name="Normal 14 2 4 3 5" xfId="19227" xr:uid="{00000000-0005-0000-0000-0000574A0000}"/>
    <cellStyle name="Normal 14 2 4 3 5 2" xfId="19228" xr:uid="{00000000-0005-0000-0000-0000584A0000}"/>
    <cellStyle name="Normal 14 2 4 3 6" xfId="19229" xr:uid="{00000000-0005-0000-0000-0000594A0000}"/>
    <cellStyle name="Normal 14 2 4 4" xfId="19230" xr:uid="{00000000-0005-0000-0000-00005A4A0000}"/>
    <cellStyle name="Normal 14 2 4 4 2" xfId="19231" xr:uid="{00000000-0005-0000-0000-00005B4A0000}"/>
    <cellStyle name="Normal 14 2 4 4 2 2" xfId="19232" xr:uid="{00000000-0005-0000-0000-00005C4A0000}"/>
    <cellStyle name="Normal 14 2 4 4 3" xfId="19233" xr:uid="{00000000-0005-0000-0000-00005D4A0000}"/>
    <cellStyle name="Normal 14 2 4 5" xfId="19234" xr:uid="{00000000-0005-0000-0000-00005E4A0000}"/>
    <cellStyle name="Normal 14 2 4 5 2" xfId="19235" xr:uid="{00000000-0005-0000-0000-00005F4A0000}"/>
    <cellStyle name="Normal 14 2 4 5 2 2" xfId="19236" xr:uid="{00000000-0005-0000-0000-0000604A0000}"/>
    <cellStyle name="Normal 14 2 4 5 3" xfId="19237" xr:uid="{00000000-0005-0000-0000-0000614A0000}"/>
    <cellStyle name="Normal 14 2 4 6" xfId="19238" xr:uid="{00000000-0005-0000-0000-0000624A0000}"/>
    <cellStyle name="Normal 14 2 4 6 2" xfId="19239" xr:uid="{00000000-0005-0000-0000-0000634A0000}"/>
    <cellStyle name="Normal 14 2 4 7" xfId="19240" xr:uid="{00000000-0005-0000-0000-0000644A0000}"/>
    <cellStyle name="Normal 14 2 4 7 2" xfId="19241" xr:uid="{00000000-0005-0000-0000-0000654A0000}"/>
    <cellStyle name="Normal 14 2 4 8" xfId="19242" xr:uid="{00000000-0005-0000-0000-0000664A0000}"/>
    <cellStyle name="Normal 14 2 5" xfId="19243" xr:uid="{00000000-0005-0000-0000-0000674A0000}"/>
    <cellStyle name="Normal 14 2 5 2" xfId="19244" xr:uid="{00000000-0005-0000-0000-0000684A0000}"/>
    <cellStyle name="Normal 14 2 5 2 2" xfId="19245" xr:uid="{00000000-0005-0000-0000-0000694A0000}"/>
    <cellStyle name="Normal 14 2 5 2 2 2" xfId="19246" xr:uid="{00000000-0005-0000-0000-00006A4A0000}"/>
    <cellStyle name="Normal 14 2 5 2 2 2 2" xfId="19247" xr:uid="{00000000-0005-0000-0000-00006B4A0000}"/>
    <cellStyle name="Normal 14 2 5 2 2 3" xfId="19248" xr:uid="{00000000-0005-0000-0000-00006C4A0000}"/>
    <cellStyle name="Normal 14 2 5 2 3" xfId="19249" xr:uid="{00000000-0005-0000-0000-00006D4A0000}"/>
    <cellStyle name="Normal 14 2 5 2 3 2" xfId="19250" xr:uid="{00000000-0005-0000-0000-00006E4A0000}"/>
    <cellStyle name="Normal 14 2 5 2 3 2 2" xfId="19251" xr:uid="{00000000-0005-0000-0000-00006F4A0000}"/>
    <cellStyle name="Normal 14 2 5 2 3 3" xfId="19252" xr:uid="{00000000-0005-0000-0000-0000704A0000}"/>
    <cellStyle name="Normal 14 2 5 2 4" xfId="19253" xr:uid="{00000000-0005-0000-0000-0000714A0000}"/>
    <cellStyle name="Normal 14 2 5 2 4 2" xfId="19254" xr:uid="{00000000-0005-0000-0000-0000724A0000}"/>
    <cellStyle name="Normal 14 2 5 2 5" xfId="19255" xr:uid="{00000000-0005-0000-0000-0000734A0000}"/>
    <cellStyle name="Normal 14 2 5 2 5 2" xfId="19256" xr:uid="{00000000-0005-0000-0000-0000744A0000}"/>
    <cellStyle name="Normal 14 2 5 2 6" xfId="19257" xr:uid="{00000000-0005-0000-0000-0000754A0000}"/>
    <cellStyle name="Normal 14 2 5 3" xfId="19258" xr:uid="{00000000-0005-0000-0000-0000764A0000}"/>
    <cellStyle name="Normal 14 2 5 3 2" xfId="19259" xr:uid="{00000000-0005-0000-0000-0000774A0000}"/>
    <cellStyle name="Normal 14 2 5 3 2 2" xfId="19260" xr:uid="{00000000-0005-0000-0000-0000784A0000}"/>
    <cellStyle name="Normal 14 2 5 3 3" xfId="19261" xr:uid="{00000000-0005-0000-0000-0000794A0000}"/>
    <cellStyle name="Normal 14 2 5 4" xfId="19262" xr:uid="{00000000-0005-0000-0000-00007A4A0000}"/>
    <cellStyle name="Normal 14 2 5 4 2" xfId="19263" xr:uid="{00000000-0005-0000-0000-00007B4A0000}"/>
    <cellStyle name="Normal 14 2 5 4 2 2" xfId="19264" xr:uid="{00000000-0005-0000-0000-00007C4A0000}"/>
    <cellStyle name="Normal 14 2 5 4 3" xfId="19265" xr:uid="{00000000-0005-0000-0000-00007D4A0000}"/>
    <cellStyle name="Normal 14 2 5 5" xfId="19266" xr:uid="{00000000-0005-0000-0000-00007E4A0000}"/>
    <cellStyle name="Normal 14 2 5 5 2" xfId="19267" xr:uid="{00000000-0005-0000-0000-00007F4A0000}"/>
    <cellStyle name="Normal 14 2 5 6" xfId="19268" xr:uid="{00000000-0005-0000-0000-0000804A0000}"/>
    <cellStyle name="Normal 14 2 5 6 2" xfId="19269" xr:uid="{00000000-0005-0000-0000-0000814A0000}"/>
    <cellStyle name="Normal 14 2 5 7" xfId="19270" xr:uid="{00000000-0005-0000-0000-0000824A0000}"/>
    <cellStyle name="Normal 14 2 6" xfId="19271" xr:uid="{00000000-0005-0000-0000-0000834A0000}"/>
    <cellStyle name="Normal 14 2 6 2" xfId="19272" xr:uid="{00000000-0005-0000-0000-0000844A0000}"/>
    <cellStyle name="Normal 14 2 6 2 2" xfId="19273" xr:uid="{00000000-0005-0000-0000-0000854A0000}"/>
    <cellStyle name="Normal 14 2 6 2 2 2" xfId="19274" xr:uid="{00000000-0005-0000-0000-0000864A0000}"/>
    <cellStyle name="Normal 14 2 6 2 2 2 2" xfId="19275" xr:uid="{00000000-0005-0000-0000-0000874A0000}"/>
    <cellStyle name="Normal 14 2 6 2 2 3" xfId="19276" xr:uid="{00000000-0005-0000-0000-0000884A0000}"/>
    <cellStyle name="Normal 14 2 6 2 3" xfId="19277" xr:uid="{00000000-0005-0000-0000-0000894A0000}"/>
    <cellStyle name="Normal 14 2 6 2 3 2" xfId="19278" xr:uid="{00000000-0005-0000-0000-00008A4A0000}"/>
    <cellStyle name="Normal 14 2 6 2 3 2 2" xfId="19279" xr:uid="{00000000-0005-0000-0000-00008B4A0000}"/>
    <cellStyle name="Normal 14 2 6 2 3 3" xfId="19280" xr:uid="{00000000-0005-0000-0000-00008C4A0000}"/>
    <cellStyle name="Normal 14 2 6 2 4" xfId="19281" xr:uid="{00000000-0005-0000-0000-00008D4A0000}"/>
    <cellStyle name="Normal 14 2 6 2 4 2" xfId="19282" xr:uid="{00000000-0005-0000-0000-00008E4A0000}"/>
    <cellStyle name="Normal 14 2 6 2 5" xfId="19283" xr:uid="{00000000-0005-0000-0000-00008F4A0000}"/>
    <cellStyle name="Normal 14 2 6 2 5 2" xfId="19284" xr:uid="{00000000-0005-0000-0000-0000904A0000}"/>
    <cellStyle name="Normal 14 2 6 2 6" xfId="19285" xr:uid="{00000000-0005-0000-0000-0000914A0000}"/>
    <cellStyle name="Normal 14 2 6 3" xfId="19286" xr:uid="{00000000-0005-0000-0000-0000924A0000}"/>
    <cellStyle name="Normal 14 2 6 3 2" xfId="19287" xr:uid="{00000000-0005-0000-0000-0000934A0000}"/>
    <cellStyle name="Normal 14 2 6 3 2 2" xfId="19288" xr:uid="{00000000-0005-0000-0000-0000944A0000}"/>
    <cellStyle name="Normal 14 2 6 3 3" xfId="19289" xr:uid="{00000000-0005-0000-0000-0000954A0000}"/>
    <cellStyle name="Normal 14 2 6 4" xfId="19290" xr:uid="{00000000-0005-0000-0000-0000964A0000}"/>
    <cellStyle name="Normal 14 2 6 4 2" xfId="19291" xr:uid="{00000000-0005-0000-0000-0000974A0000}"/>
    <cellStyle name="Normal 14 2 6 4 2 2" xfId="19292" xr:uid="{00000000-0005-0000-0000-0000984A0000}"/>
    <cellStyle name="Normal 14 2 6 4 3" xfId="19293" xr:uid="{00000000-0005-0000-0000-0000994A0000}"/>
    <cellStyle name="Normal 14 2 6 5" xfId="19294" xr:uid="{00000000-0005-0000-0000-00009A4A0000}"/>
    <cellStyle name="Normal 14 2 6 5 2" xfId="19295" xr:uid="{00000000-0005-0000-0000-00009B4A0000}"/>
    <cellStyle name="Normal 14 2 6 6" xfId="19296" xr:uid="{00000000-0005-0000-0000-00009C4A0000}"/>
    <cellStyle name="Normal 14 2 6 6 2" xfId="19297" xr:uid="{00000000-0005-0000-0000-00009D4A0000}"/>
    <cellStyle name="Normal 14 2 6 7" xfId="19298" xr:uid="{00000000-0005-0000-0000-00009E4A0000}"/>
    <cellStyle name="Normal 14 2 7" xfId="19299" xr:uid="{00000000-0005-0000-0000-00009F4A0000}"/>
    <cellStyle name="Normal 14 2 7 2" xfId="19300" xr:uid="{00000000-0005-0000-0000-0000A04A0000}"/>
    <cellStyle name="Normal 14 2 7 2 2" xfId="19301" xr:uid="{00000000-0005-0000-0000-0000A14A0000}"/>
    <cellStyle name="Normal 14 2 7 2 2 2" xfId="19302" xr:uid="{00000000-0005-0000-0000-0000A24A0000}"/>
    <cellStyle name="Normal 14 2 7 2 3" xfId="19303" xr:uid="{00000000-0005-0000-0000-0000A34A0000}"/>
    <cellStyle name="Normal 14 2 7 3" xfId="19304" xr:uid="{00000000-0005-0000-0000-0000A44A0000}"/>
    <cellStyle name="Normal 14 2 7 3 2" xfId="19305" xr:uid="{00000000-0005-0000-0000-0000A54A0000}"/>
    <cellStyle name="Normal 14 2 7 3 2 2" xfId="19306" xr:uid="{00000000-0005-0000-0000-0000A64A0000}"/>
    <cellStyle name="Normal 14 2 7 3 3" xfId="19307" xr:uid="{00000000-0005-0000-0000-0000A74A0000}"/>
    <cellStyle name="Normal 14 2 7 4" xfId="19308" xr:uid="{00000000-0005-0000-0000-0000A84A0000}"/>
    <cellStyle name="Normal 14 2 7 4 2" xfId="19309" xr:uid="{00000000-0005-0000-0000-0000A94A0000}"/>
    <cellStyle name="Normal 14 2 7 5" xfId="19310" xr:uid="{00000000-0005-0000-0000-0000AA4A0000}"/>
    <cellStyle name="Normal 14 2 7 5 2" xfId="19311" xr:uid="{00000000-0005-0000-0000-0000AB4A0000}"/>
    <cellStyle name="Normal 14 2 7 6" xfId="19312" xr:uid="{00000000-0005-0000-0000-0000AC4A0000}"/>
    <cellStyle name="Normal 14 2 8" xfId="19313" xr:uid="{00000000-0005-0000-0000-0000AD4A0000}"/>
    <cellStyle name="Normal 14 2 8 2" xfId="19314" xr:uid="{00000000-0005-0000-0000-0000AE4A0000}"/>
    <cellStyle name="Normal 14 2 8 2 2" xfId="19315" xr:uid="{00000000-0005-0000-0000-0000AF4A0000}"/>
    <cellStyle name="Normal 14 2 8 3" xfId="19316" xr:uid="{00000000-0005-0000-0000-0000B04A0000}"/>
    <cellStyle name="Normal 14 2 9" xfId="19317" xr:uid="{00000000-0005-0000-0000-0000B14A0000}"/>
    <cellStyle name="Normal 14 2 9 2" xfId="19318" xr:uid="{00000000-0005-0000-0000-0000B24A0000}"/>
    <cellStyle name="Normal 14 2 9 2 2" xfId="19319" xr:uid="{00000000-0005-0000-0000-0000B34A0000}"/>
    <cellStyle name="Normal 14 2 9 3" xfId="19320" xr:uid="{00000000-0005-0000-0000-0000B44A0000}"/>
    <cellStyle name="Normal 14 3" xfId="19321" xr:uid="{00000000-0005-0000-0000-0000B54A0000}"/>
    <cellStyle name="Normal 14 3 10" xfId="19322" xr:uid="{00000000-0005-0000-0000-0000B64A0000}"/>
    <cellStyle name="Normal 14 3 10 2" xfId="19323" xr:uid="{00000000-0005-0000-0000-0000B74A0000}"/>
    <cellStyle name="Normal 14 3 11" xfId="19324" xr:uid="{00000000-0005-0000-0000-0000B84A0000}"/>
    <cellStyle name="Normal 14 3 2" xfId="19325" xr:uid="{00000000-0005-0000-0000-0000B94A0000}"/>
    <cellStyle name="Normal 14 3 2 10" xfId="19326" xr:uid="{00000000-0005-0000-0000-0000BA4A0000}"/>
    <cellStyle name="Normal 14 3 2 2" xfId="19327" xr:uid="{00000000-0005-0000-0000-0000BB4A0000}"/>
    <cellStyle name="Normal 14 3 2 2 2" xfId="19328" xr:uid="{00000000-0005-0000-0000-0000BC4A0000}"/>
    <cellStyle name="Normal 14 3 2 2 2 2" xfId="19329" xr:uid="{00000000-0005-0000-0000-0000BD4A0000}"/>
    <cellStyle name="Normal 14 3 2 2 2 2 2" xfId="19330" xr:uid="{00000000-0005-0000-0000-0000BE4A0000}"/>
    <cellStyle name="Normal 14 3 2 2 2 2 2 2" xfId="19331" xr:uid="{00000000-0005-0000-0000-0000BF4A0000}"/>
    <cellStyle name="Normal 14 3 2 2 2 2 2 2 2" xfId="19332" xr:uid="{00000000-0005-0000-0000-0000C04A0000}"/>
    <cellStyle name="Normal 14 3 2 2 2 2 2 3" xfId="19333" xr:uid="{00000000-0005-0000-0000-0000C14A0000}"/>
    <cellStyle name="Normal 14 3 2 2 2 2 3" xfId="19334" xr:uid="{00000000-0005-0000-0000-0000C24A0000}"/>
    <cellStyle name="Normal 14 3 2 2 2 2 3 2" xfId="19335" xr:uid="{00000000-0005-0000-0000-0000C34A0000}"/>
    <cellStyle name="Normal 14 3 2 2 2 2 3 2 2" xfId="19336" xr:uid="{00000000-0005-0000-0000-0000C44A0000}"/>
    <cellStyle name="Normal 14 3 2 2 2 2 3 3" xfId="19337" xr:uid="{00000000-0005-0000-0000-0000C54A0000}"/>
    <cellStyle name="Normal 14 3 2 2 2 2 4" xfId="19338" xr:uid="{00000000-0005-0000-0000-0000C64A0000}"/>
    <cellStyle name="Normal 14 3 2 2 2 2 4 2" xfId="19339" xr:uid="{00000000-0005-0000-0000-0000C74A0000}"/>
    <cellStyle name="Normal 14 3 2 2 2 2 5" xfId="19340" xr:uid="{00000000-0005-0000-0000-0000C84A0000}"/>
    <cellStyle name="Normal 14 3 2 2 2 2 5 2" xfId="19341" xr:uid="{00000000-0005-0000-0000-0000C94A0000}"/>
    <cellStyle name="Normal 14 3 2 2 2 2 6" xfId="19342" xr:uid="{00000000-0005-0000-0000-0000CA4A0000}"/>
    <cellStyle name="Normal 14 3 2 2 2 3" xfId="19343" xr:uid="{00000000-0005-0000-0000-0000CB4A0000}"/>
    <cellStyle name="Normal 14 3 2 2 2 3 2" xfId="19344" xr:uid="{00000000-0005-0000-0000-0000CC4A0000}"/>
    <cellStyle name="Normal 14 3 2 2 2 3 2 2" xfId="19345" xr:uid="{00000000-0005-0000-0000-0000CD4A0000}"/>
    <cellStyle name="Normal 14 3 2 2 2 3 3" xfId="19346" xr:uid="{00000000-0005-0000-0000-0000CE4A0000}"/>
    <cellStyle name="Normal 14 3 2 2 2 4" xfId="19347" xr:uid="{00000000-0005-0000-0000-0000CF4A0000}"/>
    <cellStyle name="Normal 14 3 2 2 2 4 2" xfId="19348" xr:uid="{00000000-0005-0000-0000-0000D04A0000}"/>
    <cellStyle name="Normal 14 3 2 2 2 4 2 2" xfId="19349" xr:uid="{00000000-0005-0000-0000-0000D14A0000}"/>
    <cellStyle name="Normal 14 3 2 2 2 4 3" xfId="19350" xr:uid="{00000000-0005-0000-0000-0000D24A0000}"/>
    <cellStyle name="Normal 14 3 2 2 2 5" xfId="19351" xr:uid="{00000000-0005-0000-0000-0000D34A0000}"/>
    <cellStyle name="Normal 14 3 2 2 2 5 2" xfId="19352" xr:uid="{00000000-0005-0000-0000-0000D44A0000}"/>
    <cellStyle name="Normal 14 3 2 2 2 6" xfId="19353" xr:uid="{00000000-0005-0000-0000-0000D54A0000}"/>
    <cellStyle name="Normal 14 3 2 2 2 6 2" xfId="19354" xr:uid="{00000000-0005-0000-0000-0000D64A0000}"/>
    <cellStyle name="Normal 14 3 2 2 2 7" xfId="19355" xr:uid="{00000000-0005-0000-0000-0000D74A0000}"/>
    <cellStyle name="Normal 14 3 2 2 3" xfId="19356" xr:uid="{00000000-0005-0000-0000-0000D84A0000}"/>
    <cellStyle name="Normal 14 3 2 2 3 2" xfId="19357" xr:uid="{00000000-0005-0000-0000-0000D94A0000}"/>
    <cellStyle name="Normal 14 3 2 2 3 2 2" xfId="19358" xr:uid="{00000000-0005-0000-0000-0000DA4A0000}"/>
    <cellStyle name="Normal 14 3 2 2 3 2 2 2" xfId="19359" xr:uid="{00000000-0005-0000-0000-0000DB4A0000}"/>
    <cellStyle name="Normal 14 3 2 2 3 2 3" xfId="19360" xr:uid="{00000000-0005-0000-0000-0000DC4A0000}"/>
    <cellStyle name="Normal 14 3 2 2 3 3" xfId="19361" xr:uid="{00000000-0005-0000-0000-0000DD4A0000}"/>
    <cellStyle name="Normal 14 3 2 2 3 3 2" xfId="19362" xr:uid="{00000000-0005-0000-0000-0000DE4A0000}"/>
    <cellStyle name="Normal 14 3 2 2 3 3 2 2" xfId="19363" xr:uid="{00000000-0005-0000-0000-0000DF4A0000}"/>
    <cellStyle name="Normal 14 3 2 2 3 3 3" xfId="19364" xr:uid="{00000000-0005-0000-0000-0000E04A0000}"/>
    <cellStyle name="Normal 14 3 2 2 3 4" xfId="19365" xr:uid="{00000000-0005-0000-0000-0000E14A0000}"/>
    <cellStyle name="Normal 14 3 2 2 3 4 2" xfId="19366" xr:uid="{00000000-0005-0000-0000-0000E24A0000}"/>
    <cellStyle name="Normal 14 3 2 2 3 5" xfId="19367" xr:uid="{00000000-0005-0000-0000-0000E34A0000}"/>
    <cellStyle name="Normal 14 3 2 2 3 5 2" xfId="19368" xr:uid="{00000000-0005-0000-0000-0000E44A0000}"/>
    <cellStyle name="Normal 14 3 2 2 3 6" xfId="19369" xr:uid="{00000000-0005-0000-0000-0000E54A0000}"/>
    <cellStyle name="Normal 14 3 2 2 4" xfId="19370" xr:uid="{00000000-0005-0000-0000-0000E64A0000}"/>
    <cellStyle name="Normal 14 3 2 2 4 2" xfId="19371" xr:uid="{00000000-0005-0000-0000-0000E74A0000}"/>
    <cellStyle name="Normal 14 3 2 2 4 2 2" xfId="19372" xr:uid="{00000000-0005-0000-0000-0000E84A0000}"/>
    <cellStyle name="Normal 14 3 2 2 4 3" xfId="19373" xr:uid="{00000000-0005-0000-0000-0000E94A0000}"/>
    <cellStyle name="Normal 14 3 2 2 5" xfId="19374" xr:uid="{00000000-0005-0000-0000-0000EA4A0000}"/>
    <cellStyle name="Normal 14 3 2 2 5 2" xfId="19375" xr:uid="{00000000-0005-0000-0000-0000EB4A0000}"/>
    <cellStyle name="Normal 14 3 2 2 5 2 2" xfId="19376" xr:uid="{00000000-0005-0000-0000-0000EC4A0000}"/>
    <cellStyle name="Normal 14 3 2 2 5 3" xfId="19377" xr:uid="{00000000-0005-0000-0000-0000ED4A0000}"/>
    <cellStyle name="Normal 14 3 2 2 6" xfId="19378" xr:uid="{00000000-0005-0000-0000-0000EE4A0000}"/>
    <cellStyle name="Normal 14 3 2 2 6 2" xfId="19379" xr:uid="{00000000-0005-0000-0000-0000EF4A0000}"/>
    <cellStyle name="Normal 14 3 2 2 7" xfId="19380" xr:uid="{00000000-0005-0000-0000-0000F04A0000}"/>
    <cellStyle name="Normal 14 3 2 2 7 2" xfId="19381" xr:uid="{00000000-0005-0000-0000-0000F14A0000}"/>
    <cellStyle name="Normal 14 3 2 2 8" xfId="19382" xr:uid="{00000000-0005-0000-0000-0000F24A0000}"/>
    <cellStyle name="Normal 14 3 2 3" xfId="19383" xr:uid="{00000000-0005-0000-0000-0000F34A0000}"/>
    <cellStyle name="Normal 14 3 2 3 2" xfId="19384" xr:uid="{00000000-0005-0000-0000-0000F44A0000}"/>
    <cellStyle name="Normal 14 3 2 3 2 2" xfId="19385" xr:uid="{00000000-0005-0000-0000-0000F54A0000}"/>
    <cellStyle name="Normal 14 3 2 3 2 2 2" xfId="19386" xr:uid="{00000000-0005-0000-0000-0000F64A0000}"/>
    <cellStyle name="Normal 14 3 2 3 2 2 2 2" xfId="19387" xr:uid="{00000000-0005-0000-0000-0000F74A0000}"/>
    <cellStyle name="Normal 14 3 2 3 2 2 3" xfId="19388" xr:uid="{00000000-0005-0000-0000-0000F84A0000}"/>
    <cellStyle name="Normal 14 3 2 3 2 3" xfId="19389" xr:uid="{00000000-0005-0000-0000-0000F94A0000}"/>
    <cellStyle name="Normal 14 3 2 3 2 3 2" xfId="19390" xr:uid="{00000000-0005-0000-0000-0000FA4A0000}"/>
    <cellStyle name="Normal 14 3 2 3 2 3 2 2" xfId="19391" xr:uid="{00000000-0005-0000-0000-0000FB4A0000}"/>
    <cellStyle name="Normal 14 3 2 3 2 3 3" xfId="19392" xr:uid="{00000000-0005-0000-0000-0000FC4A0000}"/>
    <cellStyle name="Normal 14 3 2 3 2 4" xfId="19393" xr:uid="{00000000-0005-0000-0000-0000FD4A0000}"/>
    <cellStyle name="Normal 14 3 2 3 2 4 2" xfId="19394" xr:uid="{00000000-0005-0000-0000-0000FE4A0000}"/>
    <cellStyle name="Normal 14 3 2 3 2 5" xfId="19395" xr:uid="{00000000-0005-0000-0000-0000FF4A0000}"/>
    <cellStyle name="Normal 14 3 2 3 2 5 2" xfId="19396" xr:uid="{00000000-0005-0000-0000-0000004B0000}"/>
    <cellStyle name="Normal 14 3 2 3 2 6" xfId="19397" xr:uid="{00000000-0005-0000-0000-0000014B0000}"/>
    <cellStyle name="Normal 14 3 2 3 3" xfId="19398" xr:uid="{00000000-0005-0000-0000-0000024B0000}"/>
    <cellStyle name="Normal 14 3 2 3 3 2" xfId="19399" xr:uid="{00000000-0005-0000-0000-0000034B0000}"/>
    <cellStyle name="Normal 14 3 2 3 3 2 2" xfId="19400" xr:uid="{00000000-0005-0000-0000-0000044B0000}"/>
    <cellStyle name="Normal 14 3 2 3 3 3" xfId="19401" xr:uid="{00000000-0005-0000-0000-0000054B0000}"/>
    <cellStyle name="Normal 14 3 2 3 4" xfId="19402" xr:uid="{00000000-0005-0000-0000-0000064B0000}"/>
    <cellStyle name="Normal 14 3 2 3 4 2" xfId="19403" xr:uid="{00000000-0005-0000-0000-0000074B0000}"/>
    <cellStyle name="Normal 14 3 2 3 4 2 2" xfId="19404" xr:uid="{00000000-0005-0000-0000-0000084B0000}"/>
    <cellStyle name="Normal 14 3 2 3 4 3" xfId="19405" xr:uid="{00000000-0005-0000-0000-0000094B0000}"/>
    <cellStyle name="Normal 14 3 2 3 5" xfId="19406" xr:uid="{00000000-0005-0000-0000-00000A4B0000}"/>
    <cellStyle name="Normal 14 3 2 3 5 2" xfId="19407" xr:uid="{00000000-0005-0000-0000-00000B4B0000}"/>
    <cellStyle name="Normal 14 3 2 3 6" xfId="19408" xr:uid="{00000000-0005-0000-0000-00000C4B0000}"/>
    <cellStyle name="Normal 14 3 2 3 6 2" xfId="19409" xr:uid="{00000000-0005-0000-0000-00000D4B0000}"/>
    <cellStyle name="Normal 14 3 2 3 7" xfId="19410" xr:uid="{00000000-0005-0000-0000-00000E4B0000}"/>
    <cellStyle name="Normal 14 3 2 4" xfId="19411" xr:uid="{00000000-0005-0000-0000-00000F4B0000}"/>
    <cellStyle name="Normal 14 3 2 4 2" xfId="19412" xr:uid="{00000000-0005-0000-0000-0000104B0000}"/>
    <cellStyle name="Normal 14 3 2 4 2 2" xfId="19413" xr:uid="{00000000-0005-0000-0000-0000114B0000}"/>
    <cellStyle name="Normal 14 3 2 4 2 2 2" xfId="19414" xr:uid="{00000000-0005-0000-0000-0000124B0000}"/>
    <cellStyle name="Normal 14 3 2 4 2 2 2 2" xfId="19415" xr:uid="{00000000-0005-0000-0000-0000134B0000}"/>
    <cellStyle name="Normal 14 3 2 4 2 2 3" xfId="19416" xr:uid="{00000000-0005-0000-0000-0000144B0000}"/>
    <cellStyle name="Normal 14 3 2 4 2 3" xfId="19417" xr:uid="{00000000-0005-0000-0000-0000154B0000}"/>
    <cellStyle name="Normal 14 3 2 4 2 3 2" xfId="19418" xr:uid="{00000000-0005-0000-0000-0000164B0000}"/>
    <cellStyle name="Normal 14 3 2 4 2 3 2 2" xfId="19419" xr:uid="{00000000-0005-0000-0000-0000174B0000}"/>
    <cellStyle name="Normal 14 3 2 4 2 3 3" xfId="19420" xr:uid="{00000000-0005-0000-0000-0000184B0000}"/>
    <cellStyle name="Normal 14 3 2 4 2 4" xfId="19421" xr:uid="{00000000-0005-0000-0000-0000194B0000}"/>
    <cellStyle name="Normal 14 3 2 4 2 4 2" xfId="19422" xr:uid="{00000000-0005-0000-0000-00001A4B0000}"/>
    <cellStyle name="Normal 14 3 2 4 2 5" xfId="19423" xr:uid="{00000000-0005-0000-0000-00001B4B0000}"/>
    <cellStyle name="Normal 14 3 2 4 2 5 2" xfId="19424" xr:uid="{00000000-0005-0000-0000-00001C4B0000}"/>
    <cellStyle name="Normal 14 3 2 4 2 6" xfId="19425" xr:uid="{00000000-0005-0000-0000-00001D4B0000}"/>
    <cellStyle name="Normal 14 3 2 4 3" xfId="19426" xr:uid="{00000000-0005-0000-0000-00001E4B0000}"/>
    <cellStyle name="Normal 14 3 2 4 3 2" xfId="19427" xr:uid="{00000000-0005-0000-0000-00001F4B0000}"/>
    <cellStyle name="Normal 14 3 2 4 3 2 2" xfId="19428" xr:uid="{00000000-0005-0000-0000-0000204B0000}"/>
    <cellStyle name="Normal 14 3 2 4 3 3" xfId="19429" xr:uid="{00000000-0005-0000-0000-0000214B0000}"/>
    <cellStyle name="Normal 14 3 2 4 4" xfId="19430" xr:uid="{00000000-0005-0000-0000-0000224B0000}"/>
    <cellStyle name="Normal 14 3 2 4 4 2" xfId="19431" xr:uid="{00000000-0005-0000-0000-0000234B0000}"/>
    <cellStyle name="Normal 14 3 2 4 4 2 2" xfId="19432" xr:uid="{00000000-0005-0000-0000-0000244B0000}"/>
    <cellStyle name="Normal 14 3 2 4 4 3" xfId="19433" xr:uid="{00000000-0005-0000-0000-0000254B0000}"/>
    <cellStyle name="Normal 14 3 2 4 5" xfId="19434" xr:uid="{00000000-0005-0000-0000-0000264B0000}"/>
    <cellStyle name="Normal 14 3 2 4 5 2" xfId="19435" xr:uid="{00000000-0005-0000-0000-0000274B0000}"/>
    <cellStyle name="Normal 14 3 2 4 6" xfId="19436" xr:uid="{00000000-0005-0000-0000-0000284B0000}"/>
    <cellStyle name="Normal 14 3 2 4 6 2" xfId="19437" xr:uid="{00000000-0005-0000-0000-0000294B0000}"/>
    <cellStyle name="Normal 14 3 2 4 7" xfId="19438" xr:uid="{00000000-0005-0000-0000-00002A4B0000}"/>
    <cellStyle name="Normal 14 3 2 5" xfId="19439" xr:uid="{00000000-0005-0000-0000-00002B4B0000}"/>
    <cellStyle name="Normal 14 3 2 5 2" xfId="19440" xr:uid="{00000000-0005-0000-0000-00002C4B0000}"/>
    <cellStyle name="Normal 14 3 2 5 2 2" xfId="19441" xr:uid="{00000000-0005-0000-0000-00002D4B0000}"/>
    <cellStyle name="Normal 14 3 2 5 2 2 2" xfId="19442" xr:uid="{00000000-0005-0000-0000-00002E4B0000}"/>
    <cellStyle name="Normal 14 3 2 5 2 3" xfId="19443" xr:uid="{00000000-0005-0000-0000-00002F4B0000}"/>
    <cellStyle name="Normal 14 3 2 5 3" xfId="19444" xr:uid="{00000000-0005-0000-0000-0000304B0000}"/>
    <cellStyle name="Normal 14 3 2 5 3 2" xfId="19445" xr:uid="{00000000-0005-0000-0000-0000314B0000}"/>
    <cellStyle name="Normal 14 3 2 5 3 2 2" xfId="19446" xr:uid="{00000000-0005-0000-0000-0000324B0000}"/>
    <cellStyle name="Normal 14 3 2 5 3 3" xfId="19447" xr:uid="{00000000-0005-0000-0000-0000334B0000}"/>
    <cellStyle name="Normal 14 3 2 5 4" xfId="19448" xr:uid="{00000000-0005-0000-0000-0000344B0000}"/>
    <cellStyle name="Normal 14 3 2 5 4 2" xfId="19449" xr:uid="{00000000-0005-0000-0000-0000354B0000}"/>
    <cellStyle name="Normal 14 3 2 5 5" xfId="19450" xr:uid="{00000000-0005-0000-0000-0000364B0000}"/>
    <cellStyle name="Normal 14 3 2 5 5 2" xfId="19451" xr:uid="{00000000-0005-0000-0000-0000374B0000}"/>
    <cellStyle name="Normal 14 3 2 5 6" xfId="19452" xr:uid="{00000000-0005-0000-0000-0000384B0000}"/>
    <cellStyle name="Normal 14 3 2 6" xfId="19453" xr:uid="{00000000-0005-0000-0000-0000394B0000}"/>
    <cellStyle name="Normal 14 3 2 6 2" xfId="19454" xr:uid="{00000000-0005-0000-0000-00003A4B0000}"/>
    <cellStyle name="Normal 14 3 2 6 2 2" xfId="19455" xr:uid="{00000000-0005-0000-0000-00003B4B0000}"/>
    <cellStyle name="Normal 14 3 2 6 3" xfId="19456" xr:uid="{00000000-0005-0000-0000-00003C4B0000}"/>
    <cellStyle name="Normal 14 3 2 7" xfId="19457" xr:uid="{00000000-0005-0000-0000-00003D4B0000}"/>
    <cellStyle name="Normal 14 3 2 7 2" xfId="19458" xr:uid="{00000000-0005-0000-0000-00003E4B0000}"/>
    <cellStyle name="Normal 14 3 2 7 2 2" xfId="19459" xr:uid="{00000000-0005-0000-0000-00003F4B0000}"/>
    <cellStyle name="Normal 14 3 2 7 3" xfId="19460" xr:uid="{00000000-0005-0000-0000-0000404B0000}"/>
    <cellStyle name="Normal 14 3 2 8" xfId="19461" xr:uid="{00000000-0005-0000-0000-0000414B0000}"/>
    <cellStyle name="Normal 14 3 2 8 2" xfId="19462" xr:uid="{00000000-0005-0000-0000-0000424B0000}"/>
    <cellStyle name="Normal 14 3 2 9" xfId="19463" xr:uid="{00000000-0005-0000-0000-0000434B0000}"/>
    <cellStyle name="Normal 14 3 2 9 2" xfId="19464" xr:uid="{00000000-0005-0000-0000-0000444B0000}"/>
    <cellStyle name="Normal 14 3 3" xfId="19465" xr:uid="{00000000-0005-0000-0000-0000454B0000}"/>
    <cellStyle name="Normal 14 3 3 2" xfId="19466" xr:uid="{00000000-0005-0000-0000-0000464B0000}"/>
    <cellStyle name="Normal 14 3 3 2 2" xfId="19467" xr:uid="{00000000-0005-0000-0000-0000474B0000}"/>
    <cellStyle name="Normal 14 3 3 2 2 2" xfId="19468" xr:uid="{00000000-0005-0000-0000-0000484B0000}"/>
    <cellStyle name="Normal 14 3 3 2 2 2 2" xfId="19469" xr:uid="{00000000-0005-0000-0000-0000494B0000}"/>
    <cellStyle name="Normal 14 3 3 2 2 2 2 2" xfId="19470" xr:uid="{00000000-0005-0000-0000-00004A4B0000}"/>
    <cellStyle name="Normal 14 3 3 2 2 2 3" xfId="19471" xr:uid="{00000000-0005-0000-0000-00004B4B0000}"/>
    <cellStyle name="Normal 14 3 3 2 2 3" xfId="19472" xr:uid="{00000000-0005-0000-0000-00004C4B0000}"/>
    <cellStyle name="Normal 14 3 3 2 2 3 2" xfId="19473" xr:uid="{00000000-0005-0000-0000-00004D4B0000}"/>
    <cellStyle name="Normal 14 3 3 2 2 3 2 2" xfId="19474" xr:uid="{00000000-0005-0000-0000-00004E4B0000}"/>
    <cellStyle name="Normal 14 3 3 2 2 3 3" xfId="19475" xr:uid="{00000000-0005-0000-0000-00004F4B0000}"/>
    <cellStyle name="Normal 14 3 3 2 2 4" xfId="19476" xr:uid="{00000000-0005-0000-0000-0000504B0000}"/>
    <cellStyle name="Normal 14 3 3 2 2 4 2" xfId="19477" xr:uid="{00000000-0005-0000-0000-0000514B0000}"/>
    <cellStyle name="Normal 14 3 3 2 2 5" xfId="19478" xr:uid="{00000000-0005-0000-0000-0000524B0000}"/>
    <cellStyle name="Normal 14 3 3 2 2 5 2" xfId="19479" xr:uid="{00000000-0005-0000-0000-0000534B0000}"/>
    <cellStyle name="Normal 14 3 3 2 2 6" xfId="19480" xr:uid="{00000000-0005-0000-0000-0000544B0000}"/>
    <cellStyle name="Normal 14 3 3 2 3" xfId="19481" xr:uid="{00000000-0005-0000-0000-0000554B0000}"/>
    <cellStyle name="Normal 14 3 3 2 3 2" xfId="19482" xr:uid="{00000000-0005-0000-0000-0000564B0000}"/>
    <cellStyle name="Normal 14 3 3 2 3 2 2" xfId="19483" xr:uid="{00000000-0005-0000-0000-0000574B0000}"/>
    <cellStyle name="Normal 14 3 3 2 3 3" xfId="19484" xr:uid="{00000000-0005-0000-0000-0000584B0000}"/>
    <cellStyle name="Normal 14 3 3 2 4" xfId="19485" xr:uid="{00000000-0005-0000-0000-0000594B0000}"/>
    <cellStyle name="Normal 14 3 3 2 4 2" xfId="19486" xr:uid="{00000000-0005-0000-0000-00005A4B0000}"/>
    <cellStyle name="Normal 14 3 3 2 4 2 2" xfId="19487" xr:uid="{00000000-0005-0000-0000-00005B4B0000}"/>
    <cellStyle name="Normal 14 3 3 2 4 3" xfId="19488" xr:uid="{00000000-0005-0000-0000-00005C4B0000}"/>
    <cellStyle name="Normal 14 3 3 2 5" xfId="19489" xr:uid="{00000000-0005-0000-0000-00005D4B0000}"/>
    <cellStyle name="Normal 14 3 3 2 5 2" xfId="19490" xr:uid="{00000000-0005-0000-0000-00005E4B0000}"/>
    <cellStyle name="Normal 14 3 3 2 6" xfId="19491" xr:uid="{00000000-0005-0000-0000-00005F4B0000}"/>
    <cellStyle name="Normal 14 3 3 2 6 2" xfId="19492" xr:uid="{00000000-0005-0000-0000-0000604B0000}"/>
    <cellStyle name="Normal 14 3 3 2 7" xfId="19493" xr:uid="{00000000-0005-0000-0000-0000614B0000}"/>
    <cellStyle name="Normal 14 3 3 3" xfId="19494" xr:uid="{00000000-0005-0000-0000-0000624B0000}"/>
    <cellStyle name="Normal 14 3 3 3 2" xfId="19495" xr:uid="{00000000-0005-0000-0000-0000634B0000}"/>
    <cellStyle name="Normal 14 3 3 3 2 2" xfId="19496" xr:uid="{00000000-0005-0000-0000-0000644B0000}"/>
    <cellStyle name="Normal 14 3 3 3 2 2 2" xfId="19497" xr:uid="{00000000-0005-0000-0000-0000654B0000}"/>
    <cellStyle name="Normal 14 3 3 3 2 3" xfId="19498" xr:uid="{00000000-0005-0000-0000-0000664B0000}"/>
    <cellStyle name="Normal 14 3 3 3 3" xfId="19499" xr:uid="{00000000-0005-0000-0000-0000674B0000}"/>
    <cellStyle name="Normal 14 3 3 3 3 2" xfId="19500" xr:uid="{00000000-0005-0000-0000-0000684B0000}"/>
    <cellStyle name="Normal 14 3 3 3 3 2 2" xfId="19501" xr:uid="{00000000-0005-0000-0000-0000694B0000}"/>
    <cellStyle name="Normal 14 3 3 3 3 3" xfId="19502" xr:uid="{00000000-0005-0000-0000-00006A4B0000}"/>
    <cellStyle name="Normal 14 3 3 3 4" xfId="19503" xr:uid="{00000000-0005-0000-0000-00006B4B0000}"/>
    <cellStyle name="Normal 14 3 3 3 4 2" xfId="19504" xr:uid="{00000000-0005-0000-0000-00006C4B0000}"/>
    <cellStyle name="Normal 14 3 3 3 5" xfId="19505" xr:uid="{00000000-0005-0000-0000-00006D4B0000}"/>
    <cellStyle name="Normal 14 3 3 3 5 2" xfId="19506" xr:uid="{00000000-0005-0000-0000-00006E4B0000}"/>
    <cellStyle name="Normal 14 3 3 3 6" xfId="19507" xr:uid="{00000000-0005-0000-0000-00006F4B0000}"/>
    <cellStyle name="Normal 14 3 3 4" xfId="19508" xr:uid="{00000000-0005-0000-0000-0000704B0000}"/>
    <cellStyle name="Normal 14 3 3 4 2" xfId="19509" xr:uid="{00000000-0005-0000-0000-0000714B0000}"/>
    <cellStyle name="Normal 14 3 3 4 2 2" xfId="19510" xr:uid="{00000000-0005-0000-0000-0000724B0000}"/>
    <cellStyle name="Normal 14 3 3 4 3" xfId="19511" xr:uid="{00000000-0005-0000-0000-0000734B0000}"/>
    <cellStyle name="Normal 14 3 3 5" xfId="19512" xr:uid="{00000000-0005-0000-0000-0000744B0000}"/>
    <cellStyle name="Normal 14 3 3 5 2" xfId="19513" xr:uid="{00000000-0005-0000-0000-0000754B0000}"/>
    <cellStyle name="Normal 14 3 3 5 2 2" xfId="19514" xr:uid="{00000000-0005-0000-0000-0000764B0000}"/>
    <cellStyle name="Normal 14 3 3 5 3" xfId="19515" xr:uid="{00000000-0005-0000-0000-0000774B0000}"/>
    <cellStyle name="Normal 14 3 3 6" xfId="19516" xr:uid="{00000000-0005-0000-0000-0000784B0000}"/>
    <cellStyle name="Normal 14 3 3 6 2" xfId="19517" xr:uid="{00000000-0005-0000-0000-0000794B0000}"/>
    <cellStyle name="Normal 14 3 3 7" xfId="19518" xr:uid="{00000000-0005-0000-0000-00007A4B0000}"/>
    <cellStyle name="Normal 14 3 3 7 2" xfId="19519" xr:uid="{00000000-0005-0000-0000-00007B4B0000}"/>
    <cellStyle name="Normal 14 3 3 8" xfId="19520" xr:uid="{00000000-0005-0000-0000-00007C4B0000}"/>
    <cellStyle name="Normal 14 3 4" xfId="19521" xr:uid="{00000000-0005-0000-0000-00007D4B0000}"/>
    <cellStyle name="Normal 14 3 4 2" xfId="19522" xr:uid="{00000000-0005-0000-0000-00007E4B0000}"/>
    <cellStyle name="Normal 14 3 4 2 2" xfId="19523" xr:uid="{00000000-0005-0000-0000-00007F4B0000}"/>
    <cellStyle name="Normal 14 3 4 2 2 2" xfId="19524" xr:uid="{00000000-0005-0000-0000-0000804B0000}"/>
    <cellStyle name="Normal 14 3 4 2 2 2 2" xfId="19525" xr:uid="{00000000-0005-0000-0000-0000814B0000}"/>
    <cellStyle name="Normal 14 3 4 2 2 3" xfId="19526" xr:uid="{00000000-0005-0000-0000-0000824B0000}"/>
    <cellStyle name="Normal 14 3 4 2 3" xfId="19527" xr:uid="{00000000-0005-0000-0000-0000834B0000}"/>
    <cellStyle name="Normal 14 3 4 2 3 2" xfId="19528" xr:uid="{00000000-0005-0000-0000-0000844B0000}"/>
    <cellStyle name="Normal 14 3 4 2 3 2 2" xfId="19529" xr:uid="{00000000-0005-0000-0000-0000854B0000}"/>
    <cellStyle name="Normal 14 3 4 2 3 3" xfId="19530" xr:uid="{00000000-0005-0000-0000-0000864B0000}"/>
    <cellStyle name="Normal 14 3 4 2 4" xfId="19531" xr:uid="{00000000-0005-0000-0000-0000874B0000}"/>
    <cellStyle name="Normal 14 3 4 2 4 2" xfId="19532" xr:uid="{00000000-0005-0000-0000-0000884B0000}"/>
    <cellStyle name="Normal 14 3 4 2 5" xfId="19533" xr:uid="{00000000-0005-0000-0000-0000894B0000}"/>
    <cellStyle name="Normal 14 3 4 2 5 2" xfId="19534" xr:uid="{00000000-0005-0000-0000-00008A4B0000}"/>
    <cellStyle name="Normal 14 3 4 2 6" xfId="19535" xr:uid="{00000000-0005-0000-0000-00008B4B0000}"/>
    <cellStyle name="Normal 14 3 4 3" xfId="19536" xr:uid="{00000000-0005-0000-0000-00008C4B0000}"/>
    <cellStyle name="Normal 14 3 4 3 2" xfId="19537" xr:uid="{00000000-0005-0000-0000-00008D4B0000}"/>
    <cellStyle name="Normal 14 3 4 3 2 2" xfId="19538" xr:uid="{00000000-0005-0000-0000-00008E4B0000}"/>
    <cellStyle name="Normal 14 3 4 3 3" xfId="19539" xr:uid="{00000000-0005-0000-0000-00008F4B0000}"/>
    <cellStyle name="Normal 14 3 4 4" xfId="19540" xr:uid="{00000000-0005-0000-0000-0000904B0000}"/>
    <cellStyle name="Normal 14 3 4 4 2" xfId="19541" xr:uid="{00000000-0005-0000-0000-0000914B0000}"/>
    <cellStyle name="Normal 14 3 4 4 2 2" xfId="19542" xr:uid="{00000000-0005-0000-0000-0000924B0000}"/>
    <cellStyle name="Normal 14 3 4 4 3" xfId="19543" xr:uid="{00000000-0005-0000-0000-0000934B0000}"/>
    <cellStyle name="Normal 14 3 4 5" xfId="19544" xr:uid="{00000000-0005-0000-0000-0000944B0000}"/>
    <cellStyle name="Normal 14 3 4 5 2" xfId="19545" xr:uid="{00000000-0005-0000-0000-0000954B0000}"/>
    <cellStyle name="Normal 14 3 4 6" xfId="19546" xr:uid="{00000000-0005-0000-0000-0000964B0000}"/>
    <cellStyle name="Normal 14 3 4 6 2" xfId="19547" xr:uid="{00000000-0005-0000-0000-0000974B0000}"/>
    <cellStyle name="Normal 14 3 4 7" xfId="19548" xr:uid="{00000000-0005-0000-0000-0000984B0000}"/>
    <cellStyle name="Normal 14 3 5" xfId="19549" xr:uid="{00000000-0005-0000-0000-0000994B0000}"/>
    <cellStyle name="Normal 14 3 5 2" xfId="19550" xr:uid="{00000000-0005-0000-0000-00009A4B0000}"/>
    <cellStyle name="Normal 14 3 5 2 2" xfId="19551" xr:uid="{00000000-0005-0000-0000-00009B4B0000}"/>
    <cellStyle name="Normal 14 3 5 2 2 2" xfId="19552" xr:uid="{00000000-0005-0000-0000-00009C4B0000}"/>
    <cellStyle name="Normal 14 3 5 2 2 2 2" xfId="19553" xr:uid="{00000000-0005-0000-0000-00009D4B0000}"/>
    <cellStyle name="Normal 14 3 5 2 2 3" xfId="19554" xr:uid="{00000000-0005-0000-0000-00009E4B0000}"/>
    <cellStyle name="Normal 14 3 5 2 3" xfId="19555" xr:uid="{00000000-0005-0000-0000-00009F4B0000}"/>
    <cellStyle name="Normal 14 3 5 2 3 2" xfId="19556" xr:uid="{00000000-0005-0000-0000-0000A04B0000}"/>
    <cellStyle name="Normal 14 3 5 2 3 2 2" xfId="19557" xr:uid="{00000000-0005-0000-0000-0000A14B0000}"/>
    <cellStyle name="Normal 14 3 5 2 3 3" xfId="19558" xr:uid="{00000000-0005-0000-0000-0000A24B0000}"/>
    <cellStyle name="Normal 14 3 5 2 4" xfId="19559" xr:uid="{00000000-0005-0000-0000-0000A34B0000}"/>
    <cellStyle name="Normal 14 3 5 2 4 2" xfId="19560" xr:uid="{00000000-0005-0000-0000-0000A44B0000}"/>
    <cellStyle name="Normal 14 3 5 2 5" xfId="19561" xr:uid="{00000000-0005-0000-0000-0000A54B0000}"/>
    <cellStyle name="Normal 14 3 5 2 5 2" xfId="19562" xr:uid="{00000000-0005-0000-0000-0000A64B0000}"/>
    <cellStyle name="Normal 14 3 5 2 6" xfId="19563" xr:uid="{00000000-0005-0000-0000-0000A74B0000}"/>
    <cellStyle name="Normal 14 3 5 3" xfId="19564" xr:uid="{00000000-0005-0000-0000-0000A84B0000}"/>
    <cellStyle name="Normal 14 3 5 3 2" xfId="19565" xr:uid="{00000000-0005-0000-0000-0000A94B0000}"/>
    <cellStyle name="Normal 14 3 5 3 2 2" xfId="19566" xr:uid="{00000000-0005-0000-0000-0000AA4B0000}"/>
    <cellStyle name="Normal 14 3 5 3 3" xfId="19567" xr:uid="{00000000-0005-0000-0000-0000AB4B0000}"/>
    <cellStyle name="Normal 14 3 5 4" xfId="19568" xr:uid="{00000000-0005-0000-0000-0000AC4B0000}"/>
    <cellStyle name="Normal 14 3 5 4 2" xfId="19569" xr:uid="{00000000-0005-0000-0000-0000AD4B0000}"/>
    <cellStyle name="Normal 14 3 5 4 2 2" xfId="19570" xr:uid="{00000000-0005-0000-0000-0000AE4B0000}"/>
    <cellStyle name="Normal 14 3 5 4 3" xfId="19571" xr:uid="{00000000-0005-0000-0000-0000AF4B0000}"/>
    <cellStyle name="Normal 14 3 5 5" xfId="19572" xr:uid="{00000000-0005-0000-0000-0000B04B0000}"/>
    <cellStyle name="Normal 14 3 5 5 2" xfId="19573" xr:uid="{00000000-0005-0000-0000-0000B14B0000}"/>
    <cellStyle name="Normal 14 3 5 6" xfId="19574" xr:uid="{00000000-0005-0000-0000-0000B24B0000}"/>
    <cellStyle name="Normal 14 3 5 6 2" xfId="19575" xr:uid="{00000000-0005-0000-0000-0000B34B0000}"/>
    <cellStyle name="Normal 14 3 5 7" xfId="19576" xr:uid="{00000000-0005-0000-0000-0000B44B0000}"/>
    <cellStyle name="Normal 14 3 6" xfId="19577" xr:uid="{00000000-0005-0000-0000-0000B54B0000}"/>
    <cellStyle name="Normal 14 3 6 2" xfId="19578" xr:uid="{00000000-0005-0000-0000-0000B64B0000}"/>
    <cellStyle name="Normal 14 3 6 2 2" xfId="19579" xr:uid="{00000000-0005-0000-0000-0000B74B0000}"/>
    <cellStyle name="Normal 14 3 6 2 2 2" xfId="19580" xr:uid="{00000000-0005-0000-0000-0000B84B0000}"/>
    <cellStyle name="Normal 14 3 6 2 3" xfId="19581" xr:uid="{00000000-0005-0000-0000-0000B94B0000}"/>
    <cellStyle name="Normal 14 3 6 3" xfId="19582" xr:uid="{00000000-0005-0000-0000-0000BA4B0000}"/>
    <cellStyle name="Normal 14 3 6 3 2" xfId="19583" xr:uid="{00000000-0005-0000-0000-0000BB4B0000}"/>
    <cellStyle name="Normal 14 3 6 3 2 2" xfId="19584" xr:uid="{00000000-0005-0000-0000-0000BC4B0000}"/>
    <cellStyle name="Normal 14 3 6 3 3" xfId="19585" xr:uid="{00000000-0005-0000-0000-0000BD4B0000}"/>
    <cellStyle name="Normal 14 3 6 4" xfId="19586" xr:uid="{00000000-0005-0000-0000-0000BE4B0000}"/>
    <cellStyle name="Normal 14 3 6 4 2" xfId="19587" xr:uid="{00000000-0005-0000-0000-0000BF4B0000}"/>
    <cellStyle name="Normal 14 3 6 5" xfId="19588" xr:uid="{00000000-0005-0000-0000-0000C04B0000}"/>
    <cellStyle name="Normal 14 3 6 5 2" xfId="19589" xr:uid="{00000000-0005-0000-0000-0000C14B0000}"/>
    <cellStyle name="Normal 14 3 6 6" xfId="19590" xr:uid="{00000000-0005-0000-0000-0000C24B0000}"/>
    <cellStyle name="Normal 14 3 7" xfId="19591" xr:uid="{00000000-0005-0000-0000-0000C34B0000}"/>
    <cellStyle name="Normal 14 3 7 2" xfId="19592" xr:uid="{00000000-0005-0000-0000-0000C44B0000}"/>
    <cellStyle name="Normal 14 3 7 2 2" xfId="19593" xr:uid="{00000000-0005-0000-0000-0000C54B0000}"/>
    <cellStyle name="Normal 14 3 7 3" xfId="19594" xr:uid="{00000000-0005-0000-0000-0000C64B0000}"/>
    <cellStyle name="Normal 14 3 8" xfId="19595" xr:uid="{00000000-0005-0000-0000-0000C74B0000}"/>
    <cellStyle name="Normal 14 3 8 2" xfId="19596" xr:uid="{00000000-0005-0000-0000-0000C84B0000}"/>
    <cellStyle name="Normal 14 3 8 2 2" xfId="19597" xr:uid="{00000000-0005-0000-0000-0000C94B0000}"/>
    <cellStyle name="Normal 14 3 8 3" xfId="19598" xr:uid="{00000000-0005-0000-0000-0000CA4B0000}"/>
    <cellStyle name="Normal 14 3 9" xfId="19599" xr:uid="{00000000-0005-0000-0000-0000CB4B0000}"/>
    <cellStyle name="Normal 14 3 9 2" xfId="19600" xr:uid="{00000000-0005-0000-0000-0000CC4B0000}"/>
    <cellStyle name="Normal 14 4" xfId="19601" xr:uid="{00000000-0005-0000-0000-0000CD4B0000}"/>
    <cellStyle name="Normal 14 4 10" xfId="19602" xr:uid="{00000000-0005-0000-0000-0000CE4B0000}"/>
    <cellStyle name="Normal 14 4 2" xfId="19603" xr:uid="{00000000-0005-0000-0000-0000CF4B0000}"/>
    <cellStyle name="Normal 14 4 2 2" xfId="19604" xr:uid="{00000000-0005-0000-0000-0000D04B0000}"/>
    <cellStyle name="Normal 14 4 2 2 2" xfId="19605" xr:uid="{00000000-0005-0000-0000-0000D14B0000}"/>
    <cellStyle name="Normal 14 4 2 2 2 2" xfId="19606" xr:uid="{00000000-0005-0000-0000-0000D24B0000}"/>
    <cellStyle name="Normal 14 4 2 2 2 2 2" xfId="19607" xr:uid="{00000000-0005-0000-0000-0000D34B0000}"/>
    <cellStyle name="Normal 14 4 2 2 2 2 2 2" xfId="19608" xr:uid="{00000000-0005-0000-0000-0000D44B0000}"/>
    <cellStyle name="Normal 14 4 2 2 2 2 3" xfId="19609" xr:uid="{00000000-0005-0000-0000-0000D54B0000}"/>
    <cellStyle name="Normal 14 4 2 2 2 3" xfId="19610" xr:uid="{00000000-0005-0000-0000-0000D64B0000}"/>
    <cellStyle name="Normal 14 4 2 2 2 3 2" xfId="19611" xr:uid="{00000000-0005-0000-0000-0000D74B0000}"/>
    <cellStyle name="Normal 14 4 2 2 2 3 2 2" xfId="19612" xr:uid="{00000000-0005-0000-0000-0000D84B0000}"/>
    <cellStyle name="Normal 14 4 2 2 2 3 3" xfId="19613" xr:uid="{00000000-0005-0000-0000-0000D94B0000}"/>
    <cellStyle name="Normal 14 4 2 2 2 4" xfId="19614" xr:uid="{00000000-0005-0000-0000-0000DA4B0000}"/>
    <cellStyle name="Normal 14 4 2 2 2 4 2" xfId="19615" xr:uid="{00000000-0005-0000-0000-0000DB4B0000}"/>
    <cellStyle name="Normal 14 4 2 2 2 5" xfId="19616" xr:uid="{00000000-0005-0000-0000-0000DC4B0000}"/>
    <cellStyle name="Normal 14 4 2 2 2 5 2" xfId="19617" xr:uid="{00000000-0005-0000-0000-0000DD4B0000}"/>
    <cellStyle name="Normal 14 4 2 2 2 6" xfId="19618" xr:uid="{00000000-0005-0000-0000-0000DE4B0000}"/>
    <cellStyle name="Normal 14 4 2 2 3" xfId="19619" xr:uid="{00000000-0005-0000-0000-0000DF4B0000}"/>
    <cellStyle name="Normal 14 4 2 2 3 2" xfId="19620" xr:uid="{00000000-0005-0000-0000-0000E04B0000}"/>
    <cellStyle name="Normal 14 4 2 2 3 2 2" xfId="19621" xr:uid="{00000000-0005-0000-0000-0000E14B0000}"/>
    <cellStyle name="Normal 14 4 2 2 3 3" xfId="19622" xr:uid="{00000000-0005-0000-0000-0000E24B0000}"/>
    <cellStyle name="Normal 14 4 2 2 4" xfId="19623" xr:uid="{00000000-0005-0000-0000-0000E34B0000}"/>
    <cellStyle name="Normal 14 4 2 2 4 2" xfId="19624" xr:uid="{00000000-0005-0000-0000-0000E44B0000}"/>
    <cellStyle name="Normal 14 4 2 2 4 2 2" xfId="19625" xr:uid="{00000000-0005-0000-0000-0000E54B0000}"/>
    <cellStyle name="Normal 14 4 2 2 4 3" xfId="19626" xr:uid="{00000000-0005-0000-0000-0000E64B0000}"/>
    <cellStyle name="Normal 14 4 2 2 5" xfId="19627" xr:uid="{00000000-0005-0000-0000-0000E74B0000}"/>
    <cellStyle name="Normal 14 4 2 2 5 2" xfId="19628" xr:uid="{00000000-0005-0000-0000-0000E84B0000}"/>
    <cellStyle name="Normal 14 4 2 2 6" xfId="19629" xr:uid="{00000000-0005-0000-0000-0000E94B0000}"/>
    <cellStyle name="Normal 14 4 2 2 6 2" xfId="19630" xr:uid="{00000000-0005-0000-0000-0000EA4B0000}"/>
    <cellStyle name="Normal 14 4 2 2 7" xfId="19631" xr:uid="{00000000-0005-0000-0000-0000EB4B0000}"/>
    <cellStyle name="Normal 14 4 2 3" xfId="19632" xr:uid="{00000000-0005-0000-0000-0000EC4B0000}"/>
    <cellStyle name="Normal 14 4 2 3 2" xfId="19633" xr:uid="{00000000-0005-0000-0000-0000ED4B0000}"/>
    <cellStyle name="Normal 14 4 2 3 2 2" xfId="19634" xr:uid="{00000000-0005-0000-0000-0000EE4B0000}"/>
    <cellStyle name="Normal 14 4 2 3 2 2 2" xfId="19635" xr:uid="{00000000-0005-0000-0000-0000EF4B0000}"/>
    <cellStyle name="Normal 14 4 2 3 2 3" xfId="19636" xr:uid="{00000000-0005-0000-0000-0000F04B0000}"/>
    <cellStyle name="Normal 14 4 2 3 3" xfId="19637" xr:uid="{00000000-0005-0000-0000-0000F14B0000}"/>
    <cellStyle name="Normal 14 4 2 3 3 2" xfId="19638" xr:uid="{00000000-0005-0000-0000-0000F24B0000}"/>
    <cellStyle name="Normal 14 4 2 3 3 2 2" xfId="19639" xr:uid="{00000000-0005-0000-0000-0000F34B0000}"/>
    <cellStyle name="Normal 14 4 2 3 3 3" xfId="19640" xr:uid="{00000000-0005-0000-0000-0000F44B0000}"/>
    <cellStyle name="Normal 14 4 2 3 4" xfId="19641" xr:uid="{00000000-0005-0000-0000-0000F54B0000}"/>
    <cellStyle name="Normal 14 4 2 3 4 2" xfId="19642" xr:uid="{00000000-0005-0000-0000-0000F64B0000}"/>
    <cellStyle name="Normal 14 4 2 3 5" xfId="19643" xr:uid="{00000000-0005-0000-0000-0000F74B0000}"/>
    <cellStyle name="Normal 14 4 2 3 5 2" xfId="19644" xr:uid="{00000000-0005-0000-0000-0000F84B0000}"/>
    <cellStyle name="Normal 14 4 2 3 6" xfId="19645" xr:uid="{00000000-0005-0000-0000-0000F94B0000}"/>
    <cellStyle name="Normal 14 4 2 4" xfId="19646" xr:uid="{00000000-0005-0000-0000-0000FA4B0000}"/>
    <cellStyle name="Normal 14 4 2 4 2" xfId="19647" xr:uid="{00000000-0005-0000-0000-0000FB4B0000}"/>
    <cellStyle name="Normal 14 4 2 4 2 2" xfId="19648" xr:uid="{00000000-0005-0000-0000-0000FC4B0000}"/>
    <cellStyle name="Normal 14 4 2 4 3" xfId="19649" xr:uid="{00000000-0005-0000-0000-0000FD4B0000}"/>
    <cellStyle name="Normal 14 4 2 5" xfId="19650" xr:uid="{00000000-0005-0000-0000-0000FE4B0000}"/>
    <cellStyle name="Normal 14 4 2 5 2" xfId="19651" xr:uid="{00000000-0005-0000-0000-0000FF4B0000}"/>
    <cellStyle name="Normal 14 4 2 5 2 2" xfId="19652" xr:uid="{00000000-0005-0000-0000-0000004C0000}"/>
    <cellStyle name="Normal 14 4 2 5 3" xfId="19653" xr:uid="{00000000-0005-0000-0000-0000014C0000}"/>
    <cellStyle name="Normal 14 4 2 6" xfId="19654" xr:uid="{00000000-0005-0000-0000-0000024C0000}"/>
    <cellStyle name="Normal 14 4 2 6 2" xfId="19655" xr:uid="{00000000-0005-0000-0000-0000034C0000}"/>
    <cellStyle name="Normal 14 4 2 7" xfId="19656" xr:uid="{00000000-0005-0000-0000-0000044C0000}"/>
    <cellStyle name="Normal 14 4 2 7 2" xfId="19657" xr:uid="{00000000-0005-0000-0000-0000054C0000}"/>
    <cellStyle name="Normal 14 4 2 8" xfId="19658" xr:uid="{00000000-0005-0000-0000-0000064C0000}"/>
    <cellStyle name="Normal 14 4 3" xfId="19659" xr:uid="{00000000-0005-0000-0000-0000074C0000}"/>
    <cellStyle name="Normal 14 4 3 2" xfId="19660" xr:uid="{00000000-0005-0000-0000-0000084C0000}"/>
    <cellStyle name="Normal 14 4 3 2 2" xfId="19661" xr:uid="{00000000-0005-0000-0000-0000094C0000}"/>
    <cellStyle name="Normal 14 4 3 2 2 2" xfId="19662" xr:uid="{00000000-0005-0000-0000-00000A4C0000}"/>
    <cellStyle name="Normal 14 4 3 2 2 2 2" xfId="19663" xr:uid="{00000000-0005-0000-0000-00000B4C0000}"/>
    <cellStyle name="Normal 14 4 3 2 2 3" xfId="19664" xr:uid="{00000000-0005-0000-0000-00000C4C0000}"/>
    <cellStyle name="Normal 14 4 3 2 3" xfId="19665" xr:uid="{00000000-0005-0000-0000-00000D4C0000}"/>
    <cellStyle name="Normal 14 4 3 2 3 2" xfId="19666" xr:uid="{00000000-0005-0000-0000-00000E4C0000}"/>
    <cellStyle name="Normal 14 4 3 2 3 2 2" xfId="19667" xr:uid="{00000000-0005-0000-0000-00000F4C0000}"/>
    <cellStyle name="Normal 14 4 3 2 3 3" xfId="19668" xr:uid="{00000000-0005-0000-0000-0000104C0000}"/>
    <cellStyle name="Normal 14 4 3 2 4" xfId="19669" xr:uid="{00000000-0005-0000-0000-0000114C0000}"/>
    <cellStyle name="Normal 14 4 3 2 4 2" xfId="19670" xr:uid="{00000000-0005-0000-0000-0000124C0000}"/>
    <cellStyle name="Normal 14 4 3 2 5" xfId="19671" xr:uid="{00000000-0005-0000-0000-0000134C0000}"/>
    <cellStyle name="Normal 14 4 3 2 5 2" xfId="19672" xr:uid="{00000000-0005-0000-0000-0000144C0000}"/>
    <cellStyle name="Normal 14 4 3 2 6" xfId="19673" xr:uid="{00000000-0005-0000-0000-0000154C0000}"/>
    <cellStyle name="Normal 14 4 3 3" xfId="19674" xr:uid="{00000000-0005-0000-0000-0000164C0000}"/>
    <cellStyle name="Normal 14 4 3 3 2" xfId="19675" xr:uid="{00000000-0005-0000-0000-0000174C0000}"/>
    <cellStyle name="Normal 14 4 3 3 2 2" xfId="19676" xr:uid="{00000000-0005-0000-0000-0000184C0000}"/>
    <cellStyle name="Normal 14 4 3 3 3" xfId="19677" xr:uid="{00000000-0005-0000-0000-0000194C0000}"/>
    <cellStyle name="Normal 14 4 3 4" xfId="19678" xr:uid="{00000000-0005-0000-0000-00001A4C0000}"/>
    <cellStyle name="Normal 14 4 3 4 2" xfId="19679" xr:uid="{00000000-0005-0000-0000-00001B4C0000}"/>
    <cellStyle name="Normal 14 4 3 4 2 2" xfId="19680" xr:uid="{00000000-0005-0000-0000-00001C4C0000}"/>
    <cellStyle name="Normal 14 4 3 4 3" xfId="19681" xr:uid="{00000000-0005-0000-0000-00001D4C0000}"/>
    <cellStyle name="Normal 14 4 3 5" xfId="19682" xr:uid="{00000000-0005-0000-0000-00001E4C0000}"/>
    <cellStyle name="Normal 14 4 3 5 2" xfId="19683" xr:uid="{00000000-0005-0000-0000-00001F4C0000}"/>
    <cellStyle name="Normal 14 4 3 6" xfId="19684" xr:uid="{00000000-0005-0000-0000-0000204C0000}"/>
    <cellStyle name="Normal 14 4 3 6 2" xfId="19685" xr:uid="{00000000-0005-0000-0000-0000214C0000}"/>
    <cellStyle name="Normal 14 4 3 7" xfId="19686" xr:uid="{00000000-0005-0000-0000-0000224C0000}"/>
    <cellStyle name="Normal 14 4 4" xfId="19687" xr:uid="{00000000-0005-0000-0000-0000234C0000}"/>
    <cellStyle name="Normal 14 4 4 2" xfId="19688" xr:uid="{00000000-0005-0000-0000-0000244C0000}"/>
    <cellStyle name="Normal 14 4 4 2 2" xfId="19689" xr:uid="{00000000-0005-0000-0000-0000254C0000}"/>
    <cellStyle name="Normal 14 4 4 2 2 2" xfId="19690" xr:uid="{00000000-0005-0000-0000-0000264C0000}"/>
    <cellStyle name="Normal 14 4 4 2 2 2 2" xfId="19691" xr:uid="{00000000-0005-0000-0000-0000274C0000}"/>
    <cellStyle name="Normal 14 4 4 2 2 3" xfId="19692" xr:uid="{00000000-0005-0000-0000-0000284C0000}"/>
    <cellStyle name="Normal 14 4 4 2 3" xfId="19693" xr:uid="{00000000-0005-0000-0000-0000294C0000}"/>
    <cellStyle name="Normal 14 4 4 2 3 2" xfId="19694" xr:uid="{00000000-0005-0000-0000-00002A4C0000}"/>
    <cellStyle name="Normal 14 4 4 2 3 2 2" xfId="19695" xr:uid="{00000000-0005-0000-0000-00002B4C0000}"/>
    <cellStyle name="Normal 14 4 4 2 3 3" xfId="19696" xr:uid="{00000000-0005-0000-0000-00002C4C0000}"/>
    <cellStyle name="Normal 14 4 4 2 4" xfId="19697" xr:uid="{00000000-0005-0000-0000-00002D4C0000}"/>
    <cellStyle name="Normal 14 4 4 2 4 2" xfId="19698" xr:uid="{00000000-0005-0000-0000-00002E4C0000}"/>
    <cellStyle name="Normal 14 4 4 2 5" xfId="19699" xr:uid="{00000000-0005-0000-0000-00002F4C0000}"/>
    <cellStyle name="Normal 14 4 4 2 5 2" xfId="19700" xr:uid="{00000000-0005-0000-0000-0000304C0000}"/>
    <cellStyle name="Normal 14 4 4 2 6" xfId="19701" xr:uid="{00000000-0005-0000-0000-0000314C0000}"/>
    <cellStyle name="Normal 14 4 4 3" xfId="19702" xr:uid="{00000000-0005-0000-0000-0000324C0000}"/>
    <cellStyle name="Normal 14 4 4 3 2" xfId="19703" xr:uid="{00000000-0005-0000-0000-0000334C0000}"/>
    <cellStyle name="Normal 14 4 4 3 2 2" xfId="19704" xr:uid="{00000000-0005-0000-0000-0000344C0000}"/>
    <cellStyle name="Normal 14 4 4 3 3" xfId="19705" xr:uid="{00000000-0005-0000-0000-0000354C0000}"/>
    <cellStyle name="Normal 14 4 4 4" xfId="19706" xr:uid="{00000000-0005-0000-0000-0000364C0000}"/>
    <cellStyle name="Normal 14 4 4 4 2" xfId="19707" xr:uid="{00000000-0005-0000-0000-0000374C0000}"/>
    <cellStyle name="Normal 14 4 4 4 2 2" xfId="19708" xr:uid="{00000000-0005-0000-0000-0000384C0000}"/>
    <cellStyle name="Normal 14 4 4 4 3" xfId="19709" xr:uid="{00000000-0005-0000-0000-0000394C0000}"/>
    <cellStyle name="Normal 14 4 4 5" xfId="19710" xr:uid="{00000000-0005-0000-0000-00003A4C0000}"/>
    <cellStyle name="Normal 14 4 4 5 2" xfId="19711" xr:uid="{00000000-0005-0000-0000-00003B4C0000}"/>
    <cellStyle name="Normal 14 4 4 6" xfId="19712" xr:uid="{00000000-0005-0000-0000-00003C4C0000}"/>
    <cellStyle name="Normal 14 4 4 6 2" xfId="19713" xr:uid="{00000000-0005-0000-0000-00003D4C0000}"/>
    <cellStyle name="Normal 14 4 4 7" xfId="19714" xr:uid="{00000000-0005-0000-0000-00003E4C0000}"/>
    <cellStyle name="Normal 14 4 5" xfId="19715" xr:uid="{00000000-0005-0000-0000-00003F4C0000}"/>
    <cellStyle name="Normal 14 4 5 2" xfId="19716" xr:uid="{00000000-0005-0000-0000-0000404C0000}"/>
    <cellStyle name="Normal 14 4 5 2 2" xfId="19717" xr:uid="{00000000-0005-0000-0000-0000414C0000}"/>
    <cellStyle name="Normal 14 4 5 2 2 2" xfId="19718" xr:uid="{00000000-0005-0000-0000-0000424C0000}"/>
    <cellStyle name="Normal 14 4 5 2 3" xfId="19719" xr:uid="{00000000-0005-0000-0000-0000434C0000}"/>
    <cellStyle name="Normal 14 4 5 3" xfId="19720" xr:uid="{00000000-0005-0000-0000-0000444C0000}"/>
    <cellStyle name="Normal 14 4 5 3 2" xfId="19721" xr:uid="{00000000-0005-0000-0000-0000454C0000}"/>
    <cellStyle name="Normal 14 4 5 3 2 2" xfId="19722" xr:uid="{00000000-0005-0000-0000-0000464C0000}"/>
    <cellStyle name="Normal 14 4 5 3 3" xfId="19723" xr:uid="{00000000-0005-0000-0000-0000474C0000}"/>
    <cellStyle name="Normal 14 4 5 4" xfId="19724" xr:uid="{00000000-0005-0000-0000-0000484C0000}"/>
    <cellStyle name="Normal 14 4 5 4 2" xfId="19725" xr:uid="{00000000-0005-0000-0000-0000494C0000}"/>
    <cellStyle name="Normal 14 4 5 5" xfId="19726" xr:uid="{00000000-0005-0000-0000-00004A4C0000}"/>
    <cellStyle name="Normal 14 4 5 5 2" xfId="19727" xr:uid="{00000000-0005-0000-0000-00004B4C0000}"/>
    <cellStyle name="Normal 14 4 5 6" xfId="19728" xr:uid="{00000000-0005-0000-0000-00004C4C0000}"/>
    <cellStyle name="Normal 14 4 6" xfId="19729" xr:uid="{00000000-0005-0000-0000-00004D4C0000}"/>
    <cellStyle name="Normal 14 4 6 2" xfId="19730" xr:uid="{00000000-0005-0000-0000-00004E4C0000}"/>
    <cellStyle name="Normal 14 4 6 2 2" xfId="19731" xr:uid="{00000000-0005-0000-0000-00004F4C0000}"/>
    <cellStyle name="Normal 14 4 6 3" xfId="19732" xr:uid="{00000000-0005-0000-0000-0000504C0000}"/>
    <cellStyle name="Normal 14 4 7" xfId="19733" xr:uid="{00000000-0005-0000-0000-0000514C0000}"/>
    <cellStyle name="Normal 14 4 7 2" xfId="19734" xr:uid="{00000000-0005-0000-0000-0000524C0000}"/>
    <cellStyle name="Normal 14 4 7 2 2" xfId="19735" xr:uid="{00000000-0005-0000-0000-0000534C0000}"/>
    <cellStyle name="Normal 14 4 7 3" xfId="19736" xr:uid="{00000000-0005-0000-0000-0000544C0000}"/>
    <cellStyle name="Normal 14 4 8" xfId="19737" xr:uid="{00000000-0005-0000-0000-0000554C0000}"/>
    <cellStyle name="Normal 14 4 8 2" xfId="19738" xr:uid="{00000000-0005-0000-0000-0000564C0000}"/>
    <cellStyle name="Normal 14 4 9" xfId="19739" xr:uid="{00000000-0005-0000-0000-0000574C0000}"/>
    <cellStyle name="Normal 14 4 9 2" xfId="19740" xr:uid="{00000000-0005-0000-0000-0000584C0000}"/>
    <cellStyle name="Normal 14 5" xfId="19741" xr:uid="{00000000-0005-0000-0000-0000594C0000}"/>
    <cellStyle name="Normal 14 5 2" xfId="19742" xr:uid="{00000000-0005-0000-0000-00005A4C0000}"/>
    <cellStyle name="Normal 14 5 2 2" xfId="19743" xr:uid="{00000000-0005-0000-0000-00005B4C0000}"/>
    <cellStyle name="Normal 14 5 2 2 2" xfId="19744" xr:uid="{00000000-0005-0000-0000-00005C4C0000}"/>
    <cellStyle name="Normal 14 5 2 2 2 2" xfId="19745" xr:uid="{00000000-0005-0000-0000-00005D4C0000}"/>
    <cellStyle name="Normal 14 5 2 2 2 2 2" xfId="19746" xr:uid="{00000000-0005-0000-0000-00005E4C0000}"/>
    <cellStyle name="Normal 14 5 2 2 2 3" xfId="19747" xr:uid="{00000000-0005-0000-0000-00005F4C0000}"/>
    <cellStyle name="Normal 14 5 2 2 3" xfId="19748" xr:uid="{00000000-0005-0000-0000-0000604C0000}"/>
    <cellStyle name="Normal 14 5 2 2 3 2" xfId="19749" xr:uid="{00000000-0005-0000-0000-0000614C0000}"/>
    <cellStyle name="Normal 14 5 2 2 3 2 2" xfId="19750" xr:uid="{00000000-0005-0000-0000-0000624C0000}"/>
    <cellStyle name="Normal 14 5 2 2 3 3" xfId="19751" xr:uid="{00000000-0005-0000-0000-0000634C0000}"/>
    <cellStyle name="Normal 14 5 2 2 4" xfId="19752" xr:uid="{00000000-0005-0000-0000-0000644C0000}"/>
    <cellStyle name="Normal 14 5 2 2 4 2" xfId="19753" xr:uid="{00000000-0005-0000-0000-0000654C0000}"/>
    <cellStyle name="Normal 14 5 2 2 5" xfId="19754" xr:uid="{00000000-0005-0000-0000-0000664C0000}"/>
    <cellStyle name="Normal 14 5 2 2 5 2" xfId="19755" xr:uid="{00000000-0005-0000-0000-0000674C0000}"/>
    <cellStyle name="Normal 14 5 2 2 6" xfId="19756" xr:uid="{00000000-0005-0000-0000-0000684C0000}"/>
    <cellStyle name="Normal 14 5 2 3" xfId="19757" xr:uid="{00000000-0005-0000-0000-0000694C0000}"/>
    <cellStyle name="Normal 14 5 2 3 2" xfId="19758" xr:uid="{00000000-0005-0000-0000-00006A4C0000}"/>
    <cellStyle name="Normal 14 5 2 3 2 2" xfId="19759" xr:uid="{00000000-0005-0000-0000-00006B4C0000}"/>
    <cellStyle name="Normal 14 5 2 3 3" xfId="19760" xr:uid="{00000000-0005-0000-0000-00006C4C0000}"/>
    <cellStyle name="Normal 14 5 2 4" xfId="19761" xr:uid="{00000000-0005-0000-0000-00006D4C0000}"/>
    <cellStyle name="Normal 14 5 2 4 2" xfId="19762" xr:uid="{00000000-0005-0000-0000-00006E4C0000}"/>
    <cellStyle name="Normal 14 5 2 4 2 2" xfId="19763" xr:uid="{00000000-0005-0000-0000-00006F4C0000}"/>
    <cellStyle name="Normal 14 5 2 4 3" xfId="19764" xr:uid="{00000000-0005-0000-0000-0000704C0000}"/>
    <cellStyle name="Normal 14 5 2 5" xfId="19765" xr:uid="{00000000-0005-0000-0000-0000714C0000}"/>
    <cellStyle name="Normal 14 5 2 5 2" xfId="19766" xr:uid="{00000000-0005-0000-0000-0000724C0000}"/>
    <cellStyle name="Normal 14 5 2 6" xfId="19767" xr:uid="{00000000-0005-0000-0000-0000734C0000}"/>
    <cellStyle name="Normal 14 5 2 6 2" xfId="19768" xr:uid="{00000000-0005-0000-0000-0000744C0000}"/>
    <cellStyle name="Normal 14 5 2 7" xfId="19769" xr:uid="{00000000-0005-0000-0000-0000754C0000}"/>
    <cellStyle name="Normal 14 5 3" xfId="19770" xr:uid="{00000000-0005-0000-0000-0000764C0000}"/>
    <cellStyle name="Normal 14 5 3 2" xfId="19771" xr:uid="{00000000-0005-0000-0000-0000774C0000}"/>
    <cellStyle name="Normal 14 5 3 2 2" xfId="19772" xr:uid="{00000000-0005-0000-0000-0000784C0000}"/>
    <cellStyle name="Normal 14 5 3 2 2 2" xfId="19773" xr:uid="{00000000-0005-0000-0000-0000794C0000}"/>
    <cellStyle name="Normal 14 5 3 2 3" xfId="19774" xr:uid="{00000000-0005-0000-0000-00007A4C0000}"/>
    <cellStyle name="Normal 14 5 3 3" xfId="19775" xr:uid="{00000000-0005-0000-0000-00007B4C0000}"/>
    <cellStyle name="Normal 14 5 3 3 2" xfId="19776" xr:uid="{00000000-0005-0000-0000-00007C4C0000}"/>
    <cellStyle name="Normal 14 5 3 3 2 2" xfId="19777" xr:uid="{00000000-0005-0000-0000-00007D4C0000}"/>
    <cellStyle name="Normal 14 5 3 3 3" xfId="19778" xr:uid="{00000000-0005-0000-0000-00007E4C0000}"/>
    <cellStyle name="Normal 14 5 3 4" xfId="19779" xr:uid="{00000000-0005-0000-0000-00007F4C0000}"/>
    <cellStyle name="Normal 14 5 3 4 2" xfId="19780" xr:uid="{00000000-0005-0000-0000-0000804C0000}"/>
    <cellStyle name="Normal 14 5 3 5" xfId="19781" xr:uid="{00000000-0005-0000-0000-0000814C0000}"/>
    <cellStyle name="Normal 14 5 3 5 2" xfId="19782" xr:uid="{00000000-0005-0000-0000-0000824C0000}"/>
    <cellStyle name="Normal 14 5 3 6" xfId="19783" xr:uid="{00000000-0005-0000-0000-0000834C0000}"/>
    <cellStyle name="Normal 14 5 4" xfId="19784" xr:uid="{00000000-0005-0000-0000-0000844C0000}"/>
    <cellStyle name="Normal 14 5 4 2" xfId="19785" xr:uid="{00000000-0005-0000-0000-0000854C0000}"/>
    <cellStyle name="Normal 14 5 4 2 2" xfId="19786" xr:uid="{00000000-0005-0000-0000-0000864C0000}"/>
    <cellStyle name="Normal 14 5 4 3" xfId="19787" xr:uid="{00000000-0005-0000-0000-0000874C0000}"/>
    <cellStyle name="Normal 14 5 5" xfId="19788" xr:uid="{00000000-0005-0000-0000-0000884C0000}"/>
    <cellStyle name="Normal 14 5 5 2" xfId="19789" xr:uid="{00000000-0005-0000-0000-0000894C0000}"/>
    <cellStyle name="Normal 14 5 5 2 2" xfId="19790" xr:uid="{00000000-0005-0000-0000-00008A4C0000}"/>
    <cellStyle name="Normal 14 5 5 3" xfId="19791" xr:uid="{00000000-0005-0000-0000-00008B4C0000}"/>
    <cellStyle name="Normal 14 5 6" xfId="19792" xr:uid="{00000000-0005-0000-0000-00008C4C0000}"/>
    <cellStyle name="Normal 14 5 6 2" xfId="19793" xr:uid="{00000000-0005-0000-0000-00008D4C0000}"/>
    <cellStyle name="Normal 14 5 7" xfId="19794" xr:uid="{00000000-0005-0000-0000-00008E4C0000}"/>
    <cellStyle name="Normal 14 5 7 2" xfId="19795" xr:uid="{00000000-0005-0000-0000-00008F4C0000}"/>
    <cellStyle name="Normal 14 5 8" xfId="19796" xr:uid="{00000000-0005-0000-0000-0000904C0000}"/>
    <cellStyle name="Normal 14 6" xfId="19797" xr:uid="{00000000-0005-0000-0000-0000914C0000}"/>
    <cellStyle name="Normal 14 6 2" xfId="19798" xr:uid="{00000000-0005-0000-0000-0000924C0000}"/>
    <cellStyle name="Normal 14 6 2 2" xfId="19799" xr:uid="{00000000-0005-0000-0000-0000934C0000}"/>
    <cellStyle name="Normal 14 6 2 2 2" xfId="19800" xr:uid="{00000000-0005-0000-0000-0000944C0000}"/>
    <cellStyle name="Normal 14 6 2 2 2 2" xfId="19801" xr:uid="{00000000-0005-0000-0000-0000954C0000}"/>
    <cellStyle name="Normal 14 6 2 2 3" xfId="19802" xr:uid="{00000000-0005-0000-0000-0000964C0000}"/>
    <cellStyle name="Normal 14 6 2 3" xfId="19803" xr:uid="{00000000-0005-0000-0000-0000974C0000}"/>
    <cellStyle name="Normal 14 6 2 3 2" xfId="19804" xr:uid="{00000000-0005-0000-0000-0000984C0000}"/>
    <cellStyle name="Normal 14 6 2 3 2 2" xfId="19805" xr:uid="{00000000-0005-0000-0000-0000994C0000}"/>
    <cellStyle name="Normal 14 6 2 3 3" xfId="19806" xr:uid="{00000000-0005-0000-0000-00009A4C0000}"/>
    <cellStyle name="Normal 14 6 2 4" xfId="19807" xr:uid="{00000000-0005-0000-0000-00009B4C0000}"/>
    <cellStyle name="Normal 14 6 2 4 2" xfId="19808" xr:uid="{00000000-0005-0000-0000-00009C4C0000}"/>
    <cellStyle name="Normal 14 6 2 5" xfId="19809" xr:uid="{00000000-0005-0000-0000-00009D4C0000}"/>
    <cellStyle name="Normal 14 6 2 5 2" xfId="19810" xr:uid="{00000000-0005-0000-0000-00009E4C0000}"/>
    <cellStyle name="Normal 14 6 2 6" xfId="19811" xr:uid="{00000000-0005-0000-0000-00009F4C0000}"/>
    <cellStyle name="Normal 14 6 3" xfId="19812" xr:uid="{00000000-0005-0000-0000-0000A04C0000}"/>
    <cellStyle name="Normal 14 6 3 2" xfId="19813" xr:uid="{00000000-0005-0000-0000-0000A14C0000}"/>
    <cellStyle name="Normal 14 6 3 2 2" xfId="19814" xr:uid="{00000000-0005-0000-0000-0000A24C0000}"/>
    <cellStyle name="Normal 14 6 3 3" xfId="19815" xr:uid="{00000000-0005-0000-0000-0000A34C0000}"/>
    <cellStyle name="Normal 14 6 4" xfId="19816" xr:uid="{00000000-0005-0000-0000-0000A44C0000}"/>
    <cellStyle name="Normal 14 6 4 2" xfId="19817" xr:uid="{00000000-0005-0000-0000-0000A54C0000}"/>
    <cellStyle name="Normal 14 6 4 2 2" xfId="19818" xr:uid="{00000000-0005-0000-0000-0000A64C0000}"/>
    <cellStyle name="Normal 14 6 4 3" xfId="19819" xr:uid="{00000000-0005-0000-0000-0000A74C0000}"/>
    <cellStyle name="Normal 14 6 5" xfId="19820" xr:uid="{00000000-0005-0000-0000-0000A84C0000}"/>
    <cellStyle name="Normal 14 6 5 2" xfId="19821" xr:uid="{00000000-0005-0000-0000-0000A94C0000}"/>
    <cellStyle name="Normal 14 6 6" xfId="19822" xr:uid="{00000000-0005-0000-0000-0000AA4C0000}"/>
    <cellStyle name="Normal 14 6 6 2" xfId="19823" xr:uid="{00000000-0005-0000-0000-0000AB4C0000}"/>
    <cellStyle name="Normal 14 6 7" xfId="19824" xr:uid="{00000000-0005-0000-0000-0000AC4C0000}"/>
    <cellStyle name="Normal 14 7" xfId="19825" xr:uid="{00000000-0005-0000-0000-0000AD4C0000}"/>
    <cellStyle name="Normal 14 7 2" xfId="19826" xr:uid="{00000000-0005-0000-0000-0000AE4C0000}"/>
    <cellStyle name="Normal 14 7 2 2" xfId="19827" xr:uid="{00000000-0005-0000-0000-0000AF4C0000}"/>
    <cellStyle name="Normal 14 7 2 2 2" xfId="19828" xr:uid="{00000000-0005-0000-0000-0000B04C0000}"/>
    <cellStyle name="Normal 14 7 2 2 2 2" xfId="19829" xr:uid="{00000000-0005-0000-0000-0000B14C0000}"/>
    <cellStyle name="Normal 14 7 2 2 3" xfId="19830" xr:uid="{00000000-0005-0000-0000-0000B24C0000}"/>
    <cellStyle name="Normal 14 7 2 3" xfId="19831" xr:uid="{00000000-0005-0000-0000-0000B34C0000}"/>
    <cellStyle name="Normal 14 7 2 3 2" xfId="19832" xr:uid="{00000000-0005-0000-0000-0000B44C0000}"/>
    <cellStyle name="Normal 14 7 2 3 2 2" xfId="19833" xr:uid="{00000000-0005-0000-0000-0000B54C0000}"/>
    <cellStyle name="Normal 14 7 2 3 3" xfId="19834" xr:uid="{00000000-0005-0000-0000-0000B64C0000}"/>
    <cellStyle name="Normal 14 7 2 4" xfId="19835" xr:uid="{00000000-0005-0000-0000-0000B74C0000}"/>
    <cellStyle name="Normal 14 7 2 4 2" xfId="19836" xr:uid="{00000000-0005-0000-0000-0000B84C0000}"/>
    <cellStyle name="Normal 14 7 2 5" xfId="19837" xr:uid="{00000000-0005-0000-0000-0000B94C0000}"/>
    <cellStyle name="Normal 14 7 2 5 2" xfId="19838" xr:uid="{00000000-0005-0000-0000-0000BA4C0000}"/>
    <cellStyle name="Normal 14 7 2 6" xfId="19839" xr:uid="{00000000-0005-0000-0000-0000BB4C0000}"/>
    <cellStyle name="Normal 14 7 3" xfId="19840" xr:uid="{00000000-0005-0000-0000-0000BC4C0000}"/>
    <cellStyle name="Normal 14 7 3 2" xfId="19841" xr:uid="{00000000-0005-0000-0000-0000BD4C0000}"/>
    <cellStyle name="Normal 14 7 3 2 2" xfId="19842" xr:uid="{00000000-0005-0000-0000-0000BE4C0000}"/>
    <cellStyle name="Normal 14 7 3 3" xfId="19843" xr:uid="{00000000-0005-0000-0000-0000BF4C0000}"/>
    <cellStyle name="Normal 14 7 4" xfId="19844" xr:uid="{00000000-0005-0000-0000-0000C04C0000}"/>
    <cellStyle name="Normal 14 7 4 2" xfId="19845" xr:uid="{00000000-0005-0000-0000-0000C14C0000}"/>
    <cellStyle name="Normal 14 7 4 2 2" xfId="19846" xr:uid="{00000000-0005-0000-0000-0000C24C0000}"/>
    <cellStyle name="Normal 14 7 4 3" xfId="19847" xr:uid="{00000000-0005-0000-0000-0000C34C0000}"/>
    <cellStyle name="Normal 14 7 5" xfId="19848" xr:uid="{00000000-0005-0000-0000-0000C44C0000}"/>
    <cellStyle name="Normal 14 7 5 2" xfId="19849" xr:uid="{00000000-0005-0000-0000-0000C54C0000}"/>
    <cellStyle name="Normal 14 7 6" xfId="19850" xr:uid="{00000000-0005-0000-0000-0000C64C0000}"/>
    <cellStyle name="Normal 14 7 6 2" xfId="19851" xr:uid="{00000000-0005-0000-0000-0000C74C0000}"/>
    <cellStyle name="Normal 14 7 7" xfId="19852" xr:uid="{00000000-0005-0000-0000-0000C84C0000}"/>
    <cellStyle name="Normal 14 8" xfId="19853" xr:uid="{00000000-0005-0000-0000-0000C94C0000}"/>
    <cellStyle name="Normal 14 8 2" xfId="19854" xr:uid="{00000000-0005-0000-0000-0000CA4C0000}"/>
    <cellStyle name="Normal 14 8 2 2" xfId="19855" xr:uid="{00000000-0005-0000-0000-0000CB4C0000}"/>
    <cellStyle name="Normal 14 8 2 2 2" xfId="19856" xr:uid="{00000000-0005-0000-0000-0000CC4C0000}"/>
    <cellStyle name="Normal 14 8 2 3" xfId="19857" xr:uid="{00000000-0005-0000-0000-0000CD4C0000}"/>
    <cellStyle name="Normal 14 8 3" xfId="19858" xr:uid="{00000000-0005-0000-0000-0000CE4C0000}"/>
    <cellStyle name="Normal 14 8 3 2" xfId="19859" xr:uid="{00000000-0005-0000-0000-0000CF4C0000}"/>
    <cellStyle name="Normal 14 8 3 2 2" xfId="19860" xr:uid="{00000000-0005-0000-0000-0000D04C0000}"/>
    <cellStyle name="Normal 14 8 3 3" xfId="19861" xr:uid="{00000000-0005-0000-0000-0000D14C0000}"/>
    <cellStyle name="Normal 14 8 4" xfId="19862" xr:uid="{00000000-0005-0000-0000-0000D24C0000}"/>
    <cellStyle name="Normal 14 8 4 2" xfId="19863" xr:uid="{00000000-0005-0000-0000-0000D34C0000}"/>
    <cellStyle name="Normal 14 8 5" xfId="19864" xr:uid="{00000000-0005-0000-0000-0000D44C0000}"/>
    <cellStyle name="Normal 14 8 5 2" xfId="19865" xr:uid="{00000000-0005-0000-0000-0000D54C0000}"/>
    <cellStyle name="Normal 14 8 6" xfId="19866" xr:uid="{00000000-0005-0000-0000-0000D64C0000}"/>
    <cellStyle name="Normal 14 9" xfId="19867" xr:uid="{00000000-0005-0000-0000-0000D74C0000}"/>
    <cellStyle name="Normal 14 9 2" xfId="19868" xr:uid="{00000000-0005-0000-0000-0000D84C0000}"/>
    <cellStyle name="Normal 14 9 2 2" xfId="19869" xr:uid="{00000000-0005-0000-0000-0000D94C0000}"/>
    <cellStyle name="Normal 14 9 2 2 2" xfId="19870" xr:uid="{00000000-0005-0000-0000-0000DA4C0000}"/>
    <cellStyle name="Normal 14 9 2 3" xfId="19871" xr:uid="{00000000-0005-0000-0000-0000DB4C0000}"/>
    <cellStyle name="Normal 14 9 3" xfId="19872" xr:uid="{00000000-0005-0000-0000-0000DC4C0000}"/>
    <cellStyle name="Normal 14 9 3 2" xfId="19873" xr:uid="{00000000-0005-0000-0000-0000DD4C0000}"/>
    <cellStyle name="Normal 14 9 3 2 2" xfId="19874" xr:uid="{00000000-0005-0000-0000-0000DE4C0000}"/>
    <cellStyle name="Normal 14 9 3 3" xfId="19875" xr:uid="{00000000-0005-0000-0000-0000DF4C0000}"/>
    <cellStyle name="Normal 14 9 4" xfId="19876" xr:uid="{00000000-0005-0000-0000-0000E04C0000}"/>
    <cellStyle name="Normal 14 9 4 2" xfId="19877" xr:uid="{00000000-0005-0000-0000-0000E14C0000}"/>
    <cellStyle name="Normal 14 9 5" xfId="19878" xr:uid="{00000000-0005-0000-0000-0000E24C0000}"/>
    <cellStyle name="Normal 14 9 5 2" xfId="19879" xr:uid="{00000000-0005-0000-0000-0000E34C0000}"/>
    <cellStyle name="Normal 14 9 6" xfId="19880" xr:uid="{00000000-0005-0000-0000-0000E44C0000}"/>
    <cellStyle name="Normal 15" xfId="677" xr:uid="{00000000-0005-0000-0000-0000E54C0000}"/>
    <cellStyle name="Normal 15 2" xfId="19881" xr:uid="{00000000-0005-0000-0000-0000E64C0000}"/>
    <cellStyle name="Normal 15 2 2" xfId="19882" xr:uid="{00000000-0005-0000-0000-0000E74C0000}"/>
    <cellStyle name="Normal 15 2 2 2" xfId="19883" xr:uid="{00000000-0005-0000-0000-0000E84C0000}"/>
    <cellStyle name="Normal 15 2 2 2 2" xfId="19884" xr:uid="{00000000-0005-0000-0000-0000E94C0000}"/>
    <cellStyle name="Normal 15 2 2 3" xfId="19885" xr:uid="{00000000-0005-0000-0000-0000EA4C0000}"/>
    <cellStyle name="Normal 15 2 3" xfId="19886" xr:uid="{00000000-0005-0000-0000-0000EB4C0000}"/>
    <cellStyle name="Normal 15 2 3 2" xfId="19887" xr:uid="{00000000-0005-0000-0000-0000EC4C0000}"/>
    <cellStyle name="Normal 15 2 3 2 2" xfId="19888" xr:uid="{00000000-0005-0000-0000-0000ED4C0000}"/>
    <cellStyle name="Normal 15 2 3 3" xfId="19889" xr:uid="{00000000-0005-0000-0000-0000EE4C0000}"/>
    <cellStyle name="Normal 15 2 4" xfId="19890" xr:uid="{00000000-0005-0000-0000-0000EF4C0000}"/>
    <cellStyle name="Normal 15 2 4 2" xfId="19891" xr:uid="{00000000-0005-0000-0000-0000F04C0000}"/>
    <cellStyle name="Normal 15 2 5" xfId="19892" xr:uid="{00000000-0005-0000-0000-0000F14C0000}"/>
    <cellStyle name="Normal 15 2 5 2" xfId="19893" xr:uid="{00000000-0005-0000-0000-0000F24C0000}"/>
    <cellStyle name="Normal 15 2 6" xfId="19894" xr:uid="{00000000-0005-0000-0000-0000F34C0000}"/>
    <cellStyle name="Normal 16" xfId="19895" xr:uid="{00000000-0005-0000-0000-0000F44C0000}"/>
    <cellStyle name="Normal 16 10" xfId="19896" xr:uid="{00000000-0005-0000-0000-0000F54C0000}"/>
    <cellStyle name="Normal 16 10 2" xfId="19897" xr:uid="{00000000-0005-0000-0000-0000F64C0000}"/>
    <cellStyle name="Normal 16 10 2 2" xfId="19898" xr:uid="{00000000-0005-0000-0000-0000F74C0000}"/>
    <cellStyle name="Normal 16 10 2 2 2" xfId="19899" xr:uid="{00000000-0005-0000-0000-0000F84C0000}"/>
    <cellStyle name="Normal 16 10 2 3" xfId="19900" xr:uid="{00000000-0005-0000-0000-0000F94C0000}"/>
    <cellStyle name="Normal 16 10 3" xfId="19901" xr:uid="{00000000-0005-0000-0000-0000FA4C0000}"/>
    <cellStyle name="Normal 16 10 3 2" xfId="19902" xr:uid="{00000000-0005-0000-0000-0000FB4C0000}"/>
    <cellStyle name="Normal 16 10 3 2 2" xfId="19903" xr:uid="{00000000-0005-0000-0000-0000FC4C0000}"/>
    <cellStyle name="Normal 16 10 3 3" xfId="19904" xr:uid="{00000000-0005-0000-0000-0000FD4C0000}"/>
    <cellStyle name="Normal 16 10 4" xfId="19905" xr:uid="{00000000-0005-0000-0000-0000FE4C0000}"/>
    <cellStyle name="Normal 16 10 4 2" xfId="19906" xr:uid="{00000000-0005-0000-0000-0000FF4C0000}"/>
    <cellStyle name="Normal 16 10 5" xfId="19907" xr:uid="{00000000-0005-0000-0000-0000004D0000}"/>
    <cellStyle name="Normal 16 10 5 2" xfId="19908" xr:uid="{00000000-0005-0000-0000-0000014D0000}"/>
    <cellStyle name="Normal 16 10 6" xfId="19909" xr:uid="{00000000-0005-0000-0000-0000024D0000}"/>
    <cellStyle name="Normal 16 11" xfId="19910" xr:uid="{00000000-0005-0000-0000-0000034D0000}"/>
    <cellStyle name="Normal 16 11 2" xfId="19911" xr:uid="{00000000-0005-0000-0000-0000044D0000}"/>
    <cellStyle name="Normal 16 11 2 2" xfId="19912" xr:uid="{00000000-0005-0000-0000-0000054D0000}"/>
    <cellStyle name="Normal 16 11 3" xfId="19913" xr:uid="{00000000-0005-0000-0000-0000064D0000}"/>
    <cellStyle name="Normal 16 12" xfId="19914" xr:uid="{00000000-0005-0000-0000-0000074D0000}"/>
    <cellStyle name="Normal 16 12 2" xfId="19915" xr:uid="{00000000-0005-0000-0000-0000084D0000}"/>
    <cellStyle name="Normal 16 12 2 2" xfId="19916" xr:uid="{00000000-0005-0000-0000-0000094D0000}"/>
    <cellStyle name="Normal 16 12 3" xfId="19917" xr:uid="{00000000-0005-0000-0000-00000A4D0000}"/>
    <cellStyle name="Normal 16 13" xfId="19918" xr:uid="{00000000-0005-0000-0000-00000B4D0000}"/>
    <cellStyle name="Normal 16 13 2" xfId="19919" xr:uid="{00000000-0005-0000-0000-00000C4D0000}"/>
    <cellStyle name="Normal 16 14" xfId="19920" xr:uid="{00000000-0005-0000-0000-00000D4D0000}"/>
    <cellStyle name="Normal 16 14 2" xfId="19921" xr:uid="{00000000-0005-0000-0000-00000E4D0000}"/>
    <cellStyle name="Normal 16 15" xfId="19922" xr:uid="{00000000-0005-0000-0000-00000F4D0000}"/>
    <cellStyle name="Normal 16 2" xfId="19923" xr:uid="{00000000-0005-0000-0000-0000104D0000}"/>
    <cellStyle name="Normal 16 2 10" xfId="19924" xr:uid="{00000000-0005-0000-0000-0000114D0000}"/>
    <cellStyle name="Normal 16 2 10 2" xfId="19925" xr:uid="{00000000-0005-0000-0000-0000124D0000}"/>
    <cellStyle name="Normal 16 2 11" xfId="19926" xr:uid="{00000000-0005-0000-0000-0000134D0000}"/>
    <cellStyle name="Normal 16 2 2" xfId="19927" xr:uid="{00000000-0005-0000-0000-0000144D0000}"/>
    <cellStyle name="Normal 16 2 2 10" xfId="19928" xr:uid="{00000000-0005-0000-0000-0000154D0000}"/>
    <cellStyle name="Normal 16 2 2 2" xfId="19929" xr:uid="{00000000-0005-0000-0000-0000164D0000}"/>
    <cellStyle name="Normal 16 2 2 2 2" xfId="19930" xr:uid="{00000000-0005-0000-0000-0000174D0000}"/>
    <cellStyle name="Normal 16 2 2 2 2 2" xfId="19931" xr:uid="{00000000-0005-0000-0000-0000184D0000}"/>
    <cellStyle name="Normal 16 2 2 2 2 2 2" xfId="19932" xr:uid="{00000000-0005-0000-0000-0000194D0000}"/>
    <cellStyle name="Normal 16 2 2 2 2 2 2 2" xfId="19933" xr:uid="{00000000-0005-0000-0000-00001A4D0000}"/>
    <cellStyle name="Normal 16 2 2 2 2 2 2 2 2" xfId="19934" xr:uid="{00000000-0005-0000-0000-00001B4D0000}"/>
    <cellStyle name="Normal 16 2 2 2 2 2 2 3" xfId="19935" xr:uid="{00000000-0005-0000-0000-00001C4D0000}"/>
    <cellStyle name="Normal 16 2 2 2 2 2 3" xfId="19936" xr:uid="{00000000-0005-0000-0000-00001D4D0000}"/>
    <cellStyle name="Normal 16 2 2 2 2 2 3 2" xfId="19937" xr:uid="{00000000-0005-0000-0000-00001E4D0000}"/>
    <cellStyle name="Normal 16 2 2 2 2 2 3 2 2" xfId="19938" xr:uid="{00000000-0005-0000-0000-00001F4D0000}"/>
    <cellStyle name="Normal 16 2 2 2 2 2 3 3" xfId="19939" xr:uid="{00000000-0005-0000-0000-0000204D0000}"/>
    <cellStyle name="Normal 16 2 2 2 2 2 4" xfId="19940" xr:uid="{00000000-0005-0000-0000-0000214D0000}"/>
    <cellStyle name="Normal 16 2 2 2 2 2 4 2" xfId="19941" xr:uid="{00000000-0005-0000-0000-0000224D0000}"/>
    <cellStyle name="Normal 16 2 2 2 2 2 5" xfId="19942" xr:uid="{00000000-0005-0000-0000-0000234D0000}"/>
    <cellStyle name="Normal 16 2 2 2 2 2 5 2" xfId="19943" xr:uid="{00000000-0005-0000-0000-0000244D0000}"/>
    <cellStyle name="Normal 16 2 2 2 2 2 6" xfId="19944" xr:uid="{00000000-0005-0000-0000-0000254D0000}"/>
    <cellStyle name="Normal 16 2 2 2 2 3" xfId="19945" xr:uid="{00000000-0005-0000-0000-0000264D0000}"/>
    <cellStyle name="Normal 16 2 2 2 2 3 2" xfId="19946" xr:uid="{00000000-0005-0000-0000-0000274D0000}"/>
    <cellStyle name="Normal 16 2 2 2 2 3 2 2" xfId="19947" xr:uid="{00000000-0005-0000-0000-0000284D0000}"/>
    <cellStyle name="Normal 16 2 2 2 2 3 3" xfId="19948" xr:uid="{00000000-0005-0000-0000-0000294D0000}"/>
    <cellStyle name="Normal 16 2 2 2 2 4" xfId="19949" xr:uid="{00000000-0005-0000-0000-00002A4D0000}"/>
    <cellStyle name="Normal 16 2 2 2 2 4 2" xfId="19950" xr:uid="{00000000-0005-0000-0000-00002B4D0000}"/>
    <cellStyle name="Normal 16 2 2 2 2 4 2 2" xfId="19951" xr:uid="{00000000-0005-0000-0000-00002C4D0000}"/>
    <cellStyle name="Normal 16 2 2 2 2 4 3" xfId="19952" xr:uid="{00000000-0005-0000-0000-00002D4D0000}"/>
    <cellStyle name="Normal 16 2 2 2 2 5" xfId="19953" xr:uid="{00000000-0005-0000-0000-00002E4D0000}"/>
    <cellStyle name="Normal 16 2 2 2 2 5 2" xfId="19954" xr:uid="{00000000-0005-0000-0000-00002F4D0000}"/>
    <cellStyle name="Normal 16 2 2 2 2 6" xfId="19955" xr:uid="{00000000-0005-0000-0000-0000304D0000}"/>
    <cellStyle name="Normal 16 2 2 2 2 6 2" xfId="19956" xr:uid="{00000000-0005-0000-0000-0000314D0000}"/>
    <cellStyle name="Normal 16 2 2 2 2 7" xfId="19957" xr:uid="{00000000-0005-0000-0000-0000324D0000}"/>
    <cellStyle name="Normal 16 2 2 2 3" xfId="19958" xr:uid="{00000000-0005-0000-0000-0000334D0000}"/>
    <cellStyle name="Normal 16 2 2 2 3 2" xfId="19959" xr:uid="{00000000-0005-0000-0000-0000344D0000}"/>
    <cellStyle name="Normal 16 2 2 2 3 2 2" xfId="19960" xr:uid="{00000000-0005-0000-0000-0000354D0000}"/>
    <cellStyle name="Normal 16 2 2 2 3 2 2 2" xfId="19961" xr:uid="{00000000-0005-0000-0000-0000364D0000}"/>
    <cellStyle name="Normal 16 2 2 2 3 2 3" xfId="19962" xr:uid="{00000000-0005-0000-0000-0000374D0000}"/>
    <cellStyle name="Normal 16 2 2 2 3 3" xfId="19963" xr:uid="{00000000-0005-0000-0000-0000384D0000}"/>
    <cellStyle name="Normal 16 2 2 2 3 3 2" xfId="19964" xr:uid="{00000000-0005-0000-0000-0000394D0000}"/>
    <cellStyle name="Normal 16 2 2 2 3 3 2 2" xfId="19965" xr:uid="{00000000-0005-0000-0000-00003A4D0000}"/>
    <cellStyle name="Normal 16 2 2 2 3 3 3" xfId="19966" xr:uid="{00000000-0005-0000-0000-00003B4D0000}"/>
    <cellStyle name="Normal 16 2 2 2 3 4" xfId="19967" xr:uid="{00000000-0005-0000-0000-00003C4D0000}"/>
    <cellStyle name="Normal 16 2 2 2 3 4 2" xfId="19968" xr:uid="{00000000-0005-0000-0000-00003D4D0000}"/>
    <cellStyle name="Normal 16 2 2 2 3 5" xfId="19969" xr:uid="{00000000-0005-0000-0000-00003E4D0000}"/>
    <cellStyle name="Normal 16 2 2 2 3 5 2" xfId="19970" xr:uid="{00000000-0005-0000-0000-00003F4D0000}"/>
    <cellStyle name="Normal 16 2 2 2 3 6" xfId="19971" xr:uid="{00000000-0005-0000-0000-0000404D0000}"/>
    <cellStyle name="Normal 16 2 2 2 4" xfId="19972" xr:uid="{00000000-0005-0000-0000-0000414D0000}"/>
    <cellStyle name="Normal 16 2 2 2 4 2" xfId="19973" xr:uid="{00000000-0005-0000-0000-0000424D0000}"/>
    <cellStyle name="Normal 16 2 2 2 4 2 2" xfId="19974" xr:uid="{00000000-0005-0000-0000-0000434D0000}"/>
    <cellStyle name="Normal 16 2 2 2 4 3" xfId="19975" xr:uid="{00000000-0005-0000-0000-0000444D0000}"/>
    <cellStyle name="Normal 16 2 2 2 5" xfId="19976" xr:uid="{00000000-0005-0000-0000-0000454D0000}"/>
    <cellStyle name="Normal 16 2 2 2 5 2" xfId="19977" xr:uid="{00000000-0005-0000-0000-0000464D0000}"/>
    <cellStyle name="Normal 16 2 2 2 5 2 2" xfId="19978" xr:uid="{00000000-0005-0000-0000-0000474D0000}"/>
    <cellStyle name="Normal 16 2 2 2 5 3" xfId="19979" xr:uid="{00000000-0005-0000-0000-0000484D0000}"/>
    <cellStyle name="Normal 16 2 2 2 6" xfId="19980" xr:uid="{00000000-0005-0000-0000-0000494D0000}"/>
    <cellStyle name="Normal 16 2 2 2 6 2" xfId="19981" xr:uid="{00000000-0005-0000-0000-00004A4D0000}"/>
    <cellStyle name="Normal 16 2 2 2 7" xfId="19982" xr:uid="{00000000-0005-0000-0000-00004B4D0000}"/>
    <cellStyle name="Normal 16 2 2 2 7 2" xfId="19983" xr:uid="{00000000-0005-0000-0000-00004C4D0000}"/>
    <cellStyle name="Normal 16 2 2 2 8" xfId="19984" xr:uid="{00000000-0005-0000-0000-00004D4D0000}"/>
    <cellStyle name="Normal 16 2 2 3" xfId="19985" xr:uid="{00000000-0005-0000-0000-00004E4D0000}"/>
    <cellStyle name="Normal 16 2 2 3 2" xfId="19986" xr:uid="{00000000-0005-0000-0000-00004F4D0000}"/>
    <cellStyle name="Normal 16 2 2 3 2 2" xfId="19987" xr:uid="{00000000-0005-0000-0000-0000504D0000}"/>
    <cellStyle name="Normal 16 2 2 3 2 2 2" xfId="19988" xr:uid="{00000000-0005-0000-0000-0000514D0000}"/>
    <cellStyle name="Normal 16 2 2 3 2 2 2 2" xfId="19989" xr:uid="{00000000-0005-0000-0000-0000524D0000}"/>
    <cellStyle name="Normal 16 2 2 3 2 2 3" xfId="19990" xr:uid="{00000000-0005-0000-0000-0000534D0000}"/>
    <cellStyle name="Normal 16 2 2 3 2 3" xfId="19991" xr:uid="{00000000-0005-0000-0000-0000544D0000}"/>
    <cellStyle name="Normal 16 2 2 3 2 3 2" xfId="19992" xr:uid="{00000000-0005-0000-0000-0000554D0000}"/>
    <cellStyle name="Normal 16 2 2 3 2 3 2 2" xfId="19993" xr:uid="{00000000-0005-0000-0000-0000564D0000}"/>
    <cellStyle name="Normal 16 2 2 3 2 3 3" xfId="19994" xr:uid="{00000000-0005-0000-0000-0000574D0000}"/>
    <cellStyle name="Normal 16 2 2 3 2 4" xfId="19995" xr:uid="{00000000-0005-0000-0000-0000584D0000}"/>
    <cellStyle name="Normal 16 2 2 3 2 4 2" xfId="19996" xr:uid="{00000000-0005-0000-0000-0000594D0000}"/>
    <cellStyle name="Normal 16 2 2 3 2 5" xfId="19997" xr:uid="{00000000-0005-0000-0000-00005A4D0000}"/>
    <cellStyle name="Normal 16 2 2 3 2 5 2" xfId="19998" xr:uid="{00000000-0005-0000-0000-00005B4D0000}"/>
    <cellStyle name="Normal 16 2 2 3 2 6" xfId="19999" xr:uid="{00000000-0005-0000-0000-00005C4D0000}"/>
    <cellStyle name="Normal 16 2 2 3 3" xfId="20000" xr:uid="{00000000-0005-0000-0000-00005D4D0000}"/>
    <cellStyle name="Normal 16 2 2 3 3 2" xfId="20001" xr:uid="{00000000-0005-0000-0000-00005E4D0000}"/>
    <cellStyle name="Normal 16 2 2 3 3 2 2" xfId="20002" xr:uid="{00000000-0005-0000-0000-00005F4D0000}"/>
    <cellStyle name="Normal 16 2 2 3 3 3" xfId="20003" xr:uid="{00000000-0005-0000-0000-0000604D0000}"/>
    <cellStyle name="Normal 16 2 2 3 4" xfId="20004" xr:uid="{00000000-0005-0000-0000-0000614D0000}"/>
    <cellStyle name="Normal 16 2 2 3 4 2" xfId="20005" xr:uid="{00000000-0005-0000-0000-0000624D0000}"/>
    <cellStyle name="Normal 16 2 2 3 4 2 2" xfId="20006" xr:uid="{00000000-0005-0000-0000-0000634D0000}"/>
    <cellStyle name="Normal 16 2 2 3 4 3" xfId="20007" xr:uid="{00000000-0005-0000-0000-0000644D0000}"/>
    <cellStyle name="Normal 16 2 2 3 5" xfId="20008" xr:uid="{00000000-0005-0000-0000-0000654D0000}"/>
    <cellStyle name="Normal 16 2 2 3 5 2" xfId="20009" xr:uid="{00000000-0005-0000-0000-0000664D0000}"/>
    <cellStyle name="Normal 16 2 2 3 6" xfId="20010" xr:uid="{00000000-0005-0000-0000-0000674D0000}"/>
    <cellStyle name="Normal 16 2 2 3 6 2" xfId="20011" xr:uid="{00000000-0005-0000-0000-0000684D0000}"/>
    <cellStyle name="Normal 16 2 2 3 7" xfId="20012" xr:uid="{00000000-0005-0000-0000-0000694D0000}"/>
    <cellStyle name="Normal 16 2 2 4" xfId="20013" xr:uid="{00000000-0005-0000-0000-00006A4D0000}"/>
    <cellStyle name="Normal 16 2 2 4 2" xfId="20014" xr:uid="{00000000-0005-0000-0000-00006B4D0000}"/>
    <cellStyle name="Normal 16 2 2 4 2 2" xfId="20015" xr:uid="{00000000-0005-0000-0000-00006C4D0000}"/>
    <cellStyle name="Normal 16 2 2 4 2 2 2" xfId="20016" xr:uid="{00000000-0005-0000-0000-00006D4D0000}"/>
    <cellStyle name="Normal 16 2 2 4 2 2 2 2" xfId="20017" xr:uid="{00000000-0005-0000-0000-00006E4D0000}"/>
    <cellStyle name="Normal 16 2 2 4 2 2 3" xfId="20018" xr:uid="{00000000-0005-0000-0000-00006F4D0000}"/>
    <cellStyle name="Normal 16 2 2 4 2 3" xfId="20019" xr:uid="{00000000-0005-0000-0000-0000704D0000}"/>
    <cellStyle name="Normal 16 2 2 4 2 3 2" xfId="20020" xr:uid="{00000000-0005-0000-0000-0000714D0000}"/>
    <cellStyle name="Normal 16 2 2 4 2 3 2 2" xfId="20021" xr:uid="{00000000-0005-0000-0000-0000724D0000}"/>
    <cellStyle name="Normal 16 2 2 4 2 3 3" xfId="20022" xr:uid="{00000000-0005-0000-0000-0000734D0000}"/>
    <cellStyle name="Normal 16 2 2 4 2 4" xfId="20023" xr:uid="{00000000-0005-0000-0000-0000744D0000}"/>
    <cellStyle name="Normal 16 2 2 4 2 4 2" xfId="20024" xr:uid="{00000000-0005-0000-0000-0000754D0000}"/>
    <cellStyle name="Normal 16 2 2 4 2 5" xfId="20025" xr:uid="{00000000-0005-0000-0000-0000764D0000}"/>
    <cellStyle name="Normal 16 2 2 4 2 5 2" xfId="20026" xr:uid="{00000000-0005-0000-0000-0000774D0000}"/>
    <cellStyle name="Normal 16 2 2 4 2 6" xfId="20027" xr:uid="{00000000-0005-0000-0000-0000784D0000}"/>
    <cellStyle name="Normal 16 2 2 4 3" xfId="20028" xr:uid="{00000000-0005-0000-0000-0000794D0000}"/>
    <cellStyle name="Normal 16 2 2 4 3 2" xfId="20029" xr:uid="{00000000-0005-0000-0000-00007A4D0000}"/>
    <cellStyle name="Normal 16 2 2 4 3 2 2" xfId="20030" xr:uid="{00000000-0005-0000-0000-00007B4D0000}"/>
    <cellStyle name="Normal 16 2 2 4 3 3" xfId="20031" xr:uid="{00000000-0005-0000-0000-00007C4D0000}"/>
    <cellStyle name="Normal 16 2 2 4 4" xfId="20032" xr:uid="{00000000-0005-0000-0000-00007D4D0000}"/>
    <cellStyle name="Normal 16 2 2 4 4 2" xfId="20033" xr:uid="{00000000-0005-0000-0000-00007E4D0000}"/>
    <cellStyle name="Normal 16 2 2 4 4 2 2" xfId="20034" xr:uid="{00000000-0005-0000-0000-00007F4D0000}"/>
    <cellStyle name="Normal 16 2 2 4 4 3" xfId="20035" xr:uid="{00000000-0005-0000-0000-0000804D0000}"/>
    <cellStyle name="Normal 16 2 2 4 5" xfId="20036" xr:uid="{00000000-0005-0000-0000-0000814D0000}"/>
    <cellStyle name="Normal 16 2 2 4 5 2" xfId="20037" xr:uid="{00000000-0005-0000-0000-0000824D0000}"/>
    <cellStyle name="Normal 16 2 2 4 6" xfId="20038" xr:uid="{00000000-0005-0000-0000-0000834D0000}"/>
    <cellStyle name="Normal 16 2 2 4 6 2" xfId="20039" xr:uid="{00000000-0005-0000-0000-0000844D0000}"/>
    <cellStyle name="Normal 16 2 2 4 7" xfId="20040" xr:uid="{00000000-0005-0000-0000-0000854D0000}"/>
    <cellStyle name="Normal 16 2 2 5" xfId="20041" xr:uid="{00000000-0005-0000-0000-0000864D0000}"/>
    <cellStyle name="Normal 16 2 2 5 2" xfId="20042" xr:uid="{00000000-0005-0000-0000-0000874D0000}"/>
    <cellStyle name="Normal 16 2 2 5 2 2" xfId="20043" xr:uid="{00000000-0005-0000-0000-0000884D0000}"/>
    <cellStyle name="Normal 16 2 2 5 2 2 2" xfId="20044" xr:uid="{00000000-0005-0000-0000-0000894D0000}"/>
    <cellStyle name="Normal 16 2 2 5 2 3" xfId="20045" xr:uid="{00000000-0005-0000-0000-00008A4D0000}"/>
    <cellStyle name="Normal 16 2 2 5 3" xfId="20046" xr:uid="{00000000-0005-0000-0000-00008B4D0000}"/>
    <cellStyle name="Normal 16 2 2 5 3 2" xfId="20047" xr:uid="{00000000-0005-0000-0000-00008C4D0000}"/>
    <cellStyle name="Normal 16 2 2 5 3 2 2" xfId="20048" xr:uid="{00000000-0005-0000-0000-00008D4D0000}"/>
    <cellStyle name="Normal 16 2 2 5 3 3" xfId="20049" xr:uid="{00000000-0005-0000-0000-00008E4D0000}"/>
    <cellStyle name="Normal 16 2 2 5 4" xfId="20050" xr:uid="{00000000-0005-0000-0000-00008F4D0000}"/>
    <cellStyle name="Normal 16 2 2 5 4 2" xfId="20051" xr:uid="{00000000-0005-0000-0000-0000904D0000}"/>
    <cellStyle name="Normal 16 2 2 5 5" xfId="20052" xr:uid="{00000000-0005-0000-0000-0000914D0000}"/>
    <cellStyle name="Normal 16 2 2 5 5 2" xfId="20053" xr:uid="{00000000-0005-0000-0000-0000924D0000}"/>
    <cellStyle name="Normal 16 2 2 5 6" xfId="20054" xr:uid="{00000000-0005-0000-0000-0000934D0000}"/>
    <cellStyle name="Normal 16 2 2 6" xfId="20055" xr:uid="{00000000-0005-0000-0000-0000944D0000}"/>
    <cellStyle name="Normal 16 2 2 6 2" xfId="20056" xr:uid="{00000000-0005-0000-0000-0000954D0000}"/>
    <cellStyle name="Normal 16 2 2 6 2 2" xfId="20057" xr:uid="{00000000-0005-0000-0000-0000964D0000}"/>
    <cellStyle name="Normal 16 2 2 6 3" xfId="20058" xr:uid="{00000000-0005-0000-0000-0000974D0000}"/>
    <cellStyle name="Normal 16 2 2 7" xfId="20059" xr:uid="{00000000-0005-0000-0000-0000984D0000}"/>
    <cellStyle name="Normal 16 2 2 7 2" xfId="20060" xr:uid="{00000000-0005-0000-0000-0000994D0000}"/>
    <cellStyle name="Normal 16 2 2 7 2 2" xfId="20061" xr:uid="{00000000-0005-0000-0000-00009A4D0000}"/>
    <cellStyle name="Normal 16 2 2 7 3" xfId="20062" xr:uid="{00000000-0005-0000-0000-00009B4D0000}"/>
    <cellStyle name="Normal 16 2 2 8" xfId="20063" xr:uid="{00000000-0005-0000-0000-00009C4D0000}"/>
    <cellStyle name="Normal 16 2 2 8 2" xfId="20064" xr:uid="{00000000-0005-0000-0000-00009D4D0000}"/>
    <cellStyle name="Normal 16 2 2 9" xfId="20065" xr:uid="{00000000-0005-0000-0000-00009E4D0000}"/>
    <cellStyle name="Normal 16 2 2 9 2" xfId="20066" xr:uid="{00000000-0005-0000-0000-00009F4D0000}"/>
    <cellStyle name="Normal 16 2 3" xfId="20067" xr:uid="{00000000-0005-0000-0000-0000A04D0000}"/>
    <cellStyle name="Normal 16 2 3 2" xfId="20068" xr:uid="{00000000-0005-0000-0000-0000A14D0000}"/>
    <cellStyle name="Normal 16 2 3 2 2" xfId="20069" xr:uid="{00000000-0005-0000-0000-0000A24D0000}"/>
    <cellStyle name="Normal 16 2 3 2 2 2" xfId="20070" xr:uid="{00000000-0005-0000-0000-0000A34D0000}"/>
    <cellStyle name="Normal 16 2 3 2 2 2 2" xfId="20071" xr:uid="{00000000-0005-0000-0000-0000A44D0000}"/>
    <cellStyle name="Normal 16 2 3 2 2 2 2 2" xfId="20072" xr:uid="{00000000-0005-0000-0000-0000A54D0000}"/>
    <cellStyle name="Normal 16 2 3 2 2 2 3" xfId="20073" xr:uid="{00000000-0005-0000-0000-0000A64D0000}"/>
    <cellStyle name="Normal 16 2 3 2 2 3" xfId="20074" xr:uid="{00000000-0005-0000-0000-0000A74D0000}"/>
    <cellStyle name="Normal 16 2 3 2 2 3 2" xfId="20075" xr:uid="{00000000-0005-0000-0000-0000A84D0000}"/>
    <cellStyle name="Normal 16 2 3 2 2 3 2 2" xfId="20076" xr:uid="{00000000-0005-0000-0000-0000A94D0000}"/>
    <cellStyle name="Normal 16 2 3 2 2 3 3" xfId="20077" xr:uid="{00000000-0005-0000-0000-0000AA4D0000}"/>
    <cellStyle name="Normal 16 2 3 2 2 4" xfId="20078" xr:uid="{00000000-0005-0000-0000-0000AB4D0000}"/>
    <cellStyle name="Normal 16 2 3 2 2 4 2" xfId="20079" xr:uid="{00000000-0005-0000-0000-0000AC4D0000}"/>
    <cellStyle name="Normal 16 2 3 2 2 5" xfId="20080" xr:uid="{00000000-0005-0000-0000-0000AD4D0000}"/>
    <cellStyle name="Normal 16 2 3 2 2 5 2" xfId="20081" xr:uid="{00000000-0005-0000-0000-0000AE4D0000}"/>
    <cellStyle name="Normal 16 2 3 2 2 6" xfId="20082" xr:uid="{00000000-0005-0000-0000-0000AF4D0000}"/>
    <cellStyle name="Normal 16 2 3 2 3" xfId="20083" xr:uid="{00000000-0005-0000-0000-0000B04D0000}"/>
    <cellStyle name="Normal 16 2 3 2 3 2" xfId="20084" xr:uid="{00000000-0005-0000-0000-0000B14D0000}"/>
    <cellStyle name="Normal 16 2 3 2 3 2 2" xfId="20085" xr:uid="{00000000-0005-0000-0000-0000B24D0000}"/>
    <cellStyle name="Normal 16 2 3 2 3 3" xfId="20086" xr:uid="{00000000-0005-0000-0000-0000B34D0000}"/>
    <cellStyle name="Normal 16 2 3 2 4" xfId="20087" xr:uid="{00000000-0005-0000-0000-0000B44D0000}"/>
    <cellStyle name="Normal 16 2 3 2 4 2" xfId="20088" xr:uid="{00000000-0005-0000-0000-0000B54D0000}"/>
    <cellStyle name="Normal 16 2 3 2 4 2 2" xfId="20089" xr:uid="{00000000-0005-0000-0000-0000B64D0000}"/>
    <cellStyle name="Normal 16 2 3 2 4 3" xfId="20090" xr:uid="{00000000-0005-0000-0000-0000B74D0000}"/>
    <cellStyle name="Normal 16 2 3 2 5" xfId="20091" xr:uid="{00000000-0005-0000-0000-0000B84D0000}"/>
    <cellStyle name="Normal 16 2 3 2 5 2" xfId="20092" xr:uid="{00000000-0005-0000-0000-0000B94D0000}"/>
    <cellStyle name="Normal 16 2 3 2 6" xfId="20093" xr:uid="{00000000-0005-0000-0000-0000BA4D0000}"/>
    <cellStyle name="Normal 16 2 3 2 6 2" xfId="20094" xr:uid="{00000000-0005-0000-0000-0000BB4D0000}"/>
    <cellStyle name="Normal 16 2 3 2 7" xfId="20095" xr:uid="{00000000-0005-0000-0000-0000BC4D0000}"/>
    <cellStyle name="Normal 16 2 3 3" xfId="20096" xr:uid="{00000000-0005-0000-0000-0000BD4D0000}"/>
    <cellStyle name="Normal 16 2 3 3 2" xfId="20097" xr:uid="{00000000-0005-0000-0000-0000BE4D0000}"/>
    <cellStyle name="Normal 16 2 3 3 2 2" xfId="20098" xr:uid="{00000000-0005-0000-0000-0000BF4D0000}"/>
    <cellStyle name="Normal 16 2 3 3 2 2 2" xfId="20099" xr:uid="{00000000-0005-0000-0000-0000C04D0000}"/>
    <cellStyle name="Normal 16 2 3 3 2 3" xfId="20100" xr:uid="{00000000-0005-0000-0000-0000C14D0000}"/>
    <cellStyle name="Normal 16 2 3 3 3" xfId="20101" xr:uid="{00000000-0005-0000-0000-0000C24D0000}"/>
    <cellStyle name="Normal 16 2 3 3 3 2" xfId="20102" xr:uid="{00000000-0005-0000-0000-0000C34D0000}"/>
    <cellStyle name="Normal 16 2 3 3 3 2 2" xfId="20103" xr:uid="{00000000-0005-0000-0000-0000C44D0000}"/>
    <cellStyle name="Normal 16 2 3 3 3 3" xfId="20104" xr:uid="{00000000-0005-0000-0000-0000C54D0000}"/>
    <cellStyle name="Normal 16 2 3 3 4" xfId="20105" xr:uid="{00000000-0005-0000-0000-0000C64D0000}"/>
    <cellStyle name="Normal 16 2 3 3 4 2" xfId="20106" xr:uid="{00000000-0005-0000-0000-0000C74D0000}"/>
    <cellStyle name="Normal 16 2 3 3 5" xfId="20107" xr:uid="{00000000-0005-0000-0000-0000C84D0000}"/>
    <cellStyle name="Normal 16 2 3 3 5 2" xfId="20108" xr:uid="{00000000-0005-0000-0000-0000C94D0000}"/>
    <cellStyle name="Normal 16 2 3 3 6" xfId="20109" xr:uid="{00000000-0005-0000-0000-0000CA4D0000}"/>
    <cellStyle name="Normal 16 2 3 4" xfId="20110" xr:uid="{00000000-0005-0000-0000-0000CB4D0000}"/>
    <cellStyle name="Normal 16 2 3 4 2" xfId="20111" xr:uid="{00000000-0005-0000-0000-0000CC4D0000}"/>
    <cellStyle name="Normal 16 2 3 4 2 2" xfId="20112" xr:uid="{00000000-0005-0000-0000-0000CD4D0000}"/>
    <cellStyle name="Normal 16 2 3 4 3" xfId="20113" xr:uid="{00000000-0005-0000-0000-0000CE4D0000}"/>
    <cellStyle name="Normal 16 2 3 5" xfId="20114" xr:uid="{00000000-0005-0000-0000-0000CF4D0000}"/>
    <cellStyle name="Normal 16 2 3 5 2" xfId="20115" xr:uid="{00000000-0005-0000-0000-0000D04D0000}"/>
    <cellStyle name="Normal 16 2 3 5 2 2" xfId="20116" xr:uid="{00000000-0005-0000-0000-0000D14D0000}"/>
    <cellStyle name="Normal 16 2 3 5 3" xfId="20117" xr:uid="{00000000-0005-0000-0000-0000D24D0000}"/>
    <cellStyle name="Normal 16 2 3 6" xfId="20118" xr:uid="{00000000-0005-0000-0000-0000D34D0000}"/>
    <cellStyle name="Normal 16 2 3 6 2" xfId="20119" xr:uid="{00000000-0005-0000-0000-0000D44D0000}"/>
    <cellStyle name="Normal 16 2 3 7" xfId="20120" xr:uid="{00000000-0005-0000-0000-0000D54D0000}"/>
    <cellStyle name="Normal 16 2 3 7 2" xfId="20121" xr:uid="{00000000-0005-0000-0000-0000D64D0000}"/>
    <cellStyle name="Normal 16 2 3 8" xfId="20122" xr:uid="{00000000-0005-0000-0000-0000D74D0000}"/>
    <cellStyle name="Normal 16 2 4" xfId="20123" xr:uid="{00000000-0005-0000-0000-0000D84D0000}"/>
    <cellStyle name="Normal 16 2 4 2" xfId="20124" xr:uid="{00000000-0005-0000-0000-0000D94D0000}"/>
    <cellStyle name="Normal 16 2 4 2 2" xfId="20125" xr:uid="{00000000-0005-0000-0000-0000DA4D0000}"/>
    <cellStyle name="Normal 16 2 4 2 2 2" xfId="20126" xr:uid="{00000000-0005-0000-0000-0000DB4D0000}"/>
    <cellStyle name="Normal 16 2 4 2 2 2 2" xfId="20127" xr:uid="{00000000-0005-0000-0000-0000DC4D0000}"/>
    <cellStyle name="Normal 16 2 4 2 2 3" xfId="20128" xr:uid="{00000000-0005-0000-0000-0000DD4D0000}"/>
    <cellStyle name="Normal 16 2 4 2 3" xfId="20129" xr:uid="{00000000-0005-0000-0000-0000DE4D0000}"/>
    <cellStyle name="Normal 16 2 4 2 3 2" xfId="20130" xr:uid="{00000000-0005-0000-0000-0000DF4D0000}"/>
    <cellStyle name="Normal 16 2 4 2 3 2 2" xfId="20131" xr:uid="{00000000-0005-0000-0000-0000E04D0000}"/>
    <cellStyle name="Normal 16 2 4 2 3 3" xfId="20132" xr:uid="{00000000-0005-0000-0000-0000E14D0000}"/>
    <cellStyle name="Normal 16 2 4 2 4" xfId="20133" xr:uid="{00000000-0005-0000-0000-0000E24D0000}"/>
    <cellStyle name="Normal 16 2 4 2 4 2" xfId="20134" xr:uid="{00000000-0005-0000-0000-0000E34D0000}"/>
    <cellStyle name="Normal 16 2 4 2 5" xfId="20135" xr:uid="{00000000-0005-0000-0000-0000E44D0000}"/>
    <cellStyle name="Normal 16 2 4 2 5 2" xfId="20136" xr:uid="{00000000-0005-0000-0000-0000E54D0000}"/>
    <cellStyle name="Normal 16 2 4 2 6" xfId="20137" xr:uid="{00000000-0005-0000-0000-0000E64D0000}"/>
    <cellStyle name="Normal 16 2 4 3" xfId="20138" xr:uid="{00000000-0005-0000-0000-0000E74D0000}"/>
    <cellStyle name="Normal 16 2 4 3 2" xfId="20139" xr:uid="{00000000-0005-0000-0000-0000E84D0000}"/>
    <cellStyle name="Normal 16 2 4 3 2 2" xfId="20140" xr:uid="{00000000-0005-0000-0000-0000E94D0000}"/>
    <cellStyle name="Normal 16 2 4 3 3" xfId="20141" xr:uid="{00000000-0005-0000-0000-0000EA4D0000}"/>
    <cellStyle name="Normal 16 2 4 4" xfId="20142" xr:uid="{00000000-0005-0000-0000-0000EB4D0000}"/>
    <cellStyle name="Normal 16 2 4 4 2" xfId="20143" xr:uid="{00000000-0005-0000-0000-0000EC4D0000}"/>
    <cellStyle name="Normal 16 2 4 4 2 2" xfId="20144" xr:uid="{00000000-0005-0000-0000-0000ED4D0000}"/>
    <cellStyle name="Normal 16 2 4 4 3" xfId="20145" xr:uid="{00000000-0005-0000-0000-0000EE4D0000}"/>
    <cellStyle name="Normal 16 2 4 5" xfId="20146" xr:uid="{00000000-0005-0000-0000-0000EF4D0000}"/>
    <cellStyle name="Normal 16 2 4 5 2" xfId="20147" xr:uid="{00000000-0005-0000-0000-0000F04D0000}"/>
    <cellStyle name="Normal 16 2 4 6" xfId="20148" xr:uid="{00000000-0005-0000-0000-0000F14D0000}"/>
    <cellStyle name="Normal 16 2 4 6 2" xfId="20149" xr:uid="{00000000-0005-0000-0000-0000F24D0000}"/>
    <cellStyle name="Normal 16 2 4 7" xfId="20150" xr:uid="{00000000-0005-0000-0000-0000F34D0000}"/>
    <cellStyle name="Normal 16 2 5" xfId="20151" xr:uid="{00000000-0005-0000-0000-0000F44D0000}"/>
    <cellStyle name="Normal 16 2 5 2" xfId="20152" xr:uid="{00000000-0005-0000-0000-0000F54D0000}"/>
    <cellStyle name="Normal 16 2 5 2 2" xfId="20153" xr:uid="{00000000-0005-0000-0000-0000F64D0000}"/>
    <cellStyle name="Normal 16 2 5 2 2 2" xfId="20154" xr:uid="{00000000-0005-0000-0000-0000F74D0000}"/>
    <cellStyle name="Normal 16 2 5 2 2 2 2" xfId="20155" xr:uid="{00000000-0005-0000-0000-0000F84D0000}"/>
    <cellStyle name="Normal 16 2 5 2 2 3" xfId="20156" xr:uid="{00000000-0005-0000-0000-0000F94D0000}"/>
    <cellStyle name="Normal 16 2 5 2 3" xfId="20157" xr:uid="{00000000-0005-0000-0000-0000FA4D0000}"/>
    <cellStyle name="Normal 16 2 5 2 3 2" xfId="20158" xr:uid="{00000000-0005-0000-0000-0000FB4D0000}"/>
    <cellStyle name="Normal 16 2 5 2 3 2 2" xfId="20159" xr:uid="{00000000-0005-0000-0000-0000FC4D0000}"/>
    <cellStyle name="Normal 16 2 5 2 3 3" xfId="20160" xr:uid="{00000000-0005-0000-0000-0000FD4D0000}"/>
    <cellStyle name="Normal 16 2 5 2 4" xfId="20161" xr:uid="{00000000-0005-0000-0000-0000FE4D0000}"/>
    <cellStyle name="Normal 16 2 5 2 4 2" xfId="20162" xr:uid="{00000000-0005-0000-0000-0000FF4D0000}"/>
    <cellStyle name="Normal 16 2 5 2 5" xfId="20163" xr:uid="{00000000-0005-0000-0000-0000004E0000}"/>
    <cellStyle name="Normal 16 2 5 2 5 2" xfId="20164" xr:uid="{00000000-0005-0000-0000-0000014E0000}"/>
    <cellStyle name="Normal 16 2 5 2 6" xfId="20165" xr:uid="{00000000-0005-0000-0000-0000024E0000}"/>
    <cellStyle name="Normal 16 2 5 3" xfId="20166" xr:uid="{00000000-0005-0000-0000-0000034E0000}"/>
    <cellStyle name="Normal 16 2 5 3 2" xfId="20167" xr:uid="{00000000-0005-0000-0000-0000044E0000}"/>
    <cellStyle name="Normal 16 2 5 3 2 2" xfId="20168" xr:uid="{00000000-0005-0000-0000-0000054E0000}"/>
    <cellStyle name="Normal 16 2 5 3 3" xfId="20169" xr:uid="{00000000-0005-0000-0000-0000064E0000}"/>
    <cellStyle name="Normal 16 2 5 4" xfId="20170" xr:uid="{00000000-0005-0000-0000-0000074E0000}"/>
    <cellStyle name="Normal 16 2 5 4 2" xfId="20171" xr:uid="{00000000-0005-0000-0000-0000084E0000}"/>
    <cellStyle name="Normal 16 2 5 4 2 2" xfId="20172" xr:uid="{00000000-0005-0000-0000-0000094E0000}"/>
    <cellStyle name="Normal 16 2 5 4 3" xfId="20173" xr:uid="{00000000-0005-0000-0000-00000A4E0000}"/>
    <cellStyle name="Normal 16 2 5 5" xfId="20174" xr:uid="{00000000-0005-0000-0000-00000B4E0000}"/>
    <cellStyle name="Normal 16 2 5 5 2" xfId="20175" xr:uid="{00000000-0005-0000-0000-00000C4E0000}"/>
    <cellStyle name="Normal 16 2 5 6" xfId="20176" xr:uid="{00000000-0005-0000-0000-00000D4E0000}"/>
    <cellStyle name="Normal 16 2 5 6 2" xfId="20177" xr:uid="{00000000-0005-0000-0000-00000E4E0000}"/>
    <cellStyle name="Normal 16 2 5 7" xfId="20178" xr:uid="{00000000-0005-0000-0000-00000F4E0000}"/>
    <cellStyle name="Normal 16 2 6" xfId="20179" xr:uid="{00000000-0005-0000-0000-0000104E0000}"/>
    <cellStyle name="Normal 16 2 6 2" xfId="20180" xr:uid="{00000000-0005-0000-0000-0000114E0000}"/>
    <cellStyle name="Normal 16 2 6 2 2" xfId="20181" xr:uid="{00000000-0005-0000-0000-0000124E0000}"/>
    <cellStyle name="Normal 16 2 6 2 2 2" xfId="20182" xr:uid="{00000000-0005-0000-0000-0000134E0000}"/>
    <cellStyle name="Normal 16 2 6 2 3" xfId="20183" xr:uid="{00000000-0005-0000-0000-0000144E0000}"/>
    <cellStyle name="Normal 16 2 6 3" xfId="20184" xr:uid="{00000000-0005-0000-0000-0000154E0000}"/>
    <cellStyle name="Normal 16 2 6 3 2" xfId="20185" xr:uid="{00000000-0005-0000-0000-0000164E0000}"/>
    <cellStyle name="Normal 16 2 6 3 2 2" xfId="20186" xr:uid="{00000000-0005-0000-0000-0000174E0000}"/>
    <cellStyle name="Normal 16 2 6 3 3" xfId="20187" xr:uid="{00000000-0005-0000-0000-0000184E0000}"/>
    <cellStyle name="Normal 16 2 6 4" xfId="20188" xr:uid="{00000000-0005-0000-0000-0000194E0000}"/>
    <cellStyle name="Normal 16 2 6 4 2" xfId="20189" xr:uid="{00000000-0005-0000-0000-00001A4E0000}"/>
    <cellStyle name="Normal 16 2 6 5" xfId="20190" xr:uid="{00000000-0005-0000-0000-00001B4E0000}"/>
    <cellStyle name="Normal 16 2 6 5 2" xfId="20191" xr:uid="{00000000-0005-0000-0000-00001C4E0000}"/>
    <cellStyle name="Normal 16 2 6 6" xfId="20192" xr:uid="{00000000-0005-0000-0000-00001D4E0000}"/>
    <cellStyle name="Normal 16 2 7" xfId="20193" xr:uid="{00000000-0005-0000-0000-00001E4E0000}"/>
    <cellStyle name="Normal 16 2 7 2" xfId="20194" xr:uid="{00000000-0005-0000-0000-00001F4E0000}"/>
    <cellStyle name="Normal 16 2 7 2 2" xfId="20195" xr:uid="{00000000-0005-0000-0000-0000204E0000}"/>
    <cellStyle name="Normal 16 2 7 3" xfId="20196" xr:uid="{00000000-0005-0000-0000-0000214E0000}"/>
    <cellStyle name="Normal 16 2 8" xfId="20197" xr:uid="{00000000-0005-0000-0000-0000224E0000}"/>
    <cellStyle name="Normal 16 2 8 2" xfId="20198" xr:uid="{00000000-0005-0000-0000-0000234E0000}"/>
    <cellStyle name="Normal 16 2 8 2 2" xfId="20199" xr:uid="{00000000-0005-0000-0000-0000244E0000}"/>
    <cellStyle name="Normal 16 2 8 3" xfId="20200" xr:uid="{00000000-0005-0000-0000-0000254E0000}"/>
    <cellStyle name="Normal 16 2 9" xfId="20201" xr:uid="{00000000-0005-0000-0000-0000264E0000}"/>
    <cellStyle name="Normal 16 2 9 2" xfId="20202" xr:uid="{00000000-0005-0000-0000-0000274E0000}"/>
    <cellStyle name="Normal 16 3" xfId="20203" xr:uid="{00000000-0005-0000-0000-0000284E0000}"/>
    <cellStyle name="Normal 16 3 10" xfId="20204" xr:uid="{00000000-0005-0000-0000-0000294E0000}"/>
    <cellStyle name="Normal 16 3 2" xfId="20205" xr:uid="{00000000-0005-0000-0000-00002A4E0000}"/>
    <cellStyle name="Normal 16 3 2 2" xfId="20206" xr:uid="{00000000-0005-0000-0000-00002B4E0000}"/>
    <cellStyle name="Normal 16 3 2 2 2" xfId="20207" xr:uid="{00000000-0005-0000-0000-00002C4E0000}"/>
    <cellStyle name="Normal 16 3 2 2 2 2" xfId="20208" xr:uid="{00000000-0005-0000-0000-00002D4E0000}"/>
    <cellStyle name="Normal 16 3 2 2 2 2 2" xfId="20209" xr:uid="{00000000-0005-0000-0000-00002E4E0000}"/>
    <cellStyle name="Normal 16 3 2 2 2 2 2 2" xfId="20210" xr:uid="{00000000-0005-0000-0000-00002F4E0000}"/>
    <cellStyle name="Normal 16 3 2 2 2 2 3" xfId="20211" xr:uid="{00000000-0005-0000-0000-0000304E0000}"/>
    <cellStyle name="Normal 16 3 2 2 2 3" xfId="20212" xr:uid="{00000000-0005-0000-0000-0000314E0000}"/>
    <cellStyle name="Normal 16 3 2 2 2 3 2" xfId="20213" xr:uid="{00000000-0005-0000-0000-0000324E0000}"/>
    <cellStyle name="Normal 16 3 2 2 2 3 2 2" xfId="20214" xr:uid="{00000000-0005-0000-0000-0000334E0000}"/>
    <cellStyle name="Normal 16 3 2 2 2 3 3" xfId="20215" xr:uid="{00000000-0005-0000-0000-0000344E0000}"/>
    <cellStyle name="Normal 16 3 2 2 2 4" xfId="20216" xr:uid="{00000000-0005-0000-0000-0000354E0000}"/>
    <cellStyle name="Normal 16 3 2 2 2 4 2" xfId="20217" xr:uid="{00000000-0005-0000-0000-0000364E0000}"/>
    <cellStyle name="Normal 16 3 2 2 2 5" xfId="20218" xr:uid="{00000000-0005-0000-0000-0000374E0000}"/>
    <cellStyle name="Normal 16 3 2 2 2 5 2" xfId="20219" xr:uid="{00000000-0005-0000-0000-0000384E0000}"/>
    <cellStyle name="Normal 16 3 2 2 2 6" xfId="20220" xr:uid="{00000000-0005-0000-0000-0000394E0000}"/>
    <cellStyle name="Normal 16 3 2 2 3" xfId="20221" xr:uid="{00000000-0005-0000-0000-00003A4E0000}"/>
    <cellStyle name="Normal 16 3 2 2 3 2" xfId="20222" xr:uid="{00000000-0005-0000-0000-00003B4E0000}"/>
    <cellStyle name="Normal 16 3 2 2 3 2 2" xfId="20223" xr:uid="{00000000-0005-0000-0000-00003C4E0000}"/>
    <cellStyle name="Normal 16 3 2 2 3 3" xfId="20224" xr:uid="{00000000-0005-0000-0000-00003D4E0000}"/>
    <cellStyle name="Normal 16 3 2 2 4" xfId="20225" xr:uid="{00000000-0005-0000-0000-00003E4E0000}"/>
    <cellStyle name="Normal 16 3 2 2 4 2" xfId="20226" xr:uid="{00000000-0005-0000-0000-00003F4E0000}"/>
    <cellStyle name="Normal 16 3 2 2 4 2 2" xfId="20227" xr:uid="{00000000-0005-0000-0000-0000404E0000}"/>
    <cellStyle name="Normal 16 3 2 2 4 3" xfId="20228" xr:uid="{00000000-0005-0000-0000-0000414E0000}"/>
    <cellStyle name="Normal 16 3 2 2 5" xfId="20229" xr:uid="{00000000-0005-0000-0000-0000424E0000}"/>
    <cellStyle name="Normal 16 3 2 2 5 2" xfId="20230" xr:uid="{00000000-0005-0000-0000-0000434E0000}"/>
    <cellStyle name="Normal 16 3 2 2 6" xfId="20231" xr:uid="{00000000-0005-0000-0000-0000444E0000}"/>
    <cellStyle name="Normal 16 3 2 2 6 2" xfId="20232" xr:uid="{00000000-0005-0000-0000-0000454E0000}"/>
    <cellStyle name="Normal 16 3 2 2 7" xfId="20233" xr:uid="{00000000-0005-0000-0000-0000464E0000}"/>
    <cellStyle name="Normal 16 3 2 3" xfId="20234" xr:uid="{00000000-0005-0000-0000-0000474E0000}"/>
    <cellStyle name="Normal 16 3 2 3 2" xfId="20235" xr:uid="{00000000-0005-0000-0000-0000484E0000}"/>
    <cellStyle name="Normal 16 3 2 3 2 2" xfId="20236" xr:uid="{00000000-0005-0000-0000-0000494E0000}"/>
    <cellStyle name="Normal 16 3 2 3 2 2 2" xfId="20237" xr:uid="{00000000-0005-0000-0000-00004A4E0000}"/>
    <cellStyle name="Normal 16 3 2 3 2 3" xfId="20238" xr:uid="{00000000-0005-0000-0000-00004B4E0000}"/>
    <cellStyle name="Normal 16 3 2 3 3" xfId="20239" xr:uid="{00000000-0005-0000-0000-00004C4E0000}"/>
    <cellStyle name="Normal 16 3 2 3 3 2" xfId="20240" xr:uid="{00000000-0005-0000-0000-00004D4E0000}"/>
    <cellStyle name="Normal 16 3 2 3 3 2 2" xfId="20241" xr:uid="{00000000-0005-0000-0000-00004E4E0000}"/>
    <cellStyle name="Normal 16 3 2 3 3 3" xfId="20242" xr:uid="{00000000-0005-0000-0000-00004F4E0000}"/>
    <cellStyle name="Normal 16 3 2 3 4" xfId="20243" xr:uid="{00000000-0005-0000-0000-0000504E0000}"/>
    <cellStyle name="Normal 16 3 2 3 4 2" xfId="20244" xr:uid="{00000000-0005-0000-0000-0000514E0000}"/>
    <cellStyle name="Normal 16 3 2 3 5" xfId="20245" xr:uid="{00000000-0005-0000-0000-0000524E0000}"/>
    <cellStyle name="Normal 16 3 2 3 5 2" xfId="20246" xr:uid="{00000000-0005-0000-0000-0000534E0000}"/>
    <cellStyle name="Normal 16 3 2 3 6" xfId="20247" xr:uid="{00000000-0005-0000-0000-0000544E0000}"/>
    <cellStyle name="Normal 16 3 2 4" xfId="20248" xr:uid="{00000000-0005-0000-0000-0000554E0000}"/>
    <cellStyle name="Normal 16 3 2 4 2" xfId="20249" xr:uid="{00000000-0005-0000-0000-0000564E0000}"/>
    <cellStyle name="Normal 16 3 2 4 2 2" xfId="20250" xr:uid="{00000000-0005-0000-0000-0000574E0000}"/>
    <cellStyle name="Normal 16 3 2 4 3" xfId="20251" xr:uid="{00000000-0005-0000-0000-0000584E0000}"/>
    <cellStyle name="Normal 16 3 2 5" xfId="20252" xr:uid="{00000000-0005-0000-0000-0000594E0000}"/>
    <cellStyle name="Normal 16 3 2 5 2" xfId="20253" xr:uid="{00000000-0005-0000-0000-00005A4E0000}"/>
    <cellStyle name="Normal 16 3 2 5 2 2" xfId="20254" xr:uid="{00000000-0005-0000-0000-00005B4E0000}"/>
    <cellStyle name="Normal 16 3 2 5 3" xfId="20255" xr:uid="{00000000-0005-0000-0000-00005C4E0000}"/>
    <cellStyle name="Normal 16 3 2 6" xfId="20256" xr:uid="{00000000-0005-0000-0000-00005D4E0000}"/>
    <cellStyle name="Normal 16 3 2 6 2" xfId="20257" xr:uid="{00000000-0005-0000-0000-00005E4E0000}"/>
    <cellStyle name="Normal 16 3 2 7" xfId="20258" xr:uid="{00000000-0005-0000-0000-00005F4E0000}"/>
    <cellStyle name="Normal 16 3 2 7 2" xfId="20259" xr:uid="{00000000-0005-0000-0000-0000604E0000}"/>
    <cellStyle name="Normal 16 3 2 8" xfId="20260" xr:uid="{00000000-0005-0000-0000-0000614E0000}"/>
    <cellStyle name="Normal 16 3 3" xfId="20261" xr:uid="{00000000-0005-0000-0000-0000624E0000}"/>
    <cellStyle name="Normal 16 3 3 2" xfId="20262" xr:uid="{00000000-0005-0000-0000-0000634E0000}"/>
    <cellStyle name="Normal 16 3 3 2 2" xfId="20263" xr:uid="{00000000-0005-0000-0000-0000644E0000}"/>
    <cellStyle name="Normal 16 3 3 2 2 2" xfId="20264" xr:uid="{00000000-0005-0000-0000-0000654E0000}"/>
    <cellStyle name="Normal 16 3 3 2 2 2 2" xfId="20265" xr:uid="{00000000-0005-0000-0000-0000664E0000}"/>
    <cellStyle name="Normal 16 3 3 2 2 3" xfId="20266" xr:uid="{00000000-0005-0000-0000-0000674E0000}"/>
    <cellStyle name="Normal 16 3 3 2 3" xfId="20267" xr:uid="{00000000-0005-0000-0000-0000684E0000}"/>
    <cellStyle name="Normal 16 3 3 2 3 2" xfId="20268" xr:uid="{00000000-0005-0000-0000-0000694E0000}"/>
    <cellStyle name="Normal 16 3 3 2 3 2 2" xfId="20269" xr:uid="{00000000-0005-0000-0000-00006A4E0000}"/>
    <cellStyle name="Normal 16 3 3 2 3 3" xfId="20270" xr:uid="{00000000-0005-0000-0000-00006B4E0000}"/>
    <cellStyle name="Normal 16 3 3 2 4" xfId="20271" xr:uid="{00000000-0005-0000-0000-00006C4E0000}"/>
    <cellStyle name="Normal 16 3 3 2 4 2" xfId="20272" xr:uid="{00000000-0005-0000-0000-00006D4E0000}"/>
    <cellStyle name="Normal 16 3 3 2 5" xfId="20273" xr:uid="{00000000-0005-0000-0000-00006E4E0000}"/>
    <cellStyle name="Normal 16 3 3 2 5 2" xfId="20274" xr:uid="{00000000-0005-0000-0000-00006F4E0000}"/>
    <cellStyle name="Normal 16 3 3 2 6" xfId="20275" xr:uid="{00000000-0005-0000-0000-0000704E0000}"/>
    <cellStyle name="Normal 16 3 3 3" xfId="20276" xr:uid="{00000000-0005-0000-0000-0000714E0000}"/>
    <cellStyle name="Normal 16 3 3 3 2" xfId="20277" xr:uid="{00000000-0005-0000-0000-0000724E0000}"/>
    <cellStyle name="Normal 16 3 3 3 2 2" xfId="20278" xr:uid="{00000000-0005-0000-0000-0000734E0000}"/>
    <cellStyle name="Normal 16 3 3 3 3" xfId="20279" xr:uid="{00000000-0005-0000-0000-0000744E0000}"/>
    <cellStyle name="Normal 16 3 3 4" xfId="20280" xr:uid="{00000000-0005-0000-0000-0000754E0000}"/>
    <cellStyle name="Normal 16 3 3 4 2" xfId="20281" xr:uid="{00000000-0005-0000-0000-0000764E0000}"/>
    <cellStyle name="Normal 16 3 3 4 2 2" xfId="20282" xr:uid="{00000000-0005-0000-0000-0000774E0000}"/>
    <cellStyle name="Normal 16 3 3 4 3" xfId="20283" xr:uid="{00000000-0005-0000-0000-0000784E0000}"/>
    <cellStyle name="Normal 16 3 3 5" xfId="20284" xr:uid="{00000000-0005-0000-0000-0000794E0000}"/>
    <cellStyle name="Normal 16 3 3 5 2" xfId="20285" xr:uid="{00000000-0005-0000-0000-00007A4E0000}"/>
    <cellStyle name="Normal 16 3 3 6" xfId="20286" xr:uid="{00000000-0005-0000-0000-00007B4E0000}"/>
    <cellStyle name="Normal 16 3 3 6 2" xfId="20287" xr:uid="{00000000-0005-0000-0000-00007C4E0000}"/>
    <cellStyle name="Normal 16 3 3 7" xfId="20288" xr:uid="{00000000-0005-0000-0000-00007D4E0000}"/>
    <cellStyle name="Normal 16 3 4" xfId="20289" xr:uid="{00000000-0005-0000-0000-00007E4E0000}"/>
    <cellStyle name="Normal 16 3 4 2" xfId="20290" xr:uid="{00000000-0005-0000-0000-00007F4E0000}"/>
    <cellStyle name="Normal 16 3 4 2 2" xfId="20291" xr:uid="{00000000-0005-0000-0000-0000804E0000}"/>
    <cellStyle name="Normal 16 3 4 2 2 2" xfId="20292" xr:uid="{00000000-0005-0000-0000-0000814E0000}"/>
    <cellStyle name="Normal 16 3 4 2 2 2 2" xfId="20293" xr:uid="{00000000-0005-0000-0000-0000824E0000}"/>
    <cellStyle name="Normal 16 3 4 2 2 3" xfId="20294" xr:uid="{00000000-0005-0000-0000-0000834E0000}"/>
    <cellStyle name="Normal 16 3 4 2 3" xfId="20295" xr:uid="{00000000-0005-0000-0000-0000844E0000}"/>
    <cellStyle name="Normal 16 3 4 2 3 2" xfId="20296" xr:uid="{00000000-0005-0000-0000-0000854E0000}"/>
    <cellStyle name="Normal 16 3 4 2 3 2 2" xfId="20297" xr:uid="{00000000-0005-0000-0000-0000864E0000}"/>
    <cellStyle name="Normal 16 3 4 2 3 3" xfId="20298" xr:uid="{00000000-0005-0000-0000-0000874E0000}"/>
    <cellStyle name="Normal 16 3 4 2 4" xfId="20299" xr:uid="{00000000-0005-0000-0000-0000884E0000}"/>
    <cellStyle name="Normal 16 3 4 2 4 2" xfId="20300" xr:uid="{00000000-0005-0000-0000-0000894E0000}"/>
    <cellStyle name="Normal 16 3 4 2 5" xfId="20301" xr:uid="{00000000-0005-0000-0000-00008A4E0000}"/>
    <cellStyle name="Normal 16 3 4 2 5 2" xfId="20302" xr:uid="{00000000-0005-0000-0000-00008B4E0000}"/>
    <cellStyle name="Normal 16 3 4 2 6" xfId="20303" xr:uid="{00000000-0005-0000-0000-00008C4E0000}"/>
    <cellStyle name="Normal 16 3 4 3" xfId="20304" xr:uid="{00000000-0005-0000-0000-00008D4E0000}"/>
    <cellStyle name="Normal 16 3 4 3 2" xfId="20305" xr:uid="{00000000-0005-0000-0000-00008E4E0000}"/>
    <cellStyle name="Normal 16 3 4 3 2 2" xfId="20306" xr:uid="{00000000-0005-0000-0000-00008F4E0000}"/>
    <cellStyle name="Normal 16 3 4 3 3" xfId="20307" xr:uid="{00000000-0005-0000-0000-0000904E0000}"/>
    <cellStyle name="Normal 16 3 4 4" xfId="20308" xr:uid="{00000000-0005-0000-0000-0000914E0000}"/>
    <cellStyle name="Normal 16 3 4 4 2" xfId="20309" xr:uid="{00000000-0005-0000-0000-0000924E0000}"/>
    <cellStyle name="Normal 16 3 4 4 2 2" xfId="20310" xr:uid="{00000000-0005-0000-0000-0000934E0000}"/>
    <cellStyle name="Normal 16 3 4 4 3" xfId="20311" xr:uid="{00000000-0005-0000-0000-0000944E0000}"/>
    <cellStyle name="Normal 16 3 4 5" xfId="20312" xr:uid="{00000000-0005-0000-0000-0000954E0000}"/>
    <cellStyle name="Normal 16 3 4 5 2" xfId="20313" xr:uid="{00000000-0005-0000-0000-0000964E0000}"/>
    <cellStyle name="Normal 16 3 4 6" xfId="20314" xr:uid="{00000000-0005-0000-0000-0000974E0000}"/>
    <cellStyle name="Normal 16 3 4 6 2" xfId="20315" xr:uid="{00000000-0005-0000-0000-0000984E0000}"/>
    <cellStyle name="Normal 16 3 4 7" xfId="20316" xr:uid="{00000000-0005-0000-0000-0000994E0000}"/>
    <cellStyle name="Normal 16 3 5" xfId="20317" xr:uid="{00000000-0005-0000-0000-00009A4E0000}"/>
    <cellStyle name="Normal 16 3 5 2" xfId="20318" xr:uid="{00000000-0005-0000-0000-00009B4E0000}"/>
    <cellStyle name="Normal 16 3 5 2 2" xfId="20319" xr:uid="{00000000-0005-0000-0000-00009C4E0000}"/>
    <cellStyle name="Normal 16 3 5 2 2 2" xfId="20320" xr:uid="{00000000-0005-0000-0000-00009D4E0000}"/>
    <cellStyle name="Normal 16 3 5 2 3" xfId="20321" xr:uid="{00000000-0005-0000-0000-00009E4E0000}"/>
    <cellStyle name="Normal 16 3 5 3" xfId="20322" xr:uid="{00000000-0005-0000-0000-00009F4E0000}"/>
    <cellStyle name="Normal 16 3 5 3 2" xfId="20323" xr:uid="{00000000-0005-0000-0000-0000A04E0000}"/>
    <cellStyle name="Normal 16 3 5 3 2 2" xfId="20324" xr:uid="{00000000-0005-0000-0000-0000A14E0000}"/>
    <cellStyle name="Normal 16 3 5 3 3" xfId="20325" xr:uid="{00000000-0005-0000-0000-0000A24E0000}"/>
    <cellStyle name="Normal 16 3 5 4" xfId="20326" xr:uid="{00000000-0005-0000-0000-0000A34E0000}"/>
    <cellStyle name="Normal 16 3 5 4 2" xfId="20327" xr:uid="{00000000-0005-0000-0000-0000A44E0000}"/>
    <cellStyle name="Normal 16 3 5 5" xfId="20328" xr:uid="{00000000-0005-0000-0000-0000A54E0000}"/>
    <cellStyle name="Normal 16 3 5 5 2" xfId="20329" xr:uid="{00000000-0005-0000-0000-0000A64E0000}"/>
    <cellStyle name="Normal 16 3 5 6" xfId="20330" xr:uid="{00000000-0005-0000-0000-0000A74E0000}"/>
    <cellStyle name="Normal 16 3 6" xfId="20331" xr:uid="{00000000-0005-0000-0000-0000A84E0000}"/>
    <cellStyle name="Normal 16 3 6 2" xfId="20332" xr:uid="{00000000-0005-0000-0000-0000A94E0000}"/>
    <cellStyle name="Normal 16 3 6 2 2" xfId="20333" xr:uid="{00000000-0005-0000-0000-0000AA4E0000}"/>
    <cellStyle name="Normal 16 3 6 3" xfId="20334" xr:uid="{00000000-0005-0000-0000-0000AB4E0000}"/>
    <cellStyle name="Normal 16 3 7" xfId="20335" xr:uid="{00000000-0005-0000-0000-0000AC4E0000}"/>
    <cellStyle name="Normal 16 3 7 2" xfId="20336" xr:uid="{00000000-0005-0000-0000-0000AD4E0000}"/>
    <cellStyle name="Normal 16 3 7 2 2" xfId="20337" xr:uid="{00000000-0005-0000-0000-0000AE4E0000}"/>
    <cellStyle name="Normal 16 3 7 3" xfId="20338" xr:uid="{00000000-0005-0000-0000-0000AF4E0000}"/>
    <cellStyle name="Normal 16 3 8" xfId="20339" xr:uid="{00000000-0005-0000-0000-0000B04E0000}"/>
    <cellStyle name="Normal 16 3 8 2" xfId="20340" xr:uid="{00000000-0005-0000-0000-0000B14E0000}"/>
    <cellStyle name="Normal 16 3 9" xfId="20341" xr:uid="{00000000-0005-0000-0000-0000B24E0000}"/>
    <cellStyle name="Normal 16 3 9 2" xfId="20342" xr:uid="{00000000-0005-0000-0000-0000B34E0000}"/>
    <cellStyle name="Normal 16 4" xfId="20343" xr:uid="{00000000-0005-0000-0000-0000B44E0000}"/>
    <cellStyle name="Normal 16 4 10" xfId="20344" xr:uid="{00000000-0005-0000-0000-0000B54E0000}"/>
    <cellStyle name="Normal 16 4 2" xfId="20345" xr:uid="{00000000-0005-0000-0000-0000B64E0000}"/>
    <cellStyle name="Normal 16 4 2 2" xfId="20346" xr:uid="{00000000-0005-0000-0000-0000B74E0000}"/>
    <cellStyle name="Normal 16 4 2 2 2" xfId="20347" xr:uid="{00000000-0005-0000-0000-0000B84E0000}"/>
    <cellStyle name="Normal 16 4 2 2 2 2" xfId="20348" xr:uid="{00000000-0005-0000-0000-0000B94E0000}"/>
    <cellStyle name="Normal 16 4 2 2 2 2 2" xfId="20349" xr:uid="{00000000-0005-0000-0000-0000BA4E0000}"/>
    <cellStyle name="Normal 16 4 2 2 2 2 2 2" xfId="20350" xr:uid="{00000000-0005-0000-0000-0000BB4E0000}"/>
    <cellStyle name="Normal 16 4 2 2 2 2 3" xfId="20351" xr:uid="{00000000-0005-0000-0000-0000BC4E0000}"/>
    <cellStyle name="Normal 16 4 2 2 2 3" xfId="20352" xr:uid="{00000000-0005-0000-0000-0000BD4E0000}"/>
    <cellStyle name="Normal 16 4 2 2 2 3 2" xfId="20353" xr:uid="{00000000-0005-0000-0000-0000BE4E0000}"/>
    <cellStyle name="Normal 16 4 2 2 2 3 2 2" xfId="20354" xr:uid="{00000000-0005-0000-0000-0000BF4E0000}"/>
    <cellStyle name="Normal 16 4 2 2 2 3 3" xfId="20355" xr:uid="{00000000-0005-0000-0000-0000C04E0000}"/>
    <cellStyle name="Normal 16 4 2 2 2 4" xfId="20356" xr:uid="{00000000-0005-0000-0000-0000C14E0000}"/>
    <cellStyle name="Normal 16 4 2 2 2 4 2" xfId="20357" xr:uid="{00000000-0005-0000-0000-0000C24E0000}"/>
    <cellStyle name="Normal 16 4 2 2 2 5" xfId="20358" xr:uid="{00000000-0005-0000-0000-0000C34E0000}"/>
    <cellStyle name="Normal 16 4 2 2 2 5 2" xfId="20359" xr:uid="{00000000-0005-0000-0000-0000C44E0000}"/>
    <cellStyle name="Normal 16 4 2 2 2 6" xfId="20360" xr:uid="{00000000-0005-0000-0000-0000C54E0000}"/>
    <cellStyle name="Normal 16 4 2 2 3" xfId="20361" xr:uid="{00000000-0005-0000-0000-0000C64E0000}"/>
    <cellStyle name="Normal 16 4 2 2 3 2" xfId="20362" xr:uid="{00000000-0005-0000-0000-0000C74E0000}"/>
    <cellStyle name="Normal 16 4 2 2 3 2 2" xfId="20363" xr:uid="{00000000-0005-0000-0000-0000C84E0000}"/>
    <cellStyle name="Normal 16 4 2 2 3 3" xfId="20364" xr:uid="{00000000-0005-0000-0000-0000C94E0000}"/>
    <cellStyle name="Normal 16 4 2 2 4" xfId="20365" xr:uid="{00000000-0005-0000-0000-0000CA4E0000}"/>
    <cellStyle name="Normal 16 4 2 2 4 2" xfId="20366" xr:uid="{00000000-0005-0000-0000-0000CB4E0000}"/>
    <cellStyle name="Normal 16 4 2 2 4 2 2" xfId="20367" xr:uid="{00000000-0005-0000-0000-0000CC4E0000}"/>
    <cellStyle name="Normal 16 4 2 2 4 3" xfId="20368" xr:uid="{00000000-0005-0000-0000-0000CD4E0000}"/>
    <cellStyle name="Normal 16 4 2 2 5" xfId="20369" xr:uid="{00000000-0005-0000-0000-0000CE4E0000}"/>
    <cellStyle name="Normal 16 4 2 2 5 2" xfId="20370" xr:uid="{00000000-0005-0000-0000-0000CF4E0000}"/>
    <cellStyle name="Normal 16 4 2 2 6" xfId="20371" xr:uid="{00000000-0005-0000-0000-0000D04E0000}"/>
    <cellStyle name="Normal 16 4 2 2 6 2" xfId="20372" xr:uid="{00000000-0005-0000-0000-0000D14E0000}"/>
    <cellStyle name="Normal 16 4 2 2 7" xfId="20373" xr:uid="{00000000-0005-0000-0000-0000D24E0000}"/>
    <cellStyle name="Normal 16 4 2 3" xfId="20374" xr:uid="{00000000-0005-0000-0000-0000D34E0000}"/>
    <cellStyle name="Normal 16 4 2 3 2" xfId="20375" xr:uid="{00000000-0005-0000-0000-0000D44E0000}"/>
    <cellStyle name="Normal 16 4 2 3 2 2" xfId="20376" xr:uid="{00000000-0005-0000-0000-0000D54E0000}"/>
    <cellStyle name="Normal 16 4 2 3 2 2 2" xfId="20377" xr:uid="{00000000-0005-0000-0000-0000D64E0000}"/>
    <cellStyle name="Normal 16 4 2 3 2 3" xfId="20378" xr:uid="{00000000-0005-0000-0000-0000D74E0000}"/>
    <cellStyle name="Normal 16 4 2 3 3" xfId="20379" xr:uid="{00000000-0005-0000-0000-0000D84E0000}"/>
    <cellStyle name="Normal 16 4 2 3 3 2" xfId="20380" xr:uid="{00000000-0005-0000-0000-0000D94E0000}"/>
    <cellStyle name="Normal 16 4 2 3 3 2 2" xfId="20381" xr:uid="{00000000-0005-0000-0000-0000DA4E0000}"/>
    <cellStyle name="Normal 16 4 2 3 3 3" xfId="20382" xr:uid="{00000000-0005-0000-0000-0000DB4E0000}"/>
    <cellStyle name="Normal 16 4 2 3 4" xfId="20383" xr:uid="{00000000-0005-0000-0000-0000DC4E0000}"/>
    <cellStyle name="Normal 16 4 2 3 4 2" xfId="20384" xr:uid="{00000000-0005-0000-0000-0000DD4E0000}"/>
    <cellStyle name="Normal 16 4 2 3 5" xfId="20385" xr:uid="{00000000-0005-0000-0000-0000DE4E0000}"/>
    <cellStyle name="Normal 16 4 2 3 5 2" xfId="20386" xr:uid="{00000000-0005-0000-0000-0000DF4E0000}"/>
    <cellStyle name="Normal 16 4 2 3 6" xfId="20387" xr:uid="{00000000-0005-0000-0000-0000E04E0000}"/>
    <cellStyle name="Normal 16 4 2 4" xfId="20388" xr:uid="{00000000-0005-0000-0000-0000E14E0000}"/>
    <cellStyle name="Normal 16 4 2 4 2" xfId="20389" xr:uid="{00000000-0005-0000-0000-0000E24E0000}"/>
    <cellStyle name="Normal 16 4 2 4 2 2" xfId="20390" xr:uid="{00000000-0005-0000-0000-0000E34E0000}"/>
    <cellStyle name="Normal 16 4 2 4 3" xfId="20391" xr:uid="{00000000-0005-0000-0000-0000E44E0000}"/>
    <cellStyle name="Normal 16 4 2 5" xfId="20392" xr:uid="{00000000-0005-0000-0000-0000E54E0000}"/>
    <cellStyle name="Normal 16 4 2 5 2" xfId="20393" xr:uid="{00000000-0005-0000-0000-0000E64E0000}"/>
    <cellStyle name="Normal 16 4 2 5 2 2" xfId="20394" xr:uid="{00000000-0005-0000-0000-0000E74E0000}"/>
    <cellStyle name="Normal 16 4 2 5 3" xfId="20395" xr:uid="{00000000-0005-0000-0000-0000E84E0000}"/>
    <cellStyle name="Normal 16 4 2 6" xfId="20396" xr:uid="{00000000-0005-0000-0000-0000E94E0000}"/>
    <cellStyle name="Normal 16 4 2 6 2" xfId="20397" xr:uid="{00000000-0005-0000-0000-0000EA4E0000}"/>
    <cellStyle name="Normal 16 4 2 7" xfId="20398" xr:uid="{00000000-0005-0000-0000-0000EB4E0000}"/>
    <cellStyle name="Normal 16 4 2 7 2" xfId="20399" xr:uid="{00000000-0005-0000-0000-0000EC4E0000}"/>
    <cellStyle name="Normal 16 4 2 8" xfId="20400" xr:uid="{00000000-0005-0000-0000-0000ED4E0000}"/>
    <cellStyle name="Normal 16 4 3" xfId="20401" xr:uid="{00000000-0005-0000-0000-0000EE4E0000}"/>
    <cellStyle name="Normal 16 4 3 2" xfId="20402" xr:uid="{00000000-0005-0000-0000-0000EF4E0000}"/>
    <cellStyle name="Normal 16 4 3 2 2" xfId="20403" xr:uid="{00000000-0005-0000-0000-0000F04E0000}"/>
    <cellStyle name="Normal 16 4 3 2 2 2" xfId="20404" xr:uid="{00000000-0005-0000-0000-0000F14E0000}"/>
    <cellStyle name="Normal 16 4 3 2 2 2 2" xfId="20405" xr:uid="{00000000-0005-0000-0000-0000F24E0000}"/>
    <cellStyle name="Normal 16 4 3 2 2 3" xfId="20406" xr:uid="{00000000-0005-0000-0000-0000F34E0000}"/>
    <cellStyle name="Normal 16 4 3 2 3" xfId="20407" xr:uid="{00000000-0005-0000-0000-0000F44E0000}"/>
    <cellStyle name="Normal 16 4 3 2 3 2" xfId="20408" xr:uid="{00000000-0005-0000-0000-0000F54E0000}"/>
    <cellStyle name="Normal 16 4 3 2 3 2 2" xfId="20409" xr:uid="{00000000-0005-0000-0000-0000F64E0000}"/>
    <cellStyle name="Normal 16 4 3 2 3 3" xfId="20410" xr:uid="{00000000-0005-0000-0000-0000F74E0000}"/>
    <cellStyle name="Normal 16 4 3 2 4" xfId="20411" xr:uid="{00000000-0005-0000-0000-0000F84E0000}"/>
    <cellStyle name="Normal 16 4 3 2 4 2" xfId="20412" xr:uid="{00000000-0005-0000-0000-0000F94E0000}"/>
    <cellStyle name="Normal 16 4 3 2 5" xfId="20413" xr:uid="{00000000-0005-0000-0000-0000FA4E0000}"/>
    <cellStyle name="Normal 16 4 3 2 5 2" xfId="20414" xr:uid="{00000000-0005-0000-0000-0000FB4E0000}"/>
    <cellStyle name="Normal 16 4 3 2 6" xfId="20415" xr:uid="{00000000-0005-0000-0000-0000FC4E0000}"/>
    <cellStyle name="Normal 16 4 3 3" xfId="20416" xr:uid="{00000000-0005-0000-0000-0000FD4E0000}"/>
    <cellStyle name="Normal 16 4 3 3 2" xfId="20417" xr:uid="{00000000-0005-0000-0000-0000FE4E0000}"/>
    <cellStyle name="Normal 16 4 3 3 2 2" xfId="20418" xr:uid="{00000000-0005-0000-0000-0000FF4E0000}"/>
    <cellStyle name="Normal 16 4 3 3 3" xfId="20419" xr:uid="{00000000-0005-0000-0000-0000004F0000}"/>
    <cellStyle name="Normal 16 4 3 4" xfId="20420" xr:uid="{00000000-0005-0000-0000-0000014F0000}"/>
    <cellStyle name="Normal 16 4 3 4 2" xfId="20421" xr:uid="{00000000-0005-0000-0000-0000024F0000}"/>
    <cellStyle name="Normal 16 4 3 4 2 2" xfId="20422" xr:uid="{00000000-0005-0000-0000-0000034F0000}"/>
    <cellStyle name="Normal 16 4 3 4 3" xfId="20423" xr:uid="{00000000-0005-0000-0000-0000044F0000}"/>
    <cellStyle name="Normal 16 4 3 5" xfId="20424" xr:uid="{00000000-0005-0000-0000-0000054F0000}"/>
    <cellStyle name="Normal 16 4 3 5 2" xfId="20425" xr:uid="{00000000-0005-0000-0000-0000064F0000}"/>
    <cellStyle name="Normal 16 4 3 6" xfId="20426" xr:uid="{00000000-0005-0000-0000-0000074F0000}"/>
    <cellStyle name="Normal 16 4 3 6 2" xfId="20427" xr:uid="{00000000-0005-0000-0000-0000084F0000}"/>
    <cellStyle name="Normal 16 4 3 7" xfId="20428" xr:uid="{00000000-0005-0000-0000-0000094F0000}"/>
    <cellStyle name="Normal 16 4 4" xfId="20429" xr:uid="{00000000-0005-0000-0000-00000A4F0000}"/>
    <cellStyle name="Normal 16 4 4 2" xfId="20430" xr:uid="{00000000-0005-0000-0000-00000B4F0000}"/>
    <cellStyle name="Normal 16 4 4 2 2" xfId="20431" xr:uid="{00000000-0005-0000-0000-00000C4F0000}"/>
    <cellStyle name="Normal 16 4 4 2 2 2" xfId="20432" xr:uid="{00000000-0005-0000-0000-00000D4F0000}"/>
    <cellStyle name="Normal 16 4 4 2 2 2 2" xfId="20433" xr:uid="{00000000-0005-0000-0000-00000E4F0000}"/>
    <cellStyle name="Normal 16 4 4 2 2 3" xfId="20434" xr:uid="{00000000-0005-0000-0000-00000F4F0000}"/>
    <cellStyle name="Normal 16 4 4 2 3" xfId="20435" xr:uid="{00000000-0005-0000-0000-0000104F0000}"/>
    <cellStyle name="Normal 16 4 4 2 3 2" xfId="20436" xr:uid="{00000000-0005-0000-0000-0000114F0000}"/>
    <cellStyle name="Normal 16 4 4 2 3 2 2" xfId="20437" xr:uid="{00000000-0005-0000-0000-0000124F0000}"/>
    <cellStyle name="Normal 16 4 4 2 3 3" xfId="20438" xr:uid="{00000000-0005-0000-0000-0000134F0000}"/>
    <cellStyle name="Normal 16 4 4 2 4" xfId="20439" xr:uid="{00000000-0005-0000-0000-0000144F0000}"/>
    <cellStyle name="Normal 16 4 4 2 4 2" xfId="20440" xr:uid="{00000000-0005-0000-0000-0000154F0000}"/>
    <cellStyle name="Normal 16 4 4 2 5" xfId="20441" xr:uid="{00000000-0005-0000-0000-0000164F0000}"/>
    <cellStyle name="Normal 16 4 4 2 5 2" xfId="20442" xr:uid="{00000000-0005-0000-0000-0000174F0000}"/>
    <cellStyle name="Normal 16 4 4 2 6" xfId="20443" xr:uid="{00000000-0005-0000-0000-0000184F0000}"/>
    <cellStyle name="Normal 16 4 4 3" xfId="20444" xr:uid="{00000000-0005-0000-0000-0000194F0000}"/>
    <cellStyle name="Normal 16 4 4 3 2" xfId="20445" xr:uid="{00000000-0005-0000-0000-00001A4F0000}"/>
    <cellStyle name="Normal 16 4 4 3 2 2" xfId="20446" xr:uid="{00000000-0005-0000-0000-00001B4F0000}"/>
    <cellStyle name="Normal 16 4 4 3 3" xfId="20447" xr:uid="{00000000-0005-0000-0000-00001C4F0000}"/>
    <cellStyle name="Normal 16 4 4 4" xfId="20448" xr:uid="{00000000-0005-0000-0000-00001D4F0000}"/>
    <cellStyle name="Normal 16 4 4 4 2" xfId="20449" xr:uid="{00000000-0005-0000-0000-00001E4F0000}"/>
    <cellStyle name="Normal 16 4 4 4 2 2" xfId="20450" xr:uid="{00000000-0005-0000-0000-00001F4F0000}"/>
    <cellStyle name="Normal 16 4 4 4 3" xfId="20451" xr:uid="{00000000-0005-0000-0000-0000204F0000}"/>
    <cellStyle name="Normal 16 4 4 5" xfId="20452" xr:uid="{00000000-0005-0000-0000-0000214F0000}"/>
    <cellStyle name="Normal 16 4 4 5 2" xfId="20453" xr:uid="{00000000-0005-0000-0000-0000224F0000}"/>
    <cellStyle name="Normal 16 4 4 6" xfId="20454" xr:uid="{00000000-0005-0000-0000-0000234F0000}"/>
    <cellStyle name="Normal 16 4 4 6 2" xfId="20455" xr:uid="{00000000-0005-0000-0000-0000244F0000}"/>
    <cellStyle name="Normal 16 4 4 7" xfId="20456" xr:uid="{00000000-0005-0000-0000-0000254F0000}"/>
    <cellStyle name="Normal 16 4 5" xfId="20457" xr:uid="{00000000-0005-0000-0000-0000264F0000}"/>
    <cellStyle name="Normal 16 4 5 2" xfId="20458" xr:uid="{00000000-0005-0000-0000-0000274F0000}"/>
    <cellStyle name="Normal 16 4 5 2 2" xfId="20459" xr:uid="{00000000-0005-0000-0000-0000284F0000}"/>
    <cellStyle name="Normal 16 4 5 2 2 2" xfId="20460" xr:uid="{00000000-0005-0000-0000-0000294F0000}"/>
    <cellStyle name="Normal 16 4 5 2 3" xfId="20461" xr:uid="{00000000-0005-0000-0000-00002A4F0000}"/>
    <cellStyle name="Normal 16 4 5 3" xfId="20462" xr:uid="{00000000-0005-0000-0000-00002B4F0000}"/>
    <cellStyle name="Normal 16 4 5 3 2" xfId="20463" xr:uid="{00000000-0005-0000-0000-00002C4F0000}"/>
    <cellStyle name="Normal 16 4 5 3 2 2" xfId="20464" xr:uid="{00000000-0005-0000-0000-00002D4F0000}"/>
    <cellStyle name="Normal 16 4 5 3 3" xfId="20465" xr:uid="{00000000-0005-0000-0000-00002E4F0000}"/>
    <cellStyle name="Normal 16 4 5 4" xfId="20466" xr:uid="{00000000-0005-0000-0000-00002F4F0000}"/>
    <cellStyle name="Normal 16 4 5 4 2" xfId="20467" xr:uid="{00000000-0005-0000-0000-0000304F0000}"/>
    <cellStyle name="Normal 16 4 5 5" xfId="20468" xr:uid="{00000000-0005-0000-0000-0000314F0000}"/>
    <cellStyle name="Normal 16 4 5 5 2" xfId="20469" xr:uid="{00000000-0005-0000-0000-0000324F0000}"/>
    <cellStyle name="Normal 16 4 5 6" xfId="20470" xr:uid="{00000000-0005-0000-0000-0000334F0000}"/>
    <cellStyle name="Normal 16 4 6" xfId="20471" xr:uid="{00000000-0005-0000-0000-0000344F0000}"/>
    <cellStyle name="Normal 16 4 6 2" xfId="20472" xr:uid="{00000000-0005-0000-0000-0000354F0000}"/>
    <cellStyle name="Normal 16 4 6 2 2" xfId="20473" xr:uid="{00000000-0005-0000-0000-0000364F0000}"/>
    <cellStyle name="Normal 16 4 6 3" xfId="20474" xr:uid="{00000000-0005-0000-0000-0000374F0000}"/>
    <cellStyle name="Normal 16 4 7" xfId="20475" xr:uid="{00000000-0005-0000-0000-0000384F0000}"/>
    <cellStyle name="Normal 16 4 7 2" xfId="20476" xr:uid="{00000000-0005-0000-0000-0000394F0000}"/>
    <cellStyle name="Normal 16 4 7 2 2" xfId="20477" xr:uid="{00000000-0005-0000-0000-00003A4F0000}"/>
    <cellStyle name="Normal 16 4 7 3" xfId="20478" xr:uid="{00000000-0005-0000-0000-00003B4F0000}"/>
    <cellStyle name="Normal 16 4 8" xfId="20479" xr:uid="{00000000-0005-0000-0000-00003C4F0000}"/>
    <cellStyle name="Normal 16 4 8 2" xfId="20480" xr:uid="{00000000-0005-0000-0000-00003D4F0000}"/>
    <cellStyle name="Normal 16 4 9" xfId="20481" xr:uid="{00000000-0005-0000-0000-00003E4F0000}"/>
    <cellStyle name="Normal 16 4 9 2" xfId="20482" xr:uid="{00000000-0005-0000-0000-00003F4F0000}"/>
    <cellStyle name="Normal 16 5" xfId="20483" xr:uid="{00000000-0005-0000-0000-0000404F0000}"/>
    <cellStyle name="Normal 16 5 2" xfId="20484" xr:uid="{00000000-0005-0000-0000-0000414F0000}"/>
    <cellStyle name="Normal 16 5 2 2" xfId="20485" xr:uid="{00000000-0005-0000-0000-0000424F0000}"/>
    <cellStyle name="Normal 16 5 2 2 2" xfId="20486" xr:uid="{00000000-0005-0000-0000-0000434F0000}"/>
    <cellStyle name="Normal 16 5 2 2 2 2" xfId="20487" xr:uid="{00000000-0005-0000-0000-0000444F0000}"/>
    <cellStyle name="Normal 16 5 2 2 2 2 2" xfId="20488" xr:uid="{00000000-0005-0000-0000-0000454F0000}"/>
    <cellStyle name="Normal 16 5 2 2 2 3" xfId="20489" xr:uid="{00000000-0005-0000-0000-0000464F0000}"/>
    <cellStyle name="Normal 16 5 2 2 3" xfId="20490" xr:uid="{00000000-0005-0000-0000-0000474F0000}"/>
    <cellStyle name="Normal 16 5 2 2 3 2" xfId="20491" xr:uid="{00000000-0005-0000-0000-0000484F0000}"/>
    <cellStyle name="Normal 16 5 2 2 3 2 2" xfId="20492" xr:uid="{00000000-0005-0000-0000-0000494F0000}"/>
    <cellStyle name="Normal 16 5 2 2 3 3" xfId="20493" xr:uid="{00000000-0005-0000-0000-00004A4F0000}"/>
    <cellStyle name="Normal 16 5 2 2 4" xfId="20494" xr:uid="{00000000-0005-0000-0000-00004B4F0000}"/>
    <cellStyle name="Normal 16 5 2 2 4 2" xfId="20495" xr:uid="{00000000-0005-0000-0000-00004C4F0000}"/>
    <cellStyle name="Normal 16 5 2 2 5" xfId="20496" xr:uid="{00000000-0005-0000-0000-00004D4F0000}"/>
    <cellStyle name="Normal 16 5 2 2 5 2" xfId="20497" xr:uid="{00000000-0005-0000-0000-00004E4F0000}"/>
    <cellStyle name="Normal 16 5 2 2 6" xfId="20498" xr:uid="{00000000-0005-0000-0000-00004F4F0000}"/>
    <cellStyle name="Normal 16 5 2 3" xfId="20499" xr:uid="{00000000-0005-0000-0000-0000504F0000}"/>
    <cellStyle name="Normal 16 5 2 3 2" xfId="20500" xr:uid="{00000000-0005-0000-0000-0000514F0000}"/>
    <cellStyle name="Normal 16 5 2 3 2 2" xfId="20501" xr:uid="{00000000-0005-0000-0000-0000524F0000}"/>
    <cellStyle name="Normal 16 5 2 3 3" xfId="20502" xr:uid="{00000000-0005-0000-0000-0000534F0000}"/>
    <cellStyle name="Normal 16 5 2 4" xfId="20503" xr:uid="{00000000-0005-0000-0000-0000544F0000}"/>
    <cellStyle name="Normal 16 5 2 4 2" xfId="20504" xr:uid="{00000000-0005-0000-0000-0000554F0000}"/>
    <cellStyle name="Normal 16 5 2 4 2 2" xfId="20505" xr:uid="{00000000-0005-0000-0000-0000564F0000}"/>
    <cellStyle name="Normal 16 5 2 4 3" xfId="20506" xr:uid="{00000000-0005-0000-0000-0000574F0000}"/>
    <cellStyle name="Normal 16 5 2 5" xfId="20507" xr:uid="{00000000-0005-0000-0000-0000584F0000}"/>
    <cellStyle name="Normal 16 5 2 5 2" xfId="20508" xr:uid="{00000000-0005-0000-0000-0000594F0000}"/>
    <cellStyle name="Normal 16 5 2 6" xfId="20509" xr:uid="{00000000-0005-0000-0000-00005A4F0000}"/>
    <cellStyle name="Normal 16 5 2 6 2" xfId="20510" xr:uid="{00000000-0005-0000-0000-00005B4F0000}"/>
    <cellStyle name="Normal 16 5 2 7" xfId="20511" xr:uid="{00000000-0005-0000-0000-00005C4F0000}"/>
    <cellStyle name="Normal 16 5 3" xfId="20512" xr:uid="{00000000-0005-0000-0000-00005D4F0000}"/>
    <cellStyle name="Normal 16 5 3 2" xfId="20513" xr:uid="{00000000-0005-0000-0000-00005E4F0000}"/>
    <cellStyle name="Normal 16 5 3 2 2" xfId="20514" xr:uid="{00000000-0005-0000-0000-00005F4F0000}"/>
    <cellStyle name="Normal 16 5 3 2 2 2" xfId="20515" xr:uid="{00000000-0005-0000-0000-0000604F0000}"/>
    <cellStyle name="Normal 16 5 3 2 3" xfId="20516" xr:uid="{00000000-0005-0000-0000-0000614F0000}"/>
    <cellStyle name="Normal 16 5 3 3" xfId="20517" xr:uid="{00000000-0005-0000-0000-0000624F0000}"/>
    <cellStyle name="Normal 16 5 3 3 2" xfId="20518" xr:uid="{00000000-0005-0000-0000-0000634F0000}"/>
    <cellStyle name="Normal 16 5 3 3 2 2" xfId="20519" xr:uid="{00000000-0005-0000-0000-0000644F0000}"/>
    <cellStyle name="Normal 16 5 3 3 3" xfId="20520" xr:uid="{00000000-0005-0000-0000-0000654F0000}"/>
    <cellStyle name="Normal 16 5 3 4" xfId="20521" xr:uid="{00000000-0005-0000-0000-0000664F0000}"/>
    <cellStyle name="Normal 16 5 3 4 2" xfId="20522" xr:uid="{00000000-0005-0000-0000-0000674F0000}"/>
    <cellStyle name="Normal 16 5 3 5" xfId="20523" xr:uid="{00000000-0005-0000-0000-0000684F0000}"/>
    <cellStyle name="Normal 16 5 3 5 2" xfId="20524" xr:uid="{00000000-0005-0000-0000-0000694F0000}"/>
    <cellStyle name="Normal 16 5 3 6" xfId="20525" xr:uid="{00000000-0005-0000-0000-00006A4F0000}"/>
    <cellStyle name="Normal 16 5 4" xfId="20526" xr:uid="{00000000-0005-0000-0000-00006B4F0000}"/>
    <cellStyle name="Normal 16 5 4 2" xfId="20527" xr:uid="{00000000-0005-0000-0000-00006C4F0000}"/>
    <cellStyle name="Normal 16 5 4 2 2" xfId="20528" xr:uid="{00000000-0005-0000-0000-00006D4F0000}"/>
    <cellStyle name="Normal 16 5 4 3" xfId="20529" xr:uid="{00000000-0005-0000-0000-00006E4F0000}"/>
    <cellStyle name="Normal 16 5 5" xfId="20530" xr:uid="{00000000-0005-0000-0000-00006F4F0000}"/>
    <cellStyle name="Normal 16 5 5 2" xfId="20531" xr:uid="{00000000-0005-0000-0000-0000704F0000}"/>
    <cellStyle name="Normal 16 5 5 2 2" xfId="20532" xr:uid="{00000000-0005-0000-0000-0000714F0000}"/>
    <cellStyle name="Normal 16 5 5 3" xfId="20533" xr:uid="{00000000-0005-0000-0000-0000724F0000}"/>
    <cellStyle name="Normal 16 5 6" xfId="20534" xr:uid="{00000000-0005-0000-0000-0000734F0000}"/>
    <cellStyle name="Normal 16 5 6 2" xfId="20535" xr:uid="{00000000-0005-0000-0000-0000744F0000}"/>
    <cellStyle name="Normal 16 5 7" xfId="20536" xr:uid="{00000000-0005-0000-0000-0000754F0000}"/>
    <cellStyle name="Normal 16 5 7 2" xfId="20537" xr:uid="{00000000-0005-0000-0000-0000764F0000}"/>
    <cellStyle name="Normal 16 5 8" xfId="20538" xr:uid="{00000000-0005-0000-0000-0000774F0000}"/>
    <cellStyle name="Normal 16 6" xfId="20539" xr:uid="{00000000-0005-0000-0000-0000784F0000}"/>
    <cellStyle name="Normal 16 6 2" xfId="20540" xr:uid="{00000000-0005-0000-0000-0000794F0000}"/>
    <cellStyle name="Normal 16 6 2 2" xfId="20541" xr:uid="{00000000-0005-0000-0000-00007A4F0000}"/>
    <cellStyle name="Normal 16 6 2 2 2" xfId="20542" xr:uid="{00000000-0005-0000-0000-00007B4F0000}"/>
    <cellStyle name="Normal 16 6 2 2 2 2" xfId="20543" xr:uid="{00000000-0005-0000-0000-00007C4F0000}"/>
    <cellStyle name="Normal 16 6 2 2 3" xfId="20544" xr:uid="{00000000-0005-0000-0000-00007D4F0000}"/>
    <cellStyle name="Normal 16 6 2 3" xfId="20545" xr:uid="{00000000-0005-0000-0000-00007E4F0000}"/>
    <cellStyle name="Normal 16 6 2 3 2" xfId="20546" xr:uid="{00000000-0005-0000-0000-00007F4F0000}"/>
    <cellStyle name="Normal 16 6 2 3 2 2" xfId="20547" xr:uid="{00000000-0005-0000-0000-0000804F0000}"/>
    <cellStyle name="Normal 16 6 2 3 3" xfId="20548" xr:uid="{00000000-0005-0000-0000-0000814F0000}"/>
    <cellStyle name="Normal 16 6 2 4" xfId="20549" xr:uid="{00000000-0005-0000-0000-0000824F0000}"/>
    <cellStyle name="Normal 16 6 2 4 2" xfId="20550" xr:uid="{00000000-0005-0000-0000-0000834F0000}"/>
    <cellStyle name="Normal 16 6 2 5" xfId="20551" xr:uid="{00000000-0005-0000-0000-0000844F0000}"/>
    <cellStyle name="Normal 16 6 2 5 2" xfId="20552" xr:uid="{00000000-0005-0000-0000-0000854F0000}"/>
    <cellStyle name="Normal 16 6 2 6" xfId="20553" xr:uid="{00000000-0005-0000-0000-0000864F0000}"/>
    <cellStyle name="Normal 16 6 3" xfId="20554" xr:uid="{00000000-0005-0000-0000-0000874F0000}"/>
    <cellStyle name="Normal 16 6 3 2" xfId="20555" xr:uid="{00000000-0005-0000-0000-0000884F0000}"/>
    <cellStyle name="Normal 16 6 3 2 2" xfId="20556" xr:uid="{00000000-0005-0000-0000-0000894F0000}"/>
    <cellStyle name="Normal 16 6 3 3" xfId="20557" xr:uid="{00000000-0005-0000-0000-00008A4F0000}"/>
    <cellStyle name="Normal 16 6 4" xfId="20558" xr:uid="{00000000-0005-0000-0000-00008B4F0000}"/>
    <cellStyle name="Normal 16 6 4 2" xfId="20559" xr:uid="{00000000-0005-0000-0000-00008C4F0000}"/>
    <cellStyle name="Normal 16 6 4 2 2" xfId="20560" xr:uid="{00000000-0005-0000-0000-00008D4F0000}"/>
    <cellStyle name="Normal 16 6 4 3" xfId="20561" xr:uid="{00000000-0005-0000-0000-00008E4F0000}"/>
    <cellStyle name="Normal 16 6 5" xfId="20562" xr:uid="{00000000-0005-0000-0000-00008F4F0000}"/>
    <cellStyle name="Normal 16 6 5 2" xfId="20563" xr:uid="{00000000-0005-0000-0000-0000904F0000}"/>
    <cellStyle name="Normal 16 6 6" xfId="20564" xr:uid="{00000000-0005-0000-0000-0000914F0000}"/>
    <cellStyle name="Normal 16 6 6 2" xfId="20565" xr:uid="{00000000-0005-0000-0000-0000924F0000}"/>
    <cellStyle name="Normal 16 6 7" xfId="20566" xr:uid="{00000000-0005-0000-0000-0000934F0000}"/>
    <cellStyle name="Normal 16 7" xfId="20567" xr:uid="{00000000-0005-0000-0000-0000944F0000}"/>
    <cellStyle name="Normal 16 7 2" xfId="20568" xr:uid="{00000000-0005-0000-0000-0000954F0000}"/>
    <cellStyle name="Normal 16 7 2 2" xfId="20569" xr:uid="{00000000-0005-0000-0000-0000964F0000}"/>
    <cellStyle name="Normal 16 7 2 2 2" xfId="20570" xr:uid="{00000000-0005-0000-0000-0000974F0000}"/>
    <cellStyle name="Normal 16 7 2 2 2 2" xfId="20571" xr:uid="{00000000-0005-0000-0000-0000984F0000}"/>
    <cellStyle name="Normal 16 7 2 2 3" xfId="20572" xr:uid="{00000000-0005-0000-0000-0000994F0000}"/>
    <cellStyle name="Normal 16 7 2 3" xfId="20573" xr:uid="{00000000-0005-0000-0000-00009A4F0000}"/>
    <cellStyle name="Normal 16 7 2 3 2" xfId="20574" xr:uid="{00000000-0005-0000-0000-00009B4F0000}"/>
    <cellStyle name="Normal 16 7 2 3 2 2" xfId="20575" xr:uid="{00000000-0005-0000-0000-00009C4F0000}"/>
    <cellStyle name="Normal 16 7 2 3 3" xfId="20576" xr:uid="{00000000-0005-0000-0000-00009D4F0000}"/>
    <cellStyle name="Normal 16 7 2 4" xfId="20577" xr:uid="{00000000-0005-0000-0000-00009E4F0000}"/>
    <cellStyle name="Normal 16 7 2 4 2" xfId="20578" xr:uid="{00000000-0005-0000-0000-00009F4F0000}"/>
    <cellStyle name="Normal 16 7 2 5" xfId="20579" xr:uid="{00000000-0005-0000-0000-0000A04F0000}"/>
    <cellStyle name="Normal 16 7 2 5 2" xfId="20580" xr:uid="{00000000-0005-0000-0000-0000A14F0000}"/>
    <cellStyle name="Normal 16 7 2 6" xfId="20581" xr:uid="{00000000-0005-0000-0000-0000A24F0000}"/>
    <cellStyle name="Normal 16 7 3" xfId="20582" xr:uid="{00000000-0005-0000-0000-0000A34F0000}"/>
    <cellStyle name="Normal 16 7 3 2" xfId="20583" xr:uid="{00000000-0005-0000-0000-0000A44F0000}"/>
    <cellStyle name="Normal 16 7 3 2 2" xfId="20584" xr:uid="{00000000-0005-0000-0000-0000A54F0000}"/>
    <cellStyle name="Normal 16 7 3 3" xfId="20585" xr:uid="{00000000-0005-0000-0000-0000A64F0000}"/>
    <cellStyle name="Normal 16 7 4" xfId="20586" xr:uid="{00000000-0005-0000-0000-0000A74F0000}"/>
    <cellStyle name="Normal 16 7 4 2" xfId="20587" xr:uid="{00000000-0005-0000-0000-0000A84F0000}"/>
    <cellStyle name="Normal 16 7 4 2 2" xfId="20588" xr:uid="{00000000-0005-0000-0000-0000A94F0000}"/>
    <cellStyle name="Normal 16 7 4 3" xfId="20589" xr:uid="{00000000-0005-0000-0000-0000AA4F0000}"/>
    <cellStyle name="Normal 16 7 5" xfId="20590" xr:uid="{00000000-0005-0000-0000-0000AB4F0000}"/>
    <cellStyle name="Normal 16 7 5 2" xfId="20591" xr:uid="{00000000-0005-0000-0000-0000AC4F0000}"/>
    <cellStyle name="Normal 16 7 6" xfId="20592" xr:uid="{00000000-0005-0000-0000-0000AD4F0000}"/>
    <cellStyle name="Normal 16 7 6 2" xfId="20593" xr:uid="{00000000-0005-0000-0000-0000AE4F0000}"/>
    <cellStyle name="Normal 16 7 7" xfId="20594" xr:uid="{00000000-0005-0000-0000-0000AF4F0000}"/>
    <cellStyle name="Normal 16 8" xfId="20595" xr:uid="{00000000-0005-0000-0000-0000B04F0000}"/>
    <cellStyle name="Normal 16 8 2" xfId="20596" xr:uid="{00000000-0005-0000-0000-0000B14F0000}"/>
    <cellStyle name="Normal 16 8 2 2" xfId="20597" xr:uid="{00000000-0005-0000-0000-0000B24F0000}"/>
    <cellStyle name="Normal 16 8 2 2 2" xfId="20598" xr:uid="{00000000-0005-0000-0000-0000B34F0000}"/>
    <cellStyle name="Normal 16 8 2 3" xfId="20599" xr:uid="{00000000-0005-0000-0000-0000B44F0000}"/>
    <cellStyle name="Normal 16 8 3" xfId="20600" xr:uid="{00000000-0005-0000-0000-0000B54F0000}"/>
    <cellStyle name="Normal 16 8 3 2" xfId="20601" xr:uid="{00000000-0005-0000-0000-0000B64F0000}"/>
    <cellStyle name="Normal 16 8 3 2 2" xfId="20602" xr:uid="{00000000-0005-0000-0000-0000B74F0000}"/>
    <cellStyle name="Normal 16 8 3 3" xfId="20603" xr:uid="{00000000-0005-0000-0000-0000B84F0000}"/>
    <cellStyle name="Normal 16 8 4" xfId="20604" xr:uid="{00000000-0005-0000-0000-0000B94F0000}"/>
    <cellStyle name="Normal 16 8 4 2" xfId="20605" xr:uid="{00000000-0005-0000-0000-0000BA4F0000}"/>
    <cellStyle name="Normal 16 8 5" xfId="20606" xr:uid="{00000000-0005-0000-0000-0000BB4F0000}"/>
    <cellStyle name="Normal 16 8 5 2" xfId="20607" xr:uid="{00000000-0005-0000-0000-0000BC4F0000}"/>
    <cellStyle name="Normal 16 8 6" xfId="20608" xr:uid="{00000000-0005-0000-0000-0000BD4F0000}"/>
    <cellStyle name="Normal 16 9" xfId="20609" xr:uid="{00000000-0005-0000-0000-0000BE4F0000}"/>
    <cellStyle name="Normal 16 9 2" xfId="20610" xr:uid="{00000000-0005-0000-0000-0000BF4F0000}"/>
    <cellStyle name="Normal 16 9 2 2" xfId="20611" xr:uid="{00000000-0005-0000-0000-0000C04F0000}"/>
    <cellStyle name="Normal 16 9 2 2 2" xfId="20612" xr:uid="{00000000-0005-0000-0000-0000C14F0000}"/>
    <cellStyle name="Normal 16 9 2 3" xfId="20613" xr:uid="{00000000-0005-0000-0000-0000C24F0000}"/>
    <cellStyle name="Normal 16 9 3" xfId="20614" xr:uid="{00000000-0005-0000-0000-0000C34F0000}"/>
    <cellStyle name="Normal 16 9 3 2" xfId="20615" xr:uid="{00000000-0005-0000-0000-0000C44F0000}"/>
    <cellStyle name="Normal 16 9 3 2 2" xfId="20616" xr:uid="{00000000-0005-0000-0000-0000C54F0000}"/>
    <cellStyle name="Normal 16 9 3 3" xfId="20617" xr:uid="{00000000-0005-0000-0000-0000C64F0000}"/>
    <cellStyle name="Normal 16 9 4" xfId="20618" xr:uid="{00000000-0005-0000-0000-0000C74F0000}"/>
    <cellStyle name="Normal 16 9 4 2" xfId="20619" xr:uid="{00000000-0005-0000-0000-0000C84F0000}"/>
    <cellStyle name="Normal 16 9 5" xfId="20620" xr:uid="{00000000-0005-0000-0000-0000C94F0000}"/>
    <cellStyle name="Normal 16 9 5 2" xfId="20621" xr:uid="{00000000-0005-0000-0000-0000CA4F0000}"/>
    <cellStyle name="Normal 16 9 6" xfId="20622" xr:uid="{00000000-0005-0000-0000-0000CB4F0000}"/>
    <cellStyle name="Normal 17" xfId="20623" xr:uid="{00000000-0005-0000-0000-0000CC4F0000}"/>
    <cellStyle name="Normal 17 10" xfId="20624" xr:uid="{00000000-0005-0000-0000-0000CD4F0000}"/>
    <cellStyle name="Normal 17 10 2" xfId="20625" xr:uid="{00000000-0005-0000-0000-0000CE4F0000}"/>
    <cellStyle name="Normal 17 11" xfId="20626" xr:uid="{00000000-0005-0000-0000-0000CF4F0000}"/>
    <cellStyle name="Normal 17 11 2" xfId="20627" xr:uid="{00000000-0005-0000-0000-0000D04F0000}"/>
    <cellStyle name="Normal 17 12" xfId="20628" xr:uid="{00000000-0005-0000-0000-0000D14F0000}"/>
    <cellStyle name="Normal 17 2" xfId="20629" xr:uid="{00000000-0005-0000-0000-0000D24F0000}"/>
    <cellStyle name="Normal 17 2 2" xfId="20630" xr:uid="{00000000-0005-0000-0000-0000D34F0000}"/>
    <cellStyle name="Normal 17 2 2 10" xfId="20631" xr:uid="{00000000-0005-0000-0000-0000D44F0000}"/>
    <cellStyle name="Normal 17 2 2 2" xfId="20632" xr:uid="{00000000-0005-0000-0000-0000D54F0000}"/>
    <cellStyle name="Normal 17 2 2 2 2" xfId="20633" xr:uid="{00000000-0005-0000-0000-0000D64F0000}"/>
    <cellStyle name="Normal 17 2 2 2 2 2" xfId="20634" xr:uid="{00000000-0005-0000-0000-0000D74F0000}"/>
    <cellStyle name="Normal 17 2 2 2 2 2 2" xfId="20635" xr:uid="{00000000-0005-0000-0000-0000D84F0000}"/>
    <cellStyle name="Normal 17 2 2 2 2 2 2 2" xfId="20636" xr:uid="{00000000-0005-0000-0000-0000D94F0000}"/>
    <cellStyle name="Normal 17 2 2 2 2 2 2 2 2" xfId="20637" xr:uid="{00000000-0005-0000-0000-0000DA4F0000}"/>
    <cellStyle name="Normal 17 2 2 2 2 2 2 3" xfId="20638" xr:uid="{00000000-0005-0000-0000-0000DB4F0000}"/>
    <cellStyle name="Normal 17 2 2 2 2 2 3" xfId="20639" xr:uid="{00000000-0005-0000-0000-0000DC4F0000}"/>
    <cellStyle name="Normal 17 2 2 2 2 2 3 2" xfId="20640" xr:uid="{00000000-0005-0000-0000-0000DD4F0000}"/>
    <cellStyle name="Normal 17 2 2 2 2 2 3 2 2" xfId="20641" xr:uid="{00000000-0005-0000-0000-0000DE4F0000}"/>
    <cellStyle name="Normal 17 2 2 2 2 2 3 3" xfId="20642" xr:uid="{00000000-0005-0000-0000-0000DF4F0000}"/>
    <cellStyle name="Normal 17 2 2 2 2 2 4" xfId="20643" xr:uid="{00000000-0005-0000-0000-0000E04F0000}"/>
    <cellStyle name="Normal 17 2 2 2 2 2 4 2" xfId="20644" xr:uid="{00000000-0005-0000-0000-0000E14F0000}"/>
    <cellStyle name="Normal 17 2 2 2 2 2 5" xfId="20645" xr:uid="{00000000-0005-0000-0000-0000E24F0000}"/>
    <cellStyle name="Normal 17 2 2 2 2 2 5 2" xfId="20646" xr:uid="{00000000-0005-0000-0000-0000E34F0000}"/>
    <cellStyle name="Normal 17 2 2 2 2 2 6" xfId="20647" xr:uid="{00000000-0005-0000-0000-0000E44F0000}"/>
    <cellStyle name="Normal 17 2 2 2 2 3" xfId="20648" xr:uid="{00000000-0005-0000-0000-0000E54F0000}"/>
    <cellStyle name="Normal 17 2 2 2 2 3 2" xfId="20649" xr:uid="{00000000-0005-0000-0000-0000E64F0000}"/>
    <cellStyle name="Normal 17 2 2 2 2 3 2 2" xfId="20650" xr:uid="{00000000-0005-0000-0000-0000E74F0000}"/>
    <cellStyle name="Normal 17 2 2 2 2 3 3" xfId="20651" xr:uid="{00000000-0005-0000-0000-0000E84F0000}"/>
    <cellStyle name="Normal 17 2 2 2 2 4" xfId="20652" xr:uid="{00000000-0005-0000-0000-0000E94F0000}"/>
    <cellStyle name="Normal 17 2 2 2 2 4 2" xfId="20653" xr:uid="{00000000-0005-0000-0000-0000EA4F0000}"/>
    <cellStyle name="Normal 17 2 2 2 2 4 2 2" xfId="20654" xr:uid="{00000000-0005-0000-0000-0000EB4F0000}"/>
    <cellStyle name="Normal 17 2 2 2 2 4 3" xfId="20655" xr:uid="{00000000-0005-0000-0000-0000EC4F0000}"/>
    <cellStyle name="Normal 17 2 2 2 2 5" xfId="20656" xr:uid="{00000000-0005-0000-0000-0000ED4F0000}"/>
    <cellStyle name="Normal 17 2 2 2 2 5 2" xfId="20657" xr:uid="{00000000-0005-0000-0000-0000EE4F0000}"/>
    <cellStyle name="Normal 17 2 2 2 2 6" xfId="20658" xr:uid="{00000000-0005-0000-0000-0000EF4F0000}"/>
    <cellStyle name="Normal 17 2 2 2 2 6 2" xfId="20659" xr:uid="{00000000-0005-0000-0000-0000F04F0000}"/>
    <cellStyle name="Normal 17 2 2 2 2 7" xfId="20660" xr:uid="{00000000-0005-0000-0000-0000F14F0000}"/>
    <cellStyle name="Normal 17 2 2 2 3" xfId="20661" xr:uid="{00000000-0005-0000-0000-0000F24F0000}"/>
    <cellStyle name="Normal 17 2 2 2 3 2" xfId="20662" xr:uid="{00000000-0005-0000-0000-0000F34F0000}"/>
    <cellStyle name="Normal 17 2 2 2 3 2 2" xfId="20663" xr:uid="{00000000-0005-0000-0000-0000F44F0000}"/>
    <cellStyle name="Normal 17 2 2 2 3 2 2 2" xfId="20664" xr:uid="{00000000-0005-0000-0000-0000F54F0000}"/>
    <cellStyle name="Normal 17 2 2 2 3 2 3" xfId="20665" xr:uid="{00000000-0005-0000-0000-0000F64F0000}"/>
    <cellStyle name="Normal 17 2 2 2 3 3" xfId="20666" xr:uid="{00000000-0005-0000-0000-0000F74F0000}"/>
    <cellStyle name="Normal 17 2 2 2 3 3 2" xfId="20667" xr:uid="{00000000-0005-0000-0000-0000F84F0000}"/>
    <cellStyle name="Normal 17 2 2 2 3 3 2 2" xfId="20668" xr:uid="{00000000-0005-0000-0000-0000F94F0000}"/>
    <cellStyle name="Normal 17 2 2 2 3 3 3" xfId="20669" xr:uid="{00000000-0005-0000-0000-0000FA4F0000}"/>
    <cellStyle name="Normal 17 2 2 2 3 4" xfId="20670" xr:uid="{00000000-0005-0000-0000-0000FB4F0000}"/>
    <cellStyle name="Normal 17 2 2 2 3 4 2" xfId="20671" xr:uid="{00000000-0005-0000-0000-0000FC4F0000}"/>
    <cellStyle name="Normal 17 2 2 2 3 5" xfId="20672" xr:uid="{00000000-0005-0000-0000-0000FD4F0000}"/>
    <cellStyle name="Normal 17 2 2 2 3 5 2" xfId="20673" xr:uid="{00000000-0005-0000-0000-0000FE4F0000}"/>
    <cellStyle name="Normal 17 2 2 2 3 6" xfId="20674" xr:uid="{00000000-0005-0000-0000-0000FF4F0000}"/>
    <cellStyle name="Normal 17 2 2 2 4" xfId="20675" xr:uid="{00000000-0005-0000-0000-000000500000}"/>
    <cellStyle name="Normal 17 2 2 2 4 2" xfId="20676" xr:uid="{00000000-0005-0000-0000-000001500000}"/>
    <cellStyle name="Normal 17 2 2 2 4 2 2" xfId="20677" xr:uid="{00000000-0005-0000-0000-000002500000}"/>
    <cellStyle name="Normal 17 2 2 2 4 3" xfId="20678" xr:uid="{00000000-0005-0000-0000-000003500000}"/>
    <cellStyle name="Normal 17 2 2 2 5" xfId="20679" xr:uid="{00000000-0005-0000-0000-000004500000}"/>
    <cellStyle name="Normal 17 2 2 2 5 2" xfId="20680" xr:uid="{00000000-0005-0000-0000-000005500000}"/>
    <cellStyle name="Normal 17 2 2 2 5 2 2" xfId="20681" xr:uid="{00000000-0005-0000-0000-000006500000}"/>
    <cellStyle name="Normal 17 2 2 2 5 3" xfId="20682" xr:uid="{00000000-0005-0000-0000-000007500000}"/>
    <cellStyle name="Normal 17 2 2 2 6" xfId="20683" xr:uid="{00000000-0005-0000-0000-000008500000}"/>
    <cellStyle name="Normal 17 2 2 2 6 2" xfId="20684" xr:uid="{00000000-0005-0000-0000-000009500000}"/>
    <cellStyle name="Normal 17 2 2 2 7" xfId="20685" xr:uid="{00000000-0005-0000-0000-00000A500000}"/>
    <cellStyle name="Normal 17 2 2 2 7 2" xfId="20686" xr:uid="{00000000-0005-0000-0000-00000B500000}"/>
    <cellStyle name="Normal 17 2 2 2 8" xfId="20687" xr:uid="{00000000-0005-0000-0000-00000C500000}"/>
    <cellStyle name="Normal 17 2 2 3" xfId="20688" xr:uid="{00000000-0005-0000-0000-00000D500000}"/>
    <cellStyle name="Normal 17 2 2 3 2" xfId="20689" xr:uid="{00000000-0005-0000-0000-00000E500000}"/>
    <cellStyle name="Normal 17 2 2 3 2 2" xfId="20690" xr:uid="{00000000-0005-0000-0000-00000F500000}"/>
    <cellStyle name="Normal 17 2 2 3 2 2 2" xfId="20691" xr:uid="{00000000-0005-0000-0000-000010500000}"/>
    <cellStyle name="Normal 17 2 2 3 2 2 2 2" xfId="20692" xr:uid="{00000000-0005-0000-0000-000011500000}"/>
    <cellStyle name="Normal 17 2 2 3 2 2 3" xfId="20693" xr:uid="{00000000-0005-0000-0000-000012500000}"/>
    <cellStyle name="Normal 17 2 2 3 2 3" xfId="20694" xr:uid="{00000000-0005-0000-0000-000013500000}"/>
    <cellStyle name="Normal 17 2 2 3 2 3 2" xfId="20695" xr:uid="{00000000-0005-0000-0000-000014500000}"/>
    <cellStyle name="Normal 17 2 2 3 2 3 2 2" xfId="20696" xr:uid="{00000000-0005-0000-0000-000015500000}"/>
    <cellStyle name="Normal 17 2 2 3 2 3 3" xfId="20697" xr:uid="{00000000-0005-0000-0000-000016500000}"/>
    <cellStyle name="Normal 17 2 2 3 2 4" xfId="20698" xr:uid="{00000000-0005-0000-0000-000017500000}"/>
    <cellStyle name="Normal 17 2 2 3 2 4 2" xfId="20699" xr:uid="{00000000-0005-0000-0000-000018500000}"/>
    <cellStyle name="Normal 17 2 2 3 2 5" xfId="20700" xr:uid="{00000000-0005-0000-0000-000019500000}"/>
    <cellStyle name="Normal 17 2 2 3 2 5 2" xfId="20701" xr:uid="{00000000-0005-0000-0000-00001A500000}"/>
    <cellStyle name="Normal 17 2 2 3 2 6" xfId="20702" xr:uid="{00000000-0005-0000-0000-00001B500000}"/>
    <cellStyle name="Normal 17 2 2 3 3" xfId="20703" xr:uid="{00000000-0005-0000-0000-00001C500000}"/>
    <cellStyle name="Normal 17 2 2 3 3 2" xfId="20704" xr:uid="{00000000-0005-0000-0000-00001D500000}"/>
    <cellStyle name="Normal 17 2 2 3 3 2 2" xfId="20705" xr:uid="{00000000-0005-0000-0000-00001E500000}"/>
    <cellStyle name="Normal 17 2 2 3 3 3" xfId="20706" xr:uid="{00000000-0005-0000-0000-00001F500000}"/>
    <cellStyle name="Normal 17 2 2 3 4" xfId="20707" xr:uid="{00000000-0005-0000-0000-000020500000}"/>
    <cellStyle name="Normal 17 2 2 3 4 2" xfId="20708" xr:uid="{00000000-0005-0000-0000-000021500000}"/>
    <cellStyle name="Normal 17 2 2 3 4 2 2" xfId="20709" xr:uid="{00000000-0005-0000-0000-000022500000}"/>
    <cellStyle name="Normal 17 2 2 3 4 3" xfId="20710" xr:uid="{00000000-0005-0000-0000-000023500000}"/>
    <cellStyle name="Normal 17 2 2 3 5" xfId="20711" xr:uid="{00000000-0005-0000-0000-000024500000}"/>
    <cellStyle name="Normal 17 2 2 3 5 2" xfId="20712" xr:uid="{00000000-0005-0000-0000-000025500000}"/>
    <cellStyle name="Normal 17 2 2 3 6" xfId="20713" xr:uid="{00000000-0005-0000-0000-000026500000}"/>
    <cellStyle name="Normal 17 2 2 3 6 2" xfId="20714" xr:uid="{00000000-0005-0000-0000-000027500000}"/>
    <cellStyle name="Normal 17 2 2 3 7" xfId="20715" xr:uid="{00000000-0005-0000-0000-000028500000}"/>
    <cellStyle name="Normal 17 2 2 4" xfId="20716" xr:uid="{00000000-0005-0000-0000-000029500000}"/>
    <cellStyle name="Normal 17 2 2 4 2" xfId="20717" xr:uid="{00000000-0005-0000-0000-00002A500000}"/>
    <cellStyle name="Normal 17 2 2 4 2 2" xfId="20718" xr:uid="{00000000-0005-0000-0000-00002B500000}"/>
    <cellStyle name="Normal 17 2 2 4 2 2 2" xfId="20719" xr:uid="{00000000-0005-0000-0000-00002C500000}"/>
    <cellStyle name="Normal 17 2 2 4 2 2 2 2" xfId="20720" xr:uid="{00000000-0005-0000-0000-00002D500000}"/>
    <cellStyle name="Normal 17 2 2 4 2 2 3" xfId="20721" xr:uid="{00000000-0005-0000-0000-00002E500000}"/>
    <cellStyle name="Normal 17 2 2 4 2 3" xfId="20722" xr:uid="{00000000-0005-0000-0000-00002F500000}"/>
    <cellStyle name="Normal 17 2 2 4 2 3 2" xfId="20723" xr:uid="{00000000-0005-0000-0000-000030500000}"/>
    <cellStyle name="Normal 17 2 2 4 2 3 2 2" xfId="20724" xr:uid="{00000000-0005-0000-0000-000031500000}"/>
    <cellStyle name="Normal 17 2 2 4 2 3 3" xfId="20725" xr:uid="{00000000-0005-0000-0000-000032500000}"/>
    <cellStyle name="Normal 17 2 2 4 2 4" xfId="20726" xr:uid="{00000000-0005-0000-0000-000033500000}"/>
    <cellStyle name="Normal 17 2 2 4 2 4 2" xfId="20727" xr:uid="{00000000-0005-0000-0000-000034500000}"/>
    <cellStyle name="Normal 17 2 2 4 2 5" xfId="20728" xr:uid="{00000000-0005-0000-0000-000035500000}"/>
    <cellStyle name="Normal 17 2 2 4 2 5 2" xfId="20729" xr:uid="{00000000-0005-0000-0000-000036500000}"/>
    <cellStyle name="Normal 17 2 2 4 2 6" xfId="20730" xr:uid="{00000000-0005-0000-0000-000037500000}"/>
    <cellStyle name="Normal 17 2 2 4 3" xfId="20731" xr:uid="{00000000-0005-0000-0000-000038500000}"/>
    <cellStyle name="Normal 17 2 2 4 3 2" xfId="20732" xr:uid="{00000000-0005-0000-0000-000039500000}"/>
    <cellStyle name="Normal 17 2 2 4 3 2 2" xfId="20733" xr:uid="{00000000-0005-0000-0000-00003A500000}"/>
    <cellStyle name="Normal 17 2 2 4 3 3" xfId="20734" xr:uid="{00000000-0005-0000-0000-00003B500000}"/>
    <cellStyle name="Normal 17 2 2 4 4" xfId="20735" xr:uid="{00000000-0005-0000-0000-00003C500000}"/>
    <cellStyle name="Normal 17 2 2 4 4 2" xfId="20736" xr:uid="{00000000-0005-0000-0000-00003D500000}"/>
    <cellStyle name="Normal 17 2 2 4 4 2 2" xfId="20737" xr:uid="{00000000-0005-0000-0000-00003E500000}"/>
    <cellStyle name="Normal 17 2 2 4 4 3" xfId="20738" xr:uid="{00000000-0005-0000-0000-00003F500000}"/>
    <cellStyle name="Normal 17 2 2 4 5" xfId="20739" xr:uid="{00000000-0005-0000-0000-000040500000}"/>
    <cellStyle name="Normal 17 2 2 4 5 2" xfId="20740" xr:uid="{00000000-0005-0000-0000-000041500000}"/>
    <cellStyle name="Normal 17 2 2 4 6" xfId="20741" xr:uid="{00000000-0005-0000-0000-000042500000}"/>
    <cellStyle name="Normal 17 2 2 4 6 2" xfId="20742" xr:uid="{00000000-0005-0000-0000-000043500000}"/>
    <cellStyle name="Normal 17 2 2 4 7" xfId="20743" xr:uid="{00000000-0005-0000-0000-000044500000}"/>
    <cellStyle name="Normal 17 2 2 5" xfId="20744" xr:uid="{00000000-0005-0000-0000-000045500000}"/>
    <cellStyle name="Normal 17 2 2 5 2" xfId="20745" xr:uid="{00000000-0005-0000-0000-000046500000}"/>
    <cellStyle name="Normal 17 2 2 5 2 2" xfId="20746" xr:uid="{00000000-0005-0000-0000-000047500000}"/>
    <cellStyle name="Normal 17 2 2 5 2 2 2" xfId="20747" xr:uid="{00000000-0005-0000-0000-000048500000}"/>
    <cellStyle name="Normal 17 2 2 5 2 3" xfId="20748" xr:uid="{00000000-0005-0000-0000-000049500000}"/>
    <cellStyle name="Normal 17 2 2 5 3" xfId="20749" xr:uid="{00000000-0005-0000-0000-00004A500000}"/>
    <cellStyle name="Normal 17 2 2 5 3 2" xfId="20750" xr:uid="{00000000-0005-0000-0000-00004B500000}"/>
    <cellStyle name="Normal 17 2 2 5 3 2 2" xfId="20751" xr:uid="{00000000-0005-0000-0000-00004C500000}"/>
    <cellStyle name="Normal 17 2 2 5 3 3" xfId="20752" xr:uid="{00000000-0005-0000-0000-00004D500000}"/>
    <cellStyle name="Normal 17 2 2 5 4" xfId="20753" xr:uid="{00000000-0005-0000-0000-00004E500000}"/>
    <cellStyle name="Normal 17 2 2 5 4 2" xfId="20754" xr:uid="{00000000-0005-0000-0000-00004F500000}"/>
    <cellStyle name="Normal 17 2 2 5 5" xfId="20755" xr:uid="{00000000-0005-0000-0000-000050500000}"/>
    <cellStyle name="Normal 17 2 2 5 5 2" xfId="20756" xr:uid="{00000000-0005-0000-0000-000051500000}"/>
    <cellStyle name="Normal 17 2 2 5 6" xfId="20757" xr:uid="{00000000-0005-0000-0000-000052500000}"/>
    <cellStyle name="Normal 17 2 2 6" xfId="20758" xr:uid="{00000000-0005-0000-0000-000053500000}"/>
    <cellStyle name="Normal 17 2 2 6 2" xfId="20759" xr:uid="{00000000-0005-0000-0000-000054500000}"/>
    <cellStyle name="Normal 17 2 2 6 2 2" xfId="20760" xr:uid="{00000000-0005-0000-0000-000055500000}"/>
    <cellStyle name="Normal 17 2 2 6 3" xfId="20761" xr:uid="{00000000-0005-0000-0000-000056500000}"/>
    <cellStyle name="Normal 17 2 2 7" xfId="20762" xr:uid="{00000000-0005-0000-0000-000057500000}"/>
    <cellStyle name="Normal 17 2 2 7 2" xfId="20763" xr:uid="{00000000-0005-0000-0000-000058500000}"/>
    <cellStyle name="Normal 17 2 2 7 2 2" xfId="20764" xr:uid="{00000000-0005-0000-0000-000059500000}"/>
    <cellStyle name="Normal 17 2 2 7 3" xfId="20765" xr:uid="{00000000-0005-0000-0000-00005A500000}"/>
    <cellStyle name="Normal 17 2 2 8" xfId="20766" xr:uid="{00000000-0005-0000-0000-00005B500000}"/>
    <cellStyle name="Normal 17 2 2 8 2" xfId="20767" xr:uid="{00000000-0005-0000-0000-00005C500000}"/>
    <cellStyle name="Normal 17 2 2 9" xfId="20768" xr:uid="{00000000-0005-0000-0000-00005D500000}"/>
    <cellStyle name="Normal 17 2 2 9 2" xfId="20769" xr:uid="{00000000-0005-0000-0000-00005E500000}"/>
    <cellStyle name="Normal 17 2 3" xfId="20770" xr:uid="{00000000-0005-0000-0000-00005F500000}"/>
    <cellStyle name="Normal 17 2 3 2" xfId="20771" xr:uid="{00000000-0005-0000-0000-000060500000}"/>
    <cellStyle name="Normal 17 2 3 2 2" xfId="20772" xr:uid="{00000000-0005-0000-0000-000061500000}"/>
    <cellStyle name="Normal 17 2 3 2 2 2" xfId="20773" xr:uid="{00000000-0005-0000-0000-000062500000}"/>
    <cellStyle name="Normal 17 2 3 2 2 2 2" xfId="20774" xr:uid="{00000000-0005-0000-0000-000063500000}"/>
    <cellStyle name="Normal 17 2 3 2 2 2 2 2" xfId="20775" xr:uid="{00000000-0005-0000-0000-000064500000}"/>
    <cellStyle name="Normal 17 2 3 2 2 2 3" xfId="20776" xr:uid="{00000000-0005-0000-0000-000065500000}"/>
    <cellStyle name="Normal 17 2 3 2 2 3" xfId="20777" xr:uid="{00000000-0005-0000-0000-000066500000}"/>
    <cellStyle name="Normal 17 2 3 2 2 3 2" xfId="20778" xr:uid="{00000000-0005-0000-0000-000067500000}"/>
    <cellStyle name="Normal 17 2 3 2 2 3 2 2" xfId="20779" xr:uid="{00000000-0005-0000-0000-000068500000}"/>
    <cellStyle name="Normal 17 2 3 2 2 3 3" xfId="20780" xr:uid="{00000000-0005-0000-0000-000069500000}"/>
    <cellStyle name="Normal 17 2 3 2 2 4" xfId="20781" xr:uid="{00000000-0005-0000-0000-00006A500000}"/>
    <cellStyle name="Normal 17 2 3 2 2 4 2" xfId="20782" xr:uid="{00000000-0005-0000-0000-00006B500000}"/>
    <cellStyle name="Normal 17 2 3 2 2 5" xfId="20783" xr:uid="{00000000-0005-0000-0000-00006C500000}"/>
    <cellStyle name="Normal 17 2 3 2 2 5 2" xfId="20784" xr:uid="{00000000-0005-0000-0000-00006D500000}"/>
    <cellStyle name="Normal 17 2 3 2 2 6" xfId="20785" xr:uid="{00000000-0005-0000-0000-00006E500000}"/>
    <cellStyle name="Normal 17 2 3 2 3" xfId="20786" xr:uid="{00000000-0005-0000-0000-00006F500000}"/>
    <cellStyle name="Normal 17 2 3 2 3 2" xfId="20787" xr:uid="{00000000-0005-0000-0000-000070500000}"/>
    <cellStyle name="Normal 17 2 3 2 3 2 2" xfId="20788" xr:uid="{00000000-0005-0000-0000-000071500000}"/>
    <cellStyle name="Normal 17 2 3 2 3 3" xfId="20789" xr:uid="{00000000-0005-0000-0000-000072500000}"/>
    <cellStyle name="Normal 17 2 3 2 4" xfId="20790" xr:uid="{00000000-0005-0000-0000-000073500000}"/>
    <cellStyle name="Normal 17 2 3 2 4 2" xfId="20791" xr:uid="{00000000-0005-0000-0000-000074500000}"/>
    <cellStyle name="Normal 17 2 3 2 4 2 2" xfId="20792" xr:uid="{00000000-0005-0000-0000-000075500000}"/>
    <cellStyle name="Normal 17 2 3 2 4 3" xfId="20793" xr:uid="{00000000-0005-0000-0000-000076500000}"/>
    <cellStyle name="Normal 17 2 3 2 5" xfId="20794" xr:uid="{00000000-0005-0000-0000-000077500000}"/>
    <cellStyle name="Normal 17 2 3 2 5 2" xfId="20795" xr:uid="{00000000-0005-0000-0000-000078500000}"/>
    <cellStyle name="Normal 17 2 3 2 6" xfId="20796" xr:uid="{00000000-0005-0000-0000-000079500000}"/>
    <cellStyle name="Normal 17 2 3 2 6 2" xfId="20797" xr:uid="{00000000-0005-0000-0000-00007A500000}"/>
    <cellStyle name="Normal 17 2 3 2 7" xfId="20798" xr:uid="{00000000-0005-0000-0000-00007B500000}"/>
    <cellStyle name="Normal 17 2 3 3" xfId="20799" xr:uid="{00000000-0005-0000-0000-00007C500000}"/>
    <cellStyle name="Normal 17 2 3 3 2" xfId="20800" xr:uid="{00000000-0005-0000-0000-00007D500000}"/>
    <cellStyle name="Normal 17 2 3 3 2 2" xfId="20801" xr:uid="{00000000-0005-0000-0000-00007E500000}"/>
    <cellStyle name="Normal 17 2 3 3 2 2 2" xfId="20802" xr:uid="{00000000-0005-0000-0000-00007F500000}"/>
    <cellStyle name="Normal 17 2 3 3 2 3" xfId="20803" xr:uid="{00000000-0005-0000-0000-000080500000}"/>
    <cellStyle name="Normal 17 2 3 3 3" xfId="20804" xr:uid="{00000000-0005-0000-0000-000081500000}"/>
    <cellStyle name="Normal 17 2 3 3 3 2" xfId="20805" xr:uid="{00000000-0005-0000-0000-000082500000}"/>
    <cellStyle name="Normal 17 2 3 3 3 2 2" xfId="20806" xr:uid="{00000000-0005-0000-0000-000083500000}"/>
    <cellStyle name="Normal 17 2 3 3 3 3" xfId="20807" xr:uid="{00000000-0005-0000-0000-000084500000}"/>
    <cellStyle name="Normal 17 2 3 3 4" xfId="20808" xr:uid="{00000000-0005-0000-0000-000085500000}"/>
    <cellStyle name="Normal 17 2 3 3 4 2" xfId="20809" xr:uid="{00000000-0005-0000-0000-000086500000}"/>
    <cellStyle name="Normal 17 2 3 3 5" xfId="20810" xr:uid="{00000000-0005-0000-0000-000087500000}"/>
    <cellStyle name="Normal 17 2 3 3 5 2" xfId="20811" xr:uid="{00000000-0005-0000-0000-000088500000}"/>
    <cellStyle name="Normal 17 2 3 3 6" xfId="20812" xr:uid="{00000000-0005-0000-0000-000089500000}"/>
    <cellStyle name="Normal 17 2 3 4" xfId="20813" xr:uid="{00000000-0005-0000-0000-00008A500000}"/>
    <cellStyle name="Normal 17 2 3 4 2" xfId="20814" xr:uid="{00000000-0005-0000-0000-00008B500000}"/>
    <cellStyle name="Normal 17 2 3 4 2 2" xfId="20815" xr:uid="{00000000-0005-0000-0000-00008C500000}"/>
    <cellStyle name="Normal 17 2 3 4 3" xfId="20816" xr:uid="{00000000-0005-0000-0000-00008D500000}"/>
    <cellStyle name="Normal 17 2 3 5" xfId="20817" xr:uid="{00000000-0005-0000-0000-00008E500000}"/>
    <cellStyle name="Normal 17 2 3 5 2" xfId="20818" xr:uid="{00000000-0005-0000-0000-00008F500000}"/>
    <cellStyle name="Normal 17 2 3 5 2 2" xfId="20819" xr:uid="{00000000-0005-0000-0000-000090500000}"/>
    <cellStyle name="Normal 17 2 3 5 3" xfId="20820" xr:uid="{00000000-0005-0000-0000-000091500000}"/>
    <cellStyle name="Normal 17 2 3 6" xfId="20821" xr:uid="{00000000-0005-0000-0000-000092500000}"/>
    <cellStyle name="Normal 17 2 3 6 2" xfId="20822" xr:uid="{00000000-0005-0000-0000-000093500000}"/>
    <cellStyle name="Normal 17 2 3 7" xfId="20823" xr:uid="{00000000-0005-0000-0000-000094500000}"/>
    <cellStyle name="Normal 17 2 3 7 2" xfId="20824" xr:uid="{00000000-0005-0000-0000-000095500000}"/>
    <cellStyle name="Normal 17 2 3 8" xfId="20825" xr:uid="{00000000-0005-0000-0000-000096500000}"/>
    <cellStyle name="Normal 17 2 4" xfId="20826" xr:uid="{00000000-0005-0000-0000-000097500000}"/>
    <cellStyle name="Normal 17 2 4 2" xfId="20827" xr:uid="{00000000-0005-0000-0000-000098500000}"/>
    <cellStyle name="Normal 17 2 4 2 2" xfId="20828" xr:uid="{00000000-0005-0000-0000-000099500000}"/>
    <cellStyle name="Normal 17 2 4 2 2 2" xfId="20829" xr:uid="{00000000-0005-0000-0000-00009A500000}"/>
    <cellStyle name="Normal 17 2 4 2 2 2 2" xfId="20830" xr:uid="{00000000-0005-0000-0000-00009B500000}"/>
    <cellStyle name="Normal 17 2 4 2 2 3" xfId="20831" xr:uid="{00000000-0005-0000-0000-00009C500000}"/>
    <cellStyle name="Normal 17 2 4 2 3" xfId="20832" xr:uid="{00000000-0005-0000-0000-00009D500000}"/>
    <cellStyle name="Normal 17 2 4 2 3 2" xfId="20833" xr:uid="{00000000-0005-0000-0000-00009E500000}"/>
    <cellStyle name="Normal 17 2 4 2 3 2 2" xfId="20834" xr:uid="{00000000-0005-0000-0000-00009F500000}"/>
    <cellStyle name="Normal 17 2 4 2 3 3" xfId="20835" xr:uid="{00000000-0005-0000-0000-0000A0500000}"/>
    <cellStyle name="Normal 17 2 4 2 4" xfId="20836" xr:uid="{00000000-0005-0000-0000-0000A1500000}"/>
    <cellStyle name="Normal 17 2 4 2 4 2" xfId="20837" xr:uid="{00000000-0005-0000-0000-0000A2500000}"/>
    <cellStyle name="Normal 17 2 4 2 5" xfId="20838" xr:uid="{00000000-0005-0000-0000-0000A3500000}"/>
    <cellStyle name="Normal 17 2 4 2 5 2" xfId="20839" xr:uid="{00000000-0005-0000-0000-0000A4500000}"/>
    <cellStyle name="Normal 17 2 4 2 6" xfId="20840" xr:uid="{00000000-0005-0000-0000-0000A5500000}"/>
    <cellStyle name="Normal 17 2 4 3" xfId="20841" xr:uid="{00000000-0005-0000-0000-0000A6500000}"/>
    <cellStyle name="Normal 17 2 4 3 2" xfId="20842" xr:uid="{00000000-0005-0000-0000-0000A7500000}"/>
    <cellStyle name="Normal 17 2 4 3 2 2" xfId="20843" xr:uid="{00000000-0005-0000-0000-0000A8500000}"/>
    <cellStyle name="Normal 17 2 4 3 3" xfId="20844" xr:uid="{00000000-0005-0000-0000-0000A9500000}"/>
    <cellStyle name="Normal 17 2 4 4" xfId="20845" xr:uid="{00000000-0005-0000-0000-0000AA500000}"/>
    <cellStyle name="Normal 17 2 4 4 2" xfId="20846" xr:uid="{00000000-0005-0000-0000-0000AB500000}"/>
    <cellStyle name="Normal 17 2 4 4 2 2" xfId="20847" xr:uid="{00000000-0005-0000-0000-0000AC500000}"/>
    <cellStyle name="Normal 17 2 4 4 3" xfId="20848" xr:uid="{00000000-0005-0000-0000-0000AD500000}"/>
    <cellStyle name="Normal 17 2 4 5" xfId="20849" xr:uid="{00000000-0005-0000-0000-0000AE500000}"/>
    <cellStyle name="Normal 17 2 4 5 2" xfId="20850" xr:uid="{00000000-0005-0000-0000-0000AF500000}"/>
    <cellStyle name="Normal 17 2 4 6" xfId="20851" xr:uid="{00000000-0005-0000-0000-0000B0500000}"/>
    <cellStyle name="Normal 17 2 4 6 2" xfId="20852" xr:uid="{00000000-0005-0000-0000-0000B1500000}"/>
    <cellStyle name="Normal 17 2 4 7" xfId="20853" xr:uid="{00000000-0005-0000-0000-0000B2500000}"/>
    <cellStyle name="Normal 17 2 5" xfId="20854" xr:uid="{00000000-0005-0000-0000-0000B3500000}"/>
    <cellStyle name="Normal 17 2 5 2" xfId="20855" xr:uid="{00000000-0005-0000-0000-0000B4500000}"/>
    <cellStyle name="Normal 17 2 5 2 2" xfId="20856" xr:uid="{00000000-0005-0000-0000-0000B5500000}"/>
    <cellStyle name="Normal 17 2 5 2 2 2" xfId="20857" xr:uid="{00000000-0005-0000-0000-0000B6500000}"/>
    <cellStyle name="Normal 17 2 5 2 2 2 2" xfId="20858" xr:uid="{00000000-0005-0000-0000-0000B7500000}"/>
    <cellStyle name="Normal 17 2 5 2 2 3" xfId="20859" xr:uid="{00000000-0005-0000-0000-0000B8500000}"/>
    <cellStyle name="Normal 17 2 5 2 3" xfId="20860" xr:uid="{00000000-0005-0000-0000-0000B9500000}"/>
    <cellStyle name="Normal 17 2 5 2 3 2" xfId="20861" xr:uid="{00000000-0005-0000-0000-0000BA500000}"/>
    <cellStyle name="Normal 17 2 5 2 3 2 2" xfId="20862" xr:uid="{00000000-0005-0000-0000-0000BB500000}"/>
    <cellStyle name="Normal 17 2 5 2 3 3" xfId="20863" xr:uid="{00000000-0005-0000-0000-0000BC500000}"/>
    <cellStyle name="Normal 17 2 5 2 4" xfId="20864" xr:uid="{00000000-0005-0000-0000-0000BD500000}"/>
    <cellStyle name="Normal 17 2 5 2 4 2" xfId="20865" xr:uid="{00000000-0005-0000-0000-0000BE500000}"/>
    <cellStyle name="Normal 17 2 5 2 5" xfId="20866" xr:uid="{00000000-0005-0000-0000-0000BF500000}"/>
    <cellStyle name="Normal 17 2 5 2 5 2" xfId="20867" xr:uid="{00000000-0005-0000-0000-0000C0500000}"/>
    <cellStyle name="Normal 17 2 5 2 6" xfId="20868" xr:uid="{00000000-0005-0000-0000-0000C1500000}"/>
    <cellStyle name="Normal 17 2 5 3" xfId="20869" xr:uid="{00000000-0005-0000-0000-0000C2500000}"/>
    <cellStyle name="Normal 17 2 5 3 2" xfId="20870" xr:uid="{00000000-0005-0000-0000-0000C3500000}"/>
    <cellStyle name="Normal 17 2 5 3 2 2" xfId="20871" xr:uid="{00000000-0005-0000-0000-0000C4500000}"/>
    <cellStyle name="Normal 17 2 5 3 3" xfId="20872" xr:uid="{00000000-0005-0000-0000-0000C5500000}"/>
    <cellStyle name="Normal 17 2 5 4" xfId="20873" xr:uid="{00000000-0005-0000-0000-0000C6500000}"/>
    <cellStyle name="Normal 17 2 5 4 2" xfId="20874" xr:uid="{00000000-0005-0000-0000-0000C7500000}"/>
    <cellStyle name="Normal 17 2 5 4 2 2" xfId="20875" xr:uid="{00000000-0005-0000-0000-0000C8500000}"/>
    <cellStyle name="Normal 17 2 5 4 3" xfId="20876" xr:uid="{00000000-0005-0000-0000-0000C9500000}"/>
    <cellStyle name="Normal 17 2 5 5" xfId="20877" xr:uid="{00000000-0005-0000-0000-0000CA500000}"/>
    <cellStyle name="Normal 17 2 5 5 2" xfId="20878" xr:uid="{00000000-0005-0000-0000-0000CB500000}"/>
    <cellStyle name="Normal 17 2 5 6" xfId="20879" xr:uid="{00000000-0005-0000-0000-0000CC500000}"/>
    <cellStyle name="Normal 17 2 5 6 2" xfId="20880" xr:uid="{00000000-0005-0000-0000-0000CD500000}"/>
    <cellStyle name="Normal 17 2 5 7" xfId="20881" xr:uid="{00000000-0005-0000-0000-0000CE500000}"/>
    <cellStyle name="Normal 17 2 6" xfId="20882" xr:uid="{00000000-0005-0000-0000-0000CF500000}"/>
    <cellStyle name="Normal 17 2 6 2" xfId="20883" xr:uid="{00000000-0005-0000-0000-0000D0500000}"/>
    <cellStyle name="Normal 17 2 6 2 2" xfId="20884" xr:uid="{00000000-0005-0000-0000-0000D1500000}"/>
    <cellStyle name="Normal 17 2 6 2 2 2" xfId="20885" xr:uid="{00000000-0005-0000-0000-0000D2500000}"/>
    <cellStyle name="Normal 17 2 6 2 3" xfId="20886" xr:uid="{00000000-0005-0000-0000-0000D3500000}"/>
    <cellStyle name="Normal 17 2 6 3" xfId="20887" xr:uid="{00000000-0005-0000-0000-0000D4500000}"/>
    <cellStyle name="Normal 17 2 6 3 2" xfId="20888" xr:uid="{00000000-0005-0000-0000-0000D5500000}"/>
    <cellStyle name="Normal 17 2 6 3 2 2" xfId="20889" xr:uid="{00000000-0005-0000-0000-0000D6500000}"/>
    <cellStyle name="Normal 17 2 6 3 3" xfId="20890" xr:uid="{00000000-0005-0000-0000-0000D7500000}"/>
    <cellStyle name="Normal 17 2 6 4" xfId="20891" xr:uid="{00000000-0005-0000-0000-0000D8500000}"/>
    <cellStyle name="Normal 17 2 6 4 2" xfId="20892" xr:uid="{00000000-0005-0000-0000-0000D9500000}"/>
    <cellStyle name="Normal 17 2 6 5" xfId="20893" xr:uid="{00000000-0005-0000-0000-0000DA500000}"/>
    <cellStyle name="Normal 17 2 6 5 2" xfId="20894" xr:uid="{00000000-0005-0000-0000-0000DB500000}"/>
    <cellStyle name="Normal 17 2 6 6" xfId="20895" xr:uid="{00000000-0005-0000-0000-0000DC500000}"/>
    <cellStyle name="Normal 17 3" xfId="20896" xr:uid="{00000000-0005-0000-0000-0000DD500000}"/>
    <cellStyle name="Normal 17 3 10" xfId="20897" xr:uid="{00000000-0005-0000-0000-0000DE500000}"/>
    <cellStyle name="Normal 17 3 2" xfId="20898" xr:uid="{00000000-0005-0000-0000-0000DF500000}"/>
    <cellStyle name="Normal 17 3 2 2" xfId="20899" xr:uid="{00000000-0005-0000-0000-0000E0500000}"/>
    <cellStyle name="Normal 17 3 2 2 2" xfId="20900" xr:uid="{00000000-0005-0000-0000-0000E1500000}"/>
    <cellStyle name="Normal 17 3 2 2 2 2" xfId="20901" xr:uid="{00000000-0005-0000-0000-0000E2500000}"/>
    <cellStyle name="Normal 17 3 2 2 2 2 2" xfId="20902" xr:uid="{00000000-0005-0000-0000-0000E3500000}"/>
    <cellStyle name="Normal 17 3 2 2 2 2 2 2" xfId="20903" xr:uid="{00000000-0005-0000-0000-0000E4500000}"/>
    <cellStyle name="Normal 17 3 2 2 2 2 3" xfId="20904" xr:uid="{00000000-0005-0000-0000-0000E5500000}"/>
    <cellStyle name="Normal 17 3 2 2 2 3" xfId="20905" xr:uid="{00000000-0005-0000-0000-0000E6500000}"/>
    <cellStyle name="Normal 17 3 2 2 2 3 2" xfId="20906" xr:uid="{00000000-0005-0000-0000-0000E7500000}"/>
    <cellStyle name="Normal 17 3 2 2 2 3 2 2" xfId="20907" xr:uid="{00000000-0005-0000-0000-0000E8500000}"/>
    <cellStyle name="Normal 17 3 2 2 2 3 3" xfId="20908" xr:uid="{00000000-0005-0000-0000-0000E9500000}"/>
    <cellStyle name="Normal 17 3 2 2 2 4" xfId="20909" xr:uid="{00000000-0005-0000-0000-0000EA500000}"/>
    <cellStyle name="Normal 17 3 2 2 2 4 2" xfId="20910" xr:uid="{00000000-0005-0000-0000-0000EB500000}"/>
    <cellStyle name="Normal 17 3 2 2 2 5" xfId="20911" xr:uid="{00000000-0005-0000-0000-0000EC500000}"/>
    <cellStyle name="Normal 17 3 2 2 2 5 2" xfId="20912" xr:uid="{00000000-0005-0000-0000-0000ED500000}"/>
    <cellStyle name="Normal 17 3 2 2 2 6" xfId="20913" xr:uid="{00000000-0005-0000-0000-0000EE500000}"/>
    <cellStyle name="Normal 17 3 2 2 3" xfId="20914" xr:uid="{00000000-0005-0000-0000-0000EF500000}"/>
    <cellStyle name="Normal 17 3 2 2 3 2" xfId="20915" xr:uid="{00000000-0005-0000-0000-0000F0500000}"/>
    <cellStyle name="Normal 17 3 2 2 3 2 2" xfId="20916" xr:uid="{00000000-0005-0000-0000-0000F1500000}"/>
    <cellStyle name="Normal 17 3 2 2 3 3" xfId="20917" xr:uid="{00000000-0005-0000-0000-0000F2500000}"/>
    <cellStyle name="Normal 17 3 2 2 4" xfId="20918" xr:uid="{00000000-0005-0000-0000-0000F3500000}"/>
    <cellStyle name="Normal 17 3 2 2 4 2" xfId="20919" xr:uid="{00000000-0005-0000-0000-0000F4500000}"/>
    <cellStyle name="Normal 17 3 2 2 4 2 2" xfId="20920" xr:uid="{00000000-0005-0000-0000-0000F5500000}"/>
    <cellStyle name="Normal 17 3 2 2 4 3" xfId="20921" xr:uid="{00000000-0005-0000-0000-0000F6500000}"/>
    <cellStyle name="Normal 17 3 2 2 5" xfId="20922" xr:uid="{00000000-0005-0000-0000-0000F7500000}"/>
    <cellStyle name="Normal 17 3 2 2 5 2" xfId="20923" xr:uid="{00000000-0005-0000-0000-0000F8500000}"/>
    <cellStyle name="Normal 17 3 2 2 6" xfId="20924" xr:uid="{00000000-0005-0000-0000-0000F9500000}"/>
    <cellStyle name="Normal 17 3 2 2 6 2" xfId="20925" xr:uid="{00000000-0005-0000-0000-0000FA500000}"/>
    <cellStyle name="Normal 17 3 2 2 7" xfId="20926" xr:uid="{00000000-0005-0000-0000-0000FB500000}"/>
    <cellStyle name="Normal 17 3 2 3" xfId="20927" xr:uid="{00000000-0005-0000-0000-0000FC500000}"/>
    <cellStyle name="Normal 17 3 2 3 2" xfId="20928" xr:uid="{00000000-0005-0000-0000-0000FD500000}"/>
    <cellStyle name="Normal 17 3 2 3 2 2" xfId="20929" xr:uid="{00000000-0005-0000-0000-0000FE500000}"/>
    <cellStyle name="Normal 17 3 2 3 2 2 2" xfId="20930" xr:uid="{00000000-0005-0000-0000-0000FF500000}"/>
    <cellStyle name="Normal 17 3 2 3 2 3" xfId="20931" xr:uid="{00000000-0005-0000-0000-000000510000}"/>
    <cellStyle name="Normal 17 3 2 3 3" xfId="20932" xr:uid="{00000000-0005-0000-0000-000001510000}"/>
    <cellStyle name="Normal 17 3 2 3 3 2" xfId="20933" xr:uid="{00000000-0005-0000-0000-000002510000}"/>
    <cellStyle name="Normal 17 3 2 3 3 2 2" xfId="20934" xr:uid="{00000000-0005-0000-0000-000003510000}"/>
    <cellStyle name="Normal 17 3 2 3 3 3" xfId="20935" xr:uid="{00000000-0005-0000-0000-000004510000}"/>
    <cellStyle name="Normal 17 3 2 3 4" xfId="20936" xr:uid="{00000000-0005-0000-0000-000005510000}"/>
    <cellStyle name="Normal 17 3 2 3 4 2" xfId="20937" xr:uid="{00000000-0005-0000-0000-000006510000}"/>
    <cellStyle name="Normal 17 3 2 3 5" xfId="20938" xr:uid="{00000000-0005-0000-0000-000007510000}"/>
    <cellStyle name="Normal 17 3 2 3 5 2" xfId="20939" xr:uid="{00000000-0005-0000-0000-000008510000}"/>
    <cellStyle name="Normal 17 3 2 3 6" xfId="20940" xr:uid="{00000000-0005-0000-0000-000009510000}"/>
    <cellStyle name="Normal 17 3 2 4" xfId="20941" xr:uid="{00000000-0005-0000-0000-00000A510000}"/>
    <cellStyle name="Normal 17 3 2 4 2" xfId="20942" xr:uid="{00000000-0005-0000-0000-00000B510000}"/>
    <cellStyle name="Normal 17 3 2 4 2 2" xfId="20943" xr:uid="{00000000-0005-0000-0000-00000C510000}"/>
    <cellStyle name="Normal 17 3 2 4 3" xfId="20944" xr:uid="{00000000-0005-0000-0000-00000D510000}"/>
    <cellStyle name="Normal 17 3 2 5" xfId="20945" xr:uid="{00000000-0005-0000-0000-00000E510000}"/>
    <cellStyle name="Normal 17 3 2 5 2" xfId="20946" xr:uid="{00000000-0005-0000-0000-00000F510000}"/>
    <cellStyle name="Normal 17 3 2 5 2 2" xfId="20947" xr:uid="{00000000-0005-0000-0000-000010510000}"/>
    <cellStyle name="Normal 17 3 2 5 3" xfId="20948" xr:uid="{00000000-0005-0000-0000-000011510000}"/>
    <cellStyle name="Normal 17 3 2 6" xfId="20949" xr:uid="{00000000-0005-0000-0000-000012510000}"/>
    <cellStyle name="Normal 17 3 2 6 2" xfId="20950" xr:uid="{00000000-0005-0000-0000-000013510000}"/>
    <cellStyle name="Normal 17 3 2 7" xfId="20951" xr:uid="{00000000-0005-0000-0000-000014510000}"/>
    <cellStyle name="Normal 17 3 2 7 2" xfId="20952" xr:uid="{00000000-0005-0000-0000-000015510000}"/>
    <cellStyle name="Normal 17 3 2 8" xfId="20953" xr:uid="{00000000-0005-0000-0000-000016510000}"/>
    <cellStyle name="Normal 17 3 3" xfId="20954" xr:uid="{00000000-0005-0000-0000-000017510000}"/>
    <cellStyle name="Normal 17 3 3 2" xfId="20955" xr:uid="{00000000-0005-0000-0000-000018510000}"/>
    <cellStyle name="Normal 17 3 3 2 2" xfId="20956" xr:uid="{00000000-0005-0000-0000-000019510000}"/>
    <cellStyle name="Normal 17 3 3 2 2 2" xfId="20957" xr:uid="{00000000-0005-0000-0000-00001A510000}"/>
    <cellStyle name="Normal 17 3 3 2 2 2 2" xfId="20958" xr:uid="{00000000-0005-0000-0000-00001B510000}"/>
    <cellStyle name="Normal 17 3 3 2 2 3" xfId="20959" xr:uid="{00000000-0005-0000-0000-00001C510000}"/>
    <cellStyle name="Normal 17 3 3 2 3" xfId="20960" xr:uid="{00000000-0005-0000-0000-00001D510000}"/>
    <cellStyle name="Normal 17 3 3 2 3 2" xfId="20961" xr:uid="{00000000-0005-0000-0000-00001E510000}"/>
    <cellStyle name="Normal 17 3 3 2 3 2 2" xfId="20962" xr:uid="{00000000-0005-0000-0000-00001F510000}"/>
    <cellStyle name="Normal 17 3 3 2 3 3" xfId="20963" xr:uid="{00000000-0005-0000-0000-000020510000}"/>
    <cellStyle name="Normal 17 3 3 2 4" xfId="20964" xr:uid="{00000000-0005-0000-0000-000021510000}"/>
    <cellStyle name="Normal 17 3 3 2 4 2" xfId="20965" xr:uid="{00000000-0005-0000-0000-000022510000}"/>
    <cellStyle name="Normal 17 3 3 2 5" xfId="20966" xr:uid="{00000000-0005-0000-0000-000023510000}"/>
    <cellStyle name="Normal 17 3 3 2 5 2" xfId="20967" xr:uid="{00000000-0005-0000-0000-000024510000}"/>
    <cellStyle name="Normal 17 3 3 2 6" xfId="20968" xr:uid="{00000000-0005-0000-0000-000025510000}"/>
    <cellStyle name="Normal 17 3 3 3" xfId="20969" xr:uid="{00000000-0005-0000-0000-000026510000}"/>
    <cellStyle name="Normal 17 3 3 3 2" xfId="20970" xr:uid="{00000000-0005-0000-0000-000027510000}"/>
    <cellStyle name="Normal 17 3 3 3 2 2" xfId="20971" xr:uid="{00000000-0005-0000-0000-000028510000}"/>
    <cellStyle name="Normal 17 3 3 3 3" xfId="20972" xr:uid="{00000000-0005-0000-0000-000029510000}"/>
    <cellStyle name="Normal 17 3 3 4" xfId="20973" xr:uid="{00000000-0005-0000-0000-00002A510000}"/>
    <cellStyle name="Normal 17 3 3 4 2" xfId="20974" xr:uid="{00000000-0005-0000-0000-00002B510000}"/>
    <cellStyle name="Normal 17 3 3 4 2 2" xfId="20975" xr:uid="{00000000-0005-0000-0000-00002C510000}"/>
    <cellStyle name="Normal 17 3 3 4 3" xfId="20976" xr:uid="{00000000-0005-0000-0000-00002D510000}"/>
    <cellStyle name="Normal 17 3 3 5" xfId="20977" xr:uid="{00000000-0005-0000-0000-00002E510000}"/>
    <cellStyle name="Normal 17 3 3 5 2" xfId="20978" xr:uid="{00000000-0005-0000-0000-00002F510000}"/>
    <cellStyle name="Normal 17 3 3 6" xfId="20979" xr:uid="{00000000-0005-0000-0000-000030510000}"/>
    <cellStyle name="Normal 17 3 3 6 2" xfId="20980" xr:uid="{00000000-0005-0000-0000-000031510000}"/>
    <cellStyle name="Normal 17 3 3 7" xfId="20981" xr:uid="{00000000-0005-0000-0000-000032510000}"/>
    <cellStyle name="Normal 17 3 4" xfId="20982" xr:uid="{00000000-0005-0000-0000-000033510000}"/>
    <cellStyle name="Normal 17 3 4 2" xfId="20983" xr:uid="{00000000-0005-0000-0000-000034510000}"/>
    <cellStyle name="Normal 17 3 4 2 2" xfId="20984" xr:uid="{00000000-0005-0000-0000-000035510000}"/>
    <cellStyle name="Normal 17 3 4 2 2 2" xfId="20985" xr:uid="{00000000-0005-0000-0000-000036510000}"/>
    <cellStyle name="Normal 17 3 4 2 2 2 2" xfId="20986" xr:uid="{00000000-0005-0000-0000-000037510000}"/>
    <cellStyle name="Normal 17 3 4 2 2 3" xfId="20987" xr:uid="{00000000-0005-0000-0000-000038510000}"/>
    <cellStyle name="Normal 17 3 4 2 3" xfId="20988" xr:uid="{00000000-0005-0000-0000-000039510000}"/>
    <cellStyle name="Normal 17 3 4 2 3 2" xfId="20989" xr:uid="{00000000-0005-0000-0000-00003A510000}"/>
    <cellStyle name="Normal 17 3 4 2 3 2 2" xfId="20990" xr:uid="{00000000-0005-0000-0000-00003B510000}"/>
    <cellStyle name="Normal 17 3 4 2 3 3" xfId="20991" xr:uid="{00000000-0005-0000-0000-00003C510000}"/>
    <cellStyle name="Normal 17 3 4 2 4" xfId="20992" xr:uid="{00000000-0005-0000-0000-00003D510000}"/>
    <cellStyle name="Normal 17 3 4 2 4 2" xfId="20993" xr:uid="{00000000-0005-0000-0000-00003E510000}"/>
    <cellStyle name="Normal 17 3 4 2 5" xfId="20994" xr:uid="{00000000-0005-0000-0000-00003F510000}"/>
    <cellStyle name="Normal 17 3 4 2 5 2" xfId="20995" xr:uid="{00000000-0005-0000-0000-000040510000}"/>
    <cellStyle name="Normal 17 3 4 2 6" xfId="20996" xr:uid="{00000000-0005-0000-0000-000041510000}"/>
    <cellStyle name="Normal 17 3 4 3" xfId="20997" xr:uid="{00000000-0005-0000-0000-000042510000}"/>
    <cellStyle name="Normal 17 3 4 3 2" xfId="20998" xr:uid="{00000000-0005-0000-0000-000043510000}"/>
    <cellStyle name="Normal 17 3 4 3 2 2" xfId="20999" xr:uid="{00000000-0005-0000-0000-000044510000}"/>
    <cellStyle name="Normal 17 3 4 3 3" xfId="21000" xr:uid="{00000000-0005-0000-0000-000045510000}"/>
    <cellStyle name="Normal 17 3 4 4" xfId="21001" xr:uid="{00000000-0005-0000-0000-000046510000}"/>
    <cellStyle name="Normal 17 3 4 4 2" xfId="21002" xr:uid="{00000000-0005-0000-0000-000047510000}"/>
    <cellStyle name="Normal 17 3 4 4 2 2" xfId="21003" xr:uid="{00000000-0005-0000-0000-000048510000}"/>
    <cellStyle name="Normal 17 3 4 4 3" xfId="21004" xr:uid="{00000000-0005-0000-0000-000049510000}"/>
    <cellStyle name="Normal 17 3 4 5" xfId="21005" xr:uid="{00000000-0005-0000-0000-00004A510000}"/>
    <cellStyle name="Normal 17 3 4 5 2" xfId="21006" xr:uid="{00000000-0005-0000-0000-00004B510000}"/>
    <cellStyle name="Normal 17 3 4 6" xfId="21007" xr:uid="{00000000-0005-0000-0000-00004C510000}"/>
    <cellStyle name="Normal 17 3 4 6 2" xfId="21008" xr:uid="{00000000-0005-0000-0000-00004D510000}"/>
    <cellStyle name="Normal 17 3 4 7" xfId="21009" xr:uid="{00000000-0005-0000-0000-00004E510000}"/>
    <cellStyle name="Normal 17 3 5" xfId="21010" xr:uid="{00000000-0005-0000-0000-00004F510000}"/>
    <cellStyle name="Normal 17 3 5 2" xfId="21011" xr:uid="{00000000-0005-0000-0000-000050510000}"/>
    <cellStyle name="Normal 17 3 5 2 2" xfId="21012" xr:uid="{00000000-0005-0000-0000-000051510000}"/>
    <cellStyle name="Normal 17 3 5 2 2 2" xfId="21013" xr:uid="{00000000-0005-0000-0000-000052510000}"/>
    <cellStyle name="Normal 17 3 5 2 3" xfId="21014" xr:uid="{00000000-0005-0000-0000-000053510000}"/>
    <cellStyle name="Normal 17 3 5 3" xfId="21015" xr:uid="{00000000-0005-0000-0000-000054510000}"/>
    <cellStyle name="Normal 17 3 5 3 2" xfId="21016" xr:uid="{00000000-0005-0000-0000-000055510000}"/>
    <cellStyle name="Normal 17 3 5 3 2 2" xfId="21017" xr:uid="{00000000-0005-0000-0000-000056510000}"/>
    <cellStyle name="Normal 17 3 5 3 3" xfId="21018" xr:uid="{00000000-0005-0000-0000-000057510000}"/>
    <cellStyle name="Normal 17 3 5 4" xfId="21019" xr:uid="{00000000-0005-0000-0000-000058510000}"/>
    <cellStyle name="Normal 17 3 5 4 2" xfId="21020" xr:uid="{00000000-0005-0000-0000-000059510000}"/>
    <cellStyle name="Normal 17 3 5 5" xfId="21021" xr:uid="{00000000-0005-0000-0000-00005A510000}"/>
    <cellStyle name="Normal 17 3 5 5 2" xfId="21022" xr:uid="{00000000-0005-0000-0000-00005B510000}"/>
    <cellStyle name="Normal 17 3 5 6" xfId="21023" xr:uid="{00000000-0005-0000-0000-00005C510000}"/>
    <cellStyle name="Normal 17 3 6" xfId="21024" xr:uid="{00000000-0005-0000-0000-00005D510000}"/>
    <cellStyle name="Normal 17 3 6 2" xfId="21025" xr:uid="{00000000-0005-0000-0000-00005E510000}"/>
    <cellStyle name="Normal 17 3 6 2 2" xfId="21026" xr:uid="{00000000-0005-0000-0000-00005F510000}"/>
    <cellStyle name="Normal 17 3 6 3" xfId="21027" xr:uid="{00000000-0005-0000-0000-000060510000}"/>
    <cellStyle name="Normal 17 3 7" xfId="21028" xr:uid="{00000000-0005-0000-0000-000061510000}"/>
    <cellStyle name="Normal 17 3 7 2" xfId="21029" xr:uid="{00000000-0005-0000-0000-000062510000}"/>
    <cellStyle name="Normal 17 3 7 2 2" xfId="21030" xr:uid="{00000000-0005-0000-0000-000063510000}"/>
    <cellStyle name="Normal 17 3 7 3" xfId="21031" xr:uid="{00000000-0005-0000-0000-000064510000}"/>
    <cellStyle name="Normal 17 3 8" xfId="21032" xr:uid="{00000000-0005-0000-0000-000065510000}"/>
    <cellStyle name="Normal 17 3 8 2" xfId="21033" xr:uid="{00000000-0005-0000-0000-000066510000}"/>
    <cellStyle name="Normal 17 3 9" xfId="21034" xr:uid="{00000000-0005-0000-0000-000067510000}"/>
    <cellStyle name="Normal 17 3 9 2" xfId="21035" xr:uid="{00000000-0005-0000-0000-000068510000}"/>
    <cellStyle name="Normal 17 4" xfId="21036" xr:uid="{00000000-0005-0000-0000-000069510000}"/>
    <cellStyle name="Normal 17 4 2" xfId="21037" xr:uid="{00000000-0005-0000-0000-00006A510000}"/>
    <cellStyle name="Normal 17 4 2 2" xfId="21038" xr:uid="{00000000-0005-0000-0000-00006B510000}"/>
    <cellStyle name="Normal 17 4 2 2 2" xfId="21039" xr:uid="{00000000-0005-0000-0000-00006C510000}"/>
    <cellStyle name="Normal 17 4 2 2 2 2" xfId="21040" xr:uid="{00000000-0005-0000-0000-00006D510000}"/>
    <cellStyle name="Normal 17 4 2 2 2 2 2" xfId="21041" xr:uid="{00000000-0005-0000-0000-00006E510000}"/>
    <cellStyle name="Normal 17 4 2 2 2 3" xfId="21042" xr:uid="{00000000-0005-0000-0000-00006F510000}"/>
    <cellStyle name="Normal 17 4 2 2 3" xfId="21043" xr:uid="{00000000-0005-0000-0000-000070510000}"/>
    <cellStyle name="Normal 17 4 2 2 3 2" xfId="21044" xr:uid="{00000000-0005-0000-0000-000071510000}"/>
    <cellStyle name="Normal 17 4 2 2 3 2 2" xfId="21045" xr:uid="{00000000-0005-0000-0000-000072510000}"/>
    <cellStyle name="Normal 17 4 2 2 3 3" xfId="21046" xr:uid="{00000000-0005-0000-0000-000073510000}"/>
    <cellStyle name="Normal 17 4 2 2 4" xfId="21047" xr:uid="{00000000-0005-0000-0000-000074510000}"/>
    <cellStyle name="Normal 17 4 2 2 4 2" xfId="21048" xr:uid="{00000000-0005-0000-0000-000075510000}"/>
    <cellStyle name="Normal 17 4 2 2 5" xfId="21049" xr:uid="{00000000-0005-0000-0000-000076510000}"/>
    <cellStyle name="Normal 17 4 2 2 5 2" xfId="21050" xr:uid="{00000000-0005-0000-0000-000077510000}"/>
    <cellStyle name="Normal 17 4 2 2 6" xfId="21051" xr:uid="{00000000-0005-0000-0000-000078510000}"/>
    <cellStyle name="Normal 17 4 2 3" xfId="21052" xr:uid="{00000000-0005-0000-0000-000079510000}"/>
    <cellStyle name="Normal 17 4 2 3 2" xfId="21053" xr:uid="{00000000-0005-0000-0000-00007A510000}"/>
    <cellStyle name="Normal 17 4 2 3 2 2" xfId="21054" xr:uid="{00000000-0005-0000-0000-00007B510000}"/>
    <cellStyle name="Normal 17 4 2 3 3" xfId="21055" xr:uid="{00000000-0005-0000-0000-00007C510000}"/>
    <cellStyle name="Normal 17 4 2 4" xfId="21056" xr:uid="{00000000-0005-0000-0000-00007D510000}"/>
    <cellStyle name="Normal 17 4 2 4 2" xfId="21057" xr:uid="{00000000-0005-0000-0000-00007E510000}"/>
    <cellStyle name="Normal 17 4 2 4 2 2" xfId="21058" xr:uid="{00000000-0005-0000-0000-00007F510000}"/>
    <cellStyle name="Normal 17 4 2 4 3" xfId="21059" xr:uid="{00000000-0005-0000-0000-000080510000}"/>
    <cellStyle name="Normal 17 4 2 5" xfId="21060" xr:uid="{00000000-0005-0000-0000-000081510000}"/>
    <cellStyle name="Normal 17 4 2 5 2" xfId="21061" xr:uid="{00000000-0005-0000-0000-000082510000}"/>
    <cellStyle name="Normal 17 4 2 6" xfId="21062" xr:uid="{00000000-0005-0000-0000-000083510000}"/>
    <cellStyle name="Normal 17 4 2 6 2" xfId="21063" xr:uid="{00000000-0005-0000-0000-000084510000}"/>
    <cellStyle name="Normal 17 4 2 7" xfId="21064" xr:uid="{00000000-0005-0000-0000-000085510000}"/>
    <cellStyle name="Normal 17 4 3" xfId="21065" xr:uid="{00000000-0005-0000-0000-000086510000}"/>
    <cellStyle name="Normal 17 4 3 2" xfId="21066" xr:uid="{00000000-0005-0000-0000-000087510000}"/>
    <cellStyle name="Normal 17 4 3 2 2" xfId="21067" xr:uid="{00000000-0005-0000-0000-000088510000}"/>
    <cellStyle name="Normal 17 4 3 2 2 2" xfId="21068" xr:uid="{00000000-0005-0000-0000-000089510000}"/>
    <cellStyle name="Normal 17 4 3 2 3" xfId="21069" xr:uid="{00000000-0005-0000-0000-00008A510000}"/>
    <cellStyle name="Normal 17 4 3 3" xfId="21070" xr:uid="{00000000-0005-0000-0000-00008B510000}"/>
    <cellStyle name="Normal 17 4 3 3 2" xfId="21071" xr:uid="{00000000-0005-0000-0000-00008C510000}"/>
    <cellStyle name="Normal 17 4 3 3 2 2" xfId="21072" xr:uid="{00000000-0005-0000-0000-00008D510000}"/>
    <cellStyle name="Normal 17 4 3 3 3" xfId="21073" xr:uid="{00000000-0005-0000-0000-00008E510000}"/>
    <cellStyle name="Normal 17 4 3 4" xfId="21074" xr:uid="{00000000-0005-0000-0000-00008F510000}"/>
    <cellStyle name="Normal 17 4 3 4 2" xfId="21075" xr:uid="{00000000-0005-0000-0000-000090510000}"/>
    <cellStyle name="Normal 17 4 3 5" xfId="21076" xr:uid="{00000000-0005-0000-0000-000091510000}"/>
    <cellStyle name="Normal 17 4 3 5 2" xfId="21077" xr:uid="{00000000-0005-0000-0000-000092510000}"/>
    <cellStyle name="Normal 17 4 3 6" xfId="21078" xr:uid="{00000000-0005-0000-0000-000093510000}"/>
    <cellStyle name="Normal 17 4 4" xfId="21079" xr:uid="{00000000-0005-0000-0000-000094510000}"/>
    <cellStyle name="Normal 17 4 4 2" xfId="21080" xr:uid="{00000000-0005-0000-0000-000095510000}"/>
    <cellStyle name="Normal 17 4 4 2 2" xfId="21081" xr:uid="{00000000-0005-0000-0000-000096510000}"/>
    <cellStyle name="Normal 17 4 4 3" xfId="21082" xr:uid="{00000000-0005-0000-0000-000097510000}"/>
    <cellStyle name="Normal 17 4 5" xfId="21083" xr:uid="{00000000-0005-0000-0000-000098510000}"/>
    <cellStyle name="Normal 17 4 5 2" xfId="21084" xr:uid="{00000000-0005-0000-0000-000099510000}"/>
    <cellStyle name="Normal 17 4 5 2 2" xfId="21085" xr:uid="{00000000-0005-0000-0000-00009A510000}"/>
    <cellStyle name="Normal 17 4 5 3" xfId="21086" xr:uid="{00000000-0005-0000-0000-00009B510000}"/>
    <cellStyle name="Normal 17 4 6" xfId="21087" xr:uid="{00000000-0005-0000-0000-00009C510000}"/>
    <cellStyle name="Normal 17 4 6 2" xfId="21088" xr:uid="{00000000-0005-0000-0000-00009D510000}"/>
    <cellStyle name="Normal 17 4 7" xfId="21089" xr:uid="{00000000-0005-0000-0000-00009E510000}"/>
    <cellStyle name="Normal 17 4 7 2" xfId="21090" xr:uid="{00000000-0005-0000-0000-00009F510000}"/>
    <cellStyle name="Normal 17 4 8" xfId="21091" xr:uid="{00000000-0005-0000-0000-0000A0510000}"/>
    <cellStyle name="Normal 17 5" xfId="21092" xr:uid="{00000000-0005-0000-0000-0000A1510000}"/>
    <cellStyle name="Normal 17 5 2" xfId="21093" xr:uid="{00000000-0005-0000-0000-0000A2510000}"/>
    <cellStyle name="Normal 17 5 2 2" xfId="21094" xr:uid="{00000000-0005-0000-0000-0000A3510000}"/>
    <cellStyle name="Normal 17 5 2 2 2" xfId="21095" xr:uid="{00000000-0005-0000-0000-0000A4510000}"/>
    <cellStyle name="Normal 17 5 2 2 2 2" xfId="21096" xr:uid="{00000000-0005-0000-0000-0000A5510000}"/>
    <cellStyle name="Normal 17 5 2 2 3" xfId="21097" xr:uid="{00000000-0005-0000-0000-0000A6510000}"/>
    <cellStyle name="Normal 17 5 2 3" xfId="21098" xr:uid="{00000000-0005-0000-0000-0000A7510000}"/>
    <cellStyle name="Normal 17 5 2 3 2" xfId="21099" xr:uid="{00000000-0005-0000-0000-0000A8510000}"/>
    <cellStyle name="Normal 17 5 2 3 2 2" xfId="21100" xr:uid="{00000000-0005-0000-0000-0000A9510000}"/>
    <cellStyle name="Normal 17 5 2 3 3" xfId="21101" xr:uid="{00000000-0005-0000-0000-0000AA510000}"/>
    <cellStyle name="Normal 17 5 2 4" xfId="21102" xr:uid="{00000000-0005-0000-0000-0000AB510000}"/>
    <cellStyle name="Normal 17 5 2 4 2" xfId="21103" xr:uid="{00000000-0005-0000-0000-0000AC510000}"/>
    <cellStyle name="Normal 17 5 2 5" xfId="21104" xr:uid="{00000000-0005-0000-0000-0000AD510000}"/>
    <cellStyle name="Normal 17 5 2 5 2" xfId="21105" xr:uid="{00000000-0005-0000-0000-0000AE510000}"/>
    <cellStyle name="Normal 17 5 2 6" xfId="21106" xr:uid="{00000000-0005-0000-0000-0000AF510000}"/>
    <cellStyle name="Normal 17 5 3" xfId="21107" xr:uid="{00000000-0005-0000-0000-0000B0510000}"/>
    <cellStyle name="Normal 17 5 3 2" xfId="21108" xr:uid="{00000000-0005-0000-0000-0000B1510000}"/>
    <cellStyle name="Normal 17 5 3 2 2" xfId="21109" xr:uid="{00000000-0005-0000-0000-0000B2510000}"/>
    <cellStyle name="Normal 17 5 3 3" xfId="21110" xr:uid="{00000000-0005-0000-0000-0000B3510000}"/>
    <cellStyle name="Normal 17 5 4" xfId="21111" xr:uid="{00000000-0005-0000-0000-0000B4510000}"/>
    <cellStyle name="Normal 17 5 4 2" xfId="21112" xr:uid="{00000000-0005-0000-0000-0000B5510000}"/>
    <cellStyle name="Normal 17 5 4 2 2" xfId="21113" xr:uid="{00000000-0005-0000-0000-0000B6510000}"/>
    <cellStyle name="Normal 17 5 4 3" xfId="21114" xr:uid="{00000000-0005-0000-0000-0000B7510000}"/>
    <cellStyle name="Normal 17 5 5" xfId="21115" xr:uid="{00000000-0005-0000-0000-0000B8510000}"/>
    <cellStyle name="Normal 17 5 5 2" xfId="21116" xr:uid="{00000000-0005-0000-0000-0000B9510000}"/>
    <cellStyle name="Normal 17 5 6" xfId="21117" xr:uid="{00000000-0005-0000-0000-0000BA510000}"/>
    <cellStyle name="Normal 17 5 6 2" xfId="21118" xr:uid="{00000000-0005-0000-0000-0000BB510000}"/>
    <cellStyle name="Normal 17 5 7" xfId="21119" xr:uid="{00000000-0005-0000-0000-0000BC510000}"/>
    <cellStyle name="Normal 17 6" xfId="21120" xr:uid="{00000000-0005-0000-0000-0000BD510000}"/>
    <cellStyle name="Normal 17 6 2" xfId="21121" xr:uid="{00000000-0005-0000-0000-0000BE510000}"/>
    <cellStyle name="Normal 17 6 2 2" xfId="21122" xr:uid="{00000000-0005-0000-0000-0000BF510000}"/>
    <cellStyle name="Normal 17 6 2 2 2" xfId="21123" xr:uid="{00000000-0005-0000-0000-0000C0510000}"/>
    <cellStyle name="Normal 17 6 2 2 2 2" xfId="21124" xr:uid="{00000000-0005-0000-0000-0000C1510000}"/>
    <cellStyle name="Normal 17 6 2 2 3" xfId="21125" xr:uid="{00000000-0005-0000-0000-0000C2510000}"/>
    <cellStyle name="Normal 17 6 2 3" xfId="21126" xr:uid="{00000000-0005-0000-0000-0000C3510000}"/>
    <cellStyle name="Normal 17 6 2 3 2" xfId="21127" xr:uid="{00000000-0005-0000-0000-0000C4510000}"/>
    <cellStyle name="Normal 17 6 2 3 2 2" xfId="21128" xr:uid="{00000000-0005-0000-0000-0000C5510000}"/>
    <cellStyle name="Normal 17 6 2 3 3" xfId="21129" xr:uid="{00000000-0005-0000-0000-0000C6510000}"/>
    <cellStyle name="Normal 17 6 2 4" xfId="21130" xr:uid="{00000000-0005-0000-0000-0000C7510000}"/>
    <cellStyle name="Normal 17 6 2 4 2" xfId="21131" xr:uid="{00000000-0005-0000-0000-0000C8510000}"/>
    <cellStyle name="Normal 17 6 2 5" xfId="21132" xr:uid="{00000000-0005-0000-0000-0000C9510000}"/>
    <cellStyle name="Normal 17 6 2 5 2" xfId="21133" xr:uid="{00000000-0005-0000-0000-0000CA510000}"/>
    <cellStyle name="Normal 17 6 2 6" xfId="21134" xr:uid="{00000000-0005-0000-0000-0000CB510000}"/>
    <cellStyle name="Normal 17 6 3" xfId="21135" xr:uid="{00000000-0005-0000-0000-0000CC510000}"/>
    <cellStyle name="Normal 17 6 3 2" xfId="21136" xr:uid="{00000000-0005-0000-0000-0000CD510000}"/>
    <cellStyle name="Normal 17 6 3 2 2" xfId="21137" xr:uid="{00000000-0005-0000-0000-0000CE510000}"/>
    <cellStyle name="Normal 17 6 3 3" xfId="21138" xr:uid="{00000000-0005-0000-0000-0000CF510000}"/>
    <cellStyle name="Normal 17 6 4" xfId="21139" xr:uid="{00000000-0005-0000-0000-0000D0510000}"/>
    <cellStyle name="Normal 17 6 4 2" xfId="21140" xr:uid="{00000000-0005-0000-0000-0000D1510000}"/>
    <cellStyle name="Normal 17 6 4 2 2" xfId="21141" xr:uid="{00000000-0005-0000-0000-0000D2510000}"/>
    <cellStyle name="Normal 17 6 4 3" xfId="21142" xr:uid="{00000000-0005-0000-0000-0000D3510000}"/>
    <cellStyle name="Normal 17 6 5" xfId="21143" xr:uid="{00000000-0005-0000-0000-0000D4510000}"/>
    <cellStyle name="Normal 17 6 5 2" xfId="21144" xr:uid="{00000000-0005-0000-0000-0000D5510000}"/>
    <cellStyle name="Normal 17 6 6" xfId="21145" xr:uid="{00000000-0005-0000-0000-0000D6510000}"/>
    <cellStyle name="Normal 17 6 6 2" xfId="21146" xr:uid="{00000000-0005-0000-0000-0000D7510000}"/>
    <cellStyle name="Normal 17 6 7" xfId="21147" xr:uid="{00000000-0005-0000-0000-0000D8510000}"/>
    <cellStyle name="Normal 17 7" xfId="21148" xr:uid="{00000000-0005-0000-0000-0000D9510000}"/>
    <cellStyle name="Normal 17 7 2" xfId="21149" xr:uid="{00000000-0005-0000-0000-0000DA510000}"/>
    <cellStyle name="Normal 17 7 2 2" xfId="21150" xr:uid="{00000000-0005-0000-0000-0000DB510000}"/>
    <cellStyle name="Normal 17 7 2 2 2" xfId="21151" xr:uid="{00000000-0005-0000-0000-0000DC510000}"/>
    <cellStyle name="Normal 17 7 2 3" xfId="21152" xr:uid="{00000000-0005-0000-0000-0000DD510000}"/>
    <cellStyle name="Normal 17 7 3" xfId="21153" xr:uid="{00000000-0005-0000-0000-0000DE510000}"/>
    <cellStyle name="Normal 17 7 3 2" xfId="21154" xr:uid="{00000000-0005-0000-0000-0000DF510000}"/>
    <cellStyle name="Normal 17 7 3 2 2" xfId="21155" xr:uid="{00000000-0005-0000-0000-0000E0510000}"/>
    <cellStyle name="Normal 17 7 3 3" xfId="21156" xr:uid="{00000000-0005-0000-0000-0000E1510000}"/>
    <cellStyle name="Normal 17 7 4" xfId="21157" xr:uid="{00000000-0005-0000-0000-0000E2510000}"/>
    <cellStyle name="Normal 17 7 4 2" xfId="21158" xr:uid="{00000000-0005-0000-0000-0000E3510000}"/>
    <cellStyle name="Normal 17 7 5" xfId="21159" xr:uid="{00000000-0005-0000-0000-0000E4510000}"/>
    <cellStyle name="Normal 17 7 5 2" xfId="21160" xr:uid="{00000000-0005-0000-0000-0000E5510000}"/>
    <cellStyle name="Normal 17 7 6" xfId="21161" xr:uid="{00000000-0005-0000-0000-0000E6510000}"/>
    <cellStyle name="Normal 17 8" xfId="21162" xr:uid="{00000000-0005-0000-0000-0000E7510000}"/>
    <cellStyle name="Normal 17 8 2" xfId="21163" xr:uid="{00000000-0005-0000-0000-0000E8510000}"/>
    <cellStyle name="Normal 17 8 2 2" xfId="21164" xr:uid="{00000000-0005-0000-0000-0000E9510000}"/>
    <cellStyle name="Normal 17 8 3" xfId="21165" xr:uid="{00000000-0005-0000-0000-0000EA510000}"/>
    <cellStyle name="Normal 17 9" xfId="21166" xr:uid="{00000000-0005-0000-0000-0000EB510000}"/>
    <cellStyle name="Normal 17 9 2" xfId="21167" xr:uid="{00000000-0005-0000-0000-0000EC510000}"/>
    <cellStyle name="Normal 17 9 2 2" xfId="21168" xr:uid="{00000000-0005-0000-0000-0000ED510000}"/>
    <cellStyle name="Normal 17 9 3" xfId="21169" xr:uid="{00000000-0005-0000-0000-0000EE510000}"/>
    <cellStyle name="Normal 17_EAI Workpapers" xfId="21170" xr:uid="{00000000-0005-0000-0000-0000EF510000}"/>
    <cellStyle name="Normal 18" xfId="21171" xr:uid="{00000000-0005-0000-0000-0000F0510000}"/>
    <cellStyle name="Normal 18 10" xfId="21172" xr:uid="{00000000-0005-0000-0000-0000F1510000}"/>
    <cellStyle name="Normal 18 10 2" xfId="21173" xr:uid="{00000000-0005-0000-0000-0000F2510000}"/>
    <cellStyle name="Normal 18 11" xfId="21174" xr:uid="{00000000-0005-0000-0000-0000F3510000}"/>
    <cellStyle name="Normal 18 11 2" xfId="21175" xr:uid="{00000000-0005-0000-0000-0000F4510000}"/>
    <cellStyle name="Normal 18 12" xfId="21176" xr:uid="{00000000-0005-0000-0000-0000F5510000}"/>
    <cellStyle name="Normal 18 2" xfId="21177" xr:uid="{00000000-0005-0000-0000-0000F6510000}"/>
    <cellStyle name="Normal 18 2 10" xfId="21178" xr:uid="{00000000-0005-0000-0000-0000F7510000}"/>
    <cellStyle name="Normal 18 2 10 2" xfId="21179" xr:uid="{00000000-0005-0000-0000-0000F8510000}"/>
    <cellStyle name="Normal 18 2 11" xfId="21180" xr:uid="{00000000-0005-0000-0000-0000F9510000}"/>
    <cellStyle name="Normal 18 2 2" xfId="21181" xr:uid="{00000000-0005-0000-0000-0000FA510000}"/>
    <cellStyle name="Normal 18 2 2 10" xfId="21182" xr:uid="{00000000-0005-0000-0000-0000FB510000}"/>
    <cellStyle name="Normal 18 2 2 2" xfId="21183" xr:uid="{00000000-0005-0000-0000-0000FC510000}"/>
    <cellStyle name="Normal 18 2 2 2 2" xfId="21184" xr:uid="{00000000-0005-0000-0000-0000FD510000}"/>
    <cellStyle name="Normal 18 2 2 2 2 2" xfId="21185" xr:uid="{00000000-0005-0000-0000-0000FE510000}"/>
    <cellStyle name="Normal 18 2 2 2 2 2 2" xfId="21186" xr:uid="{00000000-0005-0000-0000-0000FF510000}"/>
    <cellStyle name="Normal 18 2 2 2 2 2 2 2" xfId="21187" xr:uid="{00000000-0005-0000-0000-000000520000}"/>
    <cellStyle name="Normal 18 2 2 2 2 2 2 2 2" xfId="21188" xr:uid="{00000000-0005-0000-0000-000001520000}"/>
    <cellStyle name="Normal 18 2 2 2 2 2 2 3" xfId="21189" xr:uid="{00000000-0005-0000-0000-000002520000}"/>
    <cellStyle name="Normal 18 2 2 2 2 2 3" xfId="21190" xr:uid="{00000000-0005-0000-0000-000003520000}"/>
    <cellStyle name="Normal 18 2 2 2 2 2 3 2" xfId="21191" xr:uid="{00000000-0005-0000-0000-000004520000}"/>
    <cellStyle name="Normal 18 2 2 2 2 2 3 2 2" xfId="21192" xr:uid="{00000000-0005-0000-0000-000005520000}"/>
    <cellStyle name="Normal 18 2 2 2 2 2 3 3" xfId="21193" xr:uid="{00000000-0005-0000-0000-000006520000}"/>
    <cellStyle name="Normal 18 2 2 2 2 2 4" xfId="21194" xr:uid="{00000000-0005-0000-0000-000007520000}"/>
    <cellStyle name="Normal 18 2 2 2 2 2 4 2" xfId="21195" xr:uid="{00000000-0005-0000-0000-000008520000}"/>
    <cellStyle name="Normal 18 2 2 2 2 2 5" xfId="21196" xr:uid="{00000000-0005-0000-0000-000009520000}"/>
    <cellStyle name="Normal 18 2 2 2 2 2 5 2" xfId="21197" xr:uid="{00000000-0005-0000-0000-00000A520000}"/>
    <cellStyle name="Normal 18 2 2 2 2 2 6" xfId="21198" xr:uid="{00000000-0005-0000-0000-00000B520000}"/>
    <cellStyle name="Normal 18 2 2 2 2 3" xfId="21199" xr:uid="{00000000-0005-0000-0000-00000C520000}"/>
    <cellStyle name="Normal 18 2 2 2 2 3 2" xfId="21200" xr:uid="{00000000-0005-0000-0000-00000D520000}"/>
    <cellStyle name="Normal 18 2 2 2 2 3 2 2" xfId="21201" xr:uid="{00000000-0005-0000-0000-00000E520000}"/>
    <cellStyle name="Normal 18 2 2 2 2 3 3" xfId="21202" xr:uid="{00000000-0005-0000-0000-00000F520000}"/>
    <cellStyle name="Normal 18 2 2 2 2 4" xfId="21203" xr:uid="{00000000-0005-0000-0000-000010520000}"/>
    <cellStyle name="Normal 18 2 2 2 2 4 2" xfId="21204" xr:uid="{00000000-0005-0000-0000-000011520000}"/>
    <cellStyle name="Normal 18 2 2 2 2 4 2 2" xfId="21205" xr:uid="{00000000-0005-0000-0000-000012520000}"/>
    <cellStyle name="Normal 18 2 2 2 2 4 3" xfId="21206" xr:uid="{00000000-0005-0000-0000-000013520000}"/>
    <cellStyle name="Normal 18 2 2 2 2 5" xfId="21207" xr:uid="{00000000-0005-0000-0000-000014520000}"/>
    <cellStyle name="Normal 18 2 2 2 2 5 2" xfId="21208" xr:uid="{00000000-0005-0000-0000-000015520000}"/>
    <cellStyle name="Normal 18 2 2 2 2 6" xfId="21209" xr:uid="{00000000-0005-0000-0000-000016520000}"/>
    <cellStyle name="Normal 18 2 2 2 2 6 2" xfId="21210" xr:uid="{00000000-0005-0000-0000-000017520000}"/>
    <cellStyle name="Normal 18 2 2 2 2 7" xfId="21211" xr:uid="{00000000-0005-0000-0000-000018520000}"/>
    <cellStyle name="Normal 18 2 2 2 3" xfId="21212" xr:uid="{00000000-0005-0000-0000-000019520000}"/>
    <cellStyle name="Normal 18 2 2 2 3 2" xfId="21213" xr:uid="{00000000-0005-0000-0000-00001A520000}"/>
    <cellStyle name="Normal 18 2 2 2 3 2 2" xfId="21214" xr:uid="{00000000-0005-0000-0000-00001B520000}"/>
    <cellStyle name="Normal 18 2 2 2 3 2 2 2" xfId="21215" xr:uid="{00000000-0005-0000-0000-00001C520000}"/>
    <cellStyle name="Normal 18 2 2 2 3 2 3" xfId="21216" xr:uid="{00000000-0005-0000-0000-00001D520000}"/>
    <cellStyle name="Normal 18 2 2 2 3 3" xfId="21217" xr:uid="{00000000-0005-0000-0000-00001E520000}"/>
    <cellStyle name="Normal 18 2 2 2 3 3 2" xfId="21218" xr:uid="{00000000-0005-0000-0000-00001F520000}"/>
    <cellStyle name="Normal 18 2 2 2 3 3 2 2" xfId="21219" xr:uid="{00000000-0005-0000-0000-000020520000}"/>
    <cellStyle name="Normal 18 2 2 2 3 3 3" xfId="21220" xr:uid="{00000000-0005-0000-0000-000021520000}"/>
    <cellStyle name="Normal 18 2 2 2 3 4" xfId="21221" xr:uid="{00000000-0005-0000-0000-000022520000}"/>
    <cellStyle name="Normal 18 2 2 2 3 4 2" xfId="21222" xr:uid="{00000000-0005-0000-0000-000023520000}"/>
    <cellStyle name="Normal 18 2 2 2 3 5" xfId="21223" xr:uid="{00000000-0005-0000-0000-000024520000}"/>
    <cellStyle name="Normal 18 2 2 2 3 5 2" xfId="21224" xr:uid="{00000000-0005-0000-0000-000025520000}"/>
    <cellStyle name="Normal 18 2 2 2 3 6" xfId="21225" xr:uid="{00000000-0005-0000-0000-000026520000}"/>
    <cellStyle name="Normal 18 2 2 2 4" xfId="21226" xr:uid="{00000000-0005-0000-0000-000027520000}"/>
    <cellStyle name="Normal 18 2 2 2 4 2" xfId="21227" xr:uid="{00000000-0005-0000-0000-000028520000}"/>
    <cellStyle name="Normal 18 2 2 2 4 2 2" xfId="21228" xr:uid="{00000000-0005-0000-0000-000029520000}"/>
    <cellStyle name="Normal 18 2 2 2 4 3" xfId="21229" xr:uid="{00000000-0005-0000-0000-00002A520000}"/>
    <cellStyle name="Normal 18 2 2 2 5" xfId="21230" xr:uid="{00000000-0005-0000-0000-00002B520000}"/>
    <cellStyle name="Normal 18 2 2 2 5 2" xfId="21231" xr:uid="{00000000-0005-0000-0000-00002C520000}"/>
    <cellStyle name="Normal 18 2 2 2 5 2 2" xfId="21232" xr:uid="{00000000-0005-0000-0000-00002D520000}"/>
    <cellStyle name="Normal 18 2 2 2 5 3" xfId="21233" xr:uid="{00000000-0005-0000-0000-00002E520000}"/>
    <cellStyle name="Normal 18 2 2 2 6" xfId="21234" xr:uid="{00000000-0005-0000-0000-00002F520000}"/>
    <cellStyle name="Normal 18 2 2 2 6 2" xfId="21235" xr:uid="{00000000-0005-0000-0000-000030520000}"/>
    <cellStyle name="Normal 18 2 2 2 7" xfId="21236" xr:uid="{00000000-0005-0000-0000-000031520000}"/>
    <cellStyle name="Normal 18 2 2 2 7 2" xfId="21237" xr:uid="{00000000-0005-0000-0000-000032520000}"/>
    <cellStyle name="Normal 18 2 2 2 8" xfId="21238" xr:uid="{00000000-0005-0000-0000-000033520000}"/>
    <cellStyle name="Normal 18 2 2 3" xfId="21239" xr:uid="{00000000-0005-0000-0000-000034520000}"/>
    <cellStyle name="Normal 18 2 2 3 2" xfId="21240" xr:uid="{00000000-0005-0000-0000-000035520000}"/>
    <cellStyle name="Normal 18 2 2 3 2 2" xfId="21241" xr:uid="{00000000-0005-0000-0000-000036520000}"/>
    <cellStyle name="Normal 18 2 2 3 2 2 2" xfId="21242" xr:uid="{00000000-0005-0000-0000-000037520000}"/>
    <cellStyle name="Normal 18 2 2 3 2 2 2 2" xfId="21243" xr:uid="{00000000-0005-0000-0000-000038520000}"/>
    <cellStyle name="Normal 18 2 2 3 2 2 3" xfId="21244" xr:uid="{00000000-0005-0000-0000-000039520000}"/>
    <cellStyle name="Normal 18 2 2 3 2 3" xfId="21245" xr:uid="{00000000-0005-0000-0000-00003A520000}"/>
    <cellStyle name="Normal 18 2 2 3 2 3 2" xfId="21246" xr:uid="{00000000-0005-0000-0000-00003B520000}"/>
    <cellStyle name="Normal 18 2 2 3 2 3 2 2" xfId="21247" xr:uid="{00000000-0005-0000-0000-00003C520000}"/>
    <cellStyle name="Normal 18 2 2 3 2 3 3" xfId="21248" xr:uid="{00000000-0005-0000-0000-00003D520000}"/>
    <cellStyle name="Normal 18 2 2 3 2 4" xfId="21249" xr:uid="{00000000-0005-0000-0000-00003E520000}"/>
    <cellStyle name="Normal 18 2 2 3 2 4 2" xfId="21250" xr:uid="{00000000-0005-0000-0000-00003F520000}"/>
    <cellStyle name="Normal 18 2 2 3 2 5" xfId="21251" xr:uid="{00000000-0005-0000-0000-000040520000}"/>
    <cellStyle name="Normal 18 2 2 3 2 5 2" xfId="21252" xr:uid="{00000000-0005-0000-0000-000041520000}"/>
    <cellStyle name="Normal 18 2 2 3 2 6" xfId="21253" xr:uid="{00000000-0005-0000-0000-000042520000}"/>
    <cellStyle name="Normal 18 2 2 3 3" xfId="21254" xr:uid="{00000000-0005-0000-0000-000043520000}"/>
    <cellStyle name="Normal 18 2 2 3 3 2" xfId="21255" xr:uid="{00000000-0005-0000-0000-000044520000}"/>
    <cellStyle name="Normal 18 2 2 3 3 2 2" xfId="21256" xr:uid="{00000000-0005-0000-0000-000045520000}"/>
    <cellStyle name="Normal 18 2 2 3 3 3" xfId="21257" xr:uid="{00000000-0005-0000-0000-000046520000}"/>
    <cellStyle name="Normal 18 2 2 3 4" xfId="21258" xr:uid="{00000000-0005-0000-0000-000047520000}"/>
    <cellStyle name="Normal 18 2 2 3 4 2" xfId="21259" xr:uid="{00000000-0005-0000-0000-000048520000}"/>
    <cellStyle name="Normal 18 2 2 3 4 2 2" xfId="21260" xr:uid="{00000000-0005-0000-0000-000049520000}"/>
    <cellStyle name="Normal 18 2 2 3 4 3" xfId="21261" xr:uid="{00000000-0005-0000-0000-00004A520000}"/>
    <cellStyle name="Normal 18 2 2 3 5" xfId="21262" xr:uid="{00000000-0005-0000-0000-00004B520000}"/>
    <cellStyle name="Normal 18 2 2 3 5 2" xfId="21263" xr:uid="{00000000-0005-0000-0000-00004C520000}"/>
    <cellStyle name="Normal 18 2 2 3 6" xfId="21264" xr:uid="{00000000-0005-0000-0000-00004D520000}"/>
    <cellStyle name="Normal 18 2 2 3 6 2" xfId="21265" xr:uid="{00000000-0005-0000-0000-00004E520000}"/>
    <cellStyle name="Normal 18 2 2 3 7" xfId="21266" xr:uid="{00000000-0005-0000-0000-00004F520000}"/>
    <cellStyle name="Normal 18 2 2 4" xfId="21267" xr:uid="{00000000-0005-0000-0000-000050520000}"/>
    <cellStyle name="Normal 18 2 2 4 2" xfId="21268" xr:uid="{00000000-0005-0000-0000-000051520000}"/>
    <cellStyle name="Normal 18 2 2 4 2 2" xfId="21269" xr:uid="{00000000-0005-0000-0000-000052520000}"/>
    <cellStyle name="Normal 18 2 2 4 2 2 2" xfId="21270" xr:uid="{00000000-0005-0000-0000-000053520000}"/>
    <cellStyle name="Normal 18 2 2 4 2 2 2 2" xfId="21271" xr:uid="{00000000-0005-0000-0000-000054520000}"/>
    <cellStyle name="Normal 18 2 2 4 2 2 3" xfId="21272" xr:uid="{00000000-0005-0000-0000-000055520000}"/>
    <cellStyle name="Normal 18 2 2 4 2 3" xfId="21273" xr:uid="{00000000-0005-0000-0000-000056520000}"/>
    <cellStyle name="Normal 18 2 2 4 2 3 2" xfId="21274" xr:uid="{00000000-0005-0000-0000-000057520000}"/>
    <cellStyle name="Normal 18 2 2 4 2 3 2 2" xfId="21275" xr:uid="{00000000-0005-0000-0000-000058520000}"/>
    <cellStyle name="Normal 18 2 2 4 2 3 3" xfId="21276" xr:uid="{00000000-0005-0000-0000-000059520000}"/>
    <cellStyle name="Normal 18 2 2 4 2 4" xfId="21277" xr:uid="{00000000-0005-0000-0000-00005A520000}"/>
    <cellStyle name="Normal 18 2 2 4 2 4 2" xfId="21278" xr:uid="{00000000-0005-0000-0000-00005B520000}"/>
    <cellStyle name="Normal 18 2 2 4 2 5" xfId="21279" xr:uid="{00000000-0005-0000-0000-00005C520000}"/>
    <cellStyle name="Normal 18 2 2 4 2 5 2" xfId="21280" xr:uid="{00000000-0005-0000-0000-00005D520000}"/>
    <cellStyle name="Normal 18 2 2 4 2 6" xfId="21281" xr:uid="{00000000-0005-0000-0000-00005E520000}"/>
    <cellStyle name="Normal 18 2 2 4 3" xfId="21282" xr:uid="{00000000-0005-0000-0000-00005F520000}"/>
    <cellStyle name="Normal 18 2 2 4 3 2" xfId="21283" xr:uid="{00000000-0005-0000-0000-000060520000}"/>
    <cellStyle name="Normal 18 2 2 4 3 2 2" xfId="21284" xr:uid="{00000000-0005-0000-0000-000061520000}"/>
    <cellStyle name="Normal 18 2 2 4 3 3" xfId="21285" xr:uid="{00000000-0005-0000-0000-000062520000}"/>
    <cellStyle name="Normal 18 2 2 4 4" xfId="21286" xr:uid="{00000000-0005-0000-0000-000063520000}"/>
    <cellStyle name="Normal 18 2 2 4 4 2" xfId="21287" xr:uid="{00000000-0005-0000-0000-000064520000}"/>
    <cellStyle name="Normal 18 2 2 4 4 2 2" xfId="21288" xr:uid="{00000000-0005-0000-0000-000065520000}"/>
    <cellStyle name="Normal 18 2 2 4 4 3" xfId="21289" xr:uid="{00000000-0005-0000-0000-000066520000}"/>
    <cellStyle name="Normal 18 2 2 4 5" xfId="21290" xr:uid="{00000000-0005-0000-0000-000067520000}"/>
    <cellStyle name="Normal 18 2 2 4 5 2" xfId="21291" xr:uid="{00000000-0005-0000-0000-000068520000}"/>
    <cellStyle name="Normal 18 2 2 4 6" xfId="21292" xr:uid="{00000000-0005-0000-0000-000069520000}"/>
    <cellStyle name="Normal 18 2 2 4 6 2" xfId="21293" xr:uid="{00000000-0005-0000-0000-00006A520000}"/>
    <cellStyle name="Normal 18 2 2 4 7" xfId="21294" xr:uid="{00000000-0005-0000-0000-00006B520000}"/>
    <cellStyle name="Normal 18 2 2 5" xfId="21295" xr:uid="{00000000-0005-0000-0000-00006C520000}"/>
    <cellStyle name="Normal 18 2 2 5 2" xfId="21296" xr:uid="{00000000-0005-0000-0000-00006D520000}"/>
    <cellStyle name="Normal 18 2 2 5 2 2" xfId="21297" xr:uid="{00000000-0005-0000-0000-00006E520000}"/>
    <cellStyle name="Normal 18 2 2 5 2 2 2" xfId="21298" xr:uid="{00000000-0005-0000-0000-00006F520000}"/>
    <cellStyle name="Normal 18 2 2 5 2 3" xfId="21299" xr:uid="{00000000-0005-0000-0000-000070520000}"/>
    <cellStyle name="Normal 18 2 2 5 3" xfId="21300" xr:uid="{00000000-0005-0000-0000-000071520000}"/>
    <cellStyle name="Normal 18 2 2 5 3 2" xfId="21301" xr:uid="{00000000-0005-0000-0000-000072520000}"/>
    <cellStyle name="Normal 18 2 2 5 3 2 2" xfId="21302" xr:uid="{00000000-0005-0000-0000-000073520000}"/>
    <cellStyle name="Normal 18 2 2 5 3 3" xfId="21303" xr:uid="{00000000-0005-0000-0000-000074520000}"/>
    <cellStyle name="Normal 18 2 2 5 4" xfId="21304" xr:uid="{00000000-0005-0000-0000-000075520000}"/>
    <cellStyle name="Normal 18 2 2 5 4 2" xfId="21305" xr:uid="{00000000-0005-0000-0000-000076520000}"/>
    <cellStyle name="Normal 18 2 2 5 5" xfId="21306" xr:uid="{00000000-0005-0000-0000-000077520000}"/>
    <cellStyle name="Normal 18 2 2 5 5 2" xfId="21307" xr:uid="{00000000-0005-0000-0000-000078520000}"/>
    <cellStyle name="Normal 18 2 2 5 6" xfId="21308" xr:uid="{00000000-0005-0000-0000-000079520000}"/>
    <cellStyle name="Normal 18 2 2 6" xfId="21309" xr:uid="{00000000-0005-0000-0000-00007A520000}"/>
    <cellStyle name="Normal 18 2 2 6 2" xfId="21310" xr:uid="{00000000-0005-0000-0000-00007B520000}"/>
    <cellStyle name="Normal 18 2 2 6 2 2" xfId="21311" xr:uid="{00000000-0005-0000-0000-00007C520000}"/>
    <cellStyle name="Normal 18 2 2 6 3" xfId="21312" xr:uid="{00000000-0005-0000-0000-00007D520000}"/>
    <cellStyle name="Normal 18 2 2 7" xfId="21313" xr:uid="{00000000-0005-0000-0000-00007E520000}"/>
    <cellStyle name="Normal 18 2 2 7 2" xfId="21314" xr:uid="{00000000-0005-0000-0000-00007F520000}"/>
    <cellStyle name="Normal 18 2 2 7 2 2" xfId="21315" xr:uid="{00000000-0005-0000-0000-000080520000}"/>
    <cellStyle name="Normal 18 2 2 7 3" xfId="21316" xr:uid="{00000000-0005-0000-0000-000081520000}"/>
    <cellStyle name="Normal 18 2 2 8" xfId="21317" xr:uid="{00000000-0005-0000-0000-000082520000}"/>
    <cellStyle name="Normal 18 2 2 8 2" xfId="21318" xr:uid="{00000000-0005-0000-0000-000083520000}"/>
    <cellStyle name="Normal 18 2 2 9" xfId="21319" xr:uid="{00000000-0005-0000-0000-000084520000}"/>
    <cellStyle name="Normal 18 2 2 9 2" xfId="21320" xr:uid="{00000000-0005-0000-0000-000085520000}"/>
    <cellStyle name="Normal 18 2 3" xfId="21321" xr:uid="{00000000-0005-0000-0000-000086520000}"/>
    <cellStyle name="Normal 18 2 3 2" xfId="21322" xr:uid="{00000000-0005-0000-0000-000087520000}"/>
    <cellStyle name="Normal 18 2 3 2 2" xfId="21323" xr:uid="{00000000-0005-0000-0000-000088520000}"/>
    <cellStyle name="Normal 18 2 3 2 2 2" xfId="21324" xr:uid="{00000000-0005-0000-0000-000089520000}"/>
    <cellStyle name="Normal 18 2 3 2 2 2 2" xfId="21325" xr:uid="{00000000-0005-0000-0000-00008A520000}"/>
    <cellStyle name="Normal 18 2 3 2 2 2 2 2" xfId="21326" xr:uid="{00000000-0005-0000-0000-00008B520000}"/>
    <cellStyle name="Normal 18 2 3 2 2 2 3" xfId="21327" xr:uid="{00000000-0005-0000-0000-00008C520000}"/>
    <cellStyle name="Normal 18 2 3 2 2 3" xfId="21328" xr:uid="{00000000-0005-0000-0000-00008D520000}"/>
    <cellStyle name="Normal 18 2 3 2 2 3 2" xfId="21329" xr:uid="{00000000-0005-0000-0000-00008E520000}"/>
    <cellStyle name="Normal 18 2 3 2 2 3 2 2" xfId="21330" xr:uid="{00000000-0005-0000-0000-00008F520000}"/>
    <cellStyle name="Normal 18 2 3 2 2 3 3" xfId="21331" xr:uid="{00000000-0005-0000-0000-000090520000}"/>
    <cellStyle name="Normal 18 2 3 2 2 4" xfId="21332" xr:uid="{00000000-0005-0000-0000-000091520000}"/>
    <cellStyle name="Normal 18 2 3 2 2 4 2" xfId="21333" xr:uid="{00000000-0005-0000-0000-000092520000}"/>
    <cellStyle name="Normal 18 2 3 2 2 5" xfId="21334" xr:uid="{00000000-0005-0000-0000-000093520000}"/>
    <cellStyle name="Normal 18 2 3 2 2 5 2" xfId="21335" xr:uid="{00000000-0005-0000-0000-000094520000}"/>
    <cellStyle name="Normal 18 2 3 2 2 6" xfId="21336" xr:uid="{00000000-0005-0000-0000-000095520000}"/>
    <cellStyle name="Normal 18 2 3 2 3" xfId="21337" xr:uid="{00000000-0005-0000-0000-000096520000}"/>
    <cellStyle name="Normal 18 2 3 2 3 2" xfId="21338" xr:uid="{00000000-0005-0000-0000-000097520000}"/>
    <cellStyle name="Normal 18 2 3 2 3 2 2" xfId="21339" xr:uid="{00000000-0005-0000-0000-000098520000}"/>
    <cellStyle name="Normal 18 2 3 2 3 3" xfId="21340" xr:uid="{00000000-0005-0000-0000-000099520000}"/>
    <cellStyle name="Normal 18 2 3 2 4" xfId="21341" xr:uid="{00000000-0005-0000-0000-00009A520000}"/>
    <cellStyle name="Normal 18 2 3 2 4 2" xfId="21342" xr:uid="{00000000-0005-0000-0000-00009B520000}"/>
    <cellStyle name="Normal 18 2 3 2 4 2 2" xfId="21343" xr:uid="{00000000-0005-0000-0000-00009C520000}"/>
    <cellStyle name="Normal 18 2 3 2 4 3" xfId="21344" xr:uid="{00000000-0005-0000-0000-00009D520000}"/>
    <cellStyle name="Normal 18 2 3 2 5" xfId="21345" xr:uid="{00000000-0005-0000-0000-00009E520000}"/>
    <cellStyle name="Normal 18 2 3 2 5 2" xfId="21346" xr:uid="{00000000-0005-0000-0000-00009F520000}"/>
    <cellStyle name="Normal 18 2 3 2 6" xfId="21347" xr:uid="{00000000-0005-0000-0000-0000A0520000}"/>
    <cellStyle name="Normal 18 2 3 2 6 2" xfId="21348" xr:uid="{00000000-0005-0000-0000-0000A1520000}"/>
    <cellStyle name="Normal 18 2 3 2 7" xfId="21349" xr:uid="{00000000-0005-0000-0000-0000A2520000}"/>
    <cellStyle name="Normal 18 2 3 3" xfId="21350" xr:uid="{00000000-0005-0000-0000-0000A3520000}"/>
    <cellStyle name="Normal 18 2 3 3 2" xfId="21351" xr:uid="{00000000-0005-0000-0000-0000A4520000}"/>
    <cellStyle name="Normal 18 2 3 3 2 2" xfId="21352" xr:uid="{00000000-0005-0000-0000-0000A5520000}"/>
    <cellStyle name="Normal 18 2 3 3 2 2 2" xfId="21353" xr:uid="{00000000-0005-0000-0000-0000A6520000}"/>
    <cellStyle name="Normal 18 2 3 3 2 3" xfId="21354" xr:uid="{00000000-0005-0000-0000-0000A7520000}"/>
    <cellStyle name="Normal 18 2 3 3 3" xfId="21355" xr:uid="{00000000-0005-0000-0000-0000A8520000}"/>
    <cellStyle name="Normal 18 2 3 3 3 2" xfId="21356" xr:uid="{00000000-0005-0000-0000-0000A9520000}"/>
    <cellStyle name="Normal 18 2 3 3 3 2 2" xfId="21357" xr:uid="{00000000-0005-0000-0000-0000AA520000}"/>
    <cellStyle name="Normal 18 2 3 3 3 3" xfId="21358" xr:uid="{00000000-0005-0000-0000-0000AB520000}"/>
    <cellStyle name="Normal 18 2 3 3 4" xfId="21359" xr:uid="{00000000-0005-0000-0000-0000AC520000}"/>
    <cellStyle name="Normal 18 2 3 3 4 2" xfId="21360" xr:uid="{00000000-0005-0000-0000-0000AD520000}"/>
    <cellStyle name="Normal 18 2 3 3 5" xfId="21361" xr:uid="{00000000-0005-0000-0000-0000AE520000}"/>
    <cellStyle name="Normal 18 2 3 3 5 2" xfId="21362" xr:uid="{00000000-0005-0000-0000-0000AF520000}"/>
    <cellStyle name="Normal 18 2 3 3 6" xfId="21363" xr:uid="{00000000-0005-0000-0000-0000B0520000}"/>
    <cellStyle name="Normal 18 2 3 4" xfId="21364" xr:uid="{00000000-0005-0000-0000-0000B1520000}"/>
    <cellStyle name="Normal 18 2 3 4 2" xfId="21365" xr:uid="{00000000-0005-0000-0000-0000B2520000}"/>
    <cellStyle name="Normal 18 2 3 4 2 2" xfId="21366" xr:uid="{00000000-0005-0000-0000-0000B3520000}"/>
    <cellStyle name="Normal 18 2 3 4 3" xfId="21367" xr:uid="{00000000-0005-0000-0000-0000B4520000}"/>
    <cellStyle name="Normal 18 2 3 5" xfId="21368" xr:uid="{00000000-0005-0000-0000-0000B5520000}"/>
    <cellStyle name="Normal 18 2 3 5 2" xfId="21369" xr:uid="{00000000-0005-0000-0000-0000B6520000}"/>
    <cellStyle name="Normal 18 2 3 5 2 2" xfId="21370" xr:uid="{00000000-0005-0000-0000-0000B7520000}"/>
    <cellStyle name="Normal 18 2 3 5 3" xfId="21371" xr:uid="{00000000-0005-0000-0000-0000B8520000}"/>
    <cellStyle name="Normal 18 2 3 6" xfId="21372" xr:uid="{00000000-0005-0000-0000-0000B9520000}"/>
    <cellStyle name="Normal 18 2 3 6 2" xfId="21373" xr:uid="{00000000-0005-0000-0000-0000BA520000}"/>
    <cellStyle name="Normal 18 2 3 7" xfId="21374" xr:uid="{00000000-0005-0000-0000-0000BB520000}"/>
    <cellStyle name="Normal 18 2 3 7 2" xfId="21375" xr:uid="{00000000-0005-0000-0000-0000BC520000}"/>
    <cellStyle name="Normal 18 2 3 8" xfId="21376" xr:uid="{00000000-0005-0000-0000-0000BD520000}"/>
    <cellStyle name="Normal 18 2 4" xfId="21377" xr:uid="{00000000-0005-0000-0000-0000BE520000}"/>
    <cellStyle name="Normal 18 2 4 2" xfId="21378" xr:uid="{00000000-0005-0000-0000-0000BF520000}"/>
    <cellStyle name="Normal 18 2 4 2 2" xfId="21379" xr:uid="{00000000-0005-0000-0000-0000C0520000}"/>
    <cellStyle name="Normal 18 2 4 2 2 2" xfId="21380" xr:uid="{00000000-0005-0000-0000-0000C1520000}"/>
    <cellStyle name="Normal 18 2 4 2 2 2 2" xfId="21381" xr:uid="{00000000-0005-0000-0000-0000C2520000}"/>
    <cellStyle name="Normal 18 2 4 2 2 3" xfId="21382" xr:uid="{00000000-0005-0000-0000-0000C3520000}"/>
    <cellStyle name="Normal 18 2 4 2 3" xfId="21383" xr:uid="{00000000-0005-0000-0000-0000C4520000}"/>
    <cellStyle name="Normal 18 2 4 2 3 2" xfId="21384" xr:uid="{00000000-0005-0000-0000-0000C5520000}"/>
    <cellStyle name="Normal 18 2 4 2 3 2 2" xfId="21385" xr:uid="{00000000-0005-0000-0000-0000C6520000}"/>
    <cellStyle name="Normal 18 2 4 2 3 3" xfId="21386" xr:uid="{00000000-0005-0000-0000-0000C7520000}"/>
    <cellStyle name="Normal 18 2 4 2 4" xfId="21387" xr:uid="{00000000-0005-0000-0000-0000C8520000}"/>
    <cellStyle name="Normal 18 2 4 2 4 2" xfId="21388" xr:uid="{00000000-0005-0000-0000-0000C9520000}"/>
    <cellStyle name="Normal 18 2 4 2 5" xfId="21389" xr:uid="{00000000-0005-0000-0000-0000CA520000}"/>
    <cellStyle name="Normal 18 2 4 2 5 2" xfId="21390" xr:uid="{00000000-0005-0000-0000-0000CB520000}"/>
    <cellStyle name="Normal 18 2 4 2 6" xfId="21391" xr:uid="{00000000-0005-0000-0000-0000CC520000}"/>
    <cellStyle name="Normal 18 2 4 3" xfId="21392" xr:uid="{00000000-0005-0000-0000-0000CD520000}"/>
    <cellStyle name="Normal 18 2 4 3 2" xfId="21393" xr:uid="{00000000-0005-0000-0000-0000CE520000}"/>
    <cellStyle name="Normal 18 2 4 3 2 2" xfId="21394" xr:uid="{00000000-0005-0000-0000-0000CF520000}"/>
    <cellStyle name="Normal 18 2 4 3 3" xfId="21395" xr:uid="{00000000-0005-0000-0000-0000D0520000}"/>
    <cellStyle name="Normal 18 2 4 4" xfId="21396" xr:uid="{00000000-0005-0000-0000-0000D1520000}"/>
    <cellStyle name="Normal 18 2 4 4 2" xfId="21397" xr:uid="{00000000-0005-0000-0000-0000D2520000}"/>
    <cellStyle name="Normal 18 2 4 4 2 2" xfId="21398" xr:uid="{00000000-0005-0000-0000-0000D3520000}"/>
    <cellStyle name="Normal 18 2 4 4 3" xfId="21399" xr:uid="{00000000-0005-0000-0000-0000D4520000}"/>
    <cellStyle name="Normal 18 2 4 5" xfId="21400" xr:uid="{00000000-0005-0000-0000-0000D5520000}"/>
    <cellStyle name="Normal 18 2 4 5 2" xfId="21401" xr:uid="{00000000-0005-0000-0000-0000D6520000}"/>
    <cellStyle name="Normal 18 2 4 6" xfId="21402" xr:uid="{00000000-0005-0000-0000-0000D7520000}"/>
    <cellStyle name="Normal 18 2 4 6 2" xfId="21403" xr:uid="{00000000-0005-0000-0000-0000D8520000}"/>
    <cellStyle name="Normal 18 2 4 7" xfId="21404" xr:uid="{00000000-0005-0000-0000-0000D9520000}"/>
    <cellStyle name="Normal 18 2 5" xfId="21405" xr:uid="{00000000-0005-0000-0000-0000DA520000}"/>
    <cellStyle name="Normal 18 2 5 2" xfId="21406" xr:uid="{00000000-0005-0000-0000-0000DB520000}"/>
    <cellStyle name="Normal 18 2 5 2 2" xfId="21407" xr:uid="{00000000-0005-0000-0000-0000DC520000}"/>
    <cellStyle name="Normal 18 2 5 2 2 2" xfId="21408" xr:uid="{00000000-0005-0000-0000-0000DD520000}"/>
    <cellStyle name="Normal 18 2 5 2 2 2 2" xfId="21409" xr:uid="{00000000-0005-0000-0000-0000DE520000}"/>
    <cellStyle name="Normal 18 2 5 2 2 3" xfId="21410" xr:uid="{00000000-0005-0000-0000-0000DF520000}"/>
    <cellStyle name="Normal 18 2 5 2 3" xfId="21411" xr:uid="{00000000-0005-0000-0000-0000E0520000}"/>
    <cellStyle name="Normal 18 2 5 2 3 2" xfId="21412" xr:uid="{00000000-0005-0000-0000-0000E1520000}"/>
    <cellStyle name="Normal 18 2 5 2 3 2 2" xfId="21413" xr:uid="{00000000-0005-0000-0000-0000E2520000}"/>
    <cellStyle name="Normal 18 2 5 2 3 3" xfId="21414" xr:uid="{00000000-0005-0000-0000-0000E3520000}"/>
    <cellStyle name="Normal 18 2 5 2 4" xfId="21415" xr:uid="{00000000-0005-0000-0000-0000E4520000}"/>
    <cellStyle name="Normal 18 2 5 2 4 2" xfId="21416" xr:uid="{00000000-0005-0000-0000-0000E5520000}"/>
    <cellStyle name="Normal 18 2 5 2 5" xfId="21417" xr:uid="{00000000-0005-0000-0000-0000E6520000}"/>
    <cellStyle name="Normal 18 2 5 2 5 2" xfId="21418" xr:uid="{00000000-0005-0000-0000-0000E7520000}"/>
    <cellStyle name="Normal 18 2 5 2 6" xfId="21419" xr:uid="{00000000-0005-0000-0000-0000E8520000}"/>
    <cellStyle name="Normal 18 2 5 3" xfId="21420" xr:uid="{00000000-0005-0000-0000-0000E9520000}"/>
    <cellStyle name="Normal 18 2 5 3 2" xfId="21421" xr:uid="{00000000-0005-0000-0000-0000EA520000}"/>
    <cellStyle name="Normal 18 2 5 3 2 2" xfId="21422" xr:uid="{00000000-0005-0000-0000-0000EB520000}"/>
    <cellStyle name="Normal 18 2 5 3 3" xfId="21423" xr:uid="{00000000-0005-0000-0000-0000EC520000}"/>
    <cellStyle name="Normal 18 2 5 4" xfId="21424" xr:uid="{00000000-0005-0000-0000-0000ED520000}"/>
    <cellStyle name="Normal 18 2 5 4 2" xfId="21425" xr:uid="{00000000-0005-0000-0000-0000EE520000}"/>
    <cellStyle name="Normal 18 2 5 4 2 2" xfId="21426" xr:uid="{00000000-0005-0000-0000-0000EF520000}"/>
    <cellStyle name="Normal 18 2 5 4 3" xfId="21427" xr:uid="{00000000-0005-0000-0000-0000F0520000}"/>
    <cellStyle name="Normal 18 2 5 5" xfId="21428" xr:uid="{00000000-0005-0000-0000-0000F1520000}"/>
    <cellStyle name="Normal 18 2 5 5 2" xfId="21429" xr:uid="{00000000-0005-0000-0000-0000F2520000}"/>
    <cellStyle name="Normal 18 2 5 6" xfId="21430" xr:uid="{00000000-0005-0000-0000-0000F3520000}"/>
    <cellStyle name="Normal 18 2 5 6 2" xfId="21431" xr:uid="{00000000-0005-0000-0000-0000F4520000}"/>
    <cellStyle name="Normal 18 2 5 7" xfId="21432" xr:uid="{00000000-0005-0000-0000-0000F5520000}"/>
    <cellStyle name="Normal 18 2 6" xfId="21433" xr:uid="{00000000-0005-0000-0000-0000F6520000}"/>
    <cellStyle name="Normal 18 2 6 2" xfId="21434" xr:uid="{00000000-0005-0000-0000-0000F7520000}"/>
    <cellStyle name="Normal 18 2 6 2 2" xfId="21435" xr:uid="{00000000-0005-0000-0000-0000F8520000}"/>
    <cellStyle name="Normal 18 2 6 2 2 2" xfId="21436" xr:uid="{00000000-0005-0000-0000-0000F9520000}"/>
    <cellStyle name="Normal 18 2 6 2 3" xfId="21437" xr:uid="{00000000-0005-0000-0000-0000FA520000}"/>
    <cellStyle name="Normal 18 2 6 3" xfId="21438" xr:uid="{00000000-0005-0000-0000-0000FB520000}"/>
    <cellStyle name="Normal 18 2 6 3 2" xfId="21439" xr:uid="{00000000-0005-0000-0000-0000FC520000}"/>
    <cellStyle name="Normal 18 2 6 3 2 2" xfId="21440" xr:uid="{00000000-0005-0000-0000-0000FD520000}"/>
    <cellStyle name="Normal 18 2 6 3 3" xfId="21441" xr:uid="{00000000-0005-0000-0000-0000FE520000}"/>
    <cellStyle name="Normal 18 2 6 4" xfId="21442" xr:uid="{00000000-0005-0000-0000-0000FF520000}"/>
    <cellStyle name="Normal 18 2 6 4 2" xfId="21443" xr:uid="{00000000-0005-0000-0000-000000530000}"/>
    <cellStyle name="Normal 18 2 6 5" xfId="21444" xr:uid="{00000000-0005-0000-0000-000001530000}"/>
    <cellStyle name="Normal 18 2 6 5 2" xfId="21445" xr:uid="{00000000-0005-0000-0000-000002530000}"/>
    <cellStyle name="Normal 18 2 6 6" xfId="21446" xr:uid="{00000000-0005-0000-0000-000003530000}"/>
    <cellStyle name="Normal 18 2 7" xfId="21447" xr:uid="{00000000-0005-0000-0000-000004530000}"/>
    <cellStyle name="Normal 18 2 7 2" xfId="21448" xr:uid="{00000000-0005-0000-0000-000005530000}"/>
    <cellStyle name="Normal 18 2 7 2 2" xfId="21449" xr:uid="{00000000-0005-0000-0000-000006530000}"/>
    <cellStyle name="Normal 18 2 7 3" xfId="21450" xr:uid="{00000000-0005-0000-0000-000007530000}"/>
    <cellStyle name="Normal 18 2 8" xfId="21451" xr:uid="{00000000-0005-0000-0000-000008530000}"/>
    <cellStyle name="Normal 18 2 8 2" xfId="21452" xr:uid="{00000000-0005-0000-0000-000009530000}"/>
    <cellStyle name="Normal 18 2 8 2 2" xfId="21453" xr:uid="{00000000-0005-0000-0000-00000A530000}"/>
    <cellStyle name="Normal 18 2 8 3" xfId="21454" xr:uid="{00000000-0005-0000-0000-00000B530000}"/>
    <cellStyle name="Normal 18 2 9" xfId="21455" xr:uid="{00000000-0005-0000-0000-00000C530000}"/>
    <cellStyle name="Normal 18 2 9 2" xfId="21456" xr:uid="{00000000-0005-0000-0000-00000D530000}"/>
    <cellStyle name="Normal 18 3" xfId="21457" xr:uid="{00000000-0005-0000-0000-00000E530000}"/>
    <cellStyle name="Normal 18 3 10" xfId="21458" xr:uid="{00000000-0005-0000-0000-00000F530000}"/>
    <cellStyle name="Normal 18 3 2" xfId="21459" xr:uid="{00000000-0005-0000-0000-000010530000}"/>
    <cellStyle name="Normal 18 3 2 2" xfId="21460" xr:uid="{00000000-0005-0000-0000-000011530000}"/>
    <cellStyle name="Normal 18 3 2 2 2" xfId="21461" xr:uid="{00000000-0005-0000-0000-000012530000}"/>
    <cellStyle name="Normal 18 3 2 2 2 2" xfId="21462" xr:uid="{00000000-0005-0000-0000-000013530000}"/>
    <cellStyle name="Normal 18 3 2 2 2 2 2" xfId="21463" xr:uid="{00000000-0005-0000-0000-000014530000}"/>
    <cellStyle name="Normal 18 3 2 2 2 2 2 2" xfId="21464" xr:uid="{00000000-0005-0000-0000-000015530000}"/>
    <cellStyle name="Normal 18 3 2 2 2 2 3" xfId="21465" xr:uid="{00000000-0005-0000-0000-000016530000}"/>
    <cellStyle name="Normal 18 3 2 2 2 3" xfId="21466" xr:uid="{00000000-0005-0000-0000-000017530000}"/>
    <cellStyle name="Normal 18 3 2 2 2 3 2" xfId="21467" xr:uid="{00000000-0005-0000-0000-000018530000}"/>
    <cellStyle name="Normal 18 3 2 2 2 3 2 2" xfId="21468" xr:uid="{00000000-0005-0000-0000-000019530000}"/>
    <cellStyle name="Normal 18 3 2 2 2 3 3" xfId="21469" xr:uid="{00000000-0005-0000-0000-00001A530000}"/>
    <cellStyle name="Normal 18 3 2 2 2 4" xfId="21470" xr:uid="{00000000-0005-0000-0000-00001B530000}"/>
    <cellStyle name="Normal 18 3 2 2 2 4 2" xfId="21471" xr:uid="{00000000-0005-0000-0000-00001C530000}"/>
    <cellStyle name="Normal 18 3 2 2 2 5" xfId="21472" xr:uid="{00000000-0005-0000-0000-00001D530000}"/>
    <cellStyle name="Normal 18 3 2 2 2 5 2" xfId="21473" xr:uid="{00000000-0005-0000-0000-00001E530000}"/>
    <cellStyle name="Normal 18 3 2 2 2 6" xfId="21474" xr:uid="{00000000-0005-0000-0000-00001F530000}"/>
    <cellStyle name="Normal 18 3 2 2 3" xfId="21475" xr:uid="{00000000-0005-0000-0000-000020530000}"/>
    <cellStyle name="Normal 18 3 2 2 3 2" xfId="21476" xr:uid="{00000000-0005-0000-0000-000021530000}"/>
    <cellStyle name="Normal 18 3 2 2 3 2 2" xfId="21477" xr:uid="{00000000-0005-0000-0000-000022530000}"/>
    <cellStyle name="Normal 18 3 2 2 3 3" xfId="21478" xr:uid="{00000000-0005-0000-0000-000023530000}"/>
    <cellStyle name="Normal 18 3 2 2 4" xfId="21479" xr:uid="{00000000-0005-0000-0000-000024530000}"/>
    <cellStyle name="Normal 18 3 2 2 4 2" xfId="21480" xr:uid="{00000000-0005-0000-0000-000025530000}"/>
    <cellStyle name="Normal 18 3 2 2 4 2 2" xfId="21481" xr:uid="{00000000-0005-0000-0000-000026530000}"/>
    <cellStyle name="Normal 18 3 2 2 4 3" xfId="21482" xr:uid="{00000000-0005-0000-0000-000027530000}"/>
    <cellStyle name="Normal 18 3 2 2 5" xfId="21483" xr:uid="{00000000-0005-0000-0000-000028530000}"/>
    <cellStyle name="Normal 18 3 2 2 5 2" xfId="21484" xr:uid="{00000000-0005-0000-0000-000029530000}"/>
    <cellStyle name="Normal 18 3 2 2 6" xfId="21485" xr:uid="{00000000-0005-0000-0000-00002A530000}"/>
    <cellStyle name="Normal 18 3 2 2 6 2" xfId="21486" xr:uid="{00000000-0005-0000-0000-00002B530000}"/>
    <cellStyle name="Normal 18 3 2 2 7" xfId="21487" xr:uid="{00000000-0005-0000-0000-00002C530000}"/>
    <cellStyle name="Normal 18 3 2 3" xfId="21488" xr:uid="{00000000-0005-0000-0000-00002D530000}"/>
    <cellStyle name="Normal 18 3 2 3 2" xfId="21489" xr:uid="{00000000-0005-0000-0000-00002E530000}"/>
    <cellStyle name="Normal 18 3 2 3 2 2" xfId="21490" xr:uid="{00000000-0005-0000-0000-00002F530000}"/>
    <cellStyle name="Normal 18 3 2 3 2 2 2" xfId="21491" xr:uid="{00000000-0005-0000-0000-000030530000}"/>
    <cellStyle name="Normal 18 3 2 3 2 3" xfId="21492" xr:uid="{00000000-0005-0000-0000-000031530000}"/>
    <cellStyle name="Normal 18 3 2 3 3" xfId="21493" xr:uid="{00000000-0005-0000-0000-000032530000}"/>
    <cellStyle name="Normal 18 3 2 3 3 2" xfId="21494" xr:uid="{00000000-0005-0000-0000-000033530000}"/>
    <cellStyle name="Normal 18 3 2 3 3 2 2" xfId="21495" xr:uid="{00000000-0005-0000-0000-000034530000}"/>
    <cellStyle name="Normal 18 3 2 3 3 3" xfId="21496" xr:uid="{00000000-0005-0000-0000-000035530000}"/>
    <cellStyle name="Normal 18 3 2 3 4" xfId="21497" xr:uid="{00000000-0005-0000-0000-000036530000}"/>
    <cellStyle name="Normal 18 3 2 3 4 2" xfId="21498" xr:uid="{00000000-0005-0000-0000-000037530000}"/>
    <cellStyle name="Normal 18 3 2 3 5" xfId="21499" xr:uid="{00000000-0005-0000-0000-000038530000}"/>
    <cellStyle name="Normal 18 3 2 3 5 2" xfId="21500" xr:uid="{00000000-0005-0000-0000-000039530000}"/>
    <cellStyle name="Normal 18 3 2 3 6" xfId="21501" xr:uid="{00000000-0005-0000-0000-00003A530000}"/>
    <cellStyle name="Normal 18 3 2 4" xfId="21502" xr:uid="{00000000-0005-0000-0000-00003B530000}"/>
    <cellStyle name="Normal 18 3 2 4 2" xfId="21503" xr:uid="{00000000-0005-0000-0000-00003C530000}"/>
    <cellStyle name="Normal 18 3 2 4 2 2" xfId="21504" xr:uid="{00000000-0005-0000-0000-00003D530000}"/>
    <cellStyle name="Normal 18 3 2 4 3" xfId="21505" xr:uid="{00000000-0005-0000-0000-00003E530000}"/>
    <cellStyle name="Normal 18 3 2 5" xfId="21506" xr:uid="{00000000-0005-0000-0000-00003F530000}"/>
    <cellStyle name="Normal 18 3 2 5 2" xfId="21507" xr:uid="{00000000-0005-0000-0000-000040530000}"/>
    <cellStyle name="Normal 18 3 2 5 2 2" xfId="21508" xr:uid="{00000000-0005-0000-0000-000041530000}"/>
    <cellStyle name="Normal 18 3 2 5 3" xfId="21509" xr:uid="{00000000-0005-0000-0000-000042530000}"/>
    <cellStyle name="Normal 18 3 2 6" xfId="21510" xr:uid="{00000000-0005-0000-0000-000043530000}"/>
    <cellStyle name="Normal 18 3 2 6 2" xfId="21511" xr:uid="{00000000-0005-0000-0000-000044530000}"/>
    <cellStyle name="Normal 18 3 2 7" xfId="21512" xr:uid="{00000000-0005-0000-0000-000045530000}"/>
    <cellStyle name="Normal 18 3 2 7 2" xfId="21513" xr:uid="{00000000-0005-0000-0000-000046530000}"/>
    <cellStyle name="Normal 18 3 2 8" xfId="21514" xr:uid="{00000000-0005-0000-0000-000047530000}"/>
    <cellStyle name="Normal 18 3 3" xfId="21515" xr:uid="{00000000-0005-0000-0000-000048530000}"/>
    <cellStyle name="Normal 18 3 3 2" xfId="21516" xr:uid="{00000000-0005-0000-0000-000049530000}"/>
    <cellStyle name="Normal 18 3 3 2 2" xfId="21517" xr:uid="{00000000-0005-0000-0000-00004A530000}"/>
    <cellStyle name="Normal 18 3 3 2 2 2" xfId="21518" xr:uid="{00000000-0005-0000-0000-00004B530000}"/>
    <cellStyle name="Normal 18 3 3 2 2 2 2" xfId="21519" xr:uid="{00000000-0005-0000-0000-00004C530000}"/>
    <cellStyle name="Normal 18 3 3 2 2 3" xfId="21520" xr:uid="{00000000-0005-0000-0000-00004D530000}"/>
    <cellStyle name="Normal 18 3 3 2 3" xfId="21521" xr:uid="{00000000-0005-0000-0000-00004E530000}"/>
    <cellStyle name="Normal 18 3 3 2 3 2" xfId="21522" xr:uid="{00000000-0005-0000-0000-00004F530000}"/>
    <cellStyle name="Normal 18 3 3 2 3 2 2" xfId="21523" xr:uid="{00000000-0005-0000-0000-000050530000}"/>
    <cellStyle name="Normal 18 3 3 2 3 3" xfId="21524" xr:uid="{00000000-0005-0000-0000-000051530000}"/>
    <cellStyle name="Normal 18 3 3 2 4" xfId="21525" xr:uid="{00000000-0005-0000-0000-000052530000}"/>
    <cellStyle name="Normal 18 3 3 2 4 2" xfId="21526" xr:uid="{00000000-0005-0000-0000-000053530000}"/>
    <cellStyle name="Normal 18 3 3 2 5" xfId="21527" xr:uid="{00000000-0005-0000-0000-000054530000}"/>
    <cellStyle name="Normal 18 3 3 2 5 2" xfId="21528" xr:uid="{00000000-0005-0000-0000-000055530000}"/>
    <cellStyle name="Normal 18 3 3 2 6" xfId="21529" xr:uid="{00000000-0005-0000-0000-000056530000}"/>
    <cellStyle name="Normal 18 3 3 3" xfId="21530" xr:uid="{00000000-0005-0000-0000-000057530000}"/>
    <cellStyle name="Normal 18 3 3 3 2" xfId="21531" xr:uid="{00000000-0005-0000-0000-000058530000}"/>
    <cellStyle name="Normal 18 3 3 3 2 2" xfId="21532" xr:uid="{00000000-0005-0000-0000-000059530000}"/>
    <cellStyle name="Normal 18 3 3 3 3" xfId="21533" xr:uid="{00000000-0005-0000-0000-00005A530000}"/>
    <cellStyle name="Normal 18 3 3 4" xfId="21534" xr:uid="{00000000-0005-0000-0000-00005B530000}"/>
    <cellStyle name="Normal 18 3 3 4 2" xfId="21535" xr:uid="{00000000-0005-0000-0000-00005C530000}"/>
    <cellStyle name="Normal 18 3 3 4 2 2" xfId="21536" xr:uid="{00000000-0005-0000-0000-00005D530000}"/>
    <cellStyle name="Normal 18 3 3 4 3" xfId="21537" xr:uid="{00000000-0005-0000-0000-00005E530000}"/>
    <cellStyle name="Normal 18 3 3 5" xfId="21538" xr:uid="{00000000-0005-0000-0000-00005F530000}"/>
    <cellStyle name="Normal 18 3 3 5 2" xfId="21539" xr:uid="{00000000-0005-0000-0000-000060530000}"/>
    <cellStyle name="Normal 18 3 3 6" xfId="21540" xr:uid="{00000000-0005-0000-0000-000061530000}"/>
    <cellStyle name="Normal 18 3 3 6 2" xfId="21541" xr:uid="{00000000-0005-0000-0000-000062530000}"/>
    <cellStyle name="Normal 18 3 3 7" xfId="21542" xr:uid="{00000000-0005-0000-0000-000063530000}"/>
    <cellStyle name="Normal 18 3 4" xfId="21543" xr:uid="{00000000-0005-0000-0000-000064530000}"/>
    <cellStyle name="Normal 18 3 4 2" xfId="21544" xr:uid="{00000000-0005-0000-0000-000065530000}"/>
    <cellStyle name="Normal 18 3 4 2 2" xfId="21545" xr:uid="{00000000-0005-0000-0000-000066530000}"/>
    <cellStyle name="Normal 18 3 4 2 2 2" xfId="21546" xr:uid="{00000000-0005-0000-0000-000067530000}"/>
    <cellStyle name="Normal 18 3 4 2 2 2 2" xfId="21547" xr:uid="{00000000-0005-0000-0000-000068530000}"/>
    <cellStyle name="Normal 18 3 4 2 2 3" xfId="21548" xr:uid="{00000000-0005-0000-0000-000069530000}"/>
    <cellStyle name="Normal 18 3 4 2 3" xfId="21549" xr:uid="{00000000-0005-0000-0000-00006A530000}"/>
    <cellStyle name="Normal 18 3 4 2 3 2" xfId="21550" xr:uid="{00000000-0005-0000-0000-00006B530000}"/>
    <cellStyle name="Normal 18 3 4 2 3 2 2" xfId="21551" xr:uid="{00000000-0005-0000-0000-00006C530000}"/>
    <cellStyle name="Normal 18 3 4 2 3 3" xfId="21552" xr:uid="{00000000-0005-0000-0000-00006D530000}"/>
    <cellStyle name="Normal 18 3 4 2 4" xfId="21553" xr:uid="{00000000-0005-0000-0000-00006E530000}"/>
    <cellStyle name="Normal 18 3 4 2 4 2" xfId="21554" xr:uid="{00000000-0005-0000-0000-00006F530000}"/>
    <cellStyle name="Normal 18 3 4 2 5" xfId="21555" xr:uid="{00000000-0005-0000-0000-000070530000}"/>
    <cellStyle name="Normal 18 3 4 2 5 2" xfId="21556" xr:uid="{00000000-0005-0000-0000-000071530000}"/>
    <cellStyle name="Normal 18 3 4 2 6" xfId="21557" xr:uid="{00000000-0005-0000-0000-000072530000}"/>
    <cellStyle name="Normal 18 3 4 3" xfId="21558" xr:uid="{00000000-0005-0000-0000-000073530000}"/>
    <cellStyle name="Normal 18 3 4 3 2" xfId="21559" xr:uid="{00000000-0005-0000-0000-000074530000}"/>
    <cellStyle name="Normal 18 3 4 3 2 2" xfId="21560" xr:uid="{00000000-0005-0000-0000-000075530000}"/>
    <cellStyle name="Normal 18 3 4 3 3" xfId="21561" xr:uid="{00000000-0005-0000-0000-000076530000}"/>
    <cellStyle name="Normal 18 3 4 4" xfId="21562" xr:uid="{00000000-0005-0000-0000-000077530000}"/>
    <cellStyle name="Normal 18 3 4 4 2" xfId="21563" xr:uid="{00000000-0005-0000-0000-000078530000}"/>
    <cellStyle name="Normal 18 3 4 4 2 2" xfId="21564" xr:uid="{00000000-0005-0000-0000-000079530000}"/>
    <cellStyle name="Normal 18 3 4 4 3" xfId="21565" xr:uid="{00000000-0005-0000-0000-00007A530000}"/>
    <cellStyle name="Normal 18 3 4 5" xfId="21566" xr:uid="{00000000-0005-0000-0000-00007B530000}"/>
    <cellStyle name="Normal 18 3 4 5 2" xfId="21567" xr:uid="{00000000-0005-0000-0000-00007C530000}"/>
    <cellStyle name="Normal 18 3 4 6" xfId="21568" xr:uid="{00000000-0005-0000-0000-00007D530000}"/>
    <cellStyle name="Normal 18 3 4 6 2" xfId="21569" xr:uid="{00000000-0005-0000-0000-00007E530000}"/>
    <cellStyle name="Normal 18 3 4 7" xfId="21570" xr:uid="{00000000-0005-0000-0000-00007F530000}"/>
    <cellStyle name="Normal 18 3 5" xfId="21571" xr:uid="{00000000-0005-0000-0000-000080530000}"/>
    <cellStyle name="Normal 18 3 5 2" xfId="21572" xr:uid="{00000000-0005-0000-0000-000081530000}"/>
    <cellStyle name="Normal 18 3 5 2 2" xfId="21573" xr:uid="{00000000-0005-0000-0000-000082530000}"/>
    <cellStyle name="Normal 18 3 5 2 2 2" xfId="21574" xr:uid="{00000000-0005-0000-0000-000083530000}"/>
    <cellStyle name="Normal 18 3 5 2 3" xfId="21575" xr:uid="{00000000-0005-0000-0000-000084530000}"/>
    <cellStyle name="Normal 18 3 5 3" xfId="21576" xr:uid="{00000000-0005-0000-0000-000085530000}"/>
    <cellStyle name="Normal 18 3 5 3 2" xfId="21577" xr:uid="{00000000-0005-0000-0000-000086530000}"/>
    <cellStyle name="Normal 18 3 5 3 2 2" xfId="21578" xr:uid="{00000000-0005-0000-0000-000087530000}"/>
    <cellStyle name="Normal 18 3 5 3 3" xfId="21579" xr:uid="{00000000-0005-0000-0000-000088530000}"/>
    <cellStyle name="Normal 18 3 5 4" xfId="21580" xr:uid="{00000000-0005-0000-0000-000089530000}"/>
    <cellStyle name="Normal 18 3 5 4 2" xfId="21581" xr:uid="{00000000-0005-0000-0000-00008A530000}"/>
    <cellStyle name="Normal 18 3 5 5" xfId="21582" xr:uid="{00000000-0005-0000-0000-00008B530000}"/>
    <cellStyle name="Normal 18 3 5 5 2" xfId="21583" xr:uid="{00000000-0005-0000-0000-00008C530000}"/>
    <cellStyle name="Normal 18 3 5 6" xfId="21584" xr:uid="{00000000-0005-0000-0000-00008D530000}"/>
    <cellStyle name="Normal 18 3 6" xfId="21585" xr:uid="{00000000-0005-0000-0000-00008E530000}"/>
    <cellStyle name="Normal 18 3 6 2" xfId="21586" xr:uid="{00000000-0005-0000-0000-00008F530000}"/>
    <cellStyle name="Normal 18 3 6 2 2" xfId="21587" xr:uid="{00000000-0005-0000-0000-000090530000}"/>
    <cellStyle name="Normal 18 3 6 3" xfId="21588" xr:uid="{00000000-0005-0000-0000-000091530000}"/>
    <cellStyle name="Normal 18 3 7" xfId="21589" xr:uid="{00000000-0005-0000-0000-000092530000}"/>
    <cellStyle name="Normal 18 3 7 2" xfId="21590" xr:uid="{00000000-0005-0000-0000-000093530000}"/>
    <cellStyle name="Normal 18 3 7 2 2" xfId="21591" xr:uid="{00000000-0005-0000-0000-000094530000}"/>
    <cellStyle name="Normal 18 3 7 3" xfId="21592" xr:uid="{00000000-0005-0000-0000-000095530000}"/>
    <cellStyle name="Normal 18 3 8" xfId="21593" xr:uid="{00000000-0005-0000-0000-000096530000}"/>
    <cellStyle name="Normal 18 3 8 2" xfId="21594" xr:uid="{00000000-0005-0000-0000-000097530000}"/>
    <cellStyle name="Normal 18 3 9" xfId="21595" xr:uid="{00000000-0005-0000-0000-000098530000}"/>
    <cellStyle name="Normal 18 3 9 2" xfId="21596" xr:uid="{00000000-0005-0000-0000-000099530000}"/>
    <cellStyle name="Normal 18 4" xfId="21597" xr:uid="{00000000-0005-0000-0000-00009A530000}"/>
    <cellStyle name="Normal 18 4 2" xfId="21598" xr:uid="{00000000-0005-0000-0000-00009B530000}"/>
    <cellStyle name="Normal 18 4 2 2" xfId="21599" xr:uid="{00000000-0005-0000-0000-00009C530000}"/>
    <cellStyle name="Normal 18 4 2 2 2" xfId="21600" xr:uid="{00000000-0005-0000-0000-00009D530000}"/>
    <cellStyle name="Normal 18 4 2 2 2 2" xfId="21601" xr:uid="{00000000-0005-0000-0000-00009E530000}"/>
    <cellStyle name="Normal 18 4 2 2 2 2 2" xfId="21602" xr:uid="{00000000-0005-0000-0000-00009F530000}"/>
    <cellStyle name="Normal 18 4 2 2 2 3" xfId="21603" xr:uid="{00000000-0005-0000-0000-0000A0530000}"/>
    <cellStyle name="Normal 18 4 2 2 3" xfId="21604" xr:uid="{00000000-0005-0000-0000-0000A1530000}"/>
    <cellStyle name="Normal 18 4 2 2 3 2" xfId="21605" xr:uid="{00000000-0005-0000-0000-0000A2530000}"/>
    <cellStyle name="Normal 18 4 2 2 3 2 2" xfId="21606" xr:uid="{00000000-0005-0000-0000-0000A3530000}"/>
    <cellStyle name="Normal 18 4 2 2 3 3" xfId="21607" xr:uid="{00000000-0005-0000-0000-0000A4530000}"/>
    <cellStyle name="Normal 18 4 2 2 4" xfId="21608" xr:uid="{00000000-0005-0000-0000-0000A5530000}"/>
    <cellStyle name="Normal 18 4 2 2 4 2" xfId="21609" xr:uid="{00000000-0005-0000-0000-0000A6530000}"/>
    <cellStyle name="Normal 18 4 2 2 5" xfId="21610" xr:uid="{00000000-0005-0000-0000-0000A7530000}"/>
    <cellStyle name="Normal 18 4 2 2 5 2" xfId="21611" xr:uid="{00000000-0005-0000-0000-0000A8530000}"/>
    <cellStyle name="Normal 18 4 2 2 6" xfId="21612" xr:uid="{00000000-0005-0000-0000-0000A9530000}"/>
    <cellStyle name="Normal 18 4 2 3" xfId="21613" xr:uid="{00000000-0005-0000-0000-0000AA530000}"/>
    <cellStyle name="Normal 18 4 2 3 2" xfId="21614" xr:uid="{00000000-0005-0000-0000-0000AB530000}"/>
    <cellStyle name="Normal 18 4 2 3 2 2" xfId="21615" xr:uid="{00000000-0005-0000-0000-0000AC530000}"/>
    <cellStyle name="Normal 18 4 2 3 3" xfId="21616" xr:uid="{00000000-0005-0000-0000-0000AD530000}"/>
    <cellStyle name="Normal 18 4 2 4" xfId="21617" xr:uid="{00000000-0005-0000-0000-0000AE530000}"/>
    <cellStyle name="Normal 18 4 2 4 2" xfId="21618" xr:uid="{00000000-0005-0000-0000-0000AF530000}"/>
    <cellStyle name="Normal 18 4 2 4 2 2" xfId="21619" xr:uid="{00000000-0005-0000-0000-0000B0530000}"/>
    <cellStyle name="Normal 18 4 2 4 3" xfId="21620" xr:uid="{00000000-0005-0000-0000-0000B1530000}"/>
    <cellStyle name="Normal 18 4 2 5" xfId="21621" xr:uid="{00000000-0005-0000-0000-0000B2530000}"/>
    <cellStyle name="Normal 18 4 2 5 2" xfId="21622" xr:uid="{00000000-0005-0000-0000-0000B3530000}"/>
    <cellStyle name="Normal 18 4 2 6" xfId="21623" xr:uid="{00000000-0005-0000-0000-0000B4530000}"/>
    <cellStyle name="Normal 18 4 2 6 2" xfId="21624" xr:uid="{00000000-0005-0000-0000-0000B5530000}"/>
    <cellStyle name="Normal 18 4 2 7" xfId="21625" xr:uid="{00000000-0005-0000-0000-0000B6530000}"/>
    <cellStyle name="Normal 18 4 3" xfId="21626" xr:uid="{00000000-0005-0000-0000-0000B7530000}"/>
    <cellStyle name="Normal 18 4 3 2" xfId="21627" xr:uid="{00000000-0005-0000-0000-0000B8530000}"/>
    <cellStyle name="Normal 18 4 3 2 2" xfId="21628" xr:uid="{00000000-0005-0000-0000-0000B9530000}"/>
    <cellStyle name="Normal 18 4 3 2 2 2" xfId="21629" xr:uid="{00000000-0005-0000-0000-0000BA530000}"/>
    <cellStyle name="Normal 18 4 3 2 3" xfId="21630" xr:uid="{00000000-0005-0000-0000-0000BB530000}"/>
    <cellStyle name="Normal 18 4 3 3" xfId="21631" xr:uid="{00000000-0005-0000-0000-0000BC530000}"/>
    <cellStyle name="Normal 18 4 3 3 2" xfId="21632" xr:uid="{00000000-0005-0000-0000-0000BD530000}"/>
    <cellStyle name="Normal 18 4 3 3 2 2" xfId="21633" xr:uid="{00000000-0005-0000-0000-0000BE530000}"/>
    <cellStyle name="Normal 18 4 3 3 3" xfId="21634" xr:uid="{00000000-0005-0000-0000-0000BF530000}"/>
    <cellStyle name="Normal 18 4 3 4" xfId="21635" xr:uid="{00000000-0005-0000-0000-0000C0530000}"/>
    <cellStyle name="Normal 18 4 3 4 2" xfId="21636" xr:uid="{00000000-0005-0000-0000-0000C1530000}"/>
    <cellStyle name="Normal 18 4 3 5" xfId="21637" xr:uid="{00000000-0005-0000-0000-0000C2530000}"/>
    <cellStyle name="Normal 18 4 3 5 2" xfId="21638" xr:uid="{00000000-0005-0000-0000-0000C3530000}"/>
    <cellStyle name="Normal 18 4 3 6" xfId="21639" xr:uid="{00000000-0005-0000-0000-0000C4530000}"/>
    <cellStyle name="Normal 18 4 4" xfId="21640" xr:uid="{00000000-0005-0000-0000-0000C5530000}"/>
    <cellStyle name="Normal 18 4 4 2" xfId="21641" xr:uid="{00000000-0005-0000-0000-0000C6530000}"/>
    <cellStyle name="Normal 18 4 4 2 2" xfId="21642" xr:uid="{00000000-0005-0000-0000-0000C7530000}"/>
    <cellStyle name="Normal 18 4 4 3" xfId="21643" xr:uid="{00000000-0005-0000-0000-0000C8530000}"/>
    <cellStyle name="Normal 18 4 5" xfId="21644" xr:uid="{00000000-0005-0000-0000-0000C9530000}"/>
    <cellStyle name="Normal 18 4 5 2" xfId="21645" xr:uid="{00000000-0005-0000-0000-0000CA530000}"/>
    <cellStyle name="Normal 18 4 5 2 2" xfId="21646" xr:uid="{00000000-0005-0000-0000-0000CB530000}"/>
    <cellStyle name="Normal 18 4 5 3" xfId="21647" xr:uid="{00000000-0005-0000-0000-0000CC530000}"/>
    <cellStyle name="Normal 18 4 6" xfId="21648" xr:uid="{00000000-0005-0000-0000-0000CD530000}"/>
    <cellStyle name="Normal 18 4 6 2" xfId="21649" xr:uid="{00000000-0005-0000-0000-0000CE530000}"/>
    <cellStyle name="Normal 18 4 7" xfId="21650" xr:uid="{00000000-0005-0000-0000-0000CF530000}"/>
    <cellStyle name="Normal 18 4 7 2" xfId="21651" xr:uid="{00000000-0005-0000-0000-0000D0530000}"/>
    <cellStyle name="Normal 18 4 8" xfId="21652" xr:uid="{00000000-0005-0000-0000-0000D1530000}"/>
    <cellStyle name="Normal 18 5" xfId="21653" xr:uid="{00000000-0005-0000-0000-0000D2530000}"/>
    <cellStyle name="Normal 18 5 2" xfId="21654" xr:uid="{00000000-0005-0000-0000-0000D3530000}"/>
    <cellStyle name="Normal 18 5 2 2" xfId="21655" xr:uid="{00000000-0005-0000-0000-0000D4530000}"/>
    <cellStyle name="Normal 18 5 2 2 2" xfId="21656" xr:uid="{00000000-0005-0000-0000-0000D5530000}"/>
    <cellStyle name="Normal 18 5 2 2 2 2" xfId="21657" xr:uid="{00000000-0005-0000-0000-0000D6530000}"/>
    <cellStyle name="Normal 18 5 2 2 3" xfId="21658" xr:uid="{00000000-0005-0000-0000-0000D7530000}"/>
    <cellStyle name="Normal 18 5 2 3" xfId="21659" xr:uid="{00000000-0005-0000-0000-0000D8530000}"/>
    <cellStyle name="Normal 18 5 2 3 2" xfId="21660" xr:uid="{00000000-0005-0000-0000-0000D9530000}"/>
    <cellStyle name="Normal 18 5 2 3 2 2" xfId="21661" xr:uid="{00000000-0005-0000-0000-0000DA530000}"/>
    <cellStyle name="Normal 18 5 2 3 3" xfId="21662" xr:uid="{00000000-0005-0000-0000-0000DB530000}"/>
    <cellStyle name="Normal 18 5 2 4" xfId="21663" xr:uid="{00000000-0005-0000-0000-0000DC530000}"/>
    <cellStyle name="Normal 18 5 2 4 2" xfId="21664" xr:uid="{00000000-0005-0000-0000-0000DD530000}"/>
    <cellStyle name="Normal 18 5 2 5" xfId="21665" xr:uid="{00000000-0005-0000-0000-0000DE530000}"/>
    <cellStyle name="Normal 18 5 2 5 2" xfId="21666" xr:uid="{00000000-0005-0000-0000-0000DF530000}"/>
    <cellStyle name="Normal 18 5 2 6" xfId="21667" xr:uid="{00000000-0005-0000-0000-0000E0530000}"/>
    <cellStyle name="Normal 18 5 3" xfId="21668" xr:uid="{00000000-0005-0000-0000-0000E1530000}"/>
    <cellStyle name="Normal 18 5 3 2" xfId="21669" xr:uid="{00000000-0005-0000-0000-0000E2530000}"/>
    <cellStyle name="Normal 18 5 3 2 2" xfId="21670" xr:uid="{00000000-0005-0000-0000-0000E3530000}"/>
    <cellStyle name="Normal 18 5 3 3" xfId="21671" xr:uid="{00000000-0005-0000-0000-0000E4530000}"/>
    <cellStyle name="Normal 18 5 4" xfId="21672" xr:uid="{00000000-0005-0000-0000-0000E5530000}"/>
    <cellStyle name="Normal 18 5 4 2" xfId="21673" xr:uid="{00000000-0005-0000-0000-0000E6530000}"/>
    <cellStyle name="Normal 18 5 4 2 2" xfId="21674" xr:uid="{00000000-0005-0000-0000-0000E7530000}"/>
    <cellStyle name="Normal 18 5 4 3" xfId="21675" xr:uid="{00000000-0005-0000-0000-0000E8530000}"/>
    <cellStyle name="Normal 18 5 5" xfId="21676" xr:uid="{00000000-0005-0000-0000-0000E9530000}"/>
    <cellStyle name="Normal 18 5 5 2" xfId="21677" xr:uid="{00000000-0005-0000-0000-0000EA530000}"/>
    <cellStyle name="Normal 18 5 6" xfId="21678" xr:uid="{00000000-0005-0000-0000-0000EB530000}"/>
    <cellStyle name="Normal 18 5 6 2" xfId="21679" xr:uid="{00000000-0005-0000-0000-0000EC530000}"/>
    <cellStyle name="Normal 18 5 7" xfId="21680" xr:uid="{00000000-0005-0000-0000-0000ED530000}"/>
    <cellStyle name="Normal 18 6" xfId="21681" xr:uid="{00000000-0005-0000-0000-0000EE530000}"/>
    <cellStyle name="Normal 18 6 2" xfId="21682" xr:uid="{00000000-0005-0000-0000-0000EF530000}"/>
    <cellStyle name="Normal 18 6 2 2" xfId="21683" xr:uid="{00000000-0005-0000-0000-0000F0530000}"/>
    <cellStyle name="Normal 18 6 2 2 2" xfId="21684" xr:uid="{00000000-0005-0000-0000-0000F1530000}"/>
    <cellStyle name="Normal 18 6 2 2 2 2" xfId="21685" xr:uid="{00000000-0005-0000-0000-0000F2530000}"/>
    <cellStyle name="Normal 18 6 2 2 3" xfId="21686" xr:uid="{00000000-0005-0000-0000-0000F3530000}"/>
    <cellStyle name="Normal 18 6 2 3" xfId="21687" xr:uid="{00000000-0005-0000-0000-0000F4530000}"/>
    <cellStyle name="Normal 18 6 2 3 2" xfId="21688" xr:uid="{00000000-0005-0000-0000-0000F5530000}"/>
    <cellStyle name="Normal 18 6 2 3 2 2" xfId="21689" xr:uid="{00000000-0005-0000-0000-0000F6530000}"/>
    <cellStyle name="Normal 18 6 2 3 3" xfId="21690" xr:uid="{00000000-0005-0000-0000-0000F7530000}"/>
    <cellStyle name="Normal 18 6 2 4" xfId="21691" xr:uid="{00000000-0005-0000-0000-0000F8530000}"/>
    <cellStyle name="Normal 18 6 2 4 2" xfId="21692" xr:uid="{00000000-0005-0000-0000-0000F9530000}"/>
    <cellStyle name="Normal 18 6 2 5" xfId="21693" xr:uid="{00000000-0005-0000-0000-0000FA530000}"/>
    <cellStyle name="Normal 18 6 2 5 2" xfId="21694" xr:uid="{00000000-0005-0000-0000-0000FB530000}"/>
    <cellStyle name="Normal 18 6 2 6" xfId="21695" xr:uid="{00000000-0005-0000-0000-0000FC530000}"/>
    <cellStyle name="Normal 18 6 3" xfId="21696" xr:uid="{00000000-0005-0000-0000-0000FD530000}"/>
    <cellStyle name="Normal 18 6 3 2" xfId="21697" xr:uid="{00000000-0005-0000-0000-0000FE530000}"/>
    <cellStyle name="Normal 18 6 3 2 2" xfId="21698" xr:uid="{00000000-0005-0000-0000-0000FF530000}"/>
    <cellStyle name="Normal 18 6 3 3" xfId="21699" xr:uid="{00000000-0005-0000-0000-000000540000}"/>
    <cellStyle name="Normal 18 6 4" xfId="21700" xr:uid="{00000000-0005-0000-0000-000001540000}"/>
    <cellStyle name="Normal 18 6 4 2" xfId="21701" xr:uid="{00000000-0005-0000-0000-000002540000}"/>
    <cellStyle name="Normal 18 6 4 2 2" xfId="21702" xr:uid="{00000000-0005-0000-0000-000003540000}"/>
    <cellStyle name="Normal 18 6 4 3" xfId="21703" xr:uid="{00000000-0005-0000-0000-000004540000}"/>
    <cellStyle name="Normal 18 6 5" xfId="21704" xr:uid="{00000000-0005-0000-0000-000005540000}"/>
    <cellStyle name="Normal 18 6 5 2" xfId="21705" xr:uid="{00000000-0005-0000-0000-000006540000}"/>
    <cellStyle name="Normal 18 6 6" xfId="21706" xr:uid="{00000000-0005-0000-0000-000007540000}"/>
    <cellStyle name="Normal 18 6 6 2" xfId="21707" xr:uid="{00000000-0005-0000-0000-000008540000}"/>
    <cellStyle name="Normal 18 6 7" xfId="21708" xr:uid="{00000000-0005-0000-0000-000009540000}"/>
    <cellStyle name="Normal 18 7" xfId="21709" xr:uid="{00000000-0005-0000-0000-00000A540000}"/>
    <cellStyle name="Normal 18 7 2" xfId="21710" xr:uid="{00000000-0005-0000-0000-00000B540000}"/>
    <cellStyle name="Normal 18 7 2 2" xfId="21711" xr:uid="{00000000-0005-0000-0000-00000C540000}"/>
    <cellStyle name="Normal 18 7 2 2 2" xfId="21712" xr:uid="{00000000-0005-0000-0000-00000D540000}"/>
    <cellStyle name="Normal 18 7 2 3" xfId="21713" xr:uid="{00000000-0005-0000-0000-00000E540000}"/>
    <cellStyle name="Normal 18 7 3" xfId="21714" xr:uid="{00000000-0005-0000-0000-00000F540000}"/>
    <cellStyle name="Normal 18 7 3 2" xfId="21715" xr:uid="{00000000-0005-0000-0000-000010540000}"/>
    <cellStyle name="Normal 18 7 3 2 2" xfId="21716" xr:uid="{00000000-0005-0000-0000-000011540000}"/>
    <cellStyle name="Normal 18 7 3 3" xfId="21717" xr:uid="{00000000-0005-0000-0000-000012540000}"/>
    <cellStyle name="Normal 18 7 4" xfId="21718" xr:uid="{00000000-0005-0000-0000-000013540000}"/>
    <cellStyle name="Normal 18 7 4 2" xfId="21719" xr:uid="{00000000-0005-0000-0000-000014540000}"/>
    <cellStyle name="Normal 18 7 5" xfId="21720" xr:uid="{00000000-0005-0000-0000-000015540000}"/>
    <cellStyle name="Normal 18 7 5 2" xfId="21721" xr:uid="{00000000-0005-0000-0000-000016540000}"/>
    <cellStyle name="Normal 18 7 6" xfId="21722" xr:uid="{00000000-0005-0000-0000-000017540000}"/>
    <cellStyle name="Normal 18 8" xfId="21723" xr:uid="{00000000-0005-0000-0000-000018540000}"/>
    <cellStyle name="Normal 18 8 2" xfId="21724" xr:uid="{00000000-0005-0000-0000-000019540000}"/>
    <cellStyle name="Normal 18 8 2 2" xfId="21725" xr:uid="{00000000-0005-0000-0000-00001A540000}"/>
    <cellStyle name="Normal 18 8 3" xfId="21726" xr:uid="{00000000-0005-0000-0000-00001B540000}"/>
    <cellStyle name="Normal 18 9" xfId="21727" xr:uid="{00000000-0005-0000-0000-00001C540000}"/>
    <cellStyle name="Normal 18 9 2" xfId="21728" xr:uid="{00000000-0005-0000-0000-00001D540000}"/>
    <cellStyle name="Normal 18 9 2 2" xfId="21729" xr:uid="{00000000-0005-0000-0000-00001E540000}"/>
    <cellStyle name="Normal 18 9 3" xfId="21730" xr:uid="{00000000-0005-0000-0000-00001F540000}"/>
    <cellStyle name="Normal 19" xfId="21731" xr:uid="{00000000-0005-0000-0000-000020540000}"/>
    <cellStyle name="Normal 19 2" xfId="21732" xr:uid="{00000000-0005-0000-0000-000021540000}"/>
    <cellStyle name="Normal 19 2 2" xfId="21733" xr:uid="{00000000-0005-0000-0000-000022540000}"/>
    <cellStyle name="Normal 19 2 2 2" xfId="21734" xr:uid="{00000000-0005-0000-0000-000023540000}"/>
    <cellStyle name="Normal 19 2 3" xfId="21735" xr:uid="{00000000-0005-0000-0000-000024540000}"/>
    <cellStyle name="Normal 19 3" xfId="21736" xr:uid="{00000000-0005-0000-0000-000025540000}"/>
    <cellStyle name="Normal 19 3 2" xfId="21737" xr:uid="{00000000-0005-0000-0000-000026540000}"/>
    <cellStyle name="Normal 19 3 2 2" xfId="21738" xr:uid="{00000000-0005-0000-0000-000027540000}"/>
    <cellStyle name="Normal 19 3 3" xfId="21739" xr:uid="{00000000-0005-0000-0000-000028540000}"/>
    <cellStyle name="Normal 19 4" xfId="21740" xr:uid="{00000000-0005-0000-0000-000029540000}"/>
    <cellStyle name="Normal 19 4 2" xfId="21741" xr:uid="{00000000-0005-0000-0000-00002A540000}"/>
    <cellStyle name="Normal 19 5" xfId="21742" xr:uid="{00000000-0005-0000-0000-00002B540000}"/>
    <cellStyle name="Normal 19 5 2" xfId="21743" xr:uid="{00000000-0005-0000-0000-00002C540000}"/>
    <cellStyle name="Normal 19 6" xfId="21744" xr:uid="{00000000-0005-0000-0000-00002D540000}"/>
    <cellStyle name="Normal 2" xfId="53" xr:uid="{00000000-0005-0000-0000-00002E540000}"/>
    <cellStyle name="Normal 2 2" xfId="525" xr:uid="{00000000-0005-0000-0000-00002F540000}"/>
    <cellStyle name="Normal 2 2 2" xfId="655" xr:uid="{00000000-0005-0000-0000-000030540000}"/>
    <cellStyle name="Normal 2 2 2 2" xfId="21745" xr:uid="{00000000-0005-0000-0000-000031540000}"/>
    <cellStyle name="Normal 2 2 2 2 2" xfId="21746" xr:uid="{00000000-0005-0000-0000-000032540000}"/>
    <cellStyle name="Normal 2 2 3" xfId="21747" xr:uid="{00000000-0005-0000-0000-000033540000}"/>
    <cellStyle name="Normal 2 2 3 2" xfId="21748" xr:uid="{00000000-0005-0000-0000-000034540000}"/>
    <cellStyle name="Normal 2 2 3 2 2" xfId="21749" xr:uid="{00000000-0005-0000-0000-000035540000}"/>
    <cellStyle name="Normal 2 2 3 2 2 2" xfId="21750" xr:uid="{00000000-0005-0000-0000-000036540000}"/>
    <cellStyle name="Normal 2 2 3 2 3" xfId="21751" xr:uid="{00000000-0005-0000-0000-000037540000}"/>
    <cellStyle name="Normal 2 2 3 3" xfId="21752" xr:uid="{00000000-0005-0000-0000-000038540000}"/>
    <cellStyle name="Normal 2 2 3 3 2" xfId="21753" xr:uid="{00000000-0005-0000-0000-000039540000}"/>
    <cellStyle name="Normal 2 2 3 3 2 2" xfId="21754" xr:uid="{00000000-0005-0000-0000-00003A540000}"/>
    <cellStyle name="Normal 2 2 3 3 3" xfId="21755" xr:uid="{00000000-0005-0000-0000-00003B540000}"/>
    <cellStyle name="Normal 2 2 3 4" xfId="21756" xr:uid="{00000000-0005-0000-0000-00003C540000}"/>
    <cellStyle name="Normal 2 2 3 4 2" xfId="21757" xr:uid="{00000000-0005-0000-0000-00003D540000}"/>
    <cellStyle name="Normal 2 2 3 5" xfId="21758" xr:uid="{00000000-0005-0000-0000-00003E540000}"/>
    <cellStyle name="Normal 2 2 3 5 2" xfId="21759" xr:uid="{00000000-0005-0000-0000-00003F540000}"/>
    <cellStyle name="Normal 2 2 3 6" xfId="21760" xr:uid="{00000000-0005-0000-0000-000040540000}"/>
    <cellStyle name="Normal 2 2 4" xfId="628" xr:uid="{00000000-0005-0000-0000-000041540000}"/>
    <cellStyle name="Normal 2 2_1 - ADIT" xfId="21761" xr:uid="{00000000-0005-0000-0000-000042540000}"/>
    <cellStyle name="Normal 2 3" xfId="654" xr:uid="{00000000-0005-0000-0000-000043540000}"/>
    <cellStyle name="Normal 2 3 2" xfId="21762" xr:uid="{00000000-0005-0000-0000-000044540000}"/>
    <cellStyle name="Normal 2 4" xfId="21763" xr:uid="{00000000-0005-0000-0000-000045540000}"/>
    <cellStyle name="Normal 2 5" xfId="21764" xr:uid="{00000000-0005-0000-0000-000046540000}"/>
    <cellStyle name="Normal 2 5 10" xfId="21765" xr:uid="{00000000-0005-0000-0000-000047540000}"/>
    <cellStyle name="Normal 2 5 10 2" xfId="21766" xr:uid="{00000000-0005-0000-0000-000048540000}"/>
    <cellStyle name="Normal 2 5 11" xfId="21767" xr:uid="{00000000-0005-0000-0000-000049540000}"/>
    <cellStyle name="Normal 2 5 11 2" xfId="21768" xr:uid="{00000000-0005-0000-0000-00004A540000}"/>
    <cellStyle name="Normal 2 5 12" xfId="21769" xr:uid="{00000000-0005-0000-0000-00004B540000}"/>
    <cellStyle name="Normal 2 5 2" xfId="21770" xr:uid="{00000000-0005-0000-0000-00004C540000}"/>
    <cellStyle name="Normal 2 5 2 10" xfId="21771" xr:uid="{00000000-0005-0000-0000-00004D540000}"/>
    <cellStyle name="Normal 2 5 2 10 2" xfId="21772" xr:uid="{00000000-0005-0000-0000-00004E540000}"/>
    <cellStyle name="Normal 2 5 2 11" xfId="21773" xr:uid="{00000000-0005-0000-0000-00004F540000}"/>
    <cellStyle name="Normal 2 5 2 2" xfId="21774" xr:uid="{00000000-0005-0000-0000-000050540000}"/>
    <cellStyle name="Normal 2 5 2 2 10" xfId="21775" xr:uid="{00000000-0005-0000-0000-000051540000}"/>
    <cellStyle name="Normal 2 5 2 2 2" xfId="21776" xr:uid="{00000000-0005-0000-0000-000052540000}"/>
    <cellStyle name="Normal 2 5 2 2 2 2" xfId="21777" xr:uid="{00000000-0005-0000-0000-000053540000}"/>
    <cellStyle name="Normal 2 5 2 2 2 2 2" xfId="21778" xr:uid="{00000000-0005-0000-0000-000054540000}"/>
    <cellStyle name="Normal 2 5 2 2 2 2 2 2" xfId="21779" xr:uid="{00000000-0005-0000-0000-000055540000}"/>
    <cellStyle name="Normal 2 5 2 2 2 2 2 2 2" xfId="21780" xr:uid="{00000000-0005-0000-0000-000056540000}"/>
    <cellStyle name="Normal 2 5 2 2 2 2 2 2 2 2" xfId="21781" xr:uid="{00000000-0005-0000-0000-000057540000}"/>
    <cellStyle name="Normal 2 5 2 2 2 2 2 2 3" xfId="21782" xr:uid="{00000000-0005-0000-0000-000058540000}"/>
    <cellStyle name="Normal 2 5 2 2 2 2 2 3" xfId="21783" xr:uid="{00000000-0005-0000-0000-000059540000}"/>
    <cellStyle name="Normal 2 5 2 2 2 2 2 3 2" xfId="21784" xr:uid="{00000000-0005-0000-0000-00005A540000}"/>
    <cellStyle name="Normal 2 5 2 2 2 2 2 3 2 2" xfId="21785" xr:uid="{00000000-0005-0000-0000-00005B540000}"/>
    <cellStyle name="Normal 2 5 2 2 2 2 2 3 3" xfId="21786" xr:uid="{00000000-0005-0000-0000-00005C540000}"/>
    <cellStyle name="Normal 2 5 2 2 2 2 2 4" xfId="21787" xr:uid="{00000000-0005-0000-0000-00005D540000}"/>
    <cellStyle name="Normal 2 5 2 2 2 2 2 4 2" xfId="21788" xr:uid="{00000000-0005-0000-0000-00005E540000}"/>
    <cellStyle name="Normal 2 5 2 2 2 2 2 5" xfId="21789" xr:uid="{00000000-0005-0000-0000-00005F540000}"/>
    <cellStyle name="Normal 2 5 2 2 2 2 2 5 2" xfId="21790" xr:uid="{00000000-0005-0000-0000-000060540000}"/>
    <cellStyle name="Normal 2 5 2 2 2 2 2 6" xfId="21791" xr:uid="{00000000-0005-0000-0000-000061540000}"/>
    <cellStyle name="Normal 2 5 2 2 2 2 3" xfId="21792" xr:uid="{00000000-0005-0000-0000-000062540000}"/>
    <cellStyle name="Normal 2 5 2 2 2 2 3 2" xfId="21793" xr:uid="{00000000-0005-0000-0000-000063540000}"/>
    <cellStyle name="Normal 2 5 2 2 2 2 3 2 2" xfId="21794" xr:uid="{00000000-0005-0000-0000-000064540000}"/>
    <cellStyle name="Normal 2 5 2 2 2 2 3 3" xfId="21795" xr:uid="{00000000-0005-0000-0000-000065540000}"/>
    <cellStyle name="Normal 2 5 2 2 2 2 4" xfId="21796" xr:uid="{00000000-0005-0000-0000-000066540000}"/>
    <cellStyle name="Normal 2 5 2 2 2 2 4 2" xfId="21797" xr:uid="{00000000-0005-0000-0000-000067540000}"/>
    <cellStyle name="Normal 2 5 2 2 2 2 4 2 2" xfId="21798" xr:uid="{00000000-0005-0000-0000-000068540000}"/>
    <cellStyle name="Normal 2 5 2 2 2 2 4 3" xfId="21799" xr:uid="{00000000-0005-0000-0000-000069540000}"/>
    <cellStyle name="Normal 2 5 2 2 2 2 5" xfId="21800" xr:uid="{00000000-0005-0000-0000-00006A540000}"/>
    <cellStyle name="Normal 2 5 2 2 2 2 5 2" xfId="21801" xr:uid="{00000000-0005-0000-0000-00006B540000}"/>
    <cellStyle name="Normal 2 5 2 2 2 2 6" xfId="21802" xr:uid="{00000000-0005-0000-0000-00006C540000}"/>
    <cellStyle name="Normal 2 5 2 2 2 2 6 2" xfId="21803" xr:uid="{00000000-0005-0000-0000-00006D540000}"/>
    <cellStyle name="Normal 2 5 2 2 2 2 7" xfId="21804" xr:uid="{00000000-0005-0000-0000-00006E540000}"/>
    <cellStyle name="Normal 2 5 2 2 2 3" xfId="21805" xr:uid="{00000000-0005-0000-0000-00006F540000}"/>
    <cellStyle name="Normal 2 5 2 2 2 3 2" xfId="21806" xr:uid="{00000000-0005-0000-0000-000070540000}"/>
    <cellStyle name="Normal 2 5 2 2 2 3 2 2" xfId="21807" xr:uid="{00000000-0005-0000-0000-000071540000}"/>
    <cellStyle name="Normal 2 5 2 2 2 3 2 2 2" xfId="21808" xr:uid="{00000000-0005-0000-0000-000072540000}"/>
    <cellStyle name="Normal 2 5 2 2 2 3 2 3" xfId="21809" xr:uid="{00000000-0005-0000-0000-000073540000}"/>
    <cellStyle name="Normal 2 5 2 2 2 3 3" xfId="21810" xr:uid="{00000000-0005-0000-0000-000074540000}"/>
    <cellStyle name="Normal 2 5 2 2 2 3 3 2" xfId="21811" xr:uid="{00000000-0005-0000-0000-000075540000}"/>
    <cellStyle name="Normal 2 5 2 2 2 3 3 2 2" xfId="21812" xr:uid="{00000000-0005-0000-0000-000076540000}"/>
    <cellStyle name="Normal 2 5 2 2 2 3 3 3" xfId="21813" xr:uid="{00000000-0005-0000-0000-000077540000}"/>
    <cellStyle name="Normal 2 5 2 2 2 3 4" xfId="21814" xr:uid="{00000000-0005-0000-0000-000078540000}"/>
    <cellStyle name="Normal 2 5 2 2 2 3 4 2" xfId="21815" xr:uid="{00000000-0005-0000-0000-000079540000}"/>
    <cellStyle name="Normal 2 5 2 2 2 3 5" xfId="21816" xr:uid="{00000000-0005-0000-0000-00007A540000}"/>
    <cellStyle name="Normal 2 5 2 2 2 3 5 2" xfId="21817" xr:uid="{00000000-0005-0000-0000-00007B540000}"/>
    <cellStyle name="Normal 2 5 2 2 2 3 6" xfId="21818" xr:uid="{00000000-0005-0000-0000-00007C540000}"/>
    <cellStyle name="Normal 2 5 2 2 2 4" xfId="21819" xr:uid="{00000000-0005-0000-0000-00007D540000}"/>
    <cellStyle name="Normal 2 5 2 2 2 4 2" xfId="21820" xr:uid="{00000000-0005-0000-0000-00007E540000}"/>
    <cellStyle name="Normal 2 5 2 2 2 4 2 2" xfId="21821" xr:uid="{00000000-0005-0000-0000-00007F540000}"/>
    <cellStyle name="Normal 2 5 2 2 2 4 3" xfId="21822" xr:uid="{00000000-0005-0000-0000-000080540000}"/>
    <cellStyle name="Normal 2 5 2 2 2 5" xfId="21823" xr:uid="{00000000-0005-0000-0000-000081540000}"/>
    <cellStyle name="Normal 2 5 2 2 2 5 2" xfId="21824" xr:uid="{00000000-0005-0000-0000-000082540000}"/>
    <cellStyle name="Normal 2 5 2 2 2 5 2 2" xfId="21825" xr:uid="{00000000-0005-0000-0000-000083540000}"/>
    <cellStyle name="Normal 2 5 2 2 2 5 3" xfId="21826" xr:uid="{00000000-0005-0000-0000-000084540000}"/>
    <cellStyle name="Normal 2 5 2 2 2 6" xfId="21827" xr:uid="{00000000-0005-0000-0000-000085540000}"/>
    <cellStyle name="Normal 2 5 2 2 2 6 2" xfId="21828" xr:uid="{00000000-0005-0000-0000-000086540000}"/>
    <cellStyle name="Normal 2 5 2 2 2 7" xfId="21829" xr:uid="{00000000-0005-0000-0000-000087540000}"/>
    <cellStyle name="Normal 2 5 2 2 2 7 2" xfId="21830" xr:uid="{00000000-0005-0000-0000-000088540000}"/>
    <cellStyle name="Normal 2 5 2 2 2 8" xfId="21831" xr:uid="{00000000-0005-0000-0000-000089540000}"/>
    <cellStyle name="Normal 2 5 2 2 3" xfId="21832" xr:uid="{00000000-0005-0000-0000-00008A540000}"/>
    <cellStyle name="Normal 2 5 2 2 3 2" xfId="21833" xr:uid="{00000000-0005-0000-0000-00008B540000}"/>
    <cellStyle name="Normal 2 5 2 2 3 2 2" xfId="21834" xr:uid="{00000000-0005-0000-0000-00008C540000}"/>
    <cellStyle name="Normal 2 5 2 2 3 2 2 2" xfId="21835" xr:uid="{00000000-0005-0000-0000-00008D540000}"/>
    <cellStyle name="Normal 2 5 2 2 3 2 2 2 2" xfId="21836" xr:uid="{00000000-0005-0000-0000-00008E540000}"/>
    <cellStyle name="Normal 2 5 2 2 3 2 2 3" xfId="21837" xr:uid="{00000000-0005-0000-0000-00008F540000}"/>
    <cellStyle name="Normal 2 5 2 2 3 2 3" xfId="21838" xr:uid="{00000000-0005-0000-0000-000090540000}"/>
    <cellStyle name="Normal 2 5 2 2 3 2 3 2" xfId="21839" xr:uid="{00000000-0005-0000-0000-000091540000}"/>
    <cellStyle name="Normal 2 5 2 2 3 2 3 2 2" xfId="21840" xr:uid="{00000000-0005-0000-0000-000092540000}"/>
    <cellStyle name="Normal 2 5 2 2 3 2 3 3" xfId="21841" xr:uid="{00000000-0005-0000-0000-000093540000}"/>
    <cellStyle name="Normal 2 5 2 2 3 2 4" xfId="21842" xr:uid="{00000000-0005-0000-0000-000094540000}"/>
    <cellStyle name="Normal 2 5 2 2 3 2 4 2" xfId="21843" xr:uid="{00000000-0005-0000-0000-000095540000}"/>
    <cellStyle name="Normal 2 5 2 2 3 2 5" xfId="21844" xr:uid="{00000000-0005-0000-0000-000096540000}"/>
    <cellStyle name="Normal 2 5 2 2 3 2 5 2" xfId="21845" xr:uid="{00000000-0005-0000-0000-000097540000}"/>
    <cellStyle name="Normal 2 5 2 2 3 2 6" xfId="21846" xr:uid="{00000000-0005-0000-0000-000098540000}"/>
    <cellStyle name="Normal 2 5 2 2 3 3" xfId="21847" xr:uid="{00000000-0005-0000-0000-000099540000}"/>
    <cellStyle name="Normal 2 5 2 2 3 3 2" xfId="21848" xr:uid="{00000000-0005-0000-0000-00009A540000}"/>
    <cellStyle name="Normal 2 5 2 2 3 3 2 2" xfId="21849" xr:uid="{00000000-0005-0000-0000-00009B540000}"/>
    <cellStyle name="Normal 2 5 2 2 3 3 3" xfId="21850" xr:uid="{00000000-0005-0000-0000-00009C540000}"/>
    <cellStyle name="Normal 2 5 2 2 3 4" xfId="21851" xr:uid="{00000000-0005-0000-0000-00009D540000}"/>
    <cellStyle name="Normal 2 5 2 2 3 4 2" xfId="21852" xr:uid="{00000000-0005-0000-0000-00009E540000}"/>
    <cellStyle name="Normal 2 5 2 2 3 4 2 2" xfId="21853" xr:uid="{00000000-0005-0000-0000-00009F540000}"/>
    <cellStyle name="Normal 2 5 2 2 3 4 3" xfId="21854" xr:uid="{00000000-0005-0000-0000-0000A0540000}"/>
    <cellStyle name="Normal 2 5 2 2 3 5" xfId="21855" xr:uid="{00000000-0005-0000-0000-0000A1540000}"/>
    <cellStyle name="Normal 2 5 2 2 3 5 2" xfId="21856" xr:uid="{00000000-0005-0000-0000-0000A2540000}"/>
    <cellStyle name="Normal 2 5 2 2 3 6" xfId="21857" xr:uid="{00000000-0005-0000-0000-0000A3540000}"/>
    <cellStyle name="Normal 2 5 2 2 3 6 2" xfId="21858" xr:uid="{00000000-0005-0000-0000-0000A4540000}"/>
    <cellStyle name="Normal 2 5 2 2 3 7" xfId="21859" xr:uid="{00000000-0005-0000-0000-0000A5540000}"/>
    <cellStyle name="Normal 2 5 2 2 4" xfId="21860" xr:uid="{00000000-0005-0000-0000-0000A6540000}"/>
    <cellStyle name="Normal 2 5 2 2 4 2" xfId="21861" xr:uid="{00000000-0005-0000-0000-0000A7540000}"/>
    <cellStyle name="Normal 2 5 2 2 4 2 2" xfId="21862" xr:uid="{00000000-0005-0000-0000-0000A8540000}"/>
    <cellStyle name="Normal 2 5 2 2 4 2 2 2" xfId="21863" xr:uid="{00000000-0005-0000-0000-0000A9540000}"/>
    <cellStyle name="Normal 2 5 2 2 4 2 2 2 2" xfId="21864" xr:uid="{00000000-0005-0000-0000-0000AA540000}"/>
    <cellStyle name="Normal 2 5 2 2 4 2 2 3" xfId="21865" xr:uid="{00000000-0005-0000-0000-0000AB540000}"/>
    <cellStyle name="Normal 2 5 2 2 4 2 3" xfId="21866" xr:uid="{00000000-0005-0000-0000-0000AC540000}"/>
    <cellStyle name="Normal 2 5 2 2 4 2 3 2" xfId="21867" xr:uid="{00000000-0005-0000-0000-0000AD540000}"/>
    <cellStyle name="Normal 2 5 2 2 4 2 3 2 2" xfId="21868" xr:uid="{00000000-0005-0000-0000-0000AE540000}"/>
    <cellStyle name="Normal 2 5 2 2 4 2 3 3" xfId="21869" xr:uid="{00000000-0005-0000-0000-0000AF540000}"/>
    <cellStyle name="Normal 2 5 2 2 4 2 4" xfId="21870" xr:uid="{00000000-0005-0000-0000-0000B0540000}"/>
    <cellStyle name="Normal 2 5 2 2 4 2 4 2" xfId="21871" xr:uid="{00000000-0005-0000-0000-0000B1540000}"/>
    <cellStyle name="Normal 2 5 2 2 4 2 5" xfId="21872" xr:uid="{00000000-0005-0000-0000-0000B2540000}"/>
    <cellStyle name="Normal 2 5 2 2 4 2 5 2" xfId="21873" xr:uid="{00000000-0005-0000-0000-0000B3540000}"/>
    <cellStyle name="Normal 2 5 2 2 4 2 6" xfId="21874" xr:uid="{00000000-0005-0000-0000-0000B4540000}"/>
    <cellStyle name="Normal 2 5 2 2 4 3" xfId="21875" xr:uid="{00000000-0005-0000-0000-0000B5540000}"/>
    <cellStyle name="Normal 2 5 2 2 4 3 2" xfId="21876" xr:uid="{00000000-0005-0000-0000-0000B6540000}"/>
    <cellStyle name="Normal 2 5 2 2 4 3 2 2" xfId="21877" xr:uid="{00000000-0005-0000-0000-0000B7540000}"/>
    <cellStyle name="Normal 2 5 2 2 4 3 3" xfId="21878" xr:uid="{00000000-0005-0000-0000-0000B8540000}"/>
    <cellStyle name="Normal 2 5 2 2 4 4" xfId="21879" xr:uid="{00000000-0005-0000-0000-0000B9540000}"/>
    <cellStyle name="Normal 2 5 2 2 4 4 2" xfId="21880" xr:uid="{00000000-0005-0000-0000-0000BA540000}"/>
    <cellStyle name="Normal 2 5 2 2 4 4 2 2" xfId="21881" xr:uid="{00000000-0005-0000-0000-0000BB540000}"/>
    <cellStyle name="Normal 2 5 2 2 4 4 3" xfId="21882" xr:uid="{00000000-0005-0000-0000-0000BC540000}"/>
    <cellStyle name="Normal 2 5 2 2 4 5" xfId="21883" xr:uid="{00000000-0005-0000-0000-0000BD540000}"/>
    <cellStyle name="Normal 2 5 2 2 4 5 2" xfId="21884" xr:uid="{00000000-0005-0000-0000-0000BE540000}"/>
    <cellStyle name="Normal 2 5 2 2 4 6" xfId="21885" xr:uid="{00000000-0005-0000-0000-0000BF540000}"/>
    <cellStyle name="Normal 2 5 2 2 4 6 2" xfId="21886" xr:uid="{00000000-0005-0000-0000-0000C0540000}"/>
    <cellStyle name="Normal 2 5 2 2 4 7" xfId="21887" xr:uid="{00000000-0005-0000-0000-0000C1540000}"/>
    <cellStyle name="Normal 2 5 2 2 5" xfId="21888" xr:uid="{00000000-0005-0000-0000-0000C2540000}"/>
    <cellStyle name="Normal 2 5 2 2 5 2" xfId="21889" xr:uid="{00000000-0005-0000-0000-0000C3540000}"/>
    <cellStyle name="Normal 2 5 2 2 5 2 2" xfId="21890" xr:uid="{00000000-0005-0000-0000-0000C4540000}"/>
    <cellStyle name="Normal 2 5 2 2 5 2 2 2" xfId="21891" xr:uid="{00000000-0005-0000-0000-0000C5540000}"/>
    <cellStyle name="Normal 2 5 2 2 5 2 3" xfId="21892" xr:uid="{00000000-0005-0000-0000-0000C6540000}"/>
    <cellStyle name="Normal 2 5 2 2 5 3" xfId="21893" xr:uid="{00000000-0005-0000-0000-0000C7540000}"/>
    <cellStyle name="Normal 2 5 2 2 5 3 2" xfId="21894" xr:uid="{00000000-0005-0000-0000-0000C8540000}"/>
    <cellStyle name="Normal 2 5 2 2 5 3 2 2" xfId="21895" xr:uid="{00000000-0005-0000-0000-0000C9540000}"/>
    <cellStyle name="Normal 2 5 2 2 5 3 3" xfId="21896" xr:uid="{00000000-0005-0000-0000-0000CA540000}"/>
    <cellStyle name="Normal 2 5 2 2 5 4" xfId="21897" xr:uid="{00000000-0005-0000-0000-0000CB540000}"/>
    <cellStyle name="Normal 2 5 2 2 5 4 2" xfId="21898" xr:uid="{00000000-0005-0000-0000-0000CC540000}"/>
    <cellStyle name="Normal 2 5 2 2 5 5" xfId="21899" xr:uid="{00000000-0005-0000-0000-0000CD540000}"/>
    <cellStyle name="Normal 2 5 2 2 5 5 2" xfId="21900" xr:uid="{00000000-0005-0000-0000-0000CE540000}"/>
    <cellStyle name="Normal 2 5 2 2 5 6" xfId="21901" xr:uid="{00000000-0005-0000-0000-0000CF540000}"/>
    <cellStyle name="Normal 2 5 2 2 6" xfId="21902" xr:uid="{00000000-0005-0000-0000-0000D0540000}"/>
    <cellStyle name="Normal 2 5 2 2 6 2" xfId="21903" xr:uid="{00000000-0005-0000-0000-0000D1540000}"/>
    <cellStyle name="Normal 2 5 2 2 6 2 2" xfId="21904" xr:uid="{00000000-0005-0000-0000-0000D2540000}"/>
    <cellStyle name="Normal 2 5 2 2 6 3" xfId="21905" xr:uid="{00000000-0005-0000-0000-0000D3540000}"/>
    <cellStyle name="Normal 2 5 2 2 7" xfId="21906" xr:uid="{00000000-0005-0000-0000-0000D4540000}"/>
    <cellStyle name="Normal 2 5 2 2 7 2" xfId="21907" xr:uid="{00000000-0005-0000-0000-0000D5540000}"/>
    <cellStyle name="Normal 2 5 2 2 7 2 2" xfId="21908" xr:uid="{00000000-0005-0000-0000-0000D6540000}"/>
    <cellStyle name="Normal 2 5 2 2 7 3" xfId="21909" xr:uid="{00000000-0005-0000-0000-0000D7540000}"/>
    <cellStyle name="Normal 2 5 2 2 8" xfId="21910" xr:uid="{00000000-0005-0000-0000-0000D8540000}"/>
    <cellStyle name="Normal 2 5 2 2 8 2" xfId="21911" xr:uid="{00000000-0005-0000-0000-0000D9540000}"/>
    <cellStyle name="Normal 2 5 2 2 9" xfId="21912" xr:uid="{00000000-0005-0000-0000-0000DA540000}"/>
    <cellStyle name="Normal 2 5 2 2 9 2" xfId="21913" xr:uid="{00000000-0005-0000-0000-0000DB540000}"/>
    <cellStyle name="Normal 2 5 2 3" xfId="21914" xr:uid="{00000000-0005-0000-0000-0000DC540000}"/>
    <cellStyle name="Normal 2 5 2 3 2" xfId="21915" xr:uid="{00000000-0005-0000-0000-0000DD540000}"/>
    <cellStyle name="Normal 2 5 2 3 2 2" xfId="21916" xr:uid="{00000000-0005-0000-0000-0000DE540000}"/>
    <cellStyle name="Normal 2 5 2 3 2 2 2" xfId="21917" xr:uid="{00000000-0005-0000-0000-0000DF540000}"/>
    <cellStyle name="Normal 2 5 2 3 2 2 2 2" xfId="21918" xr:uid="{00000000-0005-0000-0000-0000E0540000}"/>
    <cellStyle name="Normal 2 5 2 3 2 2 2 2 2" xfId="21919" xr:uid="{00000000-0005-0000-0000-0000E1540000}"/>
    <cellStyle name="Normal 2 5 2 3 2 2 2 3" xfId="21920" xr:uid="{00000000-0005-0000-0000-0000E2540000}"/>
    <cellStyle name="Normal 2 5 2 3 2 2 3" xfId="21921" xr:uid="{00000000-0005-0000-0000-0000E3540000}"/>
    <cellStyle name="Normal 2 5 2 3 2 2 3 2" xfId="21922" xr:uid="{00000000-0005-0000-0000-0000E4540000}"/>
    <cellStyle name="Normal 2 5 2 3 2 2 3 2 2" xfId="21923" xr:uid="{00000000-0005-0000-0000-0000E5540000}"/>
    <cellStyle name="Normal 2 5 2 3 2 2 3 3" xfId="21924" xr:uid="{00000000-0005-0000-0000-0000E6540000}"/>
    <cellStyle name="Normal 2 5 2 3 2 2 4" xfId="21925" xr:uid="{00000000-0005-0000-0000-0000E7540000}"/>
    <cellStyle name="Normal 2 5 2 3 2 2 4 2" xfId="21926" xr:uid="{00000000-0005-0000-0000-0000E8540000}"/>
    <cellStyle name="Normal 2 5 2 3 2 2 5" xfId="21927" xr:uid="{00000000-0005-0000-0000-0000E9540000}"/>
    <cellStyle name="Normal 2 5 2 3 2 2 5 2" xfId="21928" xr:uid="{00000000-0005-0000-0000-0000EA540000}"/>
    <cellStyle name="Normal 2 5 2 3 2 2 6" xfId="21929" xr:uid="{00000000-0005-0000-0000-0000EB540000}"/>
    <cellStyle name="Normal 2 5 2 3 2 3" xfId="21930" xr:uid="{00000000-0005-0000-0000-0000EC540000}"/>
    <cellStyle name="Normal 2 5 2 3 2 3 2" xfId="21931" xr:uid="{00000000-0005-0000-0000-0000ED540000}"/>
    <cellStyle name="Normal 2 5 2 3 2 3 2 2" xfId="21932" xr:uid="{00000000-0005-0000-0000-0000EE540000}"/>
    <cellStyle name="Normal 2 5 2 3 2 3 3" xfId="21933" xr:uid="{00000000-0005-0000-0000-0000EF540000}"/>
    <cellStyle name="Normal 2 5 2 3 2 4" xfId="21934" xr:uid="{00000000-0005-0000-0000-0000F0540000}"/>
    <cellStyle name="Normal 2 5 2 3 2 4 2" xfId="21935" xr:uid="{00000000-0005-0000-0000-0000F1540000}"/>
    <cellStyle name="Normal 2 5 2 3 2 4 2 2" xfId="21936" xr:uid="{00000000-0005-0000-0000-0000F2540000}"/>
    <cellStyle name="Normal 2 5 2 3 2 4 3" xfId="21937" xr:uid="{00000000-0005-0000-0000-0000F3540000}"/>
    <cellStyle name="Normal 2 5 2 3 2 5" xfId="21938" xr:uid="{00000000-0005-0000-0000-0000F4540000}"/>
    <cellStyle name="Normal 2 5 2 3 2 5 2" xfId="21939" xr:uid="{00000000-0005-0000-0000-0000F5540000}"/>
    <cellStyle name="Normal 2 5 2 3 2 6" xfId="21940" xr:uid="{00000000-0005-0000-0000-0000F6540000}"/>
    <cellStyle name="Normal 2 5 2 3 2 6 2" xfId="21941" xr:uid="{00000000-0005-0000-0000-0000F7540000}"/>
    <cellStyle name="Normal 2 5 2 3 2 7" xfId="21942" xr:uid="{00000000-0005-0000-0000-0000F8540000}"/>
    <cellStyle name="Normal 2 5 2 3 3" xfId="21943" xr:uid="{00000000-0005-0000-0000-0000F9540000}"/>
    <cellStyle name="Normal 2 5 2 3 3 2" xfId="21944" xr:uid="{00000000-0005-0000-0000-0000FA540000}"/>
    <cellStyle name="Normal 2 5 2 3 3 2 2" xfId="21945" xr:uid="{00000000-0005-0000-0000-0000FB540000}"/>
    <cellStyle name="Normal 2 5 2 3 3 2 2 2" xfId="21946" xr:uid="{00000000-0005-0000-0000-0000FC540000}"/>
    <cellStyle name="Normal 2 5 2 3 3 2 3" xfId="21947" xr:uid="{00000000-0005-0000-0000-0000FD540000}"/>
    <cellStyle name="Normal 2 5 2 3 3 3" xfId="21948" xr:uid="{00000000-0005-0000-0000-0000FE540000}"/>
    <cellStyle name="Normal 2 5 2 3 3 3 2" xfId="21949" xr:uid="{00000000-0005-0000-0000-0000FF540000}"/>
    <cellStyle name="Normal 2 5 2 3 3 3 2 2" xfId="21950" xr:uid="{00000000-0005-0000-0000-000000550000}"/>
    <cellStyle name="Normal 2 5 2 3 3 3 3" xfId="21951" xr:uid="{00000000-0005-0000-0000-000001550000}"/>
    <cellStyle name="Normal 2 5 2 3 3 4" xfId="21952" xr:uid="{00000000-0005-0000-0000-000002550000}"/>
    <cellStyle name="Normal 2 5 2 3 3 4 2" xfId="21953" xr:uid="{00000000-0005-0000-0000-000003550000}"/>
    <cellStyle name="Normal 2 5 2 3 3 5" xfId="21954" xr:uid="{00000000-0005-0000-0000-000004550000}"/>
    <cellStyle name="Normal 2 5 2 3 3 5 2" xfId="21955" xr:uid="{00000000-0005-0000-0000-000005550000}"/>
    <cellStyle name="Normal 2 5 2 3 3 6" xfId="21956" xr:uid="{00000000-0005-0000-0000-000006550000}"/>
    <cellStyle name="Normal 2 5 2 3 4" xfId="21957" xr:uid="{00000000-0005-0000-0000-000007550000}"/>
    <cellStyle name="Normal 2 5 2 3 4 2" xfId="21958" xr:uid="{00000000-0005-0000-0000-000008550000}"/>
    <cellStyle name="Normal 2 5 2 3 4 2 2" xfId="21959" xr:uid="{00000000-0005-0000-0000-000009550000}"/>
    <cellStyle name="Normal 2 5 2 3 4 3" xfId="21960" xr:uid="{00000000-0005-0000-0000-00000A550000}"/>
    <cellStyle name="Normal 2 5 2 3 5" xfId="21961" xr:uid="{00000000-0005-0000-0000-00000B550000}"/>
    <cellStyle name="Normal 2 5 2 3 5 2" xfId="21962" xr:uid="{00000000-0005-0000-0000-00000C550000}"/>
    <cellStyle name="Normal 2 5 2 3 5 2 2" xfId="21963" xr:uid="{00000000-0005-0000-0000-00000D550000}"/>
    <cellStyle name="Normal 2 5 2 3 5 3" xfId="21964" xr:uid="{00000000-0005-0000-0000-00000E550000}"/>
    <cellStyle name="Normal 2 5 2 3 6" xfId="21965" xr:uid="{00000000-0005-0000-0000-00000F550000}"/>
    <cellStyle name="Normal 2 5 2 3 6 2" xfId="21966" xr:uid="{00000000-0005-0000-0000-000010550000}"/>
    <cellStyle name="Normal 2 5 2 3 7" xfId="21967" xr:uid="{00000000-0005-0000-0000-000011550000}"/>
    <cellStyle name="Normal 2 5 2 3 7 2" xfId="21968" xr:uid="{00000000-0005-0000-0000-000012550000}"/>
    <cellStyle name="Normal 2 5 2 3 8" xfId="21969" xr:uid="{00000000-0005-0000-0000-000013550000}"/>
    <cellStyle name="Normal 2 5 2 4" xfId="21970" xr:uid="{00000000-0005-0000-0000-000014550000}"/>
    <cellStyle name="Normal 2 5 2 4 2" xfId="21971" xr:uid="{00000000-0005-0000-0000-000015550000}"/>
    <cellStyle name="Normal 2 5 2 4 2 2" xfId="21972" xr:uid="{00000000-0005-0000-0000-000016550000}"/>
    <cellStyle name="Normal 2 5 2 4 2 2 2" xfId="21973" xr:uid="{00000000-0005-0000-0000-000017550000}"/>
    <cellStyle name="Normal 2 5 2 4 2 2 2 2" xfId="21974" xr:uid="{00000000-0005-0000-0000-000018550000}"/>
    <cellStyle name="Normal 2 5 2 4 2 2 3" xfId="21975" xr:uid="{00000000-0005-0000-0000-000019550000}"/>
    <cellStyle name="Normal 2 5 2 4 2 3" xfId="21976" xr:uid="{00000000-0005-0000-0000-00001A550000}"/>
    <cellStyle name="Normal 2 5 2 4 2 3 2" xfId="21977" xr:uid="{00000000-0005-0000-0000-00001B550000}"/>
    <cellStyle name="Normal 2 5 2 4 2 3 2 2" xfId="21978" xr:uid="{00000000-0005-0000-0000-00001C550000}"/>
    <cellStyle name="Normal 2 5 2 4 2 3 3" xfId="21979" xr:uid="{00000000-0005-0000-0000-00001D550000}"/>
    <cellStyle name="Normal 2 5 2 4 2 4" xfId="21980" xr:uid="{00000000-0005-0000-0000-00001E550000}"/>
    <cellStyle name="Normal 2 5 2 4 2 4 2" xfId="21981" xr:uid="{00000000-0005-0000-0000-00001F550000}"/>
    <cellStyle name="Normal 2 5 2 4 2 5" xfId="21982" xr:uid="{00000000-0005-0000-0000-000020550000}"/>
    <cellStyle name="Normal 2 5 2 4 2 5 2" xfId="21983" xr:uid="{00000000-0005-0000-0000-000021550000}"/>
    <cellStyle name="Normal 2 5 2 4 2 6" xfId="21984" xr:uid="{00000000-0005-0000-0000-000022550000}"/>
    <cellStyle name="Normal 2 5 2 4 3" xfId="21985" xr:uid="{00000000-0005-0000-0000-000023550000}"/>
    <cellStyle name="Normal 2 5 2 4 3 2" xfId="21986" xr:uid="{00000000-0005-0000-0000-000024550000}"/>
    <cellStyle name="Normal 2 5 2 4 3 2 2" xfId="21987" xr:uid="{00000000-0005-0000-0000-000025550000}"/>
    <cellStyle name="Normal 2 5 2 4 3 3" xfId="21988" xr:uid="{00000000-0005-0000-0000-000026550000}"/>
    <cellStyle name="Normal 2 5 2 4 4" xfId="21989" xr:uid="{00000000-0005-0000-0000-000027550000}"/>
    <cellStyle name="Normal 2 5 2 4 4 2" xfId="21990" xr:uid="{00000000-0005-0000-0000-000028550000}"/>
    <cellStyle name="Normal 2 5 2 4 4 2 2" xfId="21991" xr:uid="{00000000-0005-0000-0000-000029550000}"/>
    <cellStyle name="Normal 2 5 2 4 4 3" xfId="21992" xr:uid="{00000000-0005-0000-0000-00002A550000}"/>
    <cellStyle name="Normal 2 5 2 4 5" xfId="21993" xr:uid="{00000000-0005-0000-0000-00002B550000}"/>
    <cellStyle name="Normal 2 5 2 4 5 2" xfId="21994" xr:uid="{00000000-0005-0000-0000-00002C550000}"/>
    <cellStyle name="Normal 2 5 2 4 6" xfId="21995" xr:uid="{00000000-0005-0000-0000-00002D550000}"/>
    <cellStyle name="Normal 2 5 2 4 6 2" xfId="21996" xr:uid="{00000000-0005-0000-0000-00002E550000}"/>
    <cellStyle name="Normal 2 5 2 4 7" xfId="21997" xr:uid="{00000000-0005-0000-0000-00002F550000}"/>
    <cellStyle name="Normal 2 5 2 5" xfId="21998" xr:uid="{00000000-0005-0000-0000-000030550000}"/>
    <cellStyle name="Normal 2 5 2 5 2" xfId="21999" xr:uid="{00000000-0005-0000-0000-000031550000}"/>
    <cellStyle name="Normal 2 5 2 5 2 2" xfId="22000" xr:uid="{00000000-0005-0000-0000-000032550000}"/>
    <cellStyle name="Normal 2 5 2 5 2 2 2" xfId="22001" xr:uid="{00000000-0005-0000-0000-000033550000}"/>
    <cellStyle name="Normal 2 5 2 5 2 2 2 2" xfId="22002" xr:uid="{00000000-0005-0000-0000-000034550000}"/>
    <cellStyle name="Normal 2 5 2 5 2 2 3" xfId="22003" xr:uid="{00000000-0005-0000-0000-000035550000}"/>
    <cellStyle name="Normal 2 5 2 5 2 3" xfId="22004" xr:uid="{00000000-0005-0000-0000-000036550000}"/>
    <cellStyle name="Normal 2 5 2 5 2 3 2" xfId="22005" xr:uid="{00000000-0005-0000-0000-000037550000}"/>
    <cellStyle name="Normal 2 5 2 5 2 3 2 2" xfId="22006" xr:uid="{00000000-0005-0000-0000-000038550000}"/>
    <cellStyle name="Normal 2 5 2 5 2 3 3" xfId="22007" xr:uid="{00000000-0005-0000-0000-000039550000}"/>
    <cellStyle name="Normal 2 5 2 5 2 4" xfId="22008" xr:uid="{00000000-0005-0000-0000-00003A550000}"/>
    <cellStyle name="Normal 2 5 2 5 2 4 2" xfId="22009" xr:uid="{00000000-0005-0000-0000-00003B550000}"/>
    <cellStyle name="Normal 2 5 2 5 2 5" xfId="22010" xr:uid="{00000000-0005-0000-0000-00003C550000}"/>
    <cellStyle name="Normal 2 5 2 5 2 5 2" xfId="22011" xr:uid="{00000000-0005-0000-0000-00003D550000}"/>
    <cellStyle name="Normal 2 5 2 5 2 6" xfId="22012" xr:uid="{00000000-0005-0000-0000-00003E550000}"/>
    <cellStyle name="Normal 2 5 2 5 3" xfId="22013" xr:uid="{00000000-0005-0000-0000-00003F550000}"/>
    <cellStyle name="Normal 2 5 2 5 3 2" xfId="22014" xr:uid="{00000000-0005-0000-0000-000040550000}"/>
    <cellStyle name="Normal 2 5 2 5 3 2 2" xfId="22015" xr:uid="{00000000-0005-0000-0000-000041550000}"/>
    <cellStyle name="Normal 2 5 2 5 3 3" xfId="22016" xr:uid="{00000000-0005-0000-0000-000042550000}"/>
    <cellStyle name="Normal 2 5 2 5 4" xfId="22017" xr:uid="{00000000-0005-0000-0000-000043550000}"/>
    <cellStyle name="Normal 2 5 2 5 4 2" xfId="22018" xr:uid="{00000000-0005-0000-0000-000044550000}"/>
    <cellStyle name="Normal 2 5 2 5 4 2 2" xfId="22019" xr:uid="{00000000-0005-0000-0000-000045550000}"/>
    <cellStyle name="Normal 2 5 2 5 4 3" xfId="22020" xr:uid="{00000000-0005-0000-0000-000046550000}"/>
    <cellStyle name="Normal 2 5 2 5 5" xfId="22021" xr:uid="{00000000-0005-0000-0000-000047550000}"/>
    <cellStyle name="Normal 2 5 2 5 5 2" xfId="22022" xr:uid="{00000000-0005-0000-0000-000048550000}"/>
    <cellStyle name="Normal 2 5 2 5 6" xfId="22023" xr:uid="{00000000-0005-0000-0000-000049550000}"/>
    <cellStyle name="Normal 2 5 2 5 6 2" xfId="22024" xr:uid="{00000000-0005-0000-0000-00004A550000}"/>
    <cellStyle name="Normal 2 5 2 5 7" xfId="22025" xr:uid="{00000000-0005-0000-0000-00004B550000}"/>
    <cellStyle name="Normal 2 5 2 6" xfId="22026" xr:uid="{00000000-0005-0000-0000-00004C550000}"/>
    <cellStyle name="Normal 2 5 2 6 2" xfId="22027" xr:uid="{00000000-0005-0000-0000-00004D550000}"/>
    <cellStyle name="Normal 2 5 2 6 2 2" xfId="22028" xr:uid="{00000000-0005-0000-0000-00004E550000}"/>
    <cellStyle name="Normal 2 5 2 6 2 2 2" xfId="22029" xr:uid="{00000000-0005-0000-0000-00004F550000}"/>
    <cellStyle name="Normal 2 5 2 6 2 3" xfId="22030" xr:uid="{00000000-0005-0000-0000-000050550000}"/>
    <cellStyle name="Normal 2 5 2 6 3" xfId="22031" xr:uid="{00000000-0005-0000-0000-000051550000}"/>
    <cellStyle name="Normal 2 5 2 6 3 2" xfId="22032" xr:uid="{00000000-0005-0000-0000-000052550000}"/>
    <cellStyle name="Normal 2 5 2 6 3 2 2" xfId="22033" xr:uid="{00000000-0005-0000-0000-000053550000}"/>
    <cellStyle name="Normal 2 5 2 6 3 3" xfId="22034" xr:uid="{00000000-0005-0000-0000-000054550000}"/>
    <cellStyle name="Normal 2 5 2 6 4" xfId="22035" xr:uid="{00000000-0005-0000-0000-000055550000}"/>
    <cellStyle name="Normal 2 5 2 6 4 2" xfId="22036" xr:uid="{00000000-0005-0000-0000-000056550000}"/>
    <cellStyle name="Normal 2 5 2 6 5" xfId="22037" xr:uid="{00000000-0005-0000-0000-000057550000}"/>
    <cellStyle name="Normal 2 5 2 6 5 2" xfId="22038" xr:uid="{00000000-0005-0000-0000-000058550000}"/>
    <cellStyle name="Normal 2 5 2 6 6" xfId="22039" xr:uid="{00000000-0005-0000-0000-000059550000}"/>
    <cellStyle name="Normal 2 5 2 7" xfId="22040" xr:uid="{00000000-0005-0000-0000-00005A550000}"/>
    <cellStyle name="Normal 2 5 2 7 2" xfId="22041" xr:uid="{00000000-0005-0000-0000-00005B550000}"/>
    <cellStyle name="Normal 2 5 2 7 2 2" xfId="22042" xr:uid="{00000000-0005-0000-0000-00005C550000}"/>
    <cellStyle name="Normal 2 5 2 7 3" xfId="22043" xr:uid="{00000000-0005-0000-0000-00005D550000}"/>
    <cellStyle name="Normal 2 5 2 8" xfId="22044" xr:uid="{00000000-0005-0000-0000-00005E550000}"/>
    <cellStyle name="Normal 2 5 2 8 2" xfId="22045" xr:uid="{00000000-0005-0000-0000-00005F550000}"/>
    <cellStyle name="Normal 2 5 2 8 2 2" xfId="22046" xr:uid="{00000000-0005-0000-0000-000060550000}"/>
    <cellStyle name="Normal 2 5 2 8 3" xfId="22047" xr:uid="{00000000-0005-0000-0000-000061550000}"/>
    <cellStyle name="Normal 2 5 2 9" xfId="22048" xr:uid="{00000000-0005-0000-0000-000062550000}"/>
    <cellStyle name="Normal 2 5 2 9 2" xfId="22049" xr:uid="{00000000-0005-0000-0000-000063550000}"/>
    <cellStyle name="Normal 2 5 3" xfId="22050" xr:uid="{00000000-0005-0000-0000-000064550000}"/>
    <cellStyle name="Normal 2 5 3 10" xfId="22051" xr:uid="{00000000-0005-0000-0000-000065550000}"/>
    <cellStyle name="Normal 2 5 3 2" xfId="22052" xr:uid="{00000000-0005-0000-0000-000066550000}"/>
    <cellStyle name="Normal 2 5 3 2 2" xfId="22053" xr:uid="{00000000-0005-0000-0000-000067550000}"/>
    <cellStyle name="Normal 2 5 3 2 2 2" xfId="22054" xr:uid="{00000000-0005-0000-0000-000068550000}"/>
    <cellStyle name="Normal 2 5 3 2 2 2 2" xfId="22055" xr:uid="{00000000-0005-0000-0000-000069550000}"/>
    <cellStyle name="Normal 2 5 3 2 2 2 2 2" xfId="22056" xr:uid="{00000000-0005-0000-0000-00006A550000}"/>
    <cellStyle name="Normal 2 5 3 2 2 2 2 2 2" xfId="22057" xr:uid="{00000000-0005-0000-0000-00006B550000}"/>
    <cellStyle name="Normal 2 5 3 2 2 2 2 3" xfId="22058" xr:uid="{00000000-0005-0000-0000-00006C550000}"/>
    <cellStyle name="Normal 2 5 3 2 2 2 3" xfId="22059" xr:uid="{00000000-0005-0000-0000-00006D550000}"/>
    <cellStyle name="Normal 2 5 3 2 2 2 3 2" xfId="22060" xr:uid="{00000000-0005-0000-0000-00006E550000}"/>
    <cellStyle name="Normal 2 5 3 2 2 2 3 2 2" xfId="22061" xr:uid="{00000000-0005-0000-0000-00006F550000}"/>
    <cellStyle name="Normal 2 5 3 2 2 2 3 3" xfId="22062" xr:uid="{00000000-0005-0000-0000-000070550000}"/>
    <cellStyle name="Normal 2 5 3 2 2 2 4" xfId="22063" xr:uid="{00000000-0005-0000-0000-000071550000}"/>
    <cellStyle name="Normal 2 5 3 2 2 2 4 2" xfId="22064" xr:uid="{00000000-0005-0000-0000-000072550000}"/>
    <cellStyle name="Normal 2 5 3 2 2 2 5" xfId="22065" xr:uid="{00000000-0005-0000-0000-000073550000}"/>
    <cellStyle name="Normal 2 5 3 2 2 2 5 2" xfId="22066" xr:uid="{00000000-0005-0000-0000-000074550000}"/>
    <cellStyle name="Normal 2 5 3 2 2 2 6" xfId="22067" xr:uid="{00000000-0005-0000-0000-000075550000}"/>
    <cellStyle name="Normal 2 5 3 2 2 3" xfId="22068" xr:uid="{00000000-0005-0000-0000-000076550000}"/>
    <cellStyle name="Normal 2 5 3 2 2 3 2" xfId="22069" xr:uid="{00000000-0005-0000-0000-000077550000}"/>
    <cellStyle name="Normal 2 5 3 2 2 3 2 2" xfId="22070" xr:uid="{00000000-0005-0000-0000-000078550000}"/>
    <cellStyle name="Normal 2 5 3 2 2 3 3" xfId="22071" xr:uid="{00000000-0005-0000-0000-000079550000}"/>
    <cellStyle name="Normal 2 5 3 2 2 4" xfId="22072" xr:uid="{00000000-0005-0000-0000-00007A550000}"/>
    <cellStyle name="Normal 2 5 3 2 2 4 2" xfId="22073" xr:uid="{00000000-0005-0000-0000-00007B550000}"/>
    <cellStyle name="Normal 2 5 3 2 2 4 2 2" xfId="22074" xr:uid="{00000000-0005-0000-0000-00007C550000}"/>
    <cellStyle name="Normal 2 5 3 2 2 4 3" xfId="22075" xr:uid="{00000000-0005-0000-0000-00007D550000}"/>
    <cellStyle name="Normal 2 5 3 2 2 5" xfId="22076" xr:uid="{00000000-0005-0000-0000-00007E550000}"/>
    <cellStyle name="Normal 2 5 3 2 2 5 2" xfId="22077" xr:uid="{00000000-0005-0000-0000-00007F550000}"/>
    <cellStyle name="Normal 2 5 3 2 2 6" xfId="22078" xr:uid="{00000000-0005-0000-0000-000080550000}"/>
    <cellStyle name="Normal 2 5 3 2 2 6 2" xfId="22079" xr:uid="{00000000-0005-0000-0000-000081550000}"/>
    <cellStyle name="Normal 2 5 3 2 2 7" xfId="22080" xr:uid="{00000000-0005-0000-0000-000082550000}"/>
    <cellStyle name="Normal 2 5 3 2 3" xfId="22081" xr:uid="{00000000-0005-0000-0000-000083550000}"/>
    <cellStyle name="Normal 2 5 3 2 3 2" xfId="22082" xr:uid="{00000000-0005-0000-0000-000084550000}"/>
    <cellStyle name="Normal 2 5 3 2 3 2 2" xfId="22083" xr:uid="{00000000-0005-0000-0000-000085550000}"/>
    <cellStyle name="Normal 2 5 3 2 3 2 2 2" xfId="22084" xr:uid="{00000000-0005-0000-0000-000086550000}"/>
    <cellStyle name="Normal 2 5 3 2 3 2 3" xfId="22085" xr:uid="{00000000-0005-0000-0000-000087550000}"/>
    <cellStyle name="Normal 2 5 3 2 3 3" xfId="22086" xr:uid="{00000000-0005-0000-0000-000088550000}"/>
    <cellStyle name="Normal 2 5 3 2 3 3 2" xfId="22087" xr:uid="{00000000-0005-0000-0000-000089550000}"/>
    <cellStyle name="Normal 2 5 3 2 3 3 2 2" xfId="22088" xr:uid="{00000000-0005-0000-0000-00008A550000}"/>
    <cellStyle name="Normal 2 5 3 2 3 3 3" xfId="22089" xr:uid="{00000000-0005-0000-0000-00008B550000}"/>
    <cellStyle name="Normal 2 5 3 2 3 4" xfId="22090" xr:uid="{00000000-0005-0000-0000-00008C550000}"/>
    <cellStyle name="Normal 2 5 3 2 3 4 2" xfId="22091" xr:uid="{00000000-0005-0000-0000-00008D550000}"/>
    <cellStyle name="Normal 2 5 3 2 3 5" xfId="22092" xr:uid="{00000000-0005-0000-0000-00008E550000}"/>
    <cellStyle name="Normal 2 5 3 2 3 5 2" xfId="22093" xr:uid="{00000000-0005-0000-0000-00008F550000}"/>
    <cellStyle name="Normal 2 5 3 2 3 6" xfId="22094" xr:uid="{00000000-0005-0000-0000-000090550000}"/>
    <cellStyle name="Normal 2 5 3 2 4" xfId="22095" xr:uid="{00000000-0005-0000-0000-000091550000}"/>
    <cellStyle name="Normal 2 5 3 2 4 2" xfId="22096" xr:uid="{00000000-0005-0000-0000-000092550000}"/>
    <cellStyle name="Normal 2 5 3 2 4 2 2" xfId="22097" xr:uid="{00000000-0005-0000-0000-000093550000}"/>
    <cellStyle name="Normal 2 5 3 2 4 3" xfId="22098" xr:uid="{00000000-0005-0000-0000-000094550000}"/>
    <cellStyle name="Normal 2 5 3 2 5" xfId="22099" xr:uid="{00000000-0005-0000-0000-000095550000}"/>
    <cellStyle name="Normal 2 5 3 2 5 2" xfId="22100" xr:uid="{00000000-0005-0000-0000-000096550000}"/>
    <cellStyle name="Normal 2 5 3 2 5 2 2" xfId="22101" xr:uid="{00000000-0005-0000-0000-000097550000}"/>
    <cellStyle name="Normal 2 5 3 2 5 3" xfId="22102" xr:uid="{00000000-0005-0000-0000-000098550000}"/>
    <cellStyle name="Normal 2 5 3 2 6" xfId="22103" xr:uid="{00000000-0005-0000-0000-000099550000}"/>
    <cellStyle name="Normal 2 5 3 2 6 2" xfId="22104" xr:uid="{00000000-0005-0000-0000-00009A550000}"/>
    <cellStyle name="Normal 2 5 3 2 7" xfId="22105" xr:uid="{00000000-0005-0000-0000-00009B550000}"/>
    <cellStyle name="Normal 2 5 3 2 7 2" xfId="22106" xr:uid="{00000000-0005-0000-0000-00009C550000}"/>
    <cellStyle name="Normal 2 5 3 2 8" xfId="22107" xr:uid="{00000000-0005-0000-0000-00009D550000}"/>
    <cellStyle name="Normal 2 5 3 3" xfId="22108" xr:uid="{00000000-0005-0000-0000-00009E550000}"/>
    <cellStyle name="Normal 2 5 3 3 2" xfId="22109" xr:uid="{00000000-0005-0000-0000-00009F550000}"/>
    <cellStyle name="Normal 2 5 3 3 2 2" xfId="22110" xr:uid="{00000000-0005-0000-0000-0000A0550000}"/>
    <cellStyle name="Normal 2 5 3 3 2 2 2" xfId="22111" xr:uid="{00000000-0005-0000-0000-0000A1550000}"/>
    <cellStyle name="Normal 2 5 3 3 2 2 2 2" xfId="22112" xr:uid="{00000000-0005-0000-0000-0000A2550000}"/>
    <cellStyle name="Normal 2 5 3 3 2 2 3" xfId="22113" xr:uid="{00000000-0005-0000-0000-0000A3550000}"/>
    <cellStyle name="Normal 2 5 3 3 2 3" xfId="22114" xr:uid="{00000000-0005-0000-0000-0000A4550000}"/>
    <cellStyle name="Normal 2 5 3 3 2 3 2" xfId="22115" xr:uid="{00000000-0005-0000-0000-0000A5550000}"/>
    <cellStyle name="Normal 2 5 3 3 2 3 2 2" xfId="22116" xr:uid="{00000000-0005-0000-0000-0000A6550000}"/>
    <cellStyle name="Normal 2 5 3 3 2 3 3" xfId="22117" xr:uid="{00000000-0005-0000-0000-0000A7550000}"/>
    <cellStyle name="Normal 2 5 3 3 2 4" xfId="22118" xr:uid="{00000000-0005-0000-0000-0000A8550000}"/>
    <cellStyle name="Normal 2 5 3 3 2 4 2" xfId="22119" xr:uid="{00000000-0005-0000-0000-0000A9550000}"/>
    <cellStyle name="Normal 2 5 3 3 2 5" xfId="22120" xr:uid="{00000000-0005-0000-0000-0000AA550000}"/>
    <cellStyle name="Normal 2 5 3 3 2 5 2" xfId="22121" xr:uid="{00000000-0005-0000-0000-0000AB550000}"/>
    <cellStyle name="Normal 2 5 3 3 2 6" xfId="22122" xr:uid="{00000000-0005-0000-0000-0000AC550000}"/>
    <cellStyle name="Normal 2 5 3 3 3" xfId="22123" xr:uid="{00000000-0005-0000-0000-0000AD550000}"/>
    <cellStyle name="Normal 2 5 3 3 3 2" xfId="22124" xr:uid="{00000000-0005-0000-0000-0000AE550000}"/>
    <cellStyle name="Normal 2 5 3 3 3 2 2" xfId="22125" xr:uid="{00000000-0005-0000-0000-0000AF550000}"/>
    <cellStyle name="Normal 2 5 3 3 3 3" xfId="22126" xr:uid="{00000000-0005-0000-0000-0000B0550000}"/>
    <cellStyle name="Normal 2 5 3 3 4" xfId="22127" xr:uid="{00000000-0005-0000-0000-0000B1550000}"/>
    <cellStyle name="Normal 2 5 3 3 4 2" xfId="22128" xr:uid="{00000000-0005-0000-0000-0000B2550000}"/>
    <cellStyle name="Normal 2 5 3 3 4 2 2" xfId="22129" xr:uid="{00000000-0005-0000-0000-0000B3550000}"/>
    <cellStyle name="Normal 2 5 3 3 4 3" xfId="22130" xr:uid="{00000000-0005-0000-0000-0000B4550000}"/>
    <cellStyle name="Normal 2 5 3 3 5" xfId="22131" xr:uid="{00000000-0005-0000-0000-0000B5550000}"/>
    <cellStyle name="Normal 2 5 3 3 5 2" xfId="22132" xr:uid="{00000000-0005-0000-0000-0000B6550000}"/>
    <cellStyle name="Normal 2 5 3 3 6" xfId="22133" xr:uid="{00000000-0005-0000-0000-0000B7550000}"/>
    <cellStyle name="Normal 2 5 3 3 6 2" xfId="22134" xr:uid="{00000000-0005-0000-0000-0000B8550000}"/>
    <cellStyle name="Normal 2 5 3 3 7" xfId="22135" xr:uid="{00000000-0005-0000-0000-0000B9550000}"/>
    <cellStyle name="Normal 2 5 3 4" xfId="22136" xr:uid="{00000000-0005-0000-0000-0000BA550000}"/>
    <cellStyle name="Normal 2 5 3 4 2" xfId="22137" xr:uid="{00000000-0005-0000-0000-0000BB550000}"/>
    <cellStyle name="Normal 2 5 3 4 2 2" xfId="22138" xr:uid="{00000000-0005-0000-0000-0000BC550000}"/>
    <cellStyle name="Normal 2 5 3 4 2 2 2" xfId="22139" xr:uid="{00000000-0005-0000-0000-0000BD550000}"/>
    <cellStyle name="Normal 2 5 3 4 2 2 2 2" xfId="22140" xr:uid="{00000000-0005-0000-0000-0000BE550000}"/>
    <cellStyle name="Normal 2 5 3 4 2 2 3" xfId="22141" xr:uid="{00000000-0005-0000-0000-0000BF550000}"/>
    <cellStyle name="Normal 2 5 3 4 2 3" xfId="22142" xr:uid="{00000000-0005-0000-0000-0000C0550000}"/>
    <cellStyle name="Normal 2 5 3 4 2 3 2" xfId="22143" xr:uid="{00000000-0005-0000-0000-0000C1550000}"/>
    <cellStyle name="Normal 2 5 3 4 2 3 2 2" xfId="22144" xr:uid="{00000000-0005-0000-0000-0000C2550000}"/>
    <cellStyle name="Normal 2 5 3 4 2 3 3" xfId="22145" xr:uid="{00000000-0005-0000-0000-0000C3550000}"/>
    <cellStyle name="Normal 2 5 3 4 2 4" xfId="22146" xr:uid="{00000000-0005-0000-0000-0000C4550000}"/>
    <cellStyle name="Normal 2 5 3 4 2 4 2" xfId="22147" xr:uid="{00000000-0005-0000-0000-0000C5550000}"/>
    <cellStyle name="Normal 2 5 3 4 2 5" xfId="22148" xr:uid="{00000000-0005-0000-0000-0000C6550000}"/>
    <cellStyle name="Normal 2 5 3 4 2 5 2" xfId="22149" xr:uid="{00000000-0005-0000-0000-0000C7550000}"/>
    <cellStyle name="Normal 2 5 3 4 2 6" xfId="22150" xr:uid="{00000000-0005-0000-0000-0000C8550000}"/>
    <cellStyle name="Normal 2 5 3 4 3" xfId="22151" xr:uid="{00000000-0005-0000-0000-0000C9550000}"/>
    <cellStyle name="Normal 2 5 3 4 3 2" xfId="22152" xr:uid="{00000000-0005-0000-0000-0000CA550000}"/>
    <cellStyle name="Normal 2 5 3 4 3 2 2" xfId="22153" xr:uid="{00000000-0005-0000-0000-0000CB550000}"/>
    <cellStyle name="Normal 2 5 3 4 3 3" xfId="22154" xr:uid="{00000000-0005-0000-0000-0000CC550000}"/>
    <cellStyle name="Normal 2 5 3 4 4" xfId="22155" xr:uid="{00000000-0005-0000-0000-0000CD550000}"/>
    <cellStyle name="Normal 2 5 3 4 4 2" xfId="22156" xr:uid="{00000000-0005-0000-0000-0000CE550000}"/>
    <cellStyle name="Normal 2 5 3 4 4 2 2" xfId="22157" xr:uid="{00000000-0005-0000-0000-0000CF550000}"/>
    <cellStyle name="Normal 2 5 3 4 4 3" xfId="22158" xr:uid="{00000000-0005-0000-0000-0000D0550000}"/>
    <cellStyle name="Normal 2 5 3 4 5" xfId="22159" xr:uid="{00000000-0005-0000-0000-0000D1550000}"/>
    <cellStyle name="Normal 2 5 3 4 5 2" xfId="22160" xr:uid="{00000000-0005-0000-0000-0000D2550000}"/>
    <cellStyle name="Normal 2 5 3 4 6" xfId="22161" xr:uid="{00000000-0005-0000-0000-0000D3550000}"/>
    <cellStyle name="Normal 2 5 3 4 6 2" xfId="22162" xr:uid="{00000000-0005-0000-0000-0000D4550000}"/>
    <cellStyle name="Normal 2 5 3 4 7" xfId="22163" xr:uid="{00000000-0005-0000-0000-0000D5550000}"/>
    <cellStyle name="Normal 2 5 3 5" xfId="22164" xr:uid="{00000000-0005-0000-0000-0000D6550000}"/>
    <cellStyle name="Normal 2 5 3 5 2" xfId="22165" xr:uid="{00000000-0005-0000-0000-0000D7550000}"/>
    <cellStyle name="Normal 2 5 3 5 2 2" xfId="22166" xr:uid="{00000000-0005-0000-0000-0000D8550000}"/>
    <cellStyle name="Normal 2 5 3 5 2 2 2" xfId="22167" xr:uid="{00000000-0005-0000-0000-0000D9550000}"/>
    <cellStyle name="Normal 2 5 3 5 2 3" xfId="22168" xr:uid="{00000000-0005-0000-0000-0000DA550000}"/>
    <cellStyle name="Normal 2 5 3 5 3" xfId="22169" xr:uid="{00000000-0005-0000-0000-0000DB550000}"/>
    <cellStyle name="Normal 2 5 3 5 3 2" xfId="22170" xr:uid="{00000000-0005-0000-0000-0000DC550000}"/>
    <cellStyle name="Normal 2 5 3 5 3 2 2" xfId="22171" xr:uid="{00000000-0005-0000-0000-0000DD550000}"/>
    <cellStyle name="Normal 2 5 3 5 3 3" xfId="22172" xr:uid="{00000000-0005-0000-0000-0000DE550000}"/>
    <cellStyle name="Normal 2 5 3 5 4" xfId="22173" xr:uid="{00000000-0005-0000-0000-0000DF550000}"/>
    <cellStyle name="Normal 2 5 3 5 4 2" xfId="22174" xr:uid="{00000000-0005-0000-0000-0000E0550000}"/>
    <cellStyle name="Normal 2 5 3 5 5" xfId="22175" xr:uid="{00000000-0005-0000-0000-0000E1550000}"/>
    <cellStyle name="Normal 2 5 3 5 5 2" xfId="22176" xr:uid="{00000000-0005-0000-0000-0000E2550000}"/>
    <cellStyle name="Normal 2 5 3 5 6" xfId="22177" xr:uid="{00000000-0005-0000-0000-0000E3550000}"/>
    <cellStyle name="Normal 2 5 3 6" xfId="22178" xr:uid="{00000000-0005-0000-0000-0000E4550000}"/>
    <cellStyle name="Normal 2 5 3 6 2" xfId="22179" xr:uid="{00000000-0005-0000-0000-0000E5550000}"/>
    <cellStyle name="Normal 2 5 3 6 2 2" xfId="22180" xr:uid="{00000000-0005-0000-0000-0000E6550000}"/>
    <cellStyle name="Normal 2 5 3 6 3" xfId="22181" xr:uid="{00000000-0005-0000-0000-0000E7550000}"/>
    <cellStyle name="Normal 2 5 3 7" xfId="22182" xr:uid="{00000000-0005-0000-0000-0000E8550000}"/>
    <cellStyle name="Normal 2 5 3 7 2" xfId="22183" xr:uid="{00000000-0005-0000-0000-0000E9550000}"/>
    <cellStyle name="Normal 2 5 3 7 2 2" xfId="22184" xr:uid="{00000000-0005-0000-0000-0000EA550000}"/>
    <cellStyle name="Normal 2 5 3 7 3" xfId="22185" xr:uid="{00000000-0005-0000-0000-0000EB550000}"/>
    <cellStyle name="Normal 2 5 3 8" xfId="22186" xr:uid="{00000000-0005-0000-0000-0000EC550000}"/>
    <cellStyle name="Normal 2 5 3 8 2" xfId="22187" xr:uid="{00000000-0005-0000-0000-0000ED550000}"/>
    <cellStyle name="Normal 2 5 3 9" xfId="22188" xr:uid="{00000000-0005-0000-0000-0000EE550000}"/>
    <cellStyle name="Normal 2 5 3 9 2" xfId="22189" xr:uid="{00000000-0005-0000-0000-0000EF550000}"/>
    <cellStyle name="Normal 2 5 4" xfId="22190" xr:uid="{00000000-0005-0000-0000-0000F0550000}"/>
    <cellStyle name="Normal 2 5 4 2" xfId="22191" xr:uid="{00000000-0005-0000-0000-0000F1550000}"/>
    <cellStyle name="Normal 2 5 4 2 2" xfId="22192" xr:uid="{00000000-0005-0000-0000-0000F2550000}"/>
    <cellStyle name="Normal 2 5 4 2 2 2" xfId="22193" xr:uid="{00000000-0005-0000-0000-0000F3550000}"/>
    <cellStyle name="Normal 2 5 4 2 2 2 2" xfId="22194" xr:uid="{00000000-0005-0000-0000-0000F4550000}"/>
    <cellStyle name="Normal 2 5 4 2 2 2 2 2" xfId="22195" xr:uid="{00000000-0005-0000-0000-0000F5550000}"/>
    <cellStyle name="Normal 2 5 4 2 2 2 3" xfId="22196" xr:uid="{00000000-0005-0000-0000-0000F6550000}"/>
    <cellStyle name="Normal 2 5 4 2 2 3" xfId="22197" xr:uid="{00000000-0005-0000-0000-0000F7550000}"/>
    <cellStyle name="Normal 2 5 4 2 2 3 2" xfId="22198" xr:uid="{00000000-0005-0000-0000-0000F8550000}"/>
    <cellStyle name="Normal 2 5 4 2 2 3 2 2" xfId="22199" xr:uid="{00000000-0005-0000-0000-0000F9550000}"/>
    <cellStyle name="Normal 2 5 4 2 2 3 3" xfId="22200" xr:uid="{00000000-0005-0000-0000-0000FA550000}"/>
    <cellStyle name="Normal 2 5 4 2 2 4" xfId="22201" xr:uid="{00000000-0005-0000-0000-0000FB550000}"/>
    <cellStyle name="Normal 2 5 4 2 2 4 2" xfId="22202" xr:uid="{00000000-0005-0000-0000-0000FC550000}"/>
    <cellStyle name="Normal 2 5 4 2 2 5" xfId="22203" xr:uid="{00000000-0005-0000-0000-0000FD550000}"/>
    <cellStyle name="Normal 2 5 4 2 2 5 2" xfId="22204" xr:uid="{00000000-0005-0000-0000-0000FE550000}"/>
    <cellStyle name="Normal 2 5 4 2 2 6" xfId="22205" xr:uid="{00000000-0005-0000-0000-0000FF550000}"/>
    <cellStyle name="Normal 2 5 4 2 3" xfId="22206" xr:uid="{00000000-0005-0000-0000-000000560000}"/>
    <cellStyle name="Normal 2 5 4 2 3 2" xfId="22207" xr:uid="{00000000-0005-0000-0000-000001560000}"/>
    <cellStyle name="Normal 2 5 4 2 3 2 2" xfId="22208" xr:uid="{00000000-0005-0000-0000-000002560000}"/>
    <cellStyle name="Normal 2 5 4 2 3 3" xfId="22209" xr:uid="{00000000-0005-0000-0000-000003560000}"/>
    <cellStyle name="Normal 2 5 4 2 4" xfId="22210" xr:uid="{00000000-0005-0000-0000-000004560000}"/>
    <cellStyle name="Normal 2 5 4 2 4 2" xfId="22211" xr:uid="{00000000-0005-0000-0000-000005560000}"/>
    <cellStyle name="Normal 2 5 4 2 4 2 2" xfId="22212" xr:uid="{00000000-0005-0000-0000-000006560000}"/>
    <cellStyle name="Normal 2 5 4 2 4 3" xfId="22213" xr:uid="{00000000-0005-0000-0000-000007560000}"/>
    <cellStyle name="Normal 2 5 4 2 5" xfId="22214" xr:uid="{00000000-0005-0000-0000-000008560000}"/>
    <cellStyle name="Normal 2 5 4 2 5 2" xfId="22215" xr:uid="{00000000-0005-0000-0000-000009560000}"/>
    <cellStyle name="Normal 2 5 4 2 6" xfId="22216" xr:uid="{00000000-0005-0000-0000-00000A560000}"/>
    <cellStyle name="Normal 2 5 4 2 6 2" xfId="22217" xr:uid="{00000000-0005-0000-0000-00000B560000}"/>
    <cellStyle name="Normal 2 5 4 2 7" xfId="22218" xr:uid="{00000000-0005-0000-0000-00000C560000}"/>
    <cellStyle name="Normal 2 5 4 3" xfId="22219" xr:uid="{00000000-0005-0000-0000-00000D560000}"/>
    <cellStyle name="Normal 2 5 4 3 2" xfId="22220" xr:uid="{00000000-0005-0000-0000-00000E560000}"/>
    <cellStyle name="Normal 2 5 4 3 2 2" xfId="22221" xr:uid="{00000000-0005-0000-0000-00000F560000}"/>
    <cellStyle name="Normal 2 5 4 3 2 2 2" xfId="22222" xr:uid="{00000000-0005-0000-0000-000010560000}"/>
    <cellStyle name="Normal 2 5 4 3 2 3" xfId="22223" xr:uid="{00000000-0005-0000-0000-000011560000}"/>
    <cellStyle name="Normal 2 5 4 3 3" xfId="22224" xr:uid="{00000000-0005-0000-0000-000012560000}"/>
    <cellStyle name="Normal 2 5 4 3 3 2" xfId="22225" xr:uid="{00000000-0005-0000-0000-000013560000}"/>
    <cellStyle name="Normal 2 5 4 3 3 2 2" xfId="22226" xr:uid="{00000000-0005-0000-0000-000014560000}"/>
    <cellStyle name="Normal 2 5 4 3 3 3" xfId="22227" xr:uid="{00000000-0005-0000-0000-000015560000}"/>
    <cellStyle name="Normal 2 5 4 3 4" xfId="22228" xr:uid="{00000000-0005-0000-0000-000016560000}"/>
    <cellStyle name="Normal 2 5 4 3 4 2" xfId="22229" xr:uid="{00000000-0005-0000-0000-000017560000}"/>
    <cellStyle name="Normal 2 5 4 3 5" xfId="22230" xr:uid="{00000000-0005-0000-0000-000018560000}"/>
    <cellStyle name="Normal 2 5 4 3 5 2" xfId="22231" xr:uid="{00000000-0005-0000-0000-000019560000}"/>
    <cellStyle name="Normal 2 5 4 3 6" xfId="22232" xr:uid="{00000000-0005-0000-0000-00001A560000}"/>
    <cellStyle name="Normal 2 5 4 4" xfId="22233" xr:uid="{00000000-0005-0000-0000-00001B560000}"/>
    <cellStyle name="Normal 2 5 4 4 2" xfId="22234" xr:uid="{00000000-0005-0000-0000-00001C560000}"/>
    <cellStyle name="Normal 2 5 4 4 2 2" xfId="22235" xr:uid="{00000000-0005-0000-0000-00001D560000}"/>
    <cellStyle name="Normal 2 5 4 4 3" xfId="22236" xr:uid="{00000000-0005-0000-0000-00001E560000}"/>
    <cellStyle name="Normal 2 5 4 5" xfId="22237" xr:uid="{00000000-0005-0000-0000-00001F560000}"/>
    <cellStyle name="Normal 2 5 4 5 2" xfId="22238" xr:uid="{00000000-0005-0000-0000-000020560000}"/>
    <cellStyle name="Normal 2 5 4 5 2 2" xfId="22239" xr:uid="{00000000-0005-0000-0000-000021560000}"/>
    <cellStyle name="Normal 2 5 4 5 3" xfId="22240" xr:uid="{00000000-0005-0000-0000-000022560000}"/>
    <cellStyle name="Normal 2 5 4 6" xfId="22241" xr:uid="{00000000-0005-0000-0000-000023560000}"/>
    <cellStyle name="Normal 2 5 4 6 2" xfId="22242" xr:uid="{00000000-0005-0000-0000-000024560000}"/>
    <cellStyle name="Normal 2 5 4 7" xfId="22243" xr:uid="{00000000-0005-0000-0000-000025560000}"/>
    <cellStyle name="Normal 2 5 4 7 2" xfId="22244" xr:uid="{00000000-0005-0000-0000-000026560000}"/>
    <cellStyle name="Normal 2 5 4 8" xfId="22245" xr:uid="{00000000-0005-0000-0000-000027560000}"/>
    <cellStyle name="Normal 2 5 5" xfId="22246" xr:uid="{00000000-0005-0000-0000-000028560000}"/>
    <cellStyle name="Normal 2 5 5 2" xfId="22247" xr:uid="{00000000-0005-0000-0000-000029560000}"/>
    <cellStyle name="Normal 2 5 5 2 2" xfId="22248" xr:uid="{00000000-0005-0000-0000-00002A560000}"/>
    <cellStyle name="Normal 2 5 5 2 2 2" xfId="22249" xr:uid="{00000000-0005-0000-0000-00002B560000}"/>
    <cellStyle name="Normal 2 5 5 2 2 2 2" xfId="22250" xr:uid="{00000000-0005-0000-0000-00002C560000}"/>
    <cellStyle name="Normal 2 5 5 2 2 3" xfId="22251" xr:uid="{00000000-0005-0000-0000-00002D560000}"/>
    <cellStyle name="Normal 2 5 5 2 3" xfId="22252" xr:uid="{00000000-0005-0000-0000-00002E560000}"/>
    <cellStyle name="Normal 2 5 5 2 3 2" xfId="22253" xr:uid="{00000000-0005-0000-0000-00002F560000}"/>
    <cellStyle name="Normal 2 5 5 2 3 2 2" xfId="22254" xr:uid="{00000000-0005-0000-0000-000030560000}"/>
    <cellStyle name="Normal 2 5 5 2 3 3" xfId="22255" xr:uid="{00000000-0005-0000-0000-000031560000}"/>
    <cellStyle name="Normal 2 5 5 2 4" xfId="22256" xr:uid="{00000000-0005-0000-0000-000032560000}"/>
    <cellStyle name="Normal 2 5 5 2 4 2" xfId="22257" xr:uid="{00000000-0005-0000-0000-000033560000}"/>
    <cellStyle name="Normal 2 5 5 2 5" xfId="22258" xr:uid="{00000000-0005-0000-0000-000034560000}"/>
    <cellStyle name="Normal 2 5 5 2 5 2" xfId="22259" xr:uid="{00000000-0005-0000-0000-000035560000}"/>
    <cellStyle name="Normal 2 5 5 2 6" xfId="22260" xr:uid="{00000000-0005-0000-0000-000036560000}"/>
    <cellStyle name="Normal 2 5 5 3" xfId="22261" xr:uid="{00000000-0005-0000-0000-000037560000}"/>
    <cellStyle name="Normal 2 5 5 3 2" xfId="22262" xr:uid="{00000000-0005-0000-0000-000038560000}"/>
    <cellStyle name="Normal 2 5 5 3 2 2" xfId="22263" xr:uid="{00000000-0005-0000-0000-000039560000}"/>
    <cellStyle name="Normal 2 5 5 3 3" xfId="22264" xr:uid="{00000000-0005-0000-0000-00003A560000}"/>
    <cellStyle name="Normal 2 5 5 4" xfId="22265" xr:uid="{00000000-0005-0000-0000-00003B560000}"/>
    <cellStyle name="Normal 2 5 5 4 2" xfId="22266" xr:uid="{00000000-0005-0000-0000-00003C560000}"/>
    <cellStyle name="Normal 2 5 5 4 2 2" xfId="22267" xr:uid="{00000000-0005-0000-0000-00003D560000}"/>
    <cellStyle name="Normal 2 5 5 4 3" xfId="22268" xr:uid="{00000000-0005-0000-0000-00003E560000}"/>
    <cellStyle name="Normal 2 5 5 5" xfId="22269" xr:uid="{00000000-0005-0000-0000-00003F560000}"/>
    <cellStyle name="Normal 2 5 5 5 2" xfId="22270" xr:uid="{00000000-0005-0000-0000-000040560000}"/>
    <cellStyle name="Normal 2 5 5 6" xfId="22271" xr:uid="{00000000-0005-0000-0000-000041560000}"/>
    <cellStyle name="Normal 2 5 5 6 2" xfId="22272" xr:uid="{00000000-0005-0000-0000-000042560000}"/>
    <cellStyle name="Normal 2 5 5 7" xfId="22273" xr:uid="{00000000-0005-0000-0000-000043560000}"/>
    <cellStyle name="Normal 2 5 6" xfId="22274" xr:uid="{00000000-0005-0000-0000-000044560000}"/>
    <cellStyle name="Normal 2 5 6 2" xfId="22275" xr:uid="{00000000-0005-0000-0000-000045560000}"/>
    <cellStyle name="Normal 2 5 6 2 2" xfId="22276" xr:uid="{00000000-0005-0000-0000-000046560000}"/>
    <cellStyle name="Normal 2 5 6 2 2 2" xfId="22277" xr:uid="{00000000-0005-0000-0000-000047560000}"/>
    <cellStyle name="Normal 2 5 6 2 2 2 2" xfId="22278" xr:uid="{00000000-0005-0000-0000-000048560000}"/>
    <cellStyle name="Normal 2 5 6 2 2 3" xfId="22279" xr:uid="{00000000-0005-0000-0000-000049560000}"/>
    <cellStyle name="Normal 2 5 6 2 3" xfId="22280" xr:uid="{00000000-0005-0000-0000-00004A560000}"/>
    <cellStyle name="Normal 2 5 6 2 3 2" xfId="22281" xr:uid="{00000000-0005-0000-0000-00004B560000}"/>
    <cellStyle name="Normal 2 5 6 2 3 2 2" xfId="22282" xr:uid="{00000000-0005-0000-0000-00004C560000}"/>
    <cellStyle name="Normal 2 5 6 2 3 3" xfId="22283" xr:uid="{00000000-0005-0000-0000-00004D560000}"/>
    <cellStyle name="Normal 2 5 6 2 4" xfId="22284" xr:uid="{00000000-0005-0000-0000-00004E560000}"/>
    <cellStyle name="Normal 2 5 6 2 4 2" xfId="22285" xr:uid="{00000000-0005-0000-0000-00004F560000}"/>
    <cellStyle name="Normal 2 5 6 2 5" xfId="22286" xr:uid="{00000000-0005-0000-0000-000050560000}"/>
    <cellStyle name="Normal 2 5 6 2 5 2" xfId="22287" xr:uid="{00000000-0005-0000-0000-000051560000}"/>
    <cellStyle name="Normal 2 5 6 2 6" xfId="22288" xr:uid="{00000000-0005-0000-0000-000052560000}"/>
    <cellStyle name="Normal 2 5 6 3" xfId="22289" xr:uid="{00000000-0005-0000-0000-000053560000}"/>
    <cellStyle name="Normal 2 5 6 3 2" xfId="22290" xr:uid="{00000000-0005-0000-0000-000054560000}"/>
    <cellStyle name="Normal 2 5 6 3 2 2" xfId="22291" xr:uid="{00000000-0005-0000-0000-000055560000}"/>
    <cellStyle name="Normal 2 5 6 3 3" xfId="22292" xr:uid="{00000000-0005-0000-0000-000056560000}"/>
    <cellStyle name="Normal 2 5 6 4" xfId="22293" xr:uid="{00000000-0005-0000-0000-000057560000}"/>
    <cellStyle name="Normal 2 5 6 4 2" xfId="22294" xr:uid="{00000000-0005-0000-0000-000058560000}"/>
    <cellStyle name="Normal 2 5 6 4 2 2" xfId="22295" xr:uid="{00000000-0005-0000-0000-000059560000}"/>
    <cellStyle name="Normal 2 5 6 4 3" xfId="22296" xr:uid="{00000000-0005-0000-0000-00005A560000}"/>
    <cellStyle name="Normal 2 5 6 5" xfId="22297" xr:uid="{00000000-0005-0000-0000-00005B560000}"/>
    <cellStyle name="Normal 2 5 6 5 2" xfId="22298" xr:uid="{00000000-0005-0000-0000-00005C560000}"/>
    <cellStyle name="Normal 2 5 6 6" xfId="22299" xr:uid="{00000000-0005-0000-0000-00005D560000}"/>
    <cellStyle name="Normal 2 5 6 6 2" xfId="22300" xr:uid="{00000000-0005-0000-0000-00005E560000}"/>
    <cellStyle name="Normal 2 5 6 7" xfId="22301" xr:uid="{00000000-0005-0000-0000-00005F560000}"/>
    <cellStyle name="Normal 2 5 7" xfId="22302" xr:uid="{00000000-0005-0000-0000-000060560000}"/>
    <cellStyle name="Normal 2 5 7 2" xfId="22303" xr:uid="{00000000-0005-0000-0000-000061560000}"/>
    <cellStyle name="Normal 2 5 7 2 2" xfId="22304" xr:uid="{00000000-0005-0000-0000-000062560000}"/>
    <cellStyle name="Normal 2 5 7 2 2 2" xfId="22305" xr:uid="{00000000-0005-0000-0000-000063560000}"/>
    <cellStyle name="Normal 2 5 7 2 3" xfId="22306" xr:uid="{00000000-0005-0000-0000-000064560000}"/>
    <cellStyle name="Normal 2 5 7 3" xfId="22307" xr:uid="{00000000-0005-0000-0000-000065560000}"/>
    <cellStyle name="Normal 2 5 7 3 2" xfId="22308" xr:uid="{00000000-0005-0000-0000-000066560000}"/>
    <cellStyle name="Normal 2 5 7 3 2 2" xfId="22309" xr:uid="{00000000-0005-0000-0000-000067560000}"/>
    <cellStyle name="Normal 2 5 7 3 3" xfId="22310" xr:uid="{00000000-0005-0000-0000-000068560000}"/>
    <cellStyle name="Normal 2 5 7 4" xfId="22311" xr:uid="{00000000-0005-0000-0000-000069560000}"/>
    <cellStyle name="Normal 2 5 7 4 2" xfId="22312" xr:uid="{00000000-0005-0000-0000-00006A560000}"/>
    <cellStyle name="Normal 2 5 7 5" xfId="22313" xr:uid="{00000000-0005-0000-0000-00006B560000}"/>
    <cellStyle name="Normal 2 5 7 5 2" xfId="22314" xr:uid="{00000000-0005-0000-0000-00006C560000}"/>
    <cellStyle name="Normal 2 5 7 6" xfId="22315" xr:uid="{00000000-0005-0000-0000-00006D560000}"/>
    <cellStyle name="Normal 2 5 8" xfId="22316" xr:uid="{00000000-0005-0000-0000-00006E560000}"/>
    <cellStyle name="Normal 2 5 8 2" xfId="22317" xr:uid="{00000000-0005-0000-0000-00006F560000}"/>
    <cellStyle name="Normal 2 5 8 2 2" xfId="22318" xr:uid="{00000000-0005-0000-0000-000070560000}"/>
    <cellStyle name="Normal 2 5 8 3" xfId="22319" xr:uid="{00000000-0005-0000-0000-000071560000}"/>
    <cellStyle name="Normal 2 5 9" xfId="22320" xr:uid="{00000000-0005-0000-0000-000072560000}"/>
    <cellStyle name="Normal 2 5 9 2" xfId="22321" xr:uid="{00000000-0005-0000-0000-000073560000}"/>
    <cellStyle name="Normal 2 5 9 2 2" xfId="22322" xr:uid="{00000000-0005-0000-0000-000074560000}"/>
    <cellStyle name="Normal 2 5 9 3" xfId="22323" xr:uid="{00000000-0005-0000-0000-000075560000}"/>
    <cellStyle name="Normal 2 6" xfId="22324" xr:uid="{00000000-0005-0000-0000-000076560000}"/>
    <cellStyle name="Normal 2 7" xfId="22325" xr:uid="{00000000-0005-0000-0000-000077560000}"/>
    <cellStyle name="Normal 2 8" xfId="535" xr:uid="{00000000-0005-0000-0000-000078560000}"/>
    <cellStyle name="Normal 2_1 - ADIT" xfId="22326" xr:uid="{00000000-0005-0000-0000-000079560000}"/>
    <cellStyle name="Normal 20" xfId="22327" xr:uid="{00000000-0005-0000-0000-00007A560000}"/>
    <cellStyle name="Normal 20 2" xfId="22328" xr:uid="{00000000-0005-0000-0000-00007B560000}"/>
    <cellStyle name="Normal 20 2 2" xfId="22329" xr:uid="{00000000-0005-0000-0000-00007C560000}"/>
    <cellStyle name="Normal 20 2 2 2" xfId="22330" xr:uid="{00000000-0005-0000-0000-00007D560000}"/>
    <cellStyle name="Normal 20 2 2 2 2" xfId="22331" xr:uid="{00000000-0005-0000-0000-00007E560000}"/>
    <cellStyle name="Normal 20 2 2 2 2 2" xfId="22332" xr:uid="{00000000-0005-0000-0000-00007F560000}"/>
    <cellStyle name="Normal 20 2 2 2 3" xfId="22333" xr:uid="{00000000-0005-0000-0000-000080560000}"/>
    <cellStyle name="Normal 20 2 2 3" xfId="22334" xr:uid="{00000000-0005-0000-0000-000081560000}"/>
    <cellStyle name="Normal 20 2 2 3 2" xfId="22335" xr:uid="{00000000-0005-0000-0000-000082560000}"/>
    <cellStyle name="Normal 20 2 2 3 2 2" xfId="22336" xr:uid="{00000000-0005-0000-0000-000083560000}"/>
    <cellStyle name="Normal 20 2 2 3 3" xfId="22337" xr:uid="{00000000-0005-0000-0000-000084560000}"/>
    <cellStyle name="Normal 20 2 2 4" xfId="22338" xr:uid="{00000000-0005-0000-0000-000085560000}"/>
    <cellStyle name="Normal 20 2 2 4 2" xfId="22339" xr:uid="{00000000-0005-0000-0000-000086560000}"/>
    <cellStyle name="Normal 20 2 2 5" xfId="22340" xr:uid="{00000000-0005-0000-0000-000087560000}"/>
    <cellStyle name="Normal 20 2 2 5 2" xfId="22341" xr:uid="{00000000-0005-0000-0000-000088560000}"/>
    <cellStyle name="Normal 20 2 2 6" xfId="22342" xr:uid="{00000000-0005-0000-0000-000089560000}"/>
    <cellStyle name="Normal 20 2 3" xfId="22343" xr:uid="{00000000-0005-0000-0000-00008A560000}"/>
    <cellStyle name="Normal 20 2 3 2" xfId="22344" xr:uid="{00000000-0005-0000-0000-00008B560000}"/>
    <cellStyle name="Normal 20 2 3 2 2" xfId="22345" xr:uid="{00000000-0005-0000-0000-00008C560000}"/>
    <cellStyle name="Normal 20 2 3 3" xfId="22346" xr:uid="{00000000-0005-0000-0000-00008D560000}"/>
    <cellStyle name="Normal 20 2 4" xfId="22347" xr:uid="{00000000-0005-0000-0000-00008E560000}"/>
    <cellStyle name="Normal 20 2 4 2" xfId="22348" xr:uid="{00000000-0005-0000-0000-00008F560000}"/>
    <cellStyle name="Normal 20 2 4 2 2" xfId="22349" xr:uid="{00000000-0005-0000-0000-000090560000}"/>
    <cellStyle name="Normal 20 2 4 3" xfId="22350" xr:uid="{00000000-0005-0000-0000-000091560000}"/>
    <cellStyle name="Normal 20 2 5" xfId="22351" xr:uid="{00000000-0005-0000-0000-000092560000}"/>
    <cellStyle name="Normal 20 2 5 2" xfId="22352" xr:uid="{00000000-0005-0000-0000-000093560000}"/>
    <cellStyle name="Normal 20 2 6" xfId="22353" xr:uid="{00000000-0005-0000-0000-000094560000}"/>
    <cellStyle name="Normal 20 2 6 2" xfId="22354" xr:uid="{00000000-0005-0000-0000-000095560000}"/>
    <cellStyle name="Normal 20 2 7" xfId="22355" xr:uid="{00000000-0005-0000-0000-000096560000}"/>
    <cellStyle name="Normal 20 3" xfId="22356" xr:uid="{00000000-0005-0000-0000-000097560000}"/>
    <cellStyle name="Normal 20 3 2" xfId="22357" xr:uid="{00000000-0005-0000-0000-000098560000}"/>
    <cellStyle name="Normal 20 3 2 2" xfId="22358" xr:uid="{00000000-0005-0000-0000-000099560000}"/>
    <cellStyle name="Normal 20 3 2 2 2" xfId="22359" xr:uid="{00000000-0005-0000-0000-00009A560000}"/>
    <cellStyle name="Normal 20 3 2 3" xfId="22360" xr:uid="{00000000-0005-0000-0000-00009B560000}"/>
    <cellStyle name="Normal 20 3 3" xfId="22361" xr:uid="{00000000-0005-0000-0000-00009C560000}"/>
    <cellStyle name="Normal 20 3 3 2" xfId="22362" xr:uid="{00000000-0005-0000-0000-00009D560000}"/>
    <cellStyle name="Normal 20 3 3 2 2" xfId="22363" xr:uid="{00000000-0005-0000-0000-00009E560000}"/>
    <cellStyle name="Normal 20 3 3 3" xfId="22364" xr:uid="{00000000-0005-0000-0000-00009F560000}"/>
    <cellStyle name="Normal 20 3 4" xfId="22365" xr:uid="{00000000-0005-0000-0000-0000A0560000}"/>
    <cellStyle name="Normal 20 3 4 2" xfId="22366" xr:uid="{00000000-0005-0000-0000-0000A1560000}"/>
    <cellStyle name="Normal 20 3 5" xfId="22367" xr:uid="{00000000-0005-0000-0000-0000A2560000}"/>
    <cellStyle name="Normal 20 3 5 2" xfId="22368" xr:uid="{00000000-0005-0000-0000-0000A3560000}"/>
    <cellStyle name="Normal 20 3 6" xfId="22369" xr:uid="{00000000-0005-0000-0000-0000A4560000}"/>
    <cellStyle name="Normal 20 4" xfId="22370" xr:uid="{00000000-0005-0000-0000-0000A5560000}"/>
    <cellStyle name="Normal 20 4 2" xfId="22371" xr:uid="{00000000-0005-0000-0000-0000A6560000}"/>
    <cellStyle name="Normal 20 4 2 2" xfId="22372" xr:uid="{00000000-0005-0000-0000-0000A7560000}"/>
    <cellStyle name="Normal 20 4 3" xfId="22373" xr:uid="{00000000-0005-0000-0000-0000A8560000}"/>
    <cellStyle name="Normal 20 5" xfId="22374" xr:uid="{00000000-0005-0000-0000-0000A9560000}"/>
    <cellStyle name="Normal 20 5 2" xfId="22375" xr:uid="{00000000-0005-0000-0000-0000AA560000}"/>
    <cellStyle name="Normal 20 5 2 2" xfId="22376" xr:uid="{00000000-0005-0000-0000-0000AB560000}"/>
    <cellStyle name="Normal 20 5 3" xfId="22377" xr:uid="{00000000-0005-0000-0000-0000AC560000}"/>
    <cellStyle name="Normal 20 6" xfId="22378" xr:uid="{00000000-0005-0000-0000-0000AD560000}"/>
    <cellStyle name="Normal 20 6 2" xfId="22379" xr:uid="{00000000-0005-0000-0000-0000AE560000}"/>
    <cellStyle name="Normal 20 7" xfId="22380" xr:uid="{00000000-0005-0000-0000-0000AF560000}"/>
    <cellStyle name="Normal 20 7 2" xfId="22381" xr:uid="{00000000-0005-0000-0000-0000B0560000}"/>
    <cellStyle name="Normal 20 8" xfId="22382" xr:uid="{00000000-0005-0000-0000-0000B1560000}"/>
    <cellStyle name="Normal 21" xfId="22383" xr:uid="{00000000-0005-0000-0000-0000B2560000}"/>
    <cellStyle name="Normal 21 2" xfId="22384" xr:uid="{00000000-0005-0000-0000-0000B3560000}"/>
    <cellStyle name="Normal 21 3" xfId="676" xr:uid="{00000000-0005-0000-0000-0000B4560000}"/>
    <cellStyle name="Normal 22" xfId="22385" xr:uid="{00000000-0005-0000-0000-0000B5560000}"/>
    <cellStyle name="Normal 22 2" xfId="22386" xr:uid="{00000000-0005-0000-0000-0000B6560000}"/>
    <cellStyle name="Normal 23" xfId="22387" xr:uid="{00000000-0005-0000-0000-0000B7560000}"/>
    <cellStyle name="Normal 24" xfId="22388" xr:uid="{00000000-0005-0000-0000-0000B8560000}"/>
    <cellStyle name="Normal 24 2" xfId="22389" xr:uid="{00000000-0005-0000-0000-0000B9560000}"/>
    <cellStyle name="Normal 24 2 2" xfId="22390" xr:uid="{00000000-0005-0000-0000-0000BA560000}"/>
    <cellStyle name="Normal 24 2 2 2" xfId="22391" xr:uid="{00000000-0005-0000-0000-0000BB560000}"/>
    <cellStyle name="Normal 24 2 3" xfId="22392" xr:uid="{00000000-0005-0000-0000-0000BC560000}"/>
    <cellStyle name="Normal 24 3" xfId="22393" xr:uid="{00000000-0005-0000-0000-0000BD560000}"/>
    <cellStyle name="Normal 24 3 2" xfId="22394" xr:uid="{00000000-0005-0000-0000-0000BE560000}"/>
    <cellStyle name="Normal 24 3 2 2" xfId="22395" xr:uid="{00000000-0005-0000-0000-0000BF560000}"/>
    <cellStyle name="Normal 24 3 3" xfId="22396" xr:uid="{00000000-0005-0000-0000-0000C0560000}"/>
    <cellStyle name="Normal 24 4" xfId="22397" xr:uid="{00000000-0005-0000-0000-0000C1560000}"/>
    <cellStyle name="Normal 24 4 2" xfId="22398" xr:uid="{00000000-0005-0000-0000-0000C2560000}"/>
    <cellStyle name="Normal 24 5" xfId="22399" xr:uid="{00000000-0005-0000-0000-0000C3560000}"/>
    <cellStyle name="Normal 24 5 2" xfId="22400" xr:uid="{00000000-0005-0000-0000-0000C4560000}"/>
    <cellStyle name="Normal 24 6" xfId="22401" xr:uid="{00000000-0005-0000-0000-0000C5560000}"/>
    <cellStyle name="Normal 25" xfId="22402" xr:uid="{00000000-0005-0000-0000-0000C6560000}"/>
    <cellStyle name="Normal 26" xfId="22403" xr:uid="{00000000-0005-0000-0000-0000C7560000}"/>
    <cellStyle name="Normal 27" xfId="22404" xr:uid="{00000000-0005-0000-0000-0000C8560000}"/>
    <cellStyle name="Normal 28" xfId="22405" xr:uid="{00000000-0005-0000-0000-0000C9560000}"/>
    <cellStyle name="Normal 29" xfId="22406" xr:uid="{00000000-0005-0000-0000-0000CA560000}"/>
    <cellStyle name="Normal 3" xfId="54" xr:uid="{00000000-0005-0000-0000-0000CB560000}"/>
    <cellStyle name="Normal 3 2" xfId="55" xr:uid="{00000000-0005-0000-0000-0000CC560000}"/>
    <cellStyle name="Normal 3 2 2" xfId="22407" xr:uid="{00000000-0005-0000-0000-0000CD560000}"/>
    <cellStyle name="Normal 3 2 2 2" xfId="22408" xr:uid="{00000000-0005-0000-0000-0000CE560000}"/>
    <cellStyle name="Normal 3 2 3" xfId="22409" xr:uid="{00000000-0005-0000-0000-0000CF560000}"/>
    <cellStyle name="Normal 3 2 4" xfId="22410" xr:uid="{00000000-0005-0000-0000-0000D0560000}"/>
    <cellStyle name="Normal 3 2_5 - Cost Support" xfId="22411" xr:uid="{00000000-0005-0000-0000-0000D1560000}"/>
    <cellStyle name="Normal 3 3" xfId="652" xr:uid="{00000000-0005-0000-0000-0000D2560000}"/>
    <cellStyle name="Normal 3 3 2" xfId="22412" xr:uid="{00000000-0005-0000-0000-0000D3560000}"/>
    <cellStyle name="Normal 3 3 2 2" xfId="22413" xr:uid="{00000000-0005-0000-0000-0000D4560000}"/>
    <cellStyle name="Normal 3 3 3" xfId="22414" xr:uid="{00000000-0005-0000-0000-0000D5560000}"/>
    <cellStyle name="Normal 3 4" xfId="22415" xr:uid="{00000000-0005-0000-0000-0000D6560000}"/>
    <cellStyle name="Normal 3 4 2" xfId="22416" xr:uid="{00000000-0005-0000-0000-0000D7560000}"/>
    <cellStyle name="Normal 3 5" xfId="22417" xr:uid="{00000000-0005-0000-0000-0000D8560000}"/>
    <cellStyle name="Normal 3 6" xfId="22418" xr:uid="{00000000-0005-0000-0000-0000D9560000}"/>
    <cellStyle name="Normal 3 7" xfId="22419" xr:uid="{00000000-0005-0000-0000-0000DA560000}"/>
    <cellStyle name="Normal 3 8" xfId="38364" xr:uid="{3025868A-FA60-4213-8733-338E7A011E87}"/>
    <cellStyle name="Normal 3_10-15-10-Stmt AU - Period I - Working 1 0" xfId="22420" xr:uid="{00000000-0005-0000-0000-0000DB560000}"/>
    <cellStyle name="Normal 3_Attach O, GG, Support -New Method 2-14-11" xfId="56" xr:uid="{00000000-0005-0000-0000-0000DC560000}"/>
    <cellStyle name="Normal 30" xfId="22421" xr:uid="{00000000-0005-0000-0000-0000DD560000}"/>
    <cellStyle name="Normal 31" xfId="22422" xr:uid="{00000000-0005-0000-0000-0000DE560000}"/>
    <cellStyle name="Normal 32" xfId="22423" xr:uid="{00000000-0005-0000-0000-0000DF560000}"/>
    <cellStyle name="Normal 33" xfId="629" xr:uid="{00000000-0005-0000-0000-0000E0560000}"/>
    <cellStyle name="Normal 34" xfId="630" xr:uid="{00000000-0005-0000-0000-0000E1560000}"/>
    <cellStyle name="Normal 35" xfId="22424" xr:uid="{00000000-0005-0000-0000-0000E2560000}"/>
    <cellStyle name="Normal 36" xfId="22425" xr:uid="{00000000-0005-0000-0000-0000E3560000}"/>
    <cellStyle name="Normal 37" xfId="22426" xr:uid="{00000000-0005-0000-0000-0000E4560000}"/>
    <cellStyle name="Normal 38" xfId="22427" xr:uid="{00000000-0005-0000-0000-0000E5560000}"/>
    <cellStyle name="Normal 39" xfId="22428" xr:uid="{00000000-0005-0000-0000-0000E6560000}"/>
    <cellStyle name="Normal 4" xfId="57" xr:uid="{00000000-0005-0000-0000-0000E7560000}"/>
    <cellStyle name="Normal 4 2" xfId="58" xr:uid="{00000000-0005-0000-0000-0000E8560000}"/>
    <cellStyle name="Normal 4 2 2" xfId="22429" xr:uid="{00000000-0005-0000-0000-0000E9560000}"/>
    <cellStyle name="Normal 4 3" xfId="672" xr:uid="{00000000-0005-0000-0000-0000EA560000}"/>
    <cellStyle name="Normal 4 4" xfId="673" xr:uid="{00000000-0005-0000-0000-0000EB560000}"/>
    <cellStyle name="Normal 4 4 2" xfId="22430" xr:uid="{00000000-0005-0000-0000-0000EC560000}"/>
    <cellStyle name="Normal 4 4 2 2" xfId="22431" xr:uid="{00000000-0005-0000-0000-0000ED560000}"/>
    <cellStyle name="Normal 4 4 3" xfId="22432" xr:uid="{00000000-0005-0000-0000-0000EE560000}"/>
    <cellStyle name="Normal 4 5" xfId="22433" xr:uid="{00000000-0005-0000-0000-0000EF560000}"/>
    <cellStyle name="Normal 4 5 2" xfId="22434" xr:uid="{00000000-0005-0000-0000-0000F0560000}"/>
    <cellStyle name="Normal 4 5 2 2" xfId="22435" xr:uid="{00000000-0005-0000-0000-0000F1560000}"/>
    <cellStyle name="Normal 4 5 3" xfId="22436" xr:uid="{00000000-0005-0000-0000-0000F2560000}"/>
    <cellStyle name="Normal 4 6" xfId="22437" xr:uid="{00000000-0005-0000-0000-0000F3560000}"/>
    <cellStyle name="Normal 4 6 2" xfId="22438" xr:uid="{00000000-0005-0000-0000-0000F4560000}"/>
    <cellStyle name="Normal 4 7" xfId="22439" xr:uid="{00000000-0005-0000-0000-0000F5560000}"/>
    <cellStyle name="Normal 4 7 2" xfId="22440" xr:uid="{00000000-0005-0000-0000-0000F6560000}"/>
    <cellStyle name="Normal 4 8" xfId="22441" xr:uid="{00000000-0005-0000-0000-0000F7560000}"/>
    <cellStyle name="Normal 4_3 - Revenue Credits" xfId="22442" xr:uid="{00000000-0005-0000-0000-0000F8560000}"/>
    <cellStyle name="Normal 40" xfId="22443" xr:uid="{00000000-0005-0000-0000-0000F9560000}"/>
    <cellStyle name="Normal 41" xfId="22444" xr:uid="{00000000-0005-0000-0000-0000FA560000}"/>
    <cellStyle name="Normal 42" xfId="22445" xr:uid="{00000000-0005-0000-0000-0000FB560000}"/>
    <cellStyle name="Normal 43" xfId="22446" xr:uid="{00000000-0005-0000-0000-0000FC560000}"/>
    <cellStyle name="Normal 44" xfId="38264" xr:uid="{00000000-0005-0000-0000-0000FD560000}"/>
    <cellStyle name="Normal 45" xfId="38262" xr:uid="{00000000-0005-0000-0000-0000FE560000}"/>
    <cellStyle name="Normal 46" xfId="38263" xr:uid="{00000000-0005-0000-0000-0000FF560000}"/>
    <cellStyle name="Normal 47" xfId="38265" xr:uid="{00000000-0005-0000-0000-000000570000}"/>
    <cellStyle name="Normal 5" xfId="111" xr:uid="{00000000-0005-0000-0000-000001570000}"/>
    <cellStyle name="Normal 5 10" xfId="22447" xr:uid="{00000000-0005-0000-0000-000002570000}"/>
    <cellStyle name="Normal 5 10 2" xfId="22448" xr:uid="{00000000-0005-0000-0000-000003570000}"/>
    <cellStyle name="Normal 5 10 2 2" xfId="22449" xr:uid="{00000000-0005-0000-0000-000004570000}"/>
    <cellStyle name="Normal 5 10 3" xfId="22450" xr:uid="{00000000-0005-0000-0000-000005570000}"/>
    <cellStyle name="Normal 5 11" xfId="22451" xr:uid="{00000000-0005-0000-0000-000006570000}"/>
    <cellStyle name="Normal 5 11 2" xfId="22452" xr:uid="{00000000-0005-0000-0000-000007570000}"/>
    <cellStyle name="Normal 5 11 2 2" xfId="22453" xr:uid="{00000000-0005-0000-0000-000008570000}"/>
    <cellStyle name="Normal 5 11 3" xfId="22454" xr:uid="{00000000-0005-0000-0000-000009570000}"/>
    <cellStyle name="Normal 5 12" xfId="22455" xr:uid="{00000000-0005-0000-0000-00000A570000}"/>
    <cellStyle name="Normal 5 12 2" xfId="22456" xr:uid="{00000000-0005-0000-0000-00000B570000}"/>
    <cellStyle name="Normal 5 13" xfId="22457" xr:uid="{00000000-0005-0000-0000-00000C570000}"/>
    <cellStyle name="Normal 5 13 2" xfId="22458" xr:uid="{00000000-0005-0000-0000-00000D570000}"/>
    <cellStyle name="Normal 5 14" xfId="22459" xr:uid="{00000000-0005-0000-0000-00000E570000}"/>
    <cellStyle name="Normal 5 15" xfId="631" xr:uid="{00000000-0005-0000-0000-00000F570000}"/>
    <cellStyle name="Normal 5 2" xfId="522" xr:uid="{00000000-0005-0000-0000-000010570000}"/>
    <cellStyle name="Normal 5 2 2" xfId="22461" xr:uid="{00000000-0005-0000-0000-000011570000}"/>
    <cellStyle name="Normal 5 2 2 2" xfId="22462" xr:uid="{00000000-0005-0000-0000-000012570000}"/>
    <cellStyle name="Normal 5 2 3" xfId="22463" xr:uid="{00000000-0005-0000-0000-000013570000}"/>
    <cellStyle name="Normal 5 2 4" xfId="22460" xr:uid="{00000000-0005-0000-0000-000014570000}"/>
    <cellStyle name="Normal 5 3" xfId="22464" xr:uid="{00000000-0005-0000-0000-000015570000}"/>
    <cellStyle name="Normal 5 3 2" xfId="22465" xr:uid="{00000000-0005-0000-0000-000016570000}"/>
    <cellStyle name="Normal 5 3 2 2" xfId="22466" xr:uid="{00000000-0005-0000-0000-000017570000}"/>
    <cellStyle name="Normal 5 3 3" xfId="22467" xr:uid="{00000000-0005-0000-0000-000018570000}"/>
    <cellStyle name="Normal 5 3_EAI Workpapers" xfId="22468" xr:uid="{00000000-0005-0000-0000-000019570000}"/>
    <cellStyle name="Normal 5 4" xfId="22469" xr:uid="{00000000-0005-0000-0000-00001A570000}"/>
    <cellStyle name="Normal 5 4 2" xfId="22470" xr:uid="{00000000-0005-0000-0000-00001B570000}"/>
    <cellStyle name="Normal 5 5" xfId="22471" xr:uid="{00000000-0005-0000-0000-00001C570000}"/>
    <cellStyle name="Normal 5 6" xfId="22472" xr:uid="{00000000-0005-0000-0000-00001D570000}"/>
    <cellStyle name="Normal 5 7" xfId="22473" xr:uid="{00000000-0005-0000-0000-00001E570000}"/>
    <cellStyle name="Normal 5 7 2" xfId="22474" xr:uid="{00000000-0005-0000-0000-00001F570000}"/>
    <cellStyle name="Normal 5 7 2 2" xfId="22475" xr:uid="{00000000-0005-0000-0000-000020570000}"/>
    <cellStyle name="Normal 5 7 3" xfId="22476" xr:uid="{00000000-0005-0000-0000-000021570000}"/>
    <cellStyle name="Normal 5 8" xfId="22477" xr:uid="{00000000-0005-0000-0000-000022570000}"/>
    <cellStyle name="Normal 5 8 2" xfId="22478" xr:uid="{00000000-0005-0000-0000-000023570000}"/>
    <cellStyle name="Normal 5 8 2 2" xfId="22479" xr:uid="{00000000-0005-0000-0000-000024570000}"/>
    <cellStyle name="Normal 5 8 3" xfId="22480" xr:uid="{00000000-0005-0000-0000-000025570000}"/>
    <cellStyle name="Normal 5 9" xfId="22481" xr:uid="{00000000-0005-0000-0000-000026570000}"/>
    <cellStyle name="Normal 5 9 2" xfId="22482" xr:uid="{00000000-0005-0000-0000-000027570000}"/>
    <cellStyle name="Normal 5 9 2 2" xfId="22483" xr:uid="{00000000-0005-0000-0000-000028570000}"/>
    <cellStyle name="Normal 5 9 3" xfId="22484" xr:uid="{00000000-0005-0000-0000-000029570000}"/>
    <cellStyle name="Normal 5_10-15-10-Stmt AU - Period I - Working 1 0" xfId="22485" xr:uid="{00000000-0005-0000-0000-00002A570000}"/>
    <cellStyle name="Normal 6" xfId="524" xr:uid="{00000000-0005-0000-0000-00002B570000}"/>
    <cellStyle name="Normal 6 2" xfId="523" xr:uid="{00000000-0005-0000-0000-00002C570000}"/>
    <cellStyle name="Normal 6 2 2" xfId="648" xr:uid="{00000000-0005-0000-0000-00002D570000}"/>
    <cellStyle name="Normal 6 2 2 2" xfId="22486" xr:uid="{00000000-0005-0000-0000-00002E570000}"/>
    <cellStyle name="Normal 6 2 3" xfId="22487" xr:uid="{00000000-0005-0000-0000-00002F570000}"/>
    <cellStyle name="Normal 6 2 4" xfId="633" xr:uid="{00000000-0005-0000-0000-000030570000}"/>
    <cellStyle name="Normal 6 3" xfId="647" xr:uid="{00000000-0005-0000-0000-000031570000}"/>
    <cellStyle name="Normal 6 3 2" xfId="22488" xr:uid="{00000000-0005-0000-0000-000032570000}"/>
    <cellStyle name="Normal 6 3 2 2" xfId="22489" xr:uid="{00000000-0005-0000-0000-000033570000}"/>
    <cellStyle name="Normal 6 3 3" xfId="22490" xr:uid="{00000000-0005-0000-0000-000034570000}"/>
    <cellStyle name="Normal 6 4" xfId="22491" xr:uid="{00000000-0005-0000-0000-000035570000}"/>
    <cellStyle name="Normal 6 4 2" xfId="22492" xr:uid="{00000000-0005-0000-0000-000036570000}"/>
    <cellStyle name="Normal 6 5" xfId="22493" xr:uid="{00000000-0005-0000-0000-000037570000}"/>
    <cellStyle name="Normal 6 6" xfId="22494" xr:uid="{00000000-0005-0000-0000-000038570000}"/>
    <cellStyle name="Normal 6 7" xfId="632" xr:uid="{00000000-0005-0000-0000-000039570000}"/>
    <cellStyle name="Normal 6 8" xfId="38362" xr:uid="{00000000-0005-0000-0000-00003A570000}"/>
    <cellStyle name="Normal 6_10-15-10-Stmt AU - Period I - Working 1 0" xfId="22495" xr:uid="{00000000-0005-0000-0000-00003B570000}"/>
    <cellStyle name="Normal 7" xfId="59" xr:uid="{00000000-0005-0000-0000-00003C570000}"/>
    <cellStyle name="Normal 7 10" xfId="22496" xr:uid="{00000000-0005-0000-0000-00003D570000}"/>
    <cellStyle name="Normal 7 10 2" xfId="22497" xr:uid="{00000000-0005-0000-0000-00003E570000}"/>
    <cellStyle name="Normal 7 10 2 2" xfId="22498" xr:uid="{00000000-0005-0000-0000-00003F570000}"/>
    <cellStyle name="Normal 7 10 2 2 2" xfId="22499" xr:uid="{00000000-0005-0000-0000-000040570000}"/>
    <cellStyle name="Normal 7 10 2 2 2 2" xfId="22500" xr:uid="{00000000-0005-0000-0000-000041570000}"/>
    <cellStyle name="Normal 7 10 2 2 3" xfId="22501" xr:uid="{00000000-0005-0000-0000-000042570000}"/>
    <cellStyle name="Normal 7 10 2 3" xfId="22502" xr:uid="{00000000-0005-0000-0000-000043570000}"/>
    <cellStyle name="Normal 7 10 2 3 2" xfId="22503" xr:uid="{00000000-0005-0000-0000-000044570000}"/>
    <cellStyle name="Normal 7 10 2 3 2 2" xfId="22504" xr:uid="{00000000-0005-0000-0000-000045570000}"/>
    <cellStyle name="Normal 7 10 2 3 3" xfId="22505" xr:uid="{00000000-0005-0000-0000-000046570000}"/>
    <cellStyle name="Normal 7 10 2 4" xfId="22506" xr:uid="{00000000-0005-0000-0000-000047570000}"/>
    <cellStyle name="Normal 7 10 2 4 2" xfId="22507" xr:uid="{00000000-0005-0000-0000-000048570000}"/>
    <cellStyle name="Normal 7 10 2 5" xfId="22508" xr:uid="{00000000-0005-0000-0000-000049570000}"/>
    <cellStyle name="Normal 7 10 2 5 2" xfId="22509" xr:uid="{00000000-0005-0000-0000-00004A570000}"/>
    <cellStyle name="Normal 7 10 2 6" xfId="22510" xr:uid="{00000000-0005-0000-0000-00004B570000}"/>
    <cellStyle name="Normal 7 10 3" xfId="22511" xr:uid="{00000000-0005-0000-0000-00004C570000}"/>
    <cellStyle name="Normal 7 10 3 2" xfId="22512" xr:uid="{00000000-0005-0000-0000-00004D570000}"/>
    <cellStyle name="Normal 7 10 3 2 2" xfId="22513" xr:uid="{00000000-0005-0000-0000-00004E570000}"/>
    <cellStyle name="Normal 7 10 3 3" xfId="22514" xr:uid="{00000000-0005-0000-0000-00004F570000}"/>
    <cellStyle name="Normal 7 10 4" xfId="22515" xr:uid="{00000000-0005-0000-0000-000050570000}"/>
    <cellStyle name="Normal 7 10 4 2" xfId="22516" xr:uid="{00000000-0005-0000-0000-000051570000}"/>
    <cellStyle name="Normal 7 10 4 2 2" xfId="22517" xr:uid="{00000000-0005-0000-0000-000052570000}"/>
    <cellStyle name="Normal 7 10 4 3" xfId="22518" xr:uid="{00000000-0005-0000-0000-000053570000}"/>
    <cellStyle name="Normal 7 10 5" xfId="22519" xr:uid="{00000000-0005-0000-0000-000054570000}"/>
    <cellStyle name="Normal 7 10 5 2" xfId="22520" xr:uid="{00000000-0005-0000-0000-000055570000}"/>
    <cellStyle name="Normal 7 10 6" xfId="22521" xr:uid="{00000000-0005-0000-0000-000056570000}"/>
    <cellStyle name="Normal 7 10 6 2" xfId="22522" xr:uid="{00000000-0005-0000-0000-000057570000}"/>
    <cellStyle name="Normal 7 10 7" xfId="22523" xr:uid="{00000000-0005-0000-0000-000058570000}"/>
    <cellStyle name="Normal 7 11" xfId="22524" xr:uid="{00000000-0005-0000-0000-000059570000}"/>
    <cellStyle name="Normal 7 11 2" xfId="22525" xr:uid="{00000000-0005-0000-0000-00005A570000}"/>
    <cellStyle name="Normal 7 11 2 2" xfId="22526" xr:uid="{00000000-0005-0000-0000-00005B570000}"/>
    <cellStyle name="Normal 7 11 2 2 2" xfId="22527" xr:uid="{00000000-0005-0000-0000-00005C570000}"/>
    <cellStyle name="Normal 7 11 2 2 2 2" xfId="22528" xr:uid="{00000000-0005-0000-0000-00005D570000}"/>
    <cellStyle name="Normal 7 11 2 2 3" xfId="22529" xr:uid="{00000000-0005-0000-0000-00005E570000}"/>
    <cellStyle name="Normal 7 11 2 3" xfId="22530" xr:uid="{00000000-0005-0000-0000-00005F570000}"/>
    <cellStyle name="Normal 7 11 2 3 2" xfId="22531" xr:uid="{00000000-0005-0000-0000-000060570000}"/>
    <cellStyle name="Normal 7 11 2 3 2 2" xfId="22532" xr:uid="{00000000-0005-0000-0000-000061570000}"/>
    <cellStyle name="Normal 7 11 2 3 3" xfId="22533" xr:uid="{00000000-0005-0000-0000-000062570000}"/>
    <cellStyle name="Normal 7 11 2 4" xfId="22534" xr:uid="{00000000-0005-0000-0000-000063570000}"/>
    <cellStyle name="Normal 7 11 2 4 2" xfId="22535" xr:uid="{00000000-0005-0000-0000-000064570000}"/>
    <cellStyle name="Normal 7 11 2 5" xfId="22536" xr:uid="{00000000-0005-0000-0000-000065570000}"/>
    <cellStyle name="Normal 7 11 2 5 2" xfId="22537" xr:uid="{00000000-0005-0000-0000-000066570000}"/>
    <cellStyle name="Normal 7 11 2 6" xfId="22538" xr:uid="{00000000-0005-0000-0000-000067570000}"/>
    <cellStyle name="Normal 7 11 3" xfId="22539" xr:uid="{00000000-0005-0000-0000-000068570000}"/>
    <cellStyle name="Normal 7 11 3 2" xfId="22540" xr:uid="{00000000-0005-0000-0000-000069570000}"/>
    <cellStyle name="Normal 7 11 3 2 2" xfId="22541" xr:uid="{00000000-0005-0000-0000-00006A570000}"/>
    <cellStyle name="Normal 7 11 3 3" xfId="22542" xr:uid="{00000000-0005-0000-0000-00006B570000}"/>
    <cellStyle name="Normal 7 11 4" xfId="22543" xr:uid="{00000000-0005-0000-0000-00006C570000}"/>
    <cellStyle name="Normal 7 11 4 2" xfId="22544" xr:uid="{00000000-0005-0000-0000-00006D570000}"/>
    <cellStyle name="Normal 7 11 4 2 2" xfId="22545" xr:uid="{00000000-0005-0000-0000-00006E570000}"/>
    <cellStyle name="Normal 7 11 4 3" xfId="22546" xr:uid="{00000000-0005-0000-0000-00006F570000}"/>
    <cellStyle name="Normal 7 11 5" xfId="22547" xr:uid="{00000000-0005-0000-0000-000070570000}"/>
    <cellStyle name="Normal 7 11 5 2" xfId="22548" xr:uid="{00000000-0005-0000-0000-000071570000}"/>
    <cellStyle name="Normal 7 11 6" xfId="22549" xr:uid="{00000000-0005-0000-0000-000072570000}"/>
    <cellStyle name="Normal 7 11 6 2" xfId="22550" xr:uid="{00000000-0005-0000-0000-000073570000}"/>
    <cellStyle name="Normal 7 11 7" xfId="22551" xr:uid="{00000000-0005-0000-0000-000074570000}"/>
    <cellStyle name="Normal 7 12" xfId="22552" xr:uid="{00000000-0005-0000-0000-000075570000}"/>
    <cellStyle name="Normal 7 12 2" xfId="22553" xr:uid="{00000000-0005-0000-0000-000076570000}"/>
    <cellStyle name="Normal 7 12 2 2" xfId="22554" xr:uid="{00000000-0005-0000-0000-000077570000}"/>
    <cellStyle name="Normal 7 12 2 2 2" xfId="22555" xr:uid="{00000000-0005-0000-0000-000078570000}"/>
    <cellStyle name="Normal 7 12 2 3" xfId="22556" xr:uid="{00000000-0005-0000-0000-000079570000}"/>
    <cellStyle name="Normal 7 12 3" xfId="22557" xr:uid="{00000000-0005-0000-0000-00007A570000}"/>
    <cellStyle name="Normal 7 12 3 2" xfId="22558" xr:uid="{00000000-0005-0000-0000-00007B570000}"/>
    <cellStyle name="Normal 7 12 3 2 2" xfId="22559" xr:uid="{00000000-0005-0000-0000-00007C570000}"/>
    <cellStyle name="Normal 7 12 3 3" xfId="22560" xr:uid="{00000000-0005-0000-0000-00007D570000}"/>
    <cellStyle name="Normal 7 12 4" xfId="22561" xr:uid="{00000000-0005-0000-0000-00007E570000}"/>
    <cellStyle name="Normal 7 12 4 2" xfId="22562" xr:uid="{00000000-0005-0000-0000-00007F570000}"/>
    <cellStyle name="Normal 7 12 5" xfId="22563" xr:uid="{00000000-0005-0000-0000-000080570000}"/>
    <cellStyle name="Normal 7 12 5 2" xfId="22564" xr:uid="{00000000-0005-0000-0000-000081570000}"/>
    <cellStyle name="Normal 7 12 6" xfId="22565" xr:uid="{00000000-0005-0000-0000-000082570000}"/>
    <cellStyle name="Normal 7 13" xfId="634" xr:uid="{00000000-0005-0000-0000-000083570000}"/>
    <cellStyle name="Normal 7 13 2" xfId="679" xr:uid="{00000000-0005-0000-0000-000084570000}"/>
    <cellStyle name="Normal 7 2" xfId="649" xr:uid="{00000000-0005-0000-0000-000085570000}"/>
    <cellStyle name="Normal 7 2 2" xfId="22566" xr:uid="{00000000-0005-0000-0000-000086570000}"/>
    <cellStyle name="Normal 7 2 2 2" xfId="22567" xr:uid="{00000000-0005-0000-0000-000087570000}"/>
    <cellStyle name="Normal 7 2 3" xfId="22568" xr:uid="{00000000-0005-0000-0000-000088570000}"/>
    <cellStyle name="Normal 7 2 4" xfId="22569" xr:uid="{00000000-0005-0000-0000-000089570000}"/>
    <cellStyle name="Normal 7 2 4 2" xfId="22570" xr:uid="{00000000-0005-0000-0000-00008A570000}"/>
    <cellStyle name="Normal 7 3" xfId="22571" xr:uid="{00000000-0005-0000-0000-00008B570000}"/>
    <cellStyle name="Normal 7 3 2" xfId="22572" xr:uid="{00000000-0005-0000-0000-00008C570000}"/>
    <cellStyle name="Normal 7 3 2 2" xfId="22573" xr:uid="{00000000-0005-0000-0000-00008D570000}"/>
    <cellStyle name="Normal 7 3 3" xfId="22574" xr:uid="{00000000-0005-0000-0000-00008E570000}"/>
    <cellStyle name="Normal 7 4" xfId="22575" xr:uid="{00000000-0005-0000-0000-00008F570000}"/>
    <cellStyle name="Normal 7 4 2" xfId="22576" xr:uid="{00000000-0005-0000-0000-000090570000}"/>
    <cellStyle name="Normal 7 5" xfId="22577" xr:uid="{00000000-0005-0000-0000-000091570000}"/>
    <cellStyle name="Normal 7 6" xfId="22578" xr:uid="{00000000-0005-0000-0000-000092570000}"/>
    <cellStyle name="Normal 7 6 10" xfId="22579" xr:uid="{00000000-0005-0000-0000-000093570000}"/>
    <cellStyle name="Normal 7 6 10 2" xfId="22580" xr:uid="{00000000-0005-0000-0000-000094570000}"/>
    <cellStyle name="Normal 7 6 11" xfId="22581" xr:uid="{00000000-0005-0000-0000-000095570000}"/>
    <cellStyle name="Normal 7 6 11 2" xfId="22582" xr:uid="{00000000-0005-0000-0000-000096570000}"/>
    <cellStyle name="Normal 7 6 12" xfId="22583" xr:uid="{00000000-0005-0000-0000-000097570000}"/>
    <cellStyle name="Normal 7 6 2" xfId="22584" xr:uid="{00000000-0005-0000-0000-000098570000}"/>
    <cellStyle name="Normal 7 6 2 10" xfId="22585" xr:uid="{00000000-0005-0000-0000-000099570000}"/>
    <cellStyle name="Normal 7 6 2 10 2" xfId="22586" xr:uid="{00000000-0005-0000-0000-00009A570000}"/>
    <cellStyle name="Normal 7 6 2 11" xfId="22587" xr:uid="{00000000-0005-0000-0000-00009B570000}"/>
    <cellStyle name="Normal 7 6 2 2" xfId="22588" xr:uid="{00000000-0005-0000-0000-00009C570000}"/>
    <cellStyle name="Normal 7 6 2 2 10" xfId="22589" xr:uid="{00000000-0005-0000-0000-00009D570000}"/>
    <cellStyle name="Normal 7 6 2 2 2" xfId="22590" xr:uid="{00000000-0005-0000-0000-00009E570000}"/>
    <cellStyle name="Normal 7 6 2 2 2 2" xfId="22591" xr:uid="{00000000-0005-0000-0000-00009F570000}"/>
    <cellStyle name="Normal 7 6 2 2 2 2 2" xfId="22592" xr:uid="{00000000-0005-0000-0000-0000A0570000}"/>
    <cellStyle name="Normal 7 6 2 2 2 2 2 2" xfId="22593" xr:uid="{00000000-0005-0000-0000-0000A1570000}"/>
    <cellStyle name="Normal 7 6 2 2 2 2 2 2 2" xfId="22594" xr:uid="{00000000-0005-0000-0000-0000A2570000}"/>
    <cellStyle name="Normal 7 6 2 2 2 2 2 2 2 2" xfId="22595" xr:uid="{00000000-0005-0000-0000-0000A3570000}"/>
    <cellStyle name="Normal 7 6 2 2 2 2 2 2 3" xfId="22596" xr:uid="{00000000-0005-0000-0000-0000A4570000}"/>
    <cellStyle name="Normal 7 6 2 2 2 2 2 3" xfId="22597" xr:uid="{00000000-0005-0000-0000-0000A5570000}"/>
    <cellStyle name="Normal 7 6 2 2 2 2 2 3 2" xfId="22598" xr:uid="{00000000-0005-0000-0000-0000A6570000}"/>
    <cellStyle name="Normal 7 6 2 2 2 2 2 3 2 2" xfId="22599" xr:uid="{00000000-0005-0000-0000-0000A7570000}"/>
    <cellStyle name="Normal 7 6 2 2 2 2 2 3 3" xfId="22600" xr:uid="{00000000-0005-0000-0000-0000A8570000}"/>
    <cellStyle name="Normal 7 6 2 2 2 2 2 4" xfId="22601" xr:uid="{00000000-0005-0000-0000-0000A9570000}"/>
    <cellStyle name="Normal 7 6 2 2 2 2 2 4 2" xfId="22602" xr:uid="{00000000-0005-0000-0000-0000AA570000}"/>
    <cellStyle name="Normal 7 6 2 2 2 2 2 5" xfId="22603" xr:uid="{00000000-0005-0000-0000-0000AB570000}"/>
    <cellStyle name="Normal 7 6 2 2 2 2 2 5 2" xfId="22604" xr:uid="{00000000-0005-0000-0000-0000AC570000}"/>
    <cellStyle name="Normal 7 6 2 2 2 2 2 6" xfId="22605" xr:uid="{00000000-0005-0000-0000-0000AD570000}"/>
    <cellStyle name="Normal 7 6 2 2 2 2 3" xfId="22606" xr:uid="{00000000-0005-0000-0000-0000AE570000}"/>
    <cellStyle name="Normal 7 6 2 2 2 2 3 2" xfId="22607" xr:uid="{00000000-0005-0000-0000-0000AF570000}"/>
    <cellStyle name="Normal 7 6 2 2 2 2 3 2 2" xfId="22608" xr:uid="{00000000-0005-0000-0000-0000B0570000}"/>
    <cellStyle name="Normal 7 6 2 2 2 2 3 3" xfId="22609" xr:uid="{00000000-0005-0000-0000-0000B1570000}"/>
    <cellStyle name="Normal 7 6 2 2 2 2 4" xfId="22610" xr:uid="{00000000-0005-0000-0000-0000B2570000}"/>
    <cellStyle name="Normal 7 6 2 2 2 2 4 2" xfId="22611" xr:uid="{00000000-0005-0000-0000-0000B3570000}"/>
    <cellStyle name="Normal 7 6 2 2 2 2 4 2 2" xfId="22612" xr:uid="{00000000-0005-0000-0000-0000B4570000}"/>
    <cellStyle name="Normal 7 6 2 2 2 2 4 3" xfId="22613" xr:uid="{00000000-0005-0000-0000-0000B5570000}"/>
    <cellStyle name="Normal 7 6 2 2 2 2 5" xfId="22614" xr:uid="{00000000-0005-0000-0000-0000B6570000}"/>
    <cellStyle name="Normal 7 6 2 2 2 2 5 2" xfId="22615" xr:uid="{00000000-0005-0000-0000-0000B7570000}"/>
    <cellStyle name="Normal 7 6 2 2 2 2 6" xfId="22616" xr:uid="{00000000-0005-0000-0000-0000B8570000}"/>
    <cellStyle name="Normal 7 6 2 2 2 2 6 2" xfId="22617" xr:uid="{00000000-0005-0000-0000-0000B9570000}"/>
    <cellStyle name="Normal 7 6 2 2 2 2 7" xfId="22618" xr:uid="{00000000-0005-0000-0000-0000BA570000}"/>
    <cellStyle name="Normal 7 6 2 2 2 3" xfId="22619" xr:uid="{00000000-0005-0000-0000-0000BB570000}"/>
    <cellStyle name="Normal 7 6 2 2 2 3 2" xfId="22620" xr:uid="{00000000-0005-0000-0000-0000BC570000}"/>
    <cellStyle name="Normal 7 6 2 2 2 3 2 2" xfId="22621" xr:uid="{00000000-0005-0000-0000-0000BD570000}"/>
    <cellStyle name="Normal 7 6 2 2 2 3 2 2 2" xfId="22622" xr:uid="{00000000-0005-0000-0000-0000BE570000}"/>
    <cellStyle name="Normal 7 6 2 2 2 3 2 3" xfId="22623" xr:uid="{00000000-0005-0000-0000-0000BF570000}"/>
    <cellStyle name="Normal 7 6 2 2 2 3 3" xfId="22624" xr:uid="{00000000-0005-0000-0000-0000C0570000}"/>
    <cellStyle name="Normal 7 6 2 2 2 3 3 2" xfId="22625" xr:uid="{00000000-0005-0000-0000-0000C1570000}"/>
    <cellStyle name="Normal 7 6 2 2 2 3 3 2 2" xfId="22626" xr:uid="{00000000-0005-0000-0000-0000C2570000}"/>
    <cellStyle name="Normal 7 6 2 2 2 3 3 3" xfId="22627" xr:uid="{00000000-0005-0000-0000-0000C3570000}"/>
    <cellStyle name="Normal 7 6 2 2 2 3 4" xfId="22628" xr:uid="{00000000-0005-0000-0000-0000C4570000}"/>
    <cellStyle name="Normal 7 6 2 2 2 3 4 2" xfId="22629" xr:uid="{00000000-0005-0000-0000-0000C5570000}"/>
    <cellStyle name="Normal 7 6 2 2 2 3 5" xfId="22630" xr:uid="{00000000-0005-0000-0000-0000C6570000}"/>
    <cellStyle name="Normal 7 6 2 2 2 3 5 2" xfId="22631" xr:uid="{00000000-0005-0000-0000-0000C7570000}"/>
    <cellStyle name="Normal 7 6 2 2 2 3 6" xfId="22632" xr:uid="{00000000-0005-0000-0000-0000C8570000}"/>
    <cellStyle name="Normal 7 6 2 2 2 4" xfId="22633" xr:uid="{00000000-0005-0000-0000-0000C9570000}"/>
    <cellStyle name="Normal 7 6 2 2 2 4 2" xfId="22634" xr:uid="{00000000-0005-0000-0000-0000CA570000}"/>
    <cellStyle name="Normal 7 6 2 2 2 4 2 2" xfId="22635" xr:uid="{00000000-0005-0000-0000-0000CB570000}"/>
    <cellStyle name="Normal 7 6 2 2 2 4 3" xfId="22636" xr:uid="{00000000-0005-0000-0000-0000CC570000}"/>
    <cellStyle name="Normal 7 6 2 2 2 5" xfId="22637" xr:uid="{00000000-0005-0000-0000-0000CD570000}"/>
    <cellStyle name="Normal 7 6 2 2 2 5 2" xfId="22638" xr:uid="{00000000-0005-0000-0000-0000CE570000}"/>
    <cellStyle name="Normal 7 6 2 2 2 5 2 2" xfId="22639" xr:uid="{00000000-0005-0000-0000-0000CF570000}"/>
    <cellStyle name="Normal 7 6 2 2 2 5 3" xfId="22640" xr:uid="{00000000-0005-0000-0000-0000D0570000}"/>
    <cellStyle name="Normal 7 6 2 2 2 6" xfId="22641" xr:uid="{00000000-0005-0000-0000-0000D1570000}"/>
    <cellStyle name="Normal 7 6 2 2 2 6 2" xfId="22642" xr:uid="{00000000-0005-0000-0000-0000D2570000}"/>
    <cellStyle name="Normal 7 6 2 2 2 7" xfId="22643" xr:uid="{00000000-0005-0000-0000-0000D3570000}"/>
    <cellStyle name="Normal 7 6 2 2 2 7 2" xfId="22644" xr:uid="{00000000-0005-0000-0000-0000D4570000}"/>
    <cellStyle name="Normal 7 6 2 2 2 8" xfId="22645" xr:uid="{00000000-0005-0000-0000-0000D5570000}"/>
    <cellStyle name="Normal 7 6 2 2 3" xfId="22646" xr:uid="{00000000-0005-0000-0000-0000D6570000}"/>
    <cellStyle name="Normal 7 6 2 2 3 2" xfId="22647" xr:uid="{00000000-0005-0000-0000-0000D7570000}"/>
    <cellStyle name="Normal 7 6 2 2 3 2 2" xfId="22648" xr:uid="{00000000-0005-0000-0000-0000D8570000}"/>
    <cellStyle name="Normal 7 6 2 2 3 2 2 2" xfId="22649" xr:uid="{00000000-0005-0000-0000-0000D9570000}"/>
    <cellStyle name="Normal 7 6 2 2 3 2 2 2 2" xfId="22650" xr:uid="{00000000-0005-0000-0000-0000DA570000}"/>
    <cellStyle name="Normal 7 6 2 2 3 2 2 3" xfId="22651" xr:uid="{00000000-0005-0000-0000-0000DB570000}"/>
    <cellStyle name="Normal 7 6 2 2 3 2 3" xfId="22652" xr:uid="{00000000-0005-0000-0000-0000DC570000}"/>
    <cellStyle name="Normal 7 6 2 2 3 2 3 2" xfId="22653" xr:uid="{00000000-0005-0000-0000-0000DD570000}"/>
    <cellStyle name="Normal 7 6 2 2 3 2 3 2 2" xfId="22654" xr:uid="{00000000-0005-0000-0000-0000DE570000}"/>
    <cellStyle name="Normal 7 6 2 2 3 2 3 3" xfId="22655" xr:uid="{00000000-0005-0000-0000-0000DF570000}"/>
    <cellStyle name="Normal 7 6 2 2 3 2 4" xfId="22656" xr:uid="{00000000-0005-0000-0000-0000E0570000}"/>
    <cellStyle name="Normal 7 6 2 2 3 2 4 2" xfId="22657" xr:uid="{00000000-0005-0000-0000-0000E1570000}"/>
    <cellStyle name="Normal 7 6 2 2 3 2 5" xfId="22658" xr:uid="{00000000-0005-0000-0000-0000E2570000}"/>
    <cellStyle name="Normal 7 6 2 2 3 2 5 2" xfId="22659" xr:uid="{00000000-0005-0000-0000-0000E3570000}"/>
    <cellStyle name="Normal 7 6 2 2 3 2 6" xfId="22660" xr:uid="{00000000-0005-0000-0000-0000E4570000}"/>
    <cellStyle name="Normal 7 6 2 2 3 3" xfId="22661" xr:uid="{00000000-0005-0000-0000-0000E5570000}"/>
    <cellStyle name="Normal 7 6 2 2 3 3 2" xfId="22662" xr:uid="{00000000-0005-0000-0000-0000E6570000}"/>
    <cellStyle name="Normal 7 6 2 2 3 3 2 2" xfId="22663" xr:uid="{00000000-0005-0000-0000-0000E7570000}"/>
    <cellStyle name="Normal 7 6 2 2 3 3 3" xfId="22664" xr:uid="{00000000-0005-0000-0000-0000E8570000}"/>
    <cellStyle name="Normal 7 6 2 2 3 4" xfId="22665" xr:uid="{00000000-0005-0000-0000-0000E9570000}"/>
    <cellStyle name="Normal 7 6 2 2 3 4 2" xfId="22666" xr:uid="{00000000-0005-0000-0000-0000EA570000}"/>
    <cellStyle name="Normal 7 6 2 2 3 4 2 2" xfId="22667" xr:uid="{00000000-0005-0000-0000-0000EB570000}"/>
    <cellStyle name="Normal 7 6 2 2 3 4 3" xfId="22668" xr:uid="{00000000-0005-0000-0000-0000EC570000}"/>
    <cellStyle name="Normal 7 6 2 2 3 5" xfId="22669" xr:uid="{00000000-0005-0000-0000-0000ED570000}"/>
    <cellStyle name="Normal 7 6 2 2 3 5 2" xfId="22670" xr:uid="{00000000-0005-0000-0000-0000EE570000}"/>
    <cellStyle name="Normal 7 6 2 2 3 6" xfId="22671" xr:uid="{00000000-0005-0000-0000-0000EF570000}"/>
    <cellStyle name="Normal 7 6 2 2 3 6 2" xfId="22672" xr:uid="{00000000-0005-0000-0000-0000F0570000}"/>
    <cellStyle name="Normal 7 6 2 2 3 7" xfId="22673" xr:uid="{00000000-0005-0000-0000-0000F1570000}"/>
    <cellStyle name="Normal 7 6 2 2 4" xfId="22674" xr:uid="{00000000-0005-0000-0000-0000F2570000}"/>
    <cellStyle name="Normal 7 6 2 2 4 2" xfId="22675" xr:uid="{00000000-0005-0000-0000-0000F3570000}"/>
    <cellStyle name="Normal 7 6 2 2 4 2 2" xfId="22676" xr:uid="{00000000-0005-0000-0000-0000F4570000}"/>
    <cellStyle name="Normal 7 6 2 2 4 2 2 2" xfId="22677" xr:uid="{00000000-0005-0000-0000-0000F5570000}"/>
    <cellStyle name="Normal 7 6 2 2 4 2 2 2 2" xfId="22678" xr:uid="{00000000-0005-0000-0000-0000F6570000}"/>
    <cellStyle name="Normal 7 6 2 2 4 2 2 3" xfId="22679" xr:uid="{00000000-0005-0000-0000-0000F7570000}"/>
    <cellStyle name="Normal 7 6 2 2 4 2 3" xfId="22680" xr:uid="{00000000-0005-0000-0000-0000F8570000}"/>
    <cellStyle name="Normal 7 6 2 2 4 2 3 2" xfId="22681" xr:uid="{00000000-0005-0000-0000-0000F9570000}"/>
    <cellStyle name="Normal 7 6 2 2 4 2 3 2 2" xfId="22682" xr:uid="{00000000-0005-0000-0000-0000FA570000}"/>
    <cellStyle name="Normal 7 6 2 2 4 2 3 3" xfId="22683" xr:uid="{00000000-0005-0000-0000-0000FB570000}"/>
    <cellStyle name="Normal 7 6 2 2 4 2 4" xfId="22684" xr:uid="{00000000-0005-0000-0000-0000FC570000}"/>
    <cellStyle name="Normal 7 6 2 2 4 2 4 2" xfId="22685" xr:uid="{00000000-0005-0000-0000-0000FD570000}"/>
    <cellStyle name="Normal 7 6 2 2 4 2 5" xfId="22686" xr:uid="{00000000-0005-0000-0000-0000FE570000}"/>
    <cellStyle name="Normal 7 6 2 2 4 2 5 2" xfId="22687" xr:uid="{00000000-0005-0000-0000-0000FF570000}"/>
    <cellStyle name="Normal 7 6 2 2 4 2 6" xfId="22688" xr:uid="{00000000-0005-0000-0000-000000580000}"/>
    <cellStyle name="Normal 7 6 2 2 4 3" xfId="22689" xr:uid="{00000000-0005-0000-0000-000001580000}"/>
    <cellStyle name="Normal 7 6 2 2 4 3 2" xfId="22690" xr:uid="{00000000-0005-0000-0000-000002580000}"/>
    <cellStyle name="Normal 7 6 2 2 4 3 2 2" xfId="22691" xr:uid="{00000000-0005-0000-0000-000003580000}"/>
    <cellStyle name="Normal 7 6 2 2 4 3 3" xfId="22692" xr:uid="{00000000-0005-0000-0000-000004580000}"/>
    <cellStyle name="Normal 7 6 2 2 4 4" xfId="22693" xr:uid="{00000000-0005-0000-0000-000005580000}"/>
    <cellStyle name="Normal 7 6 2 2 4 4 2" xfId="22694" xr:uid="{00000000-0005-0000-0000-000006580000}"/>
    <cellStyle name="Normal 7 6 2 2 4 4 2 2" xfId="22695" xr:uid="{00000000-0005-0000-0000-000007580000}"/>
    <cellStyle name="Normal 7 6 2 2 4 4 3" xfId="22696" xr:uid="{00000000-0005-0000-0000-000008580000}"/>
    <cellStyle name="Normal 7 6 2 2 4 5" xfId="22697" xr:uid="{00000000-0005-0000-0000-000009580000}"/>
    <cellStyle name="Normal 7 6 2 2 4 5 2" xfId="22698" xr:uid="{00000000-0005-0000-0000-00000A580000}"/>
    <cellStyle name="Normal 7 6 2 2 4 6" xfId="22699" xr:uid="{00000000-0005-0000-0000-00000B580000}"/>
    <cellStyle name="Normal 7 6 2 2 4 6 2" xfId="22700" xr:uid="{00000000-0005-0000-0000-00000C580000}"/>
    <cellStyle name="Normal 7 6 2 2 4 7" xfId="22701" xr:uid="{00000000-0005-0000-0000-00000D580000}"/>
    <cellStyle name="Normal 7 6 2 2 5" xfId="22702" xr:uid="{00000000-0005-0000-0000-00000E580000}"/>
    <cellStyle name="Normal 7 6 2 2 5 2" xfId="22703" xr:uid="{00000000-0005-0000-0000-00000F580000}"/>
    <cellStyle name="Normal 7 6 2 2 5 2 2" xfId="22704" xr:uid="{00000000-0005-0000-0000-000010580000}"/>
    <cellStyle name="Normal 7 6 2 2 5 2 2 2" xfId="22705" xr:uid="{00000000-0005-0000-0000-000011580000}"/>
    <cellStyle name="Normal 7 6 2 2 5 2 3" xfId="22706" xr:uid="{00000000-0005-0000-0000-000012580000}"/>
    <cellStyle name="Normal 7 6 2 2 5 3" xfId="22707" xr:uid="{00000000-0005-0000-0000-000013580000}"/>
    <cellStyle name="Normal 7 6 2 2 5 3 2" xfId="22708" xr:uid="{00000000-0005-0000-0000-000014580000}"/>
    <cellStyle name="Normal 7 6 2 2 5 3 2 2" xfId="22709" xr:uid="{00000000-0005-0000-0000-000015580000}"/>
    <cellStyle name="Normal 7 6 2 2 5 3 3" xfId="22710" xr:uid="{00000000-0005-0000-0000-000016580000}"/>
    <cellStyle name="Normal 7 6 2 2 5 4" xfId="22711" xr:uid="{00000000-0005-0000-0000-000017580000}"/>
    <cellStyle name="Normal 7 6 2 2 5 4 2" xfId="22712" xr:uid="{00000000-0005-0000-0000-000018580000}"/>
    <cellStyle name="Normal 7 6 2 2 5 5" xfId="22713" xr:uid="{00000000-0005-0000-0000-000019580000}"/>
    <cellStyle name="Normal 7 6 2 2 5 5 2" xfId="22714" xr:uid="{00000000-0005-0000-0000-00001A580000}"/>
    <cellStyle name="Normal 7 6 2 2 5 6" xfId="22715" xr:uid="{00000000-0005-0000-0000-00001B580000}"/>
    <cellStyle name="Normal 7 6 2 2 6" xfId="22716" xr:uid="{00000000-0005-0000-0000-00001C580000}"/>
    <cellStyle name="Normal 7 6 2 2 6 2" xfId="22717" xr:uid="{00000000-0005-0000-0000-00001D580000}"/>
    <cellStyle name="Normal 7 6 2 2 6 2 2" xfId="22718" xr:uid="{00000000-0005-0000-0000-00001E580000}"/>
    <cellStyle name="Normal 7 6 2 2 6 3" xfId="22719" xr:uid="{00000000-0005-0000-0000-00001F580000}"/>
    <cellStyle name="Normal 7 6 2 2 7" xfId="22720" xr:uid="{00000000-0005-0000-0000-000020580000}"/>
    <cellStyle name="Normal 7 6 2 2 7 2" xfId="22721" xr:uid="{00000000-0005-0000-0000-000021580000}"/>
    <cellStyle name="Normal 7 6 2 2 7 2 2" xfId="22722" xr:uid="{00000000-0005-0000-0000-000022580000}"/>
    <cellStyle name="Normal 7 6 2 2 7 3" xfId="22723" xr:uid="{00000000-0005-0000-0000-000023580000}"/>
    <cellStyle name="Normal 7 6 2 2 8" xfId="22724" xr:uid="{00000000-0005-0000-0000-000024580000}"/>
    <cellStyle name="Normal 7 6 2 2 8 2" xfId="22725" xr:uid="{00000000-0005-0000-0000-000025580000}"/>
    <cellStyle name="Normal 7 6 2 2 9" xfId="22726" xr:uid="{00000000-0005-0000-0000-000026580000}"/>
    <cellStyle name="Normal 7 6 2 2 9 2" xfId="22727" xr:uid="{00000000-0005-0000-0000-000027580000}"/>
    <cellStyle name="Normal 7 6 2 3" xfId="22728" xr:uid="{00000000-0005-0000-0000-000028580000}"/>
    <cellStyle name="Normal 7 6 2 3 2" xfId="22729" xr:uid="{00000000-0005-0000-0000-000029580000}"/>
    <cellStyle name="Normal 7 6 2 3 2 2" xfId="22730" xr:uid="{00000000-0005-0000-0000-00002A580000}"/>
    <cellStyle name="Normal 7 6 2 3 2 2 2" xfId="22731" xr:uid="{00000000-0005-0000-0000-00002B580000}"/>
    <cellStyle name="Normal 7 6 2 3 2 2 2 2" xfId="22732" xr:uid="{00000000-0005-0000-0000-00002C580000}"/>
    <cellStyle name="Normal 7 6 2 3 2 2 2 2 2" xfId="22733" xr:uid="{00000000-0005-0000-0000-00002D580000}"/>
    <cellStyle name="Normal 7 6 2 3 2 2 2 3" xfId="22734" xr:uid="{00000000-0005-0000-0000-00002E580000}"/>
    <cellStyle name="Normal 7 6 2 3 2 2 3" xfId="22735" xr:uid="{00000000-0005-0000-0000-00002F580000}"/>
    <cellStyle name="Normal 7 6 2 3 2 2 3 2" xfId="22736" xr:uid="{00000000-0005-0000-0000-000030580000}"/>
    <cellStyle name="Normal 7 6 2 3 2 2 3 2 2" xfId="22737" xr:uid="{00000000-0005-0000-0000-000031580000}"/>
    <cellStyle name="Normal 7 6 2 3 2 2 3 3" xfId="22738" xr:uid="{00000000-0005-0000-0000-000032580000}"/>
    <cellStyle name="Normal 7 6 2 3 2 2 4" xfId="22739" xr:uid="{00000000-0005-0000-0000-000033580000}"/>
    <cellStyle name="Normal 7 6 2 3 2 2 4 2" xfId="22740" xr:uid="{00000000-0005-0000-0000-000034580000}"/>
    <cellStyle name="Normal 7 6 2 3 2 2 5" xfId="22741" xr:uid="{00000000-0005-0000-0000-000035580000}"/>
    <cellStyle name="Normal 7 6 2 3 2 2 5 2" xfId="22742" xr:uid="{00000000-0005-0000-0000-000036580000}"/>
    <cellStyle name="Normal 7 6 2 3 2 2 6" xfId="22743" xr:uid="{00000000-0005-0000-0000-000037580000}"/>
    <cellStyle name="Normal 7 6 2 3 2 3" xfId="22744" xr:uid="{00000000-0005-0000-0000-000038580000}"/>
    <cellStyle name="Normal 7 6 2 3 2 3 2" xfId="22745" xr:uid="{00000000-0005-0000-0000-000039580000}"/>
    <cellStyle name="Normal 7 6 2 3 2 3 2 2" xfId="22746" xr:uid="{00000000-0005-0000-0000-00003A580000}"/>
    <cellStyle name="Normal 7 6 2 3 2 3 3" xfId="22747" xr:uid="{00000000-0005-0000-0000-00003B580000}"/>
    <cellStyle name="Normal 7 6 2 3 2 4" xfId="22748" xr:uid="{00000000-0005-0000-0000-00003C580000}"/>
    <cellStyle name="Normal 7 6 2 3 2 4 2" xfId="22749" xr:uid="{00000000-0005-0000-0000-00003D580000}"/>
    <cellStyle name="Normal 7 6 2 3 2 4 2 2" xfId="22750" xr:uid="{00000000-0005-0000-0000-00003E580000}"/>
    <cellStyle name="Normal 7 6 2 3 2 4 3" xfId="22751" xr:uid="{00000000-0005-0000-0000-00003F580000}"/>
    <cellStyle name="Normal 7 6 2 3 2 5" xfId="22752" xr:uid="{00000000-0005-0000-0000-000040580000}"/>
    <cellStyle name="Normal 7 6 2 3 2 5 2" xfId="22753" xr:uid="{00000000-0005-0000-0000-000041580000}"/>
    <cellStyle name="Normal 7 6 2 3 2 6" xfId="22754" xr:uid="{00000000-0005-0000-0000-000042580000}"/>
    <cellStyle name="Normal 7 6 2 3 2 6 2" xfId="22755" xr:uid="{00000000-0005-0000-0000-000043580000}"/>
    <cellStyle name="Normal 7 6 2 3 2 7" xfId="22756" xr:uid="{00000000-0005-0000-0000-000044580000}"/>
    <cellStyle name="Normal 7 6 2 3 3" xfId="22757" xr:uid="{00000000-0005-0000-0000-000045580000}"/>
    <cellStyle name="Normal 7 6 2 3 3 2" xfId="22758" xr:uid="{00000000-0005-0000-0000-000046580000}"/>
    <cellStyle name="Normal 7 6 2 3 3 2 2" xfId="22759" xr:uid="{00000000-0005-0000-0000-000047580000}"/>
    <cellStyle name="Normal 7 6 2 3 3 2 2 2" xfId="22760" xr:uid="{00000000-0005-0000-0000-000048580000}"/>
    <cellStyle name="Normal 7 6 2 3 3 2 3" xfId="22761" xr:uid="{00000000-0005-0000-0000-000049580000}"/>
    <cellStyle name="Normal 7 6 2 3 3 3" xfId="22762" xr:uid="{00000000-0005-0000-0000-00004A580000}"/>
    <cellStyle name="Normal 7 6 2 3 3 3 2" xfId="22763" xr:uid="{00000000-0005-0000-0000-00004B580000}"/>
    <cellStyle name="Normal 7 6 2 3 3 3 2 2" xfId="22764" xr:uid="{00000000-0005-0000-0000-00004C580000}"/>
    <cellStyle name="Normal 7 6 2 3 3 3 3" xfId="22765" xr:uid="{00000000-0005-0000-0000-00004D580000}"/>
    <cellStyle name="Normal 7 6 2 3 3 4" xfId="22766" xr:uid="{00000000-0005-0000-0000-00004E580000}"/>
    <cellStyle name="Normal 7 6 2 3 3 4 2" xfId="22767" xr:uid="{00000000-0005-0000-0000-00004F580000}"/>
    <cellStyle name="Normal 7 6 2 3 3 5" xfId="22768" xr:uid="{00000000-0005-0000-0000-000050580000}"/>
    <cellStyle name="Normal 7 6 2 3 3 5 2" xfId="22769" xr:uid="{00000000-0005-0000-0000-000051580000}"/>
    <cellStyle name="Normal 7 6 2 3 3 6" xfId="22770" xr:uid="{00000000-0005-0000-0000-000052580000}"/>
    <cellStyle name="Normal 7 6 2 3 4" xfId="22771" xr:uid="{00000000-0005-0000-0000-000053580000}"/>
    <cellStyle name="Normal 7 6 2 3 4 2" xfId="22772" xr:uid="{00000000-0005-0000-0000-000054580000}"/>
    <cellStyle name="Normal 7 6 2 3 4 2 2" xfId="22773" xr:uid="{00000000-0005-0000-0000-000055580000}"/>
    <cellStyle name="Normal 7 6 2 3 4 3" xfId="22774" xr:uid="{00000000-0005-0000-0000-000056580000}"/>
    <cellStyle name="Normal 7 6 2 3 5" xfId="22775" xr:uid="{00000000-0005-0000-0000-000057580000}"/>
    <cellStyle name="Normal 7 6 2 3 5 2" xfId="22776" xr:uid="{00000000-0005-0000-0000-000058580000}"/>
    <cellStyle name="Normal 7 6 2 3 5 2 2" xfId="22777" xr:uid="{00000000-0005-0000-0000-000059580000}"/>
    <cellStyle name="Normal 7 6 2 3 5 3" xfId="22778" xr:uid="{00000000-0005-0000-0000-00005A580000}"/>
    <cellStyle name="Normal 7 6 2 3 6" xfId="22779" xr:uid="{00000000-0005-0000-0000-00005B580000}"/>
    <cellStyle name="Normal 7 6 2 3 6 2" xfId="22780" xr:uid="{00000000-0005-0000-0000-00005C580000}"/>
    <cellStyle name="Normal 7 6 2 3 7" xfId="22781" xr:uid="{00000000-0005-0000-0000-00005D580000}"/>
    <cellStyle name="Normal 7 6 2 3 7 2" xfId="22782" xr:uid="{00000000-0005-0000-0000-00005E580000}"/>
    <cellStyle name="Normal 7 6 2 3 8" xfId="22783" xr:uid="{00000000-0005-0000-0000-00005F580000}"/>
    <cellStyle name="Normal 7 6 2 4" xfId="22784" xr:uid="{00000000-0005-0000-0000-000060580000}"/>
    <cellStyle name="Normal 7 6 2 4 2" xfId="22785" xr:uid="{00000000-0005-0000-0000-000061580000}"/>
    <cellStyle name="Normal 7 6 2 4 2 2" xfId="22786" xr:uid="{00000000-0005-0000-0000-000062580000}"/>
    <cellStyle name="Normal 7 6 2 4 2 2 2" xfId="22787" xr:uid="{00000000-0005-0000-0000-000063580000}"/>
    <cellStyle name="Normal 7 6 2 4 2 2 2 2" xfId="22788" xr:uid="{00000000-0005-0000-0000-000064580000}"/>
    <cellStyle name="Normal 7 6 2 4 2 2 3" xfId="22789" xr:uid="{00000000-0005-0000-0000-000065580000}"/>
    <cellStyle name="Normal 7 6 2 4 2 3" xfId="22790" xr:uid="{00000000-0005-0000-0000-000066580000}"/>
    <cellStyle name="Normal 7 6 2 4 2 3 2" xfId="22791" xr:uid="{00000000-0005-0000-0000-000067580000}"/>
    <cellStyle name="Normal 7 6 2 4 2 3 2 2" xfId="22792" xr:uid="{00000000-0005-0000-0000-000068580000}"/>
    <cellStyle name="Normal 7 6 2 4 2 3 3" xfId="22793" xr:uid="{00000000-0005-0000-0000-000069580000}"/>
    <cellStyle name="Normal 7 6 2 4 2 4" xfId="22794" xr:uid="{00000000-0005-0000-0000-00006A580000}"/>
    <cellStyle name="Normal 7 6 2 4 2 4 2" xfId="22795" xr:uid="{00000000-0005-0000-0000-00006B580000}"/>
    <cellStyle name="Normal 7 6 2 4 2 5" xfId="22796" xr:uid="{00000000-0005-0000-0000-00006C580000}"/>
    <cellStyle name="Normal 7 6 2 4 2 5 2" xfId="22797" xr:uid="{00000000-0005-0000-0000-00006D580000}"/>
    <cellStyle name="Normal 7 6 2 4 2 6" xfId="22798" xr:uid="{00000000-0005-0000-0000-00006E580000}"/>
    <cellStyle name="Normal 7 6 2 4 3" xfId="22799" xr:uid="{00000000-0005-0000-0000-00006F580000}"/>
    <cellStyle name="Normal 7 6 2 4 3 2" xfId="22800" xr:uid="{00000000-0005-0000-0000-000070580000}"/>
    <cellStyle name="Normal 7 6 2 4 3 2 2" xfId="22801" xr:uid="{00000000-0005-0000-0000-000071580000}"/>
    <cellStyle name="Normal 7 6 2 4 3 3" xfId="22802" xr:uid="{00000000-0005-0000-0000-000072580000}"/>
    <cellStyle name="Normal 7 6 2 4 4" xfId="22803" xr:uid="{00000000-0005-0000-0000-000073580000}"/>
    <cellStyle name="Normal 7 6 2 4 4 2" xfId="22804" xr:uid="{00000000-0005-0000-0000-000074580000}"/>
    <cellStyle name="Normal 7 6 2 4 4 2 2" xfId="22805" xr:uid="{00000000-0005-0000-0000-000075580000}"/>
    <cellStyle name="Normal 7 6 2 4 4 3" xfId="22806" xr:uid="{00000000-0005-0000-0000-000076580000}"/>
    <cellStyle name="Normal 7 6 2 4 5" xfId="22807" xr:uid="{00000000-0005-0000-0000-000077580000}"/>
    <cellStyle name="Normal 7 6 2 4 5 2" xfId="22808" xr:uid="{00000000-0005-0000-0000-000078580000}"/>
    <cellStyle name="Normal 7 6 2 4 6" xfId="22809" xr:uid="{00000000-0005-0000-0000-000079580000}"/>
    <cellStyle name="Normal 7 6 2 4 6 2" xfId="22810" xr:uid="{00000000-0005-0000-0000-00007A580000}"/>
    <cellStyle name="Normal 7 6 2 4 7" xfId="22811" xr:uid="{00000000-0005-0000-0000-00007B580000}"/>
    <cellStyle name="Normal 7 6 2 5" xfId="22812" xr:uid="{00000000-0005-0000-0000-00007C580000}"/>
    <cellStyle name="Normal 7 6 2 5 2" xfId="22813" xr:uid="{00000000-0005-0000-0000-00007D580000}"/>
    <cellStyle name="Normal 7 6 2 5 2 2" xfId="22814" xr:uid="{00000000-0005-0000-0000-00007E580000}"/>
    <cellStyle name="Normal 7 6 2 5 2 2 2" xfId="22815" xr:uid="{00000000-0005-0000-0000-00007F580000}"/>
    <cellStyle name="Normal 7 6 2 5 2 2 2 2" xfId="22816" xr:uid="{00000000-0005-0000-0000-000080580000}"/>
    <cellStyle name="Normal 7 6 2 5 2 2 3" xfId="22817" xr:uid="{00000000-0005-0000-0000-000081580000}"/>
    <cellStyle name="Normal 7 6 2 5 2 3" xfId="22818" xr:uid="{00000000-0005-0000-0000-000082580000}"/>
    <cellStyle name="Normal 7 6 2 5 2 3 2" xfId="22819" xr:uid="{00000000-0005-0000-0000-000083580000}"/>
    <cellStyle name="Normal 7 6 2 5 2 3 2 2" xfId="22820" xr:uid="{00000000-0005-0000-0000-000084580000}"/>
    <cellStyle name="Normal 7 6 2 5 2 3 3" xfId="22821" xr:uid="{00000000-0005-0000-0000-000085580000}"/>
    <cellStyle name="Normal 7 6 2 5 2 4" xfId="22822" xr:uid="{00000000-0005-0000-0000-000086580000}"/>
    <cellStyle name="Normal 7 6 2 5 2 4 2" xfId="22823" xr:uid="{00000000-0005-0000-0000-000087580000}"/>
    <cellStyle name="Normal 7 6 2 5 2 5" xfId="22824" xr:uid="{00000000-0005-0000-0000-000088580000}"/>
    <cellStyle name="Normal 7 6 2 5 2 5 2" xfId="22825" xr:uid="{00000000-0005-0000-0000-000089580000}"/>
    <cellStyle name="Normal 7 6 2 5 2 6" xfId="22826" xr:uid="{00000000-0005-0000-0000-00008A580000}"/>
    <cellStyle name="Normal 7 6 2 5 3" xfId="22827" xr:uid="{00000000-0005-0000-0000-00008B580000}"/>
    <cellStyle name="Normal 7 6 2 5 3 2" xfId="22828" xr:uid="{00000000-0005-0000-0000-00008C580000}"/>
    <cellStyle name="Normal 7 6 2 5 3 2 2" xfId="22829" xr:uid="{00000000-0005-0000-0000-00008D580000}"/>
    <cellStyle name="Normal 7 6 2 5 3 3" xfId="22830" xr:uid="{00000000-0005-0000-0000-00008E580000}"/>
    <cellStyle name="Normal 7 6 2 5 4" xfId="22831" xr:uid="{00000000-0005-0000-0000-00008F580000}"/>
    <cellStyle name="Normal 7 6 2 5 4 2" xfId="22832" xr:uid="{00000000-0005-0000-0000-000090580000}"/>
    <cellStyle name="Normal 7 6 2 5 4 2 2" xfId="22833" xr:uid="{00000000-0005-0000-0000-000091580000}"/>
    <cellStyle name="Normal 7 6 2 5 4 3" xfId="22834" xr:uid="{00000000-0005-0000-0000-000092580000}"/>
    <cellStyle name="Normal 7 6 2 5 5" xfId="22835" xr:uid="{00000000-0005-0000-0000-000093580000}"/>
    <cellStyle name="Normal 7 6 2 5 5 2" xfId="22836" xr:uid="{00000000-0005-0000-0000-000094580000}"/>
    <cellStyle name="Normal 7 6 2 5 6" xfId="22837" xr:uid="{00000000-0005-0000-0000-000095580000}"/>
    <cellStyle name="Normal 7 6 2 5 6 2" xfId="22838" xr:uid="{00000000-0005-0000-0000-000096580000}"/>
    <cellStyle name="Normal 7 6 2 5 7" xfId="22839" xr:uid="{00000000-0005-0000-0000-000097580000}"/>
    <cellStyle name="Normal 7 6 2 6" xfId="22840" xr:uid="{00000000-0005-0000-0000-000098580000}"/>
    <cellStyle name="Normal 7 6 2 6 2" xfId="22841" xr:uid="{00000000-0005-0000-0000-000099580000}"/>
    <cellStyle name="Normal 7 6 2 6 2 2" xfId="22842" xr:uid="{00000000-0005-0000-0000-00009A580000}"/>
    <cellStyle name="Normal 7 6 2 6 2 2 2" xfId="22843" xr:uid="{00000000-0005-0000-0000-00009B580000}"/>
    <cellStyle name="Normal 7 6 2 6 2 3" xfId="22844" xr:uid="{00000000-0005-0000-0000-00009C580000}"/>
    <cellStyle name="Normal 7 6 2 6 3" xfId="22845" xr:uid="{00000000-0005-0000-0000-00009D580000}"/>
    <cellStyle name="Normal 7 6 2 6 3 2" xfId="22846" xr:uid="{00000000-0005-0000-0000-00009E580000}"/>
    <cellStyle name="Normal 7 6 2 6 3 2 2" xfId="22847" xr:uid="{00000000-0005-0000-0000-00009F580000}"/>
    <cellStyle name="Normal 7 6 2 6 3 3" xfId="22848" xr:uid="{00000000-0005-0000-0000-0000A0580000}"/>
    <cellStyle name="Normal 7 6 2 6 4" xfId="22849" xr:uid="{00000000-0005-0000-0000-0000A1580000}"/>
    <cellStyle name="Normal 7 6 2 6 4 2" xfId="22850" xr:uid="{00000000-0005-0000-0000-0000A2580000}"/>
    <cellStyle name="Normal 7 6 2 6 5" xfId="22851" xr:uid="{00000000-0005-0000-0000-0000A3580000}"/>
    <cellStyle name="Normal 7 6 2 6 5 2" xfId="22852" xr:uid="{00000000-0005-0000-0000-0000A4580000}"/>
    <cellStyle name="Normal 7 6 2 6 6" xfId="22853" xr:uid="{00000000-0005-0000-0000-0000A5580000}"/>
    <cellStyle name="Normal 7 6 2 7" xfId="22854" xr:uid="{00000000-0005-0000-0000-0000A6580000}"/>
    <cellStyle name="Normal 7 6 2 7 2" xfId="22855" xr:uid="{00000000-0005-0000-0000-0000A7580000}"/>
    <cellStyle name="Normal 7 6 2 7 2 2" xfId="22856" xr:uid="{00000000-0005-0000-0000-0000A8580000}"/>
    <cellStyle name="Normal 7 6 2 7 3" xfId="22857" xr:uid="{00000000-0005-0000-0000-0000A9580000}"/>
    <cellStyle name="Normal 7 6 2 8" xfId="22858" xr:uid="{00000000-0005-0000-0000-0000AA580000}"/>
    <cellStyle name="Normal 7 6 2 8 2" xfId="22859" xr:uid="{00000000-0005-0000-0000-0000AB580000}"/>
    <cellStyle name="Normal 7 6 2 8 2 2" xfId="22860" xr:uid="{00000000-0005-0000-0000-0000AC580000}"/>
    <cellStyle name="Normal 7 6 2 8 3" xfId="22861" xr:uid="{00000000-0005-0000-0000-0000AD580000}"/>
    <cellStyle name="Normal 7 6 2 9" xfId="22862" xr:uid="{00000000-0005-0000-0000-0000AE580000}"/>
    <cellStyle name="Normal 7 6 2 9 2" xfId="22863" xr:uid="{00000000-0005-0000-0000-0000AF580000}"/>
    <cellStyle name="Normal 7 6 3" xfId="22864" xr:uid="{00000000-0005-0000-0000-0000B0580000}"/>
    <cellStyle name="Normal 7 6 3 10" xfId="22865" xr:uid="{00000000-0005-0000-0000-0000B1580000}"/>
    <cellStyle name="Normal 7 6 3 2" xfId="22866" xr:uid="{00000000-0005-0000-0000-0000B2580000}"/>
    <cellStyle name="Normal 7 6 3 2 2" xfId="22867" xr:uid="{00000000-0005-0000-0000-0000B3580000}"/>
    <cellStyle name="Normal 7 6 3 2 2 2" xfId="22868" xr:uid="{00000000-0005-0000-0000-0000B4580000}"/>
    <cellStyle name="Normal 7 6 3 2 2 2 2" xfId="22869" xr:uid="{00000000-0005-0000-0000-0000B5580000}"/>
    <cellStyle name="Normal 7 6 3 2 2 2 2 2" xfId="22870" xr:uid="{00000000-0005-0000-0000-0000B6580000}"/>
    <cellStyle name="Normal 7 6 3 2 2 2 2 2 2" xfId="22871" xr:uid="{00000000-0005-0000-0000-0000B7580000}"/>
    <cellStyle name="Normal 7 6 3 2 2 2 2 3" xfId="22872" xr:uid="{00000000-0005-0000-0000-0000B8580000}"/>
    <cellStyle name="Normal 7 6 3 2 2 2 3" xfId="22873" xr:uid="{00000000-0005-0000-0000-0000B9580000}"/>
    <cellStyle name="Normal 7 6 3 2 2 2 3 2" xfId="22874" xr:uid="{00000000-0005-0000-0000-0000BA580000}"/>
    <cellStyle name="Normal 7 6 3 2 2 2 3 2 2" xfId="22875" xr:uid="{00000000-0005-0000-0000-0000BB580000}"/>
    <cellStyle name="Normal 7 6 3 2 2 2 3 3" xfId="22876" xr:uid="{00000000-0005-0000-0000-0000BC580000}"/>
    <cellStyle name="Normal 7 6 3 2 2 2 4" xfId="22877" xr:uid="{00000000-0005-0000-0000-0000BD580000}"/>
    <cellStyle name="Normal 7 6 3 2 2 2 4 2" xfId="22878" xr:uid="{00000000-0005-0000-0000-0000BE580000}"/>
    <cellStyle name="Normal 7 6 3 2 2 2 5" xfId="22879" xr:uid="{00000000-0005-0000-0000-0000BF580000}"/>
    <cellStyle name="Normal 7 6 3 2 2 2 5 2" xfId="22880" xr:uid="{00000000-0005-0000-0000-0000C0580000}"/>
    <cellStyle name="Normal 7 6 3 2 2 2 6" xfId="22881" xr:uid="{00000000-0005-0000-0000-0000C1580000}"/>
    <cellStyle name="Normal 7 6 3 2 2 3" xfId="22882" xr:uid="{00000000-0005-0000-0000-0000C2580000}"/>
    <cellStyle name="Normal 7 6 3 2 2 3 2" xfId="22883" xr:uid="{00000000-0005-0000-0000-0000C3580000}"/>
    <cellStyle name="Normal 7 6 3 2 2 3 2 2" xfId="22884" xr:uid="{00000000-0005-0000-0000-0000C4580000}"/>
    <cellStyle name="Normal 7 6 3 2 2 3 3" xfId="22885" xr:uid="{00000000-0005-0000-0000-0000C5580000}"/>
    <cellStyle name="Normal 7 6 3 2 2 4" xfId="22886" xr:uid="{00000000-0005-0000-0000-0000C6580000}"/>
    <cellStyle name="Normal 7 6 3 2 2 4 2" xfId="22887" xr:uid="{00000000-0005-0000-0000-0000C7580000}"/>
    <cellStyle name="Normal 7 6 3 2 2 4 2 2" xfId="22888" xr:uid="{00000000-0005-0000-0000-0000C8580000}"/>
    <cellStyle name="Normal 7 6 3 2 2 4 3" xfId="22889" xr:uid="{00000000-0005-0000-0000-0000C9580000}"/>
    <cellStyle name="Normal 7 6 3 2 2 5" xfId="22890" xr:uid="{00000000-0005-0000-0000-0000CA580000}"/>
    <cellStyle name="Normal 7 6 3 2 2 5 2" xfId="22891" xr:uid="{00000000-0005-0000-0000-0000CB580000}"/>
    <cellStyle name="Normal 7 6 3 2 2 6" xfId="22892" xr:uid="{00000000-0005-0000-0000-0000CC580000}"/>
    <cellStyle name="Normal 7 6 3 2 2 6 2" xfId="22893" xr:uid="{00000000-0005-0000-0000-0000CD580000}"/>
    <cellStyle name="Normal 7 6 3 2 2 7" xfId="22894" xr:uid="{00000000-0005-0000-0000-0000CE580000}"/>
    <cellStyle name="Normal 7 6 3 2 3" xfId="22895" xr:uid="{00000000-0005-0000-0000-0000CF580000}"/>
    <cellStyle name="Normal 7 6 3 2 3 2" xfId="22896" xr:uid="{00000000-0005-0000-0000-0000D0580000}"/>
    <cellStyle name="Normal 7 6 3 2 3 2 2" xfId="22897" xr:uid="{00000000-0005-0000-0000-0000D1580000}"/>
    <cellStyle name="Normal 7 6 3 2 3 2 2 2" xfId="22898" xr:uid="{00000000-0005-0000-0000-0000D2580000}"/>
    <cellStyle name="Normal 7 6 3 2 3 2 3" xfId="22899" xr:uid="{00000000-0005-0000-0000-0000D3580000}"/>
    <cellStyle name="Normal 7 6 3 2 3 3" xfId="22900" xr:uid="{00000000-0005-0000-0000-0000D4580000}"/>
    <cellStyle name="Normal 7 6 3 2 3 3 2" xfId="22901" xr:uid="{00000000-0005-0000-0000-0000D5580000}"/>
    <cellStyle name="Normal 7 6 3 2 3 3 2 2" xfId="22902" xr:uid="{00000000-0005-0000-0000-0000D6580000}"/>
    <cellStyle name="Normal 7 6 3 2 3 3 3" xfId="22903" xr:uid="{00000000-0005-0000-0000-0000D7580000}"/>
    <cellStyle name="Normal 7 6 3 2 3 4" xfId="22904" xr:uid="{00000000-0005-0000-0000-0000D8580000}"/>
    <cellStyle name="Normal 7 6 3 2 3 4 2" xfId="22905" xr:uid="{00000000-0005-0000-0000-0000D9580000}"/>
    <cellStyle name="Normal 7 6 3 2 3 5" xfId="22906" xr:uid="{00000000-0005-0000-0000-0000DA580000}"/>
    <cellStyle name="Normal 7 6 3 2 3 5 2" xfId="22907" xr:uid="{00000000-0005-0000-0000-0000DB580000}"/>
    <cellStyle name="Normal 7 6 3 2 3 6" xfId="22908" xr:uid="{00000000-0005-0000-0000-0000DC580000}"/>
    <cellStyle name="Normal 7 6 3 2 4" xfId="22909" xr:uid="{00000000-0005-0000-0000-0000DD580000}"/>
    <cellStyle name="Normal 7 6 3 2 4 2" xfId="22910" xr:uid="{00000000-0005-0000-0000-0000DE580000}"/>
    <cellStyle name="Normal 7 6 3 2 4 2 2" xfId="22911" xr:uid="{00000000-0005-0000-0000-0000DF580000}"/>
    <cellStyle name="Normal 7 6 3 2 4 3" xfId="22912" xr:uid="{00000000-0005-0000-0000-0000E0580000}"/>
    <cellStyle name="Normal 7 6 3 2 5" xfId="22913" xr:uid="{00000000-0005-0000-0000-0000E1580000}"/>
    <cellStyle name="Normal 7 6 3 2 5 2" xfId="22914" xr:uid="{00000000-0005-0000-0000-0000E2580000}"/>
    <cellStyle name="Normal 7 6 3 2 5 2 2" xfId="22915" xr:uid="{00000000-0005-0000-0000-0000E3580000}"/>
    <cellStyle name="Normal 7 6 3 2 5 3" xfId="22916" xr:uid="{00000000-0005-0000-0000-0000E4580000}"/>
    <cellStyle name="Normal 7 6 3 2 6" xfId="22917" xr:uid="{00000000-0005-0000-0000-0000E5580000}"/>
    <cellStyle name="Normal 7 6 3 2 6 2" xfId="22918" xr:uid="{00000000-0005-0000-0000-0000E6580000}"/>
    <cellStyle name="Normal 7 6 3 2 7" xfId="22919" xr:uid="{00000000-0005-0000-0000-0000E7580000}"/>
    <cellStyle name="Normal 7 6 3 2 7 2" xfId="22920" xr:uid="{00000000-0005-0000-0000-0000E8580000}"/>
    <cellStyle name="Normal 7 6 3 2 8" xfId="22921" xr:uid="{00000000-0005-0000-0000-0000E9580000}"/>
    <cellStyle name="Normal 7 6 3 3" xfId="22922" xr:uid="{00000000-0005-0000-0000-0000EA580000}"/>
    <cellStyle name="Normal 7 6 3 3 2" xfId="22923" xr:uid="{00000000-0005-0000-0000-0000EB580000}"/>
    <cellStyle name="Normal 7 6 3 3 2 2" xfId="22924" xr:uid="{00000000-0005-0000-0000-0000EC580000}"/>
    <cellStyle name="Normal 7 6 3 3 2 2 2" xfId="22925" xr:uid="{00000000-0005-0000-0000-0000ED580000}"/>
    <cellStyle name="Normal 7 6 3 3 2 2 2 2" xfId="22926" xr:uid="{00000000-0005-0000-0000-0000EE580000}"/>
    <cellStyle name="Normal 7 6 3 3 2 2 3" xfId="22927" xr:uid="{00000000-0005-0000-0000-0000EF580000}"/>
    <cellStyle name="Normal 7 6 3 3 2 3" xfId="22928" xr:uid="{00000000-0005-0000-0000-0000F0580000}"/>
    <cellStyle name="Normal 7 6 3 3 2 3 2" xfId="22929" xr:uid="{00000000-0005-0000-0000-0000F1580000}"/>
    <cellStyle name="Normal 7 6 3 3 2 3 2 2" xfId="22930" xr:uid="{00000000-0005-0000-0000-0000F2580000}"/>
    <cellStyle name="Normal 7 6 3 3 2 3 3" xfId="22931" xr:uid="{00000000-0005-0000-0000-0000F3580000}"/>
    <cellStyle name="Normal 7 6 3 3 2 4" xfId="22932" xr:uid="{00000000-0005-0000-0000-0000F4580000}"/>
    <cellStyle name="Normal 7 6 3 3 2 4 2" xfId="22933" xr:uid="{00000000-0005-0000-0000-0000F5580000}"/>
    <cellStyle name="Normal 7 6 3 3 2 5" xfId="22934" xr:uid="{00000000-0005-0000-0000-0000F6580000}"/>
    <cellStyle name="Normal 7 6 3 3 2 5 2" xfId="22935" xr:uid="{00000000-0005-0000-0000-0000F7580000}"/>
    <cellStyle name="Normal 7 6 3 3 2 6" xfId="22936" xr:uid="{00000000-0005-0000-0000-0000F8580000}"/>
    <cellStyle name="Normal 7 6 3 3 3" xfId="22937" xr:uid="{00000000-0005-0000-0000-0000F9580000}"/>
    <cellStyle name="Normal 7 6 3 3 3 2" xfId="22938" xr:uid="{00000000-0005-0000-0000-0000FA580000}"/>
    <cellStyle name="Normal 7 6 3 3 3 2 2" xfId="22939" xr:uid="{00000000-0005-0000-0000-0000FB580000}"/>
    <cellStyle name="Normal 7 6 3 3 3 3" xfId="22940" xr:uid="{00000000-0005-0000-0000-0000FC580000}"/>
    <cellStyle name="Normal 7 6 3 3 4" xfId="22941" xr:uid="{00000000-0005-0000-0000-0000FD580000}"/>
    <cellStyle name="Normal 7 6 3 3 4 2" xfId="22942" xr:uid="{00000000-0005-0000-0000-0000FE580000}"/>
    <cellStyle name="Normal 7 6 3 3 4 2 2" xfId="22943" xr:uid="{00000000-0005-0000-0000-0000FF580000}"/>
    <cellStyle name="Normal 7 6 3 3 4 3" xfId="22944" xr:uid="{00000000-0005-0000-0000-000000590000}"/>
    <cellStyle name="Normal 7 6 3 3 5" xfId="22945" xr:uid="{00000000-0005-0000-0000-000001590000}"/>
    <cellStyle name="Normal 7 6 3 3 5 2" xfId="22946" xr:uid="{00000000-0005-0000-0000-000002590000}"/>
    <cellStyle name="Normal 7 6 3 3 6" xfId="22947" xr:uid="{00000000-0005-0000-0000-000003590000}"/>
    <cellStyle name="Normal 7 6 3 3 6 2" xfId="22948" xr:uid="{00000000-0005-0000-0000-000004590000}"/>
    <cellStyle name="Normal 7 6 3 3 7" xfId="22949" xr:uid="{00000000-0005-0000-0000-000005590000}"/>
    <cellStyle name="Normal 7 6 3 4" xfId="22950" xr:uid="{00000000-0005-0000-0000-000006590000}"/>
    <cellStyle name="Normal 7 6 3 4 2" xfId="22951" xr:uid="{00000000-0005-0000-0000-000007590000}"/>
    <cellStyle name="Normal 7 6 3 4 2 2" xfId="22952" xr:uid="{00000000-0005-0000-0000-000008590000}"/>
    <cellStyle name="Normal 7 6 3 4 2 2 2" xfId="22953" xr:uid="{00000000-0005-0000-0000-000009590000}"/>
    <cellStyle name="Normal 7 6 3 4 2 2 2 2" xfId="22954" xr:uid="{00000000-0005-0000-0000-00000A590000}"/>
    <cellStyle name="Normal 7 6 3 4 2 2 3" xfId="22955" xr:uid="{00000000-0005-0000-0000-00000B590000}"/>
    <cellStyle name="Normal 7 6 3 4 2 3" xfId="22956" xr:uid="{00000000-0005-0000-0000-00000C590000}"/>
    <cellStyle name="Normal 7 6 3 4 2 3 2" xfId="22957" xr:uid="{00000000-0005-0000-0000-00000D590000}"/>
    <cellStyle name="Normal 7 6 3 4 2 3 2 2" xfId="22958" xr:uid="{00000000-0005-0000-0000-00000E590000}"/>
    <cellStyle name="Normal 7 6 3 4 2 3 3" xfId="22959" xr:uid="{00000000-0005-0000-0000-00000F590000}"/>
    <cellStyle name="Normal 7 6 3 4 2 4" xfId="22960" xr:uid="{00000000-0005-0000-0000-000010590000}"/>
    <cellStyle name="Normal 7 6 3 4 2 4 2" xfId="22961" xr:uid="{00000000-0005-0000-0000-000011590000}"/>
    <cellStyle name="Normal 7 6 3 4 2 5" xfId="22962" xr:uid="{00000000-0005-0000-0000-000012590000}"/>
    <cellStyle name="Normal 7 6 3 4 2 5 2" xfId="22963" xr:uid="{00000000-0005-0000-0000-000013590000}"/>
    <cellStyle name="Normal 7 6 3 4 2 6" xfId="22964" xr:uid="{00000000-0005-0000-0000-000014590000}"/>
    <cellStyle name="Normal 7 6 3 4 3" xfId="22965" xr:uid="{00000000-0005-0000-0000-000015590000}"/>
    <cellStyle name="Normal 7 6 3 4 3 2" xfId="22966" xr:uid="{00000000-0005-0000-0000-000016590000}"/>
    <cellStyle name="Normal 7 6 3 4 3 2 2" xfId="22967" xr:uid="{00000000-0005-0000-0000-000017590000}"/>
    <cellStyle name="Normal 7 6 3 4 3 3" xfId="22968" xr:uid="{00000000-0005-0000-0000-000018590000}"/>
    <cellStyle name="Normal 7 6 3 4 4" xfId="22969" xr:uid="{00000000-0005-0000-0000-000019590000}"/>
    <cellStyle name="Normal 7 6 3 4 4 2" xfId="22970" xr:uid="{00000000-0005-0000-0000-00001A590000}"/>
    <cellStyle name="Normal 7 6 3 4 4 2 2" xfId="22971" xr:uid="{00000000-0005-0000-0000-00001B590000}"/>
    <cellStyle name="Normal 7 6 3 4 4 3" xfId="22972" xr:uid="{00000000-0005-0000-0000-00001C590000}"/>
    <cellStyle name="Normal 7 6 3 4 5" xfId="22973" xr:uid="{00000000-0005-0000-0000-00001D590000}"/>
    <cellStyle name="Normal 7 6 3 4 5 2" xfId="22974" xr:uid="{00000000-0005-0000-0000-00001E590000}"/>
    <cellStyle name="Normal 7 6 3 4 6" xfId="22975" xr:uid="{00000000-0005-0000-0000-00001F590000}"/>
    <cellStyle name="Normal 7 6 3 4 6 2" xfId="22976" xr:uid="{00000000-0005-0000-0000-000020590000}"/>
    <cellStyle name="Normal 7 6 3 4 7" xfId="22977" xr:uid="{00000000-0005-0000-0000-000021590000}"/>
    <cellStyle name="Normal 7 6 3 5" xfId="22978" xr:uid="{00000000-0005-0000-0000-000022590000}"/>
    <cellStyle name="Normal 7 6 3 5 2" xfId="22979" xr:uid="{00000000-0005-0000-0000-000023590000}"/>
    <cellStyle name="Normal 7 6 3 5 2 2" xfId="22980" xr:uid="{00000000-0005-0000-0000-000024590000}"/>
    <cellStyle name="Normal 7 6 3 5 2 2 2" xfId="22981" xr:uid="{00000000-0005-0000-0000-000025590000}"/>
    <cellStyle name="Normal 7 6 3 5 2 3" xfId="22982" xr:uid="{00000000-0005-0000-0000-000026590000}"/>
    <cellStyle name="Normal 7 6 3 5 3" xfId="22983" xr:uid="{00000000-0005-0000-0000-000027590000}"/>
    <cellStyle name="Normal 7 6 3 5 3 2" xfId="22984" xr:uid="{00000000-0005-0000-0000-000028590000}"/>
    <cellStyle name="Normal 7 6 3 5 3 2 2" xfId="22985" xr:uid="{00000000-0005-0000-0000-000029590000}"/>
    <cellStyle name="Normal 7 6 3 5 3 3" xfId="22986" xr:uid="{00000000-0005-0000-0000-00002A590000}"/>
    <cellStyle name="Normal 7 6 3 5 4" xfId="22987" xr:uid="{00000000-0005-0000-0000-00002B590000}"/>
    <cellStyle name="Normal 7 6 3 5 4 2" xfId="22988" xr:uid="{00000000-0005-0000-0000-00002C590000}"/>
    <cellStyle name="Normal 7 6 3 5 5" xfId="22989" xr:uid="{00000000-0005-0000-0000-00002D590000}"/>
    <cellStyle name="Normal 7 6 3 5 5 2" xfId="22990" xr:uid="{00000000-0005-0000-0000-00002E590000}"/>
    <cellStyle name="Normal 7 6 3 5 6" xfId="22991" xr:uid="{00000000-0005-0000-0000-00002F590000}"/>
    <cellStyle name="Normal 7 6 3 6" xfId="22992" xr:uid="{00000000-0005-0000-0000-000030590000}"/>
    <cellStyle name="Normal 7 6 3 6 2" xfId="22993" xr:uid="{00000000-0005-0000-0000-000031590000}"/>
    <cellStyle name="Normal 7 6 3 6 2 2" xfId="22994" xr:uid="{00000000-0005-0000-0000-000032590000}"/>
    <cellStyle name="Normal 7 6 3 6 3" xfId="22995" xr:uid="{00000000-0005-0000-0000-000033590000}"/>
    <cellStyle name="Normal 7 6 3 7" xfId="22996" xr:uid="{00000000-0005-0000-0000-000034590000}"/>
    <cellStyle name="Normal 7 6 3 7 2" xfId="22997" xr:uid="{00000000-0005-0000-0000-000035590000}"/>
    <cellStyle name="Normal 7 6 3 7 2 2" xfId="22998" xr:uid="{00000000-0005-0000-0000-000036590000}"/>
    <cellStyle name="Normal 7 6 3 7 3" xfId="22999" xr:uid="{00000000-0005-0000-0000-000037590000}"/>
    <cellStyle name="Normal 7 6 3 8" xfId="23000" xr:uid="{00000000-0005-0000-0000-000038590000}"/>
    <cellStyle name="Normal 7 6 3 8 2" xfId="23001" xr:uid="{00000000-0005-0000-0000-000039590000}"/>
    <cellStyle name="Normal 7 6 3 9" xfId="23002" xr:uid="{00000000-0005-0000-0000-00003A590000}"/>
    <cellStyle name="Normal 7 6 3 9 2" xfId="23003" xr:uid="{00000000-0005-0000-0000-00003B590000}"/>
    <cellStyle name="Normal 7 6 4" xfId="23004" xr:uid="{00000000-0005-0000-0000-00003C590000}"/>
    <cellStyle name="Normal 7 6 4 2" xfId="23005" xr:uid="{00000000-0005-0000-0000-00003D590000}"/>
    <cellStyle name="Normal 7 6 4 2 2" xfId="23006" xr:uid="{00000000-0005-0000-0000-00003E590000}"/>
    <cellStyle name="Normal 7 6 4 2 2 2" xfId="23007" xr:uid="{00000000-0005-0000-0000-00003F590000}"/>
    <cellStyle name="Normal 7 6 4 2 2 2 2" xfId="23008" xr:uid="{00000000-0005-0000-0000-000040590000}"/>
    <cellStyle name="Normal 7 6 4 2 2 2 2 2" xfId="23009" xr:uid="{00000000-0005-0000-0000-000041590000}"/>
    <cellStyle name="Normal 7 6 4 2 2 2 3" xfId="23010" xr:uid="{00000000-0005-0000-0000-000042590000}"/>
    <cellStyle name="Normal 7 6 4 2 2 3" xfId="23011" xr:uid="{00000000-0005-0000-0000-000043590000}"/>
    <cellStyle name="Normal 7 6 4 2 2 3 2" xfId="23012" xr:uid="{00000000-0005-0000-0000-000044590000}"/>
    <cellStyle name="Normal 7 6 4 2 2 3 2 2" xfId="23013" xr:uid="{00000000-0005-0000-0000-000045590000}"/>
    <cellStyle name="Normal 7 6 4 2 2 3 3" xfId="23014" xr:uid="{00000000-0005-0000-0000-000046590000}"/>
    <cellStyle name="Normal 7 6 4 2 2 4" xfId="23015" xr:uid="{00000000-0005-0000-0000-000047590000}"/>
    <cellStyle name="Normal 7 6 4 2 2 4 2" xfId="23016" xr:uid="{00000000-0005-0000-0000-000048590000}"/>
    <cellStyle name="Normal 7 6 4 2 2 5" xfId="23017" xr:uid="{00000000-0005-0000-0000-000049590000}"/>
    <cellStyle name="Normal 7 6 4 2 2 5 2" xfId="23018" xr:uid="{00000000-0005-0000-0000-00004A590000}"/>
    <cellStyle name="Normal 7 6 4 2 2 6" xfId="23019" xr:uid="{00000000-0005-0000-0000-00004B590000}"/>
    <cellStyle name="Normal 7 6 4 2 3" xfId="23020" xr:uid="{00000000-0005-0000-0000-00004C590000}"/>
    <cellStyle name="Normal 7 6 4 2 3 2" xfId="23021" xr:uid="{00000000-0005-0000-0000-00004D590000}"/>
    <cellStyle name="Normal 7 6 4 2 3 2 2" xfId="23022" xr:uid="{00000000-0005-0000-0000-00004E590000}"/>
    <cellStyle name="Normal 7 6 4 2 3 3" xfId="23023" xr:uid="{00000000-0005-0000-0000-00004F590000}"/>
    <cellStyle name="Normal 7 6 4 2 4" xfId="23024" xr:uid="{00000000-0005-0000-0000-000050590000}"/>
    <cellStyle name="Normal 7 6 4 2 4 2" xfId="23025" xr:uid="{00000000-0005-0000-0000-000051590000}"/>
    <cellStyle name="Normal 7 6 4 2 4 2 2" xfId="23026" xr:uid="{00000000-0005-0000-0000-000052590000}"/>
    <cellStyle name="Normal 7 6 4 2 4 3" xfId="23027" xr:uid="{00000000-0005-0000-0000-000053590000}"/>
    <cellStyle name="Normal 7 6 4 2 5" xfId="23028" xr:uid="{00000000-0005-0000-0000-000054590000}"/>
    <cellStyle name="Normal 7 6 4 2 5 2" xfId="23029" xr:uid="{00000000-0005-0000-0000-000055590000}"/>
    <cellStyle name="Normal 7 6 4 2 6" xfId="23030" xr:uid="{00000000-0005-0000-0000-000056590000}"/>
    <cellStyle name="Normal 7 6 4 2 6 2" xfId="23031" xr:uid="{00000000-0005-0000-0000-000057590000}"/>
    <cellStyle name="Normal 7 6 4 2 7" xfId="23032" xr:uid="{00000000-0005-0000-0000-000058590000}"/>
    <cellStyle name="Normal 7 6 4 3" xfId="23033" xr:uid="{00000000-0005-0000-0000-000059590000}"/>
    <cellStyle name="Normal 7 6 4 3 2" xfId="23034" xr:uid="{00000000-0005-0000-0000-00005A590000}"/>
    <cellStyle name="Normal 7 6 4 3 2 2" xfId="23035" xr:uid="{00000000-0005-0000-0000-00005B590000}"/>
    <cellStyle name="Normal 7 6 4 3 2 2 2" xfId="23036" xr:uid="{00000000-0005-0000-0000-00005C590000}"/>
    <cellStyle name="Normal 7 6 4 3 2 3" xfId="23037" xr:uid="{00000000-0005-0000-0000-00005D590000}"/>
    <cellStyle name="Normal 7 6 4 3 3" xfId="23038" xr:uid="{00000000-0005-0000-0000-00005E590000}"/>
    <cellStyle name="Normal 7 6 4 3 3 2" xfId="23039" xr:uid="{00000000-0005-0000-0000-00005F590000}"/>
    <cellStyle name="Normal 7 6 4 3 3 2 2" xfId="23040" xr:uid="{00000000-0005-0000-0000-000060590000}"/>
    <cellStyle name="Normal 7 6 4 3 3 3" xfId="23041" xr:uid="{00000000-0005-0000-0000-000061590000}"/>
    <cellStyle name="Normal 7 6 4 3 4" xfId="23042" xr:uid="{00000000-0005-0000-0000-000062590000}"/>
    <cellStyle name="Normal 7 6 4 3 4 2" xfId="23043" xr:uid="{00000000-0005-0000-0000-000063590000}"/>
    <cellStyle name="Normal 7 6 4 3 5" xfId="23044" xr:uid="{00000000-0005-0000-0000-000064590000}"/>
    <cellStyle name="Normal 7 6 4 3 5 2" xfId="23045" xr:uid="{00000000-0005-0000-0000-000065590000}"/>
    <cellStyle name="Normal 7 6 4 3 6" xfId="23046" xr:uid="{00000000-0005-0000-0000-000066590000}"/>
    <cellStyle name="Normal 7 6 4 4" xfId="23047" xr:uid="{00000000-0005-0000-0000-000067590000}"/>
    <cellStyle name="Normal 7 6 4 4 2" xfId="23048" xr:uid="{00000000-0005-0000-0000-000068590000}"/>
    <cellStyle name="Normal 7 6 4 4 2 2" xfId="23049" xr:uid="{00000000-0005-0000-0000-000069590000}"/>
    <cellStyle name="Normal 7 6 4 4 3" xfId="23050" xr:uid="{00000000-0005-0000-0000-00006A590000}"/>
    <cellStyle name="Normal 7 6 4 5" xfId="23051" xr:uid="{00000000-0005-0000-0000-00006B590000}"/>
    <cellStyle name="Normal 7 6 4 5 2" xfId="23052" xr:uid="{00000000-0005-0000-0000-00006C590000}"/>
    <cellStyle name="Normal 7 6 4 5 2 2" xfId="23053" xr:uid="{00000000-0005-0000-0000-00006D590000}"/>
    <cellStyle name="Normal 7 6 4 5 3" xfId="23054" xr:uid="{00000000-0005-0000-0000-00006E590000}"/>
    <cellStyle name="Normal 7 6 4 6" xfId="23055" xr:uid="{00000000-0005-0000-0000-00006F590000}"/>
    <cellStyle name="Normal 7 6 4 6 2" xfId="23056" xr:uid="{00000000-0005-0000-0000-000070590000}"/>
    <cellStyle name="Normal 7 6 4 7" xfId="23057" xr:uid="{00000000-0005-0000-0000-000071590000}"/>
    <cellStyle name="Normal 7 6 4 7 2" xfId="23058" xr:uid="{00000000-0005-0000-0000-000072590000}"/>
    <cellStyle name="Normal 7 6 4 8" xfId="23059" xr:uid="{00000000-0005-0000-0000-000073590000}"/>
    <cellStyle name="Normal 7 6 5" xfId="23060" xr:uid="{00000000-0005-0000-0000-000074590000}"/>
    <cellStyle name="Normal 7 6 5 2" xfId="23061" xr:uid="{00000000-0005-0000-0000-000075590000}"/>
    <cellStyle name="Normal 7 6 5 2 2" xfId="23062" xr:uid="{00000000-0005-0000-0000-000076590000}"/>
    <cellStyle name="Normal 7 6 5 2 2 2" xfId="23063" xr:uid="{00000000-0005-0000-0000-000077590000}"/>
    <cellStyle name="Normal 7 6 5 2 2 2 2" xfId="23064" xr:uid="{00000000-0005-0000-0000-000078590000}"/>
    <cellStyle name="Normal 7 6 5 2 2 3" xfId="23065" xr:uid="{00000000-0005-0000-0000-000079590000}"/>
    <cellStyle name="Normal 7 6 5 2 3" xfId="23066" xr:uid="{00000000-0005-0000-0000-00007A590000}"/>
    <cellStyle name="Normal 7 6 5 2 3 2" xfId="23067" xr:uid="{00000000-0005-0000-0000-00007B590000}"/>
    <cellStyle name="Normal 7 6 5 2 3 2 2" xfId="23068" xr:uid="{00000000-0005-0000-0000-00007C590000}"/>
    <cellStyle name="Normal 7 6 5 2 3 3" xfId="23069" xr:uid="{00000000-0005-0000-0000-00007D590000}"/>
    <cellStyle name="Normal 7 6 5 2 4" xfId="23070" xr:uid="{00000000-0005-0000-0000-00007E590000}"/>
    <cellStyle name="Normal 7 6 5 2 4 2" xfId="23071" xr:uid="{00000000-0005-0000-0000-00007F590000}"/>
    <cellStyle name="Normal 7 6 5 2 5" xfId="23072" xr:uid="{00000000-0005-0000-0000-000080590000}"/>
    <cellStyle name="Normal 7 6 5 2 5 2" xfId="23073" xr:uid="{00000000-0005-0000-0000-000081590000}"/>
    <cellStyle name="Normal 7 6 5 2 6" xfId="23074" xr:uid="{00000000-0005-0000-0000-000082590000}"/>
    <cellStyle name="Normal 7 6 5 3" xfId="23075" xr:uid="{00000000-0005-0000-0000-000083590000}"/>
    <cellStyle name="Normal 7 6 5 3 2" xfId="23076" xr:uid="{00000000-0005-0000-0000-000084590000}"/>
    <cellStyle name="Normal 7 6 5 3 2 2" xfId="23077" xr:uid="{00000000-0005-0000-0000-000085590000}"/>
    <cellStyle name="Normal 7 6 5 3 3" xfId="23078" xr:uid="{00000000-0005-0000-0000-000086590000}"/>
    <cellStyle name="Normal 7 6 5 4" xfId="23079" xr:uid="{00000000-0005-0000-0000-000087590000}"/>
    <cellStyle name="Normal 7 6 5 4 2" xfId="23080" xr:uid="{00000000-0005-0000-0000-000088590000}"/>
    <cellStyle name="Normal 7 6 5 4 2 2" xfId="23081" xr:uid="{00000000-0005-0000-0000-000089590000}"/>
    <cellStyle name="Normal 7 6 5 4 3" xfId="23082" xr:uid="{00000000-0005-0000-0000-00008A590000}"/>
    <cellStyle name="Normal 7 6 5 5" xfId="23083" xr:uid="{00000000-0005-0000-0000-00008B590000}"/>
    <cellStyle name="Normal 7 6 5 5 2" xfId="23084" xr:uid="{00000000-0005-0000-0000-00008C590000}"/>
    <cellStyle name="Normal 7 6 5 6" xfId="23085" xr:uid="{00000000-0005-0000-0000-00008D590000}"/>
    <cellStyle name="Normal 7 6 5 6 2" xfId="23086" xr:uid="{00000000-0005-0000-0000-00008E590000}"/>
    <cellStyle name="Normal 7 6 5 7" xfId="23087" xr:uid="{00000000-0005-0000-0000-00008F590000}"/>
    <cellStyle name="Normal 7 6 6" xfId="23088" xr:uid="{00000000-0005-0000-0000-000090590000}"/>
    <cellStyle name="Normal 7 6 6 2" xfId="23089" xr:uid="{00000000-0005-0000-0000-000091590000}"/>
    <cellStyle name="Normal 7 6 6 2 2" xfId="23090" xr:uid="{00000000-0005-0000-0000-000092590000}"/>
    <cellStyle name="Normal 7 6 6 2 2 2" xfId="23091" xr:uid="{00000000-0005-0000-0000-000093590000}"/>
    <cellStyle name="Normal 7 6 6 2 2 2 2" xfId="23092" xr:uid="{00000000-0005-0000-0000-000094590000}"/>
    <cellStyle name="Normal 7 6 6 2 2 3" xfId="23093" xr:uid="{00000000-0005-0000-0000-000095590000}"/>
    <cellStyle name="Normal 7 6 6 2 3" xfId="23094" xr:uid="{00000000-0005-0000-0000-000096590000}"/>
    <cellStyle name="Normal 7 6 6 2 3 2" xfId="23095" xr:uid="{00000000-0005-0000-0000-000097590000}"/>
    <cellStyle name="Normal 7 6 6 2 3 2 2" xfId="23096" xr:uid="{00000000-0005-0000-0000-000098590000}"/>
    <cellStyle name="Normal 7 6 6 2 3 3" xfId="23097" xr:uid="{00000000-0005-0000-0000-000099590000}"/>
    <cellStyle name="Normal 7 6 6 2 4" xfId="23098" xr:uid="{00000000-0005-0000-0000-00009A590000}"/>
    <cellStyle name="Normal 7 6 6 2 4 2" xfId="23099" xr:uid="{00000000-0005-0000-0000-00009B590000}"/>
    <cellStyle name="Normal 7 6 6 2 5" xfId="23100" xr:uid="{00000000-0005-0000-0000-00009C590000}"/>
    <cellStyle name="Normal 7 6 6 2 5 2" xfId="23101" xr:uid="{00000000-0005-0000-0000-00009D590000}"/>
    <cellStyle name="Normal 7 6 6 2 6" xfId="23102" xr:uid="{00000000-0005-0000-0000-00009E590000}"/>
    <cellStyle name="Normal 7 6 6 3" xfId="23103" xr:uid="{00000000-0005-0000-0000-00009F590000}"/>
    <cellStyle name="Normal 7 6 6 3 2" xfId="23104" xr:uid="{00000000-0005-0000-0000-0000A0590000}"/>
    <cellStyle name="Normal 7 6 6 3 2 2" xfId="23105" xr:uid="{00000000-0005-0000-0000-0000A1590000}"/>
    <cellStyle name="Normal 7 6 6 3 3" xfId="23106" xr:uid="{00000000-0005-0000-0000-0000A2590000}"/>
    <cellStyle name="Normal 7 6 6 4" xfId="23107" xr:uid="{00000000-0005-0000-0000-0000A3590000}"/>
    <cellStyle name="Normal 7 6 6 4 2" xfId="23108" xr:uid="{00000000-0005-0000-0000-0000A4590000}"/>
    <cellStyle name="Normal 7 6 6 4 2 2" xfId="23109" xr:uid="{00000000-0005-0000-0000-0000A5590000}"/>
    <cellStyle name="Normal 7 6 6 4 3" xfId="23110" xr:uid="{00000000-0005-0000-0000-0000A6590000}"/>
    <cellStyle name="Normal 7 6 6 5" xfId="23111" xr:uid="{00000000-0005-0000-0000-0000A7590000}"/>
    <cellStyle name="Normal 7 6 6 5 2" xfId="23112" xr:uid="{00000000-0005-0000-0000-0000A8590000}"/>
    <cellStyle name="Normal 7 6 6 6" xfId="23113" xr:uid="{00000000-0005-0000-0000-0000A9590000}"/>
    <cellStyle name="Normal 7 6 6 6 2" xfId="23114" xr:uid="{00000000-0005-0000-0000-0000AA590000}"/>
    <cellStyle name="Normal 7 6 6 7" xfId="23115" xr:uid="{00000000-0005-0000-0000-0000AB590000}"/>
    <cellStyle name="Normal 7 6 7" xfId="23116" xr:uid="{00000000-0005-0000-0000-0000AC590000}"/>
    <cellStyle name="Normal 7 6 7 2" xfId="23117" xr:uid="{00000000-0005-0000-0000-0000AD590000}"/>
    <cellStyle name="Normal 7 6 7 2 2" xfId="23118" xr:uid="{00000000-0005-0000-0000-0000AE590000}"/>
    <cellStyle name="Normal 7 6 7 2 2 2" xfId="23119" xr:uid="{00000000-0005-0000-0000-0000AF590000}"/>
    <cellStyle name="Normal 7 6 7 2 3" xfId="23120" xr:uid="{00000000-0005-0000-0000-0000B0590000}"/>
    <cellStyle name="Normal 7 6 7 3" xfId="23121" xr:uid="{00000000-0005-0000-0000-0000B1590000}"/>
    <cellStyle name="Normal 7 6 7 3 2" xfId="23122" xr:uid="{00000000-0005-0000-0000-0000B2590000}"/>
    <cellStyle name="Normal 7 6 7 3 2 2" xfId="23123" xr:uid="{00000000-0005-0000-0000-0000B3590000}"/>
    <cellStyle name="Normal 7 6 7 3 3" xfId="23124" xr:uid="{00000000-0005-0000-0000-0000B4590000}"/>
    <cellStyle name="Normal 7 6 7 4" xfId="23125" xr:uid="{00000000-0005-0000-0000-0000B5590000}"/>
    <cellStyle name="Normal 7 6 7 4 2" xfId="23126" xr:uid="{00000000-0005-0000-0000-0000B6590000}"/>
    <cellStyle name="Normal 7 6 7 5" xfId="23127" xr:uid="{00000000-0005-0000-0000-0000B7590000}"/>
    <cellStyle name="Normal 7 6 7 5 2" xfId="23128" xr:uid="{00000000-0005-0000-0000-0000B8590000}"/>
    <cellStyle name="Normal 7 6 7 6" xfId="23129" xr:uid="{00000000-0005-0000-0000-0000B9590000}"/>
    <cellStyle name="Normal 7 6 8" xfId="23130" xr:uid="{00000000-0005-0000-0000-0000BA590000}"/>
    <cellStyle name="Normal 7 6 8 2" xfId="23131" xr:uid="{00000000-0005-0000-0000-0000BB590000}"/>
    <cellStyle name="Normal 7 6 8 2 2" xfId="23132" xr:uid="{00000000-0005-0000-0000-0000BC590000}"/>
    <cellStyle name="Normal 7 6 8 3" xfId="23133" xr:uid="{00000000-0005-0000-0000-0000BD590000}"/>
    <cellStyle name="Normal 7 6 9" xfId="23134" xr:uid="{00000000-0005-0000-0000-0000BE590000}"/>
    <cellStyle name="Normal 7 6 9 2" xfId="23135" xr:uid="{00000000-0005-0000-0000-0000BF590000}"/>
    <cellStyle name="Normal 7 6 9 2 2" xfId="23136" xr:uid="{00000000-0005-0000-0000-0000C0590000}"/>
    <cellStyle name="Normal 7 6 9 3" xfId="23137" xr:uid="{00000000-0005-0000-0000-0000C1590000}"/>
    <cellStyle name="Normal 7 7" xfId="23138" xr:uid="{00000000-0005-0000-0000-0000C2590000}"/>
    <cellStyle name="Normal 7 7 10" xfId="23139" xr:uid="{00000000-0005-0000-0000-0000C3590000}"/>
    <cellStyle name="Normal 7 7 10 2" xfId="23140" xr:uid="{00000000-0005-0000-0000-0000C4590000}"/>
    <cellStyle name="Normal 7 7 11" xfId="23141" xr:uid="{00000000-0005-0000-0000-0000C5590000}"/>
    <cellStyle name="Normal 7 7 2" xfId="23142" xr:uid="{00000000-0005-0000-0000-0000C6590000}"/>
    <cellStyle name="Normal 7 7 2 10" xfId="23143" xr:uid="{00000000-0005-0000-0000-0000C7590000}"/>
    <cellStyle name="Normal 7 7 2 2" xfId="23144" xr:uid="{00000000-0005-0000-0000-0000C8590000}"/>
    <cellStyle name="Normal 7 7 2 2 2" xfId="23145" xr:uid="{00000000-0005-0000-0000-0000C9590000}"/>
    <cellStyle name="Normal 7 7 2 2 2 2" xfId="23146" xr:uid="{00000000-0005-0000-0000-0000CA590000}"/>
    <cellStyle name="Normal 7 7 2 2 2 2 2" xfId="23147" xr:uid="{00000000-0005-0000-0000-0000CB590000}"/>
    <cellStyle name="Normal 7 7 2 2 2 2 2 2" xfId="23148" xr:uid="{00000000-0005-0000-0000-0000CC590000}"/>
    <cellStyle name="Normal 7 7 2 2 2 2 2 2 2" xfId="23149" xr:uid="{00000000-0005-0000-0000-0000CD590000}"/>
    <cellStyle name="Normal 7 7 2 2 2 2 2 3" xfId="23150" xr:uid="{00000000-0005-0000-0000-0000CE590000}"/>
    <cellStyle name="Normal 7 7 2 2 2 2 3" xfId="23151" xr:uid="{00000000-0005-0000-0000-0000CF590000}"/>
    <cellStyle name="Normal 7 7 2 2 2 2 3 2" xfId="23152" xr:uid="{00000000-0005-0000-0000-0000D0590000}"/>
    <cellStyle name="Normal 7 7 2 2 2 2 3 2 2" xfId="23153" xr:uid="{00000000-0005-0000-0000-0000D1590000}"/>
    <cellStyle name="Normal 7 7 2 2 2 2 3 3" xfId="23154" xr:uid="{00000000-0005-0000-0000-0000D2590000}"/>
    <cellStyle name="Normal 7 7 2 2 2 2 4" xfId="23155" xr:uid="{00000000-0005-0000-0000-0000D3590000}"/>
    <cellStyle name="Normal 7 7 2 2 2 2 4 2" xfId="23156" xr:uid="{00000000-0005-0000-0000-0000D4590000}"/>
    <cellStyle name="Normal 7 7 2 2 2 2 5" xfId="23157" xr:uid="{00000000-0005-0000-0000-0000D5590000}"/>
    <cellStyle name="Normal 7 7 2 2 2 2 5 2" xfId="23158" xr:uid="{00000000-0005-0000-0000-0000D6590000}"/>
    <cellStyle name="Normal 7 7 2 2 2 2 6" xfId="23159" xr:uid="{00000000-0005-0000-0000-0000D7590000}"/>
    <cellStyle name="Normal 7 7 2 2 2 3" xfId="23160" xr:uid="{00000000-0005-0000-0000-0000D8590000}"/>
    <cellStyle name="Normal 7 7 2 2 2 3 2" xfId="23161" xr:uid="{00000000-0005-0000-0000-0000D9590000}"/>
    <cellStyle name="Normal 7 7 2 2 2 3 2 2" xfId="23162" xr:uid="{00000000-0005-0000-0000-0000DA590000}"/>
    <cellStyle name="Normal 7 7 2 2 2 3 3" xfId="23163" xr:uid="{00000000-0005-0000-0000-0000DB590000}"/>
    <cellStyle name="Normal 7 7 2 2 2 4" xfId="23164" xr:uid="{00000000-0005-0000-0000-0000DC590000}"/>
    <cellStyle name="Normal 7 7 2 2 2 4 2" xfId="23165" xr:uid="{00000000-0005-0000-0000-0000DD590000}"/>
    <cellStyle name="Normal 7 7 2 2 2 4 2 2" xfId="23166" xr:uid="{00000000-0005-0000-0000-0000DE590000}"/>
    <cellStyle name="Normal 7 7 2 2 2 4 3" xfId="23167" xr:uid="{00000000-0005-0000-0000-0000DF590000}"/>
    <cellStyle name="Normal 7 7 2 2 2 5" xfId="23168" xr:uid="{00000000-0005-0000-0000-0000E0590000}"/>
    <cellStyle name="Normal 7 7 2 2 2 5 2" xfId="23169" xr:uid="{00000000-0005-0000-0000-0000E1590000}"/>
    <cellStyle name="Normal 7 7 2 2 2 6" xfId="23170" xr:uid="{00000000-0005-0000-0000-0000E2590000}"/>
    <cellStyle name="Normal 7 7 2 2 2 6 2" xfId="23171" xr:uid="{00000000-0005-0000-0000-0000E3590000}"/>
    <cellStyle name="Normal 7 7 2 2 2 7" xfId="23172" xr:uid="{00000000-0005-0000-0000-0000E4590000}"/>
    <cellStyle name="Normal 7 7 2 2 3" xfId="23173" xr:uid="{00000000-0005-0000-0000-0000E5590000}"/>
    <cellStyle name="Normal 7 7 2 2 3 2" xfId="23174" xr:uid="{00000000-0005-0000-0000-0000E6590000}"/>
    <cellStyle name="Normal 7 7 2 2 3 2 2" xfId="23175" xr:uid="{00000000-0005-0000-0000-0000E7590000}"/>
    <cellStyle name="Normal 7 7 2 2 3 2 2 2" xfId="23176" xr:uid="{00000000-0005-0000-0000-0000E8590000}"/>
    <cellStyle name="Normal 7 7 2 2 3 2 3" xfId="23177" xr:uid="{00000000-0005-0000-0000-0000E9590000}"/>
    <cellStyle name="Normal 7 7 2 2 3 3" xfId="23178" xr:uid="{00000000-0005-0000-0000-0000EA590000}"/>
    <cellStyle name="Normal 7 7 2 2 3 3 2" xfId="23179" xr:uid="{00000000-0005-0000-0000-0000EB590000}"/>
    <cellStyle name="Normal 7 7 2 2 3 3 2 2" xfId="23180" xr:uid="{00000000-0005-0000-0000-0000EC590000}"/>
    <cellStyle name="Normal 7 7 2 2 3 3 3" xfId="23181" xr:uid="{00000000-0005-0000-0000-0000ED590000}"/>
    <cellStyle name="Normal 7 7 2 2 3 4" xfId="23182" xr:uid="{00000000-0005-0000-0000-0000EE590000}"/>
    <cellStyle name="Normal 7 7 2 2 3 4 2" xfId="23183" xr:uid="{00000000-0005-0000-0000-0000EF590000}"/>
    <cellStyle name="Normal 7 7 2 2 3 5" xfId="23184" xr:uid="{00000000-0005-0000-0000-0000F0590000}"/>
    <cellStyle name="Normal 7 7 2 2 3 5 2" xfId="23185" xr:uid="{00000000-0005-0000-0000-0000F1590000}"/>
    <cellStyle name="Normal 7 7 2 2 3 6" xfId="23186" xr:uid="{00000000-0005-0000-0000-0000F2590000}"/>
    <cellStyle name="Normal 7 7 2 2 4" xfId="23187" xr:uid="{00000000-0005-0000-0000-0000F3590000}"/>
    <cellStyle name="Normal 7 7 2 2 4 2" xfId="23188" xr:uid="{00000000-0005-0000-0000-0000F4590000}"/>
    <cellStyle name="Normal 7 7 2 2 4 2 2" xfId="23189" xr:uid="{00000000-0005-0000-0000-0000F5590000}"/>
    <cellStyle name="Normal 7 7 2 2 4 3" xfId="23190" xr:uid="{00000000-0005-0000-0000-0000F6590000}"/>
    <cellStyle name="Normal 7 7 2 2 5" xfId="23191" xr:uid="{00000000-0005-0000-0000-0000F7590000}"/>
    <cellStyle name="Normal 7 7 2 2 5 2" xfId="23192" xr:uid="{00000000-0005-0000-0000-0000F8590000}"/>
    <cellStyle name="Normal 7 7 2 2 5 2 2" xfId="23193" xr:uid="{00000000-0005-0000-0000-0000F9590000}"/>
    <cellStyle name="Normal 7 7 2 2 5 3" xfId="23194" xr:uid="{00000000-0005-0000-0000-0000FA590000}"/>
    <cellStyle name="Normal 7 7 2 2 6" xfId="23195" xr:uid="{00000000-0005-0000-0000-0000FB590000}"/>
    <cellStyle name="Normal 7 7 2 2 6 2" xfId="23196" xr:uid="{00000000-0005-0000-0000-0000FC590000}"/>
    <cellStyle name="Normal 7 7 2 2 7" xfId="23197" xr:uid="{00000000-0005-0000-0000-0000FD590000}"/>
    <cellStyle name="Normal 7 7 2 2 7 2" xfId="23198" xr:uid="{00000000-0005-0000-0000-0000FE590000}"/>
    <cellStyle name="Normal 7 7 2 2 8" xfId="23199" xr:uid="{00000000-0005-0000-0000-0000FF590000}"/>
    <cellStyle name="Normal 7 7 2 3" xfId="23200" xr:uid="{00000000-0005-0000-0000-0000005A0000}"/>
    <cellStyle name="Normal 7 7 2 3 2" xfId="23201" xr:uid="{00000000-0005-0000-0000-0000015A0000}"/>
    <cellStyle name="Normal 7 7 2 3 2 2" xfId="23202" xr:uid="{00000000-0005-0000-0000-0000025A0000}"/>
    <cellStyle name="Normal 7 7 2 3 2 2 2" xfId="23203" xr:uid="{00000000-0005-0000-0000-0000035A0000}"/>
    <cellStyle name="Normal 7 7 2 3 2 2 2 2" xfId="23204" xr:uid="{00000000-0005-0000-0000-0000045A0000}"/>
    <cellStyle name="Normal 7 7 2 3 2 2 3" xfId="23205" xr:uid="{00000000-0005-0000-0000-0000055A0000}"/>
    <cellStyle name="Normal 7 7 2 3 2 3" xfId="23206" xr:uid="{00000000-0005-0000-0000-0000065A0000}"/>
    <cellStyle name="Normal 7 7 2 3 2 3 2" xfId="23207" xr:uid="{00000000-0005-0000-0000-0000075A0000}"/>
    <cellStyle name="Normal 7 7 2 3 2 3 2 2" xfId="23208" xr:uid="{00000000-0005-0000-0000-0000085A0000}"/>
    <cellStyle name="Normal 7 7 2 3 2 3 3" xfId="23209" xr:uid="{00000000-0005-0000-0000-0000095A0000}"/>
    <cellStyle name="Normal 7 7 2 3 2 4" xfId="23210" xr:uid="{00000000-0005-0000-0000-00000A5A0000}"/>
    <cellStyle name="Normal 7 7 2 3 2 4 2" xfId="23211" xr:uid="{00000000-0005-0000-0000-00000B5A0000}"/>
    <cellStyle name="Normal 7 7 2 3 2 5" xfId="23212" xr:uid="{00000000-0005-0000-0000-00000C5A0000}"/>
    <cellStyle name="Normal 7 7 2 3 2 5 2" xfId="23213" xr:uid="{00000000-0005-0000-0000-00000D5A0000}"/>
    <cellStyle name="Normal 7 7 2 3 2 6" xfId="23214" xr:uid="{00000000-0005-0000-0000-00000E5A0000}"/>
    <cellStyle name="Normal 7 7 2 3 3" xfId="23215" xr:uid="{00000000-0005-0000-0000-00000F5A0000}"/>
    <cellStyle name="Normal 7 7 2 3 3 2" xfId="23216" xr:uid="{00000000-0005-0000-0000-0000105A0000}"/>
    <cellStyle name="Normal 7 7 2 3 3 2 2" xfId="23217" xr:uid="{00000000-0005-0000-0000-0000115A0000}"/>
    <cellStyle name="Normal 7 7 2 3 3 3" xfId="23218" xr:uid="{00000000-0005-0000-0000-0000125A0000}"/>
    <cellStyle name="Normal 7 7 2 3 4" xfId="23219" xr:uid="{00000000-0005-0000-0000-0000135A0000}"/>
    <cellStyle name="Normal 7 7 2 3 4 2" xfId="23220" xr:uid="{00000000-0005-0000-0000-0000145A0000}"/>
    <cellStyle name="Normal 7 7 2 3 4 2 2" xfId="23221" xr:uid="{00000000-0005-0000-0000-0000155A0000}"/>
    <cellStyle name="Normal 7 7 2 3 4 3" xfId="23222" xr:uid="{00000000-0005-0000-0000-0000165A0000}"/>
    <cellStyle name="Normal 7 7 2 3 5" xfId="23223" xr:uid="{00000000-0005-0000-0000-0000175A0000}"/>
    <cellStyle name="Normal 7 7 2 3 5 2" xfId="23224" xr:uid="{00000000-0005-0000-0000-0000185A0000}"/>
    <cellStyle name="Normal 7 7 2 3 6" xfId="23225" xr:uid="{00000000-0005-0000-0000-0000195A0000}"/>
    <cellStyle name="Normal 7 7 2 3 6 2" xfId="23226" xr:uid="{00000000-0005-0000-0000-00001A5A0000}"/>
    <cellStyle name="Normal 7 7 2 3 7" xfId="23227" xr:uid="{00000000-0005-0000-0000-00001B5A0000}"/>
    <cellStyle name="Normal 7 7 2 4" xfId="23228" xr:uid="{00000000-0005-0000-0000-00001C5A0000}"/>
    <cellStyle name="Normal 7 7 2 4 2" xfId="23229" xr:uid="{00000000-0005-0000-0000-00001D5A0000}"/>
    <cellStyle name="Normal 7 7 2 4 2 2" xfId="23230" xr:uid="{00000000-0005-0000-0000-00001E5A0000}"/>
    <cellStyle name="Normal 7 7 2 4 2 2 2" xfId="23231" xr:uid="{00000000-0005-0000-0000-00001F5A0000}"/>
    <cellStyle name="Normal 7 7 2 4 2 2 2 2" xfId="23232" xr:uid="{00000000-0005-0000-0000-0000205A0000}"/>
    <cellStyle name="Normal 7 7 2 4 2 2 3" xfId="23233" xr:uid="{00000000-0005-0000-0000-0000215A0000}"/>
    <cellStyle name="Normal 7 7 2 4 2 3" xfId="23234" xr:uid="{00000000-0005-0000-0000-0000225A0000}"/>
    <cellStyle name="Normal 7 7 2 4 2 3 2" xfId="23235" xr:uid="{00000000-0005-0000-0000-0000235A0000}"/>
    <cellStyle name="Normal 7 7 2 4 2 3 2 2" xfId="23236" xr:uid="{00000000-0005-0000-0000-0000245A0000}"/>
    <cellStyle name="Normal 7 7 2 4 2 3 3" xfId="23237" xr:uid="{00000000-0005-0000-0000-0000255A0000}"/>
    <cellStyle name="Normal 7 7 2 4 2 4" xfId="23238" xr:uid="{00000000-0005-0000-0000-0000265A0000}"/>
    <cellStyle name="Normal 7 7 2 4 2 4 2" xfId="23239" xr:uid="{00000000-0005-0000-0000-0000275A0000}"/>
    <cellStyle name="Normal 7 7 2 4 2 5" xfId="23240" xr:uid="{00000000-0005-0000-0000-0000285A0000}"/>
    <cellStyle name="Normal 7 7 2 4 2 5 2" xfId="23241" xr:uid="{00000000-0005-0000-0000-0000295A0000}"/>
    <cellStyle name="Normal 7 7 2 4 2 6" xfId="23242" xr:uid="{00000000-0005-0000-0000-00002A5A0000}"/>
    <cellStyle name="Normal 7 7 2 4 3" xfId="23243" xr:uid="{00000000-0005-0000-0000-00002B5A0000}"/>
    <cellStyle name="Normal 7 7 2 4 3 2" xfId="23244" xr:uid="{00000000-0005-0000-0000-00002C5A0000}"/>
    <cellStyle name="Normal 7 7 2 4 3 2 2" xfId="23245" xr:uid="{00000000-0005-0000-0000-00002D5A0000}"/>
    <cellStyle name="Normal 7 7 2 4 3 3" xfId="23246" xr:uid="{00000000-0005-0000-0000-00002E5A0000}"/>
    <cellStyle name="Normal 7 7 2 4 4" xfId="23247" xr:uid="{00000000-0005-0000-0000-00002F5A0000}"/>
    <cellStyle name="Normal 7 7 2 4 4 2" xfId="23248" xr:uid="{00000000-0005-0000-0000-0000305A0000}"/>
    <cellStyle name="Normal 7 7 2 4 4 2 2" xfId="23249" xr:uid="{00000000-0005-0000-0000-0000315A0000}"/>
    <cellStyle name="Normal 7 7 2 4 4 3" xfId="23250" xr:uid="{00000000-0005-0000-0000-0000325A0000}"/>
    <cellStyle name="Normal 7 7 2 4 5" xfId="23251" xr:uid="{00000000-0005-0000-0000-0000335A0000}"/>
    <cellStyle name="Normal 7 7 2 4 5 2" xfId="23252" xr:uid="{00000000-0005-0000-0000-0000345A0000}"/>
    <cellStyle name="Normal 7 7 2 4 6" xfId="23253" xr:uid="{00000000-0005-0000-0000-0000355A0000}"/>
    <cellStyle name="Normal 7 7 2 4 6 2" xfId="23254" xr:uid="{00000000-0005-0000-0000-0000365A0000}"/>
    <cellStyle name="Normal 7 7 2 4 7" xfId="23255" xr:uid="{00000000-0005-0000-0000-0000375A0000}"/>
    <cellStyle name="Normal 7 7 2 5" xfId="23256" xr:uid="{00000000-0005-0000-0000-0000385A0000}"/>
    <cellStyle name="Normal 7 7 2 5 2" xfId="23257" xr:uid="{00000000-0005-0000-0000-0000395A0000}"/>
    <cellStyle name="Normal 7 7 2 5 2 2" xfId="23258" xr:uid="{00000000-0005-0000-0000-00003A5A0000}"/>
    <cellStyle name="Normal 7 7 2 5 2 2 2" xfId="23259" xr:uid="{00000000-0005-0000-0000-00003B5A0000}"/>
    <cellStyle name="Normal 7 7 2 5 2 3" xfId="23260" xr:uid="{00000000-0005-0000-0000-00003C5A0000}"/>
    <cellStyle name="Normal 7 7 2 5 3" xfId="23261" xr:uid="{00000000-0005-0000-0000-00003D5A0000}"/>
    <cellStyle name="Normal 7 7 2 5 3 2" xfId="23262" xr:uid="{00000000-0005-0000-0000-00003E5A0000}"/>
    <cellStyle name="Normal 7 7 2 5 3 2 2" xfId="23263" xr:uid="{00000000-0005-0000-0000-00003F5A0000}"/>
    <cellStyle name="Normal 7 7 2 5 3 3" xfId="23264" xr:uid="{00000000-0005-0000-0000-0000405A0000}"/>
    <cellStyle name="Normal 7 7 2 5 4" xfId="23265" xr:uid="{00000000-0005-0000-0000-0000415A0000}"/>
    <cellStyle name="Normal 7 7 2 5 4 2" xfId="23266" xr:uid="{00000000-0005-0000-0000-0000425A0000}"/>
    <cellStyle name="Normal 7 7 2 5 5" xfId="23267" xr:uid="{00000000-0005-0000-0000-0000435A0000}"/>
    <cellStyle name="Normal 7 7 2 5 5 2" xfId="23268" xr:uid="{00000000-0005-0000-0000-0000445A0000}"/>
    <cellStyle name="Normal 7 7 2 5 6" xfId="23269" xr:uid="{00000000-0005-0000-0000-0000455A0000}"/>
    <cellStyle name="Normal 7 7 2 6" xfId="23270" xr:uid="{00000000-0005-0000-0000-0000465A0000}"/>
    <cellStyle name="Normal 7 7 2 6 2" xfId="23271" xr:uid="{00000000-0005-0000-0000-0000475A0000}"/>
    <cellStyle name="Normal 7 7 2 6 2 2" xfId="23272" xr:uid="{00000000-0005-0000-0000-0000485A0000}"/>
    <cellStyle name="Normal 7 7 2 6 3" xfId="23273" xr:uid="{00000000-0005-0000-0000-0000495A0000}"/>
    <cellStyle name="Normal 7 7 2 7" xfId="23274" xr:uid="{00000000-0005-0000-0000-00004A5A0000}"/>
    <cellStyle name="Normal 7 7 2 7 2" xfId="23275" xr:uid="{00000000-0005-0000-0000-00004B5A0000}"/>
    <cellStyle name="Normal 7 7 2 7 2 2" xfId="23276" xr:uid="{00000000-0005-0000-0000-00004C5A0000}"/>
    <cellStyle name="Normal 7 7 2 7 3" xfId="23277" xr:uid="{00000000-0005-0000-0000-00004D5A0000}"/>
    <cellStyle name="Normal 7 7 2 8" xfId="23278" xr:uid="{00000000-0005-0000-0000-00004E5A0000}"/>
    <cellStyle name="Normal 7 7 2 8 2" xfId="23279" xr:uid="{00000000-0005-0000-0000-00004F5A0000}"/>
    <cellStyle name="Normal 7 7 2 9" xfId="23280" xr:uid="{00000000-0005-0000-0000-0000505A0000}"/>
    <cellStyle name="Normal 7 7 2 9 2" xfId="23281" xr:uid="{00000000-0005-0000-0000-0000515A0000}"/>
    <cellStyle name="Normal 7 7 3" xfId="23282" xr:uid="{00000000-0005-0000-0000-0000525A0000}"/>
    <cellStyle name="Normal 7 7 3 2" xfId="23283" xr:uid="{00000000-0005-0000-0000-0000535A0000}"/>
    <cellStyle name="Normal 7 7 3 2 2" xfId="23284" xr:uid="{00000000-0005-0000-0000-0000545A0000}"/>
    <cellStyle name="Normal 7 7 3 2 2 2" xfId="23285" xr:uid="{00000000-0005-0000-0000-0000555A0000}"/>
    <cellStyle name="Normal 7 7 3 2 2 2 2" xfId="23286" xr:uid="{00000000-0005-0000-0000-0000565A0000}"/>
    <cellStyle name="Normal 7 7 3 2 2 2 2 2" xfId="23287" xr:uid="{00000000-0005-0000-0000-0000575A0000}"/>
    <cellStyle name="Normal 7 7 3 2 2 2 3" xfId="23288" xr:uid="{00000000-0005-0000-0000-0000585A0000}"/>
    <cellStyle name="Normal 7 7 3 2 2 3" xfId="23289" xr:uid="{00000000-0005-0000-0000-0000595A0000}"/>
    <cellStyle name="Normal 7 7 3 2 2 3 2" xfId="23290" xr:uid="{00000000-0005-0000-0000-00005A5A0000}"/>
    <cellStyle name="Normal 7 7 3 2 2 3 2 2" xfId="23291" xr:uid="{00000000-0005-0000-0000-00005B5A0000}"/>
    <cellStyle name="Normal 7 7 3 2 2 3 3" xfId="23292" xr:uid="{00000000-0005-0000-0000-00005C5A0000}"/>
    <cellStyle name="Normal 7 7 3 2 2 4" xfId="23293" xr:uid="{00000000-0005-0000-0000-00005D5A0000}"/>
    <cellStyle name="Normal 7 7 3 2 2 4 2" xfId="23294" xr:uid="{00000000-0005-0000-0000-00005E5A0000}"/>
    <cellStyle name="Normal 7 7 3 2 2 5" xfId="23295" xr:uid="{00000000-0005-0000-0000-00005F5A0000}"/>
    <cellStyle name="Normal 7 7 3 2 2 5 2" xfId="23296" xr:uid="{00000000-0005-0000-0000-0000605A0000}"/>
    <cellStyle name="Normal 7 7 3 2 2 6" xfId="23297" xr:uid="{00000000-0005-0000-0000-0000615A0000}"/>
    <cellStyle name="Normal 7 7 3 2 3" xfId="23298" xr:uid="{00000000-0005-0000-0000-0000625A0000}"/>
    <cellStyle name="Normal 7 7 3 2 3 2" xfId="23299" xr:uid="{00000000-0005-0000-0000-0000635A0000}"/>
    <cellStyle name="Normal 7 7 3 2 3 2 2" xfId="23300" xr:uid="{00000000-0005-0000-0000-0000645A0000}"/>
    <cellStyle name="Normal 7 7 3 2 3 3" xfId="23301" xr:uid="{00000000-0005-0000-0000-0000655A0000}"/>
    <cellStyle name="Normal 7 7 3 2 4" xfId="23302" xr:uid="{00000000-0005-0000-0000-0000665A0000}"/>
    <cellStyle name="Normal 7 7 3 2 4 2" xfId="23303" xr:uid="{00000000-0005-0000-0000-0000675A0000}"/>
    <cellStyle name="Normal 7 7 3 2 4 2 2" xfId="23304" xr:uid="{00000000-0005-0000-0000-0000685A0000}"/>
    <cellStyle name="Normal 7 7 3 2 4 3" xfId="23305" xr:uid="{00000000-0005-0000-0000-0000695A0000}"/>
    <cellStyle name="Normal 7 7 3 2 5" xfId="23306" xr:uid="{00000000-0005-0000-0000-00006A5A0000}"/>
    <cellStyle name="Normal 7 7 3 2 5 2" xfId="23307" xr:uid="{00000000-0005-0000-0000-00006B5A0000}"/>
    <cellStyle name="Normal 7 7 3 2 6" xfId="23308" xr:uid="{00000000-0005-0000-0000-00006C5A0000}"/>
    <cellStyle name="Normal 7 7 3 2 6 2" xfId="23309" xr:uid="{00000000-0005-0000-0000-00006D5A0000}"/>
    <cellStyle name="Normal 7 7 3 2 7" xfId="23310" xr:uid="{00000000-0005-0000-0000-00006E5A0000}"/>
    <cellStyle name="Normal 7 7 3 3" xfId="23311" xr:uid="{00000000-0005-0000-0000-00006F5A0000}"/>
    <cellStyle name="Normal 7 7 3 3 2" xfId="23312" xr:uid="{00000000-0005-0000-0000-0000705A0000}"/>
    <cellStyle name="Normal 7 7 3 3 2 2" xfId="23313" xr:uid="{00000000-0005-0000-0000-0000715A0000}"/>
    <cellStyle name="Normal 7 7 3 3 2 2 2" xfId="23314" xr:uid="{00000000-0005-0000-0000-0000725A0000}"/>
    <cellStyle name="Normal 7 7 3 3 2 3" xfId="23315" xr:uid="{00000000-0005-0000-0000-0000735A0000}"/>
    <cellStyle name="Normal 7 7 3 3 3" xfId="23316" xr:uid="{00000000-0005-0000-0000-0000745A0000}"/>
    <cellStyle name="Normal 7 7 3 3 3 2" xfId="23317" xr:uid="{00000000-0005-0000-0000-0000755A0000}"/>
    <cellStyle name="Normal 7 7 3 3 3 2 2" xfId="23318" xr:uid="{00000000-0005-0000-0000-0000765A0000}"/>
    <cellStyle name="Normal 7 7 3 3 3 3" xfId="23319" xr:uid="{00000000-0005-0000-0000-0000775A0000}"/>
    <cellStyle name="Normal 7 7 3 3 4" xfId="23320" xr:uid="{00000000-0005-0000-0000-0000785A0000}"/>
    <cellStyle name="Normal 7 7 3 3 4 2" xfId="23321" xr:uid="{00000000-0005-0000-0000-0000795A0000}"/>
    <cellStyle name="Normal 7 7 3 3 5" xfId="23322" xr:uid="{00000000-0005-0000-0000-00007A5A0000}"/>
    <cellStyle name="Normal 7 7 3 3 5 2" xfId="23323" xr:uid="{00000000-0005-0000-0000-00007B5A0000}"/>
    <cellStyle name="Normal 7 7 3 3 6" xfId="23324" xr:uid="{00000000-0005-0000-0000-00007C5A0000}"/>
    <cellStyle name="Normal 7 7 3 4" xfId="23325" xr:uid="{00000000-0005-0000-0000-00007D5A0000}"/>
    <cellStyle name="Normal 7 7 3 4 2" xfId="23326" xr:uid="{00000000-0005-0000-0000-00007E5A0000}"/>
    <cellStyle name="Normal 7 7 3 4 2 2" xfId="23327" xr:uid="{00000000-0005-0000-0000-00007F5A0000}"/>
    <cellStyle name="Normal 7 7 3 4 3" xfId="23328" xr:uid="{00000000-0005-0000-0000-0000805A0000}"/>
    <cellStyle name="Normal 7 7 3 5" xfId="23329" xr:uid="{00000000-0005-0000-0000-0000815A0000}"/>
    <cellStyle name="Normal 7 7 3 5 2" xfId="23330" xr:uid="{00000000-0005-0000-0000-0000825A0000}"/>
    <cellStyle name="Normal 7 7 3 5 2 2" xfId="23331" xr:uid="{00000000-0005-0000-0000-0000835A0000}"/>
    <cellStyle name="Normal 7 7 3 5 3" xfId="23332" xr:uid="{00000000-0005-0000-0000-0000845A0000}"/>
    <cellStyle name="Normal 7 7 3 6" xfId="23333" xr:uid="{00000000-0005-0000-0000-0000855A0000}"/>
    <cellStyle name="Normal 7 7 3 6 2" xfId="23334" xr:uid="{00000000-0005-0000-0000-0000865A0000}"/>
    <cellStyle name="Normal 7 7 3 7" xfId="23335" xr:uid="{00000000-0005-0000-0000-0000875A0000}"/>
    <cellStyle name="Normal 7 7 3 7 2" xfId="23336" xr:uid="{00000000-0005-0000-0000-0000885A0000}"/>
    <cellStyle name="Normal 7 7 3 8" xfId="23337" xr:uid="{00000000-0005-0000-0000-0000895A0000}"/>
    <cellStyle name="Normal 7 7 4" xfId="23338" xr:uid="{00000000-0005-0000-0000-00008A5A0000}"/>
    <cellStyle name="Normal 7 7 4 2" xfId="23339" xr:uid="{00000000-0005-0000-0000-00008B5A0000}"/>
    <cellStyle name="Normal 7 7 4 2 2" xfId="23340" xr:uid="{00000000-0005-0000-0000-00008C5A0000}"/>
    <cellStyle name="Normal 7 7 4 2 2 2" xfId="23341" xr:uid="{00000000-0005-0000-0000-00008D5A0000}"/>
    <cellStyle name="Normal 7 7 4 2 2 2 2" xfId="23342" xr:uid="{00000000-0005-0000-0000-00008E5A0000}"/>
    <cellStyle name="Normal 7 7 4 2 2 3" xfId="23343" xr:uid="{00000000-0005-0000-0000-00008F5A0000}"/>
    <cellStyle name="Normal 7 7 4 2 3" xfId="23344" xr:uid="{00000000-0005-0000-0000-0000905A0000}"/>
    <cellStyle name="Normal 7 7 4 2 3 2" xfId="23345" xr:uid="{00000000-0005-0000-0000-0000915A0000}"/>
    <cellStyle name="Normal 7 7 4 2 3 2 2" xfId="23346" xr:uid="{00000000-0005-0000-0000-0000925A0000}"/>
    <cellStyle name="Normal 7 7 4 2 3 3" xfId="23347" xr:uid="{00000000-0005-0000-0000-0000935A0000}"/>
    <cellStyle name="Normal 7 7 4 2 4" xfId="23348" xr:uid="{00000000-0005-0000-0000-0000945A0000}"/>
    <cellStyle name="Normal 7 7 4 2 4 2" xfId="23349" xr:uid="{00000000-0005-0000-0000-0000955A0000}"/>
    <cellStyle name="Normal 7 7 4 2 5" xfId="23350" xr:uid="{00000000-0005-0000-0000-0000965A0000}"/>
    <cellStyle name="Normal 7 7 4 2 5 2" xfId="23351" xr:uid="{00000000-0005-0000-0000-0000975A0000}"/>
    <cellStyle name="Normal 7 7 4 2 6" xfId="23352" xr:uid="{00000000-0005-0000-0000-0000985A0000}"/>
    <cellStyle name="Normal 7 7 4 3" xfId="23353" xr:uid="{00000000-0005-0000-0000-0000995A0000}"/>
    <cellStyle name="Normal 7 7 4 3 2" xfId="23354" xr:uid="{00000000-0005-0000-0000-00009A5A0000}"/>
    <cellStyle name="Normal 7 7 4 3 2 2" xfId="23355" xr:uid="{00000000-0005-0000-0000-00009B5A0000}"/>
    <cellStyle name="Normal 7 7 4 3 3" xfId="23356" xr:uid="{00000000-0005-0000-0000-00009C5A0000}"/>
    <cellStyle name="Normal 7 7 4 4" xfId="23357" xr:uid="{00000000-0005-0000-0000-00009D5A0000}"/>
    <cellStyle name="Normal 7 7 4 4 2" xfId="23358" xr:uid="{00000000-0005-0000-0000-00009E5A0000}"/>
    <cellStyle name="Normal 7 7 4 4 2 2" xfId="23359" xr:uid="{00000000-0005-0000-0000-00009F5A0000}"/>
    <cellStyle name="Normal 7 7 4 4 3" xfId="23360" xr:uid="{00000000-0005-0000-0000-0000A05A0000}"/>
    <cellStyle name="Normal 7 7 4 5" xfId="23361" xr:uid="{00000000-0005-0000-0000-0000A15A0000}"/>
    <cellStyle name="Normal 7 7 4 5 2" xfId="23362" xr:uid="{00000000-0005-0000-0000-0000A25A0000}"/>
    <cellStyle name="Normal 7 7 4 6" xfId="23363" xr:uid="{00000000-0005-0000-0000-0000A35A0000}"/>
    <cellStyle name="Normal 7 7 4 6 2" xfId="23364" xr:uid="{00000000-0005-0000-0000-0000A45A0000}"/>
    <cellStyle name="Normal 7 7 4 7" xfId="23365" xr:uid="{00000000-0005-0000-0000-0000A55A0000}"/>
    <cellStyle name="Normal 7 7 5" xfId="23366" xr:uid="{00000000-0005-0000-0000-0000A65A0000}"/>
    <cellStyle name="Normal 7 7 5 2" xfId="23367" xr:uid="{00000000-0005-0000-0000-0000A75A0000}"/>
    <cellStyle name="Normal 7 7 5 2 2" xfId="23368" xr:uid="{00000000-0005-0000-0000-0000A85A0000}"/>
    <cellStyle name="Normal 7 7 5 2 2 2" xfId="23369" xr:uid="{00000000-0005-0000-0000-0000A95A0000}"/>
    <cellStyle name="Normal 7 7 5 2 2 2 2" xfId="23370" xr:uid="{00000000-0005-0000-0000-0000AA5A0000}"/>
    <cellStyle name="Normal 7 7 5 2 2 3" xfId="23371" xr:uid="{00000000-0005-0000-0000-0000AB5A0000}"/>
    <cellStyle name="Normal 7 7 5 2 3" xfId="23372" xr:uid="{00000000-0005-0000-0000-0000AC5A0000}"/>
    <cellStyle name="Normal 7 7 5 2 3 2" xfId="23373" xr:uid="{00000000-0005-0000-0000-0000AD5A0000}"/>
    <cellStyle name="Normal 7 7 5 2 3 2 2" xfId="23374" xr:uid="{00000000-0005-0000-0000-0000AE5A0000}"/>
    <cellStyle name="Normal 7 7 5 2 3 3" xfId="23375" xr:uid="{00000000-0005-0000-0000-0000AF5A0000}"/>
    <cellStyle name="Normal 7 7 5 2 4" xfId="23376" xr:uid="{00000000-0005-0000-0000-0000B05A0000}"/>
    <cellStyle name="Normal 7 7 5 2 4 2" xfId="23377" xr:uid="{00000000-0005-0000-0000-0000B15A0000}"/>
    <cellStyle name="Normal 7 7 5 2 5" xfId="23378" xr:uid="{00000000-0005-0000-0000-0000B25A0000}"/>
    <cellStyle name="Normal 7 7 5 2 5 2" xfId="23379" xr:uid="{00000000-0005-0000-0000-0000B35A0000}"/>
    <cellStyle name="Normal 7 7 5 2 6" xfId="23380" xr:uid="{00000000-0005-0000-0000-0000B45A0000}"/>
    <cellStyle name="Normal 7 7 5 3" xfId="23381" xr:uid="{00000000-0005-0000-0000-0000B55A0000}"/>
    <cellStyle name="Normal 7 7 5 3 2" xfId="23382" xr:uid="{00000000-0005-0000-0000-0000B65A0000}"/>
    <cellStyle name="Normal 7 7 5 3 2 2" xfId="23383" xr:uid="{00000000-0005-0000-0000-0000B75A0000}"/>
    <cellStyle name="Normal 7 7 5 3 3" xfId="23384" xr:uid="{00000000-0005-0000-0000-0000B85A0000}"/>
    <cellStyle name="Normal 7 7 5 4" xfId="23385" xr:uid="{00000000-0005-0000-0000-0000B95A0000}"/>
    <cellStyle name="Normal 7 7 5 4 2" xfId="23386" xr:uid="{00000000-0005-0000-0000-0000BA5A0000}"/>
    <cellStyle name="Normal 7 7 5 4 2 2" xfId="23387" xr:uid="{00000000-0005-0000-0000-0000BB5A0000}"/>
    <cellStyle name="Normal 7 7 5 4 3" xfId="23388" xr:uid="{00000000-0005-0000-0000-0000BC5A0000}"/>
    <cellStyle name="Normal 7 7 5 5" xfId="23389" xr:uid="{00000000-0005-0000-0000-0000BD5A0000}"/>
    <cellStyle name="Normal 7 7 5 5 2" xfId="23390" xr:uid="{00000000-0005-0000-0000-0000BE5A0000}"/>
    <cellStyle name="Normal 7 7 5 6" xfId="23391" xr:uid="{00000000-0005-0000-0000-0000BF5A0000}"/>
    <cellStyle name="Normal 7 7 5 6 2" xfId="23392" xr:uid="{00000000-0005-0000-0000-0000C05A0000}"/>
    <cellStyle name="Normal 7 7 5 7" xfId="23393" xr:uid="{00000000-0005-0000-0000-0000C15A0000}"/>
    <cellStyle name="Normal 7 7 6" xfId="23394" xr:uid="{00000000-0005-0000-0000-0000C25A0000}"/>
    <cellStyle name="Normal 7 7 6 2" xfId="23395" xr:uid="{00000000-0005-0000-0000-0000C35A0000}"/>
    <cellStyle name="Normal 7 7 6 2 2" xfId="23396" xr:uid="{00000000-0005-0000-0000-0000C45A0000}"/>
    <cellStyle name="Normal 7 7 6 2 2 2" xfId="23397" xr:uid="{00000000-0005-0000-0000-0000C55A0000}"/>
    <cellStyle name="Normal 7 7 6 2 3" xfId="23398" xr:uid="{00000000-0005-0000-0000-0000C65A0000}"/>
    <cellStyle name="Normal 7 7 6 3" xfId="23399" xr:uid="{00000000-0005-0000-0000-0000C75A0000}"/>
    <cellStyle name="Normal 7 7 6 3 2" xfId="23400" xr:uid="{00000000-0005-0000-0000-0000C85A0000}"/>
    <cellStyle name="Normal 7 7 6 3 2 2" xfId="23401" xr:uid="{00000000-0005-0000-0000-0000C95A0000}"/>
    <cellStyle name="Normal 7 7 6 3 3" xfId="23402" xr:uid="{00000000-0005-0000-0000-0000CA5A0000}"/>
    <cellStyle name="Normal 7 7 6 4" xfId="23403" xr:uid="{00000000-0005-0000-0000-0000CB5A0000}"/>
    <cellStyle name="Normal 7 7 6 4 2" xfId="23404" xr:uid="{00000000-0005-0000-0000-0000CC5A0000}"/>
    <cellStyle name="Normal 7 7 6 5" xfId="23405" xr:uid="{00000000-0005-0000-0000-0000CD5A0000}"/>
    <cellStyle name="Normal 7 7 6 5 2" xfId="23406" xr:uid="{00000000-0005-0000-0000-0000CE5A0000}"/>
    <cellStyle name="Normal 7 7 6 6" xfId="23407" xr:uid="{00000000-0005-0000-0000-0000CF5A0000}"/>
    <cellStyle name="Normal 7 7 7" xfId="23408" xr:uid="{00000000-0005-0000-0000-0000D05A0000}"/>
    <cellStyle name="Normal 7 7 7 2" xfId="23409" xr:uid="{00000000-0005-0000-0000-0000D15A0000}"/>
    <cellStyle name="Normal 7 7 7 2 2" xfId="23410" xr:uid="{00000000-0005-0000-0000-0000D25A0000}"/>
    <cellStyle name="Normal 7 7 7 3" xfId="23411" xr:uid="{00000000-0005-0000-0000-0000D35A0000}"/>
    <cellStyle name="Normal 7 7 8" xfId="23412" xr:uid="{00000000-0005-0000-0000-0000D45A0000}"/>
    <cellStyle name="Normal 7 7 8 2" xfId="23413" xr:uid="{00000000-0005-0000-0000-0000D55A0000}"/>
    <cellStyle name="Normal 7 7 8 2 2" xfId="23414" xr:uid="{00000000-0005-0000-0000-0000D65A0000}"/>
    <cellStyle name="Normal 7 7 8 3" xfId="23415" xr:uid="{00000000-0005-0000-0000-0000D75A0000}"/>
    <cellStyle name="Normal 7 7 9" xfId="23416" xr:uid="{00000000-0005-0000-0000-0000D85A0000}"/>
    <cellStyle name="Normal 7 7 9 2" xfId="23417" xr:uid="{00000000-0005-0000-0000-0000D95A0000}"/>
    <cellStyle name="Normal 7 8" xfId="23418" xr:uid="{00000000-0005-0000-0000-0000DA5A0000}"/>
    <cellStyle name="Normal 7 8 10" xfId="23419" xr:uid="{00000000-0005-0000-0000-0000DB5A0000}"/>
    <cellStyle name="Normal 7 8 2" xfId="23420" xr:uid="{00000000-0005-0000-0000-0000DC5A0000}"/>
    <cellStyle name="Normal 7 8 2 2" xfId="23421" xr:uid="{00000000-0005-0000-0000-0000DD5A0000}"/>
    <cellStyle name="Normal 7 8 2 2 2" xfId="23422" xr:uid="{00000000-0005-0000-0000-0000DE5A0000}"/>
    <cellStyle name="Normal 7 8 2 2 2 2" xfId="23423" xr:uid="{00000000-0005-0000-0000-0000DF5A0000}"/>
    <cellStyle name="Normal 7 8 2 2 2 2 2" xfId="23424" xr:uid="{00000000-0005-0000-0000-0000E05A0000}"/>
    <cellStyle name="Normal 7 8 2 2 2 2 2 2" xfId="23425" xr:uid="{00000000-0005-0000-0000-0000E15A0000}"/>
    <cellStyle name="Normal 7 8 2 2 2 2 3" xfId="23426" xr:uid="{00000000-0005-0000-0000-0000E25A0000}"/>
    <cellStyle name="Normal 7 8 2 2 2 3" xfId="23427" xr:uid="{00000000-0005-0000-0000-0000E35A0000}"/>
    <cellStyle name="Normal 7 8 2 2 2 3 2" xfId="23428" xr:uid="{00000000-0005-0000-0000-0000E45A0000}"/>
    <cellStyle name="Normal 7 8 2 2 2 3 2 2" xfId="23429" xr:uid="{00000000-0005-0000-0000-0000E55A0000}"/>
    <cellStyle name="Normal 7 8 2 2 2 3 3" xfId="23430" xr:uid="{00000000-0005-0000-0000-0000E65A0000}"/>
    <cellStyle name="Normal 7 8 2 2 2 4" xfId="23431" xr:uid="{00000000-0005-0000-0000-0000E75A0000}"/>
    <cellStyle name="Normal 7 8 2 2 2 4 2" xfId="23432" xr:uid="{00000000-0005-0000-0000-0000E85A0000}"/>
    <cellStyle name="Normal 7 8 2 2 2 5" xfId="23433" xr:uid="{00000000-0005-0000-0000-0000E95A0000}"/>
    <cellStyle name="Normal 7 8 2 2 2 5 2" xfId="23434" xr:uid="{00000000-0005-0000-0000-0000EA5A0000}"/>
    <cellStyle name="Normal 7 8 2 2 2 6" xfId="23435" xr:uid="{00000000-0005-0000-0000-0000EB5A0000}"/>
    <cellStyle name="Normal 7 8 2 2 3" xfId="23436" xr:uid="{00000000-0005-0000-0000-0000EC5A0000}"/>
    <cellStyle name="Normal 7 8 2 2 3 2" xfId="23437" xr:uid="{00000000-0005-0000-0000-0000ED5A0000}"/>
    <cellStyle name="Normal 7 8 2 2 3 2 2" xfId="23438" xr:uid="{00000000-0005-0000-0000-0000EE5A0000}"/>
    <cellStyle name="Normal 7 8 2 2 3 3" xfId="23439" xr:uid="{00000000-0005-0000-0000-0000EF5A0000}"/>
    <cellStyle name="Normal 7 8 2 2 4" xfId="23440" xr:uid="{00000000-0005-0000-0000-0000F05A0000}"/>
    <cellStyle name="Normal 7 8 2 2 4 2" xfId="23441" xr:uid="{00000000-0005-0000-0000-0000F15A0000}"/>
    <cellStyle name="Normal 7 8 2 2 4 2 2" xfId="23442" xr:uid="{00000000-0005-0000-0000-0000F25A0000}"/>
    <cellStyle name="Normal 7 8 2 2 4 3" xfId="23443" xr:uid="{00000000-0005-0000-0000-0000F35A0000}"/>
    <cellStyle name="Normal 7 8 2 2 5" xfId="23444" xr:uid="{00000000-0005-0000-0000-0000F45A0000}"/>
    <cellStyle name="Normal 7 8 2 2 5 2" xfId="23445" xr:uid="{00000000-0005-0000-0000-0000F55A0000}"/>
    <cellStyle name="Normal 7 8 2 2 6" xfId="23446" xr:uid="{00000000-0005-0000-0000-0000F65A0000}"/>
    <cellStyle name="Normal 7 8 2 2 6 2" xfId="23447" xr:uid="{00000000-0005-0000-0000-0000F75A0000}"/>
    <cellStyle name="Normal 7 8 2 2 7" xfId="23448" xr:uid="{00000000-0005-0000-0000-0000F85A0000}"/>
    <cellStyle name="Normal 7 8 2 3" xfId="23449" xr:uid="{00000000-0005-0000-0000-0000F95A0000}"/>
    <cellStyle name="Normal 7 8 2 3 2" xfId="23450" xr:uid="{00000000-0005-0000-0000-0000FA5A0000}"/>
    <cellStyle name="Normal 7 8 2 3 2 2" xfId="23451" xr:uid="{00000000-0005-0000-0000-0000FB5A0000}"/>
    <cellStyle name="Normal 7 8 2 3 2 2 2" xfId="23452" xr:uid="{00000000-0005-0000-0000-0000FC5A0000}"/>
    <cellStyle name="Normal 7 8 2 3 2 3" xfId="23453" xr:uid="{00000000-0005-0000-0000-0000FD5A0000}"/>
    <cellStyle name="Normal 7 8 2 3 3" xfId="23454" xr:uid="{00000000-0005-0000-0000-0000FE5A0000}"/>
    <cellStyle name="Normal 7 8 2 3 3 2" xfId="23455" xr:uid="{00000000-0005-0000-0000-0000FF5A0000}"/>
    <cellStyle name="Normal 7 8 2 3 3 2 2" xfId="23456" xr:uid="{00000000-0005-0000-0000-0000005B0000}"/>
    <cellStyle name="Normal 7 8 2 3 3 3" xfId="23457" xr:uid="{00000000-0005-0000-0000-0000015B0000}"/>
    <cellStyle name="Normal 7 8 2 3 4" xfId="23458" xr:uid="{00000000-0005-0000-0000-0000025B0000}"/>
    <cellStyle name="Normal 7 8 2 3 4 2" xfId="23459" xr:uid="{00000000-0005-0000-0000-0000035B0000}"/>
    <cellStyle name="Normal 7 8 2 3 5" xfId="23460" xr:uid="{00000000-0005-0000-0000-0000045B0000}"/>
    <cellStyle name="Normal 7 8 2 3 5 2" xfId="23461" xr:uid="{00000000-0005-0000-0000-0000055B0000}"/>
    <cellStyle name="Normal 7 8 2 3 6" xfId="23462" xr:uid="{00000000-0005-0000-0000-0000065B0000}"/>
    <cellStyle name="Normal 7 8 2 4" xfId="23463" xr:uid="{00000000-0005-0000-0000-0000075B0000}"/>
    <cellStyle name="Normal 7 8 2 4 2" xfId="23464" xr:uid="{00000000-0005-0000-0000-0000085B0000}"/>
    <cellStyle name="Normal 7 8 2 4 2 2" xfId="23465" xr:uid="{00000000-0005-0000-0000-0000095B0000}"/>
    <cellStyle name="Normal 7 8 2 4 3" xfId="23466" xr:uid="{00000000-0005-0000-0000-00000A5B0000}"/>
    <cellStyle name="Normal 7 8 2 5" xfId="23467" xr:uid="{00000000-0005-0000-0000-00000B5B0000}"/>
    <cellStyle name="Normal 7 8 2 5 2" xfId="23468" xr:uid="{00000000-0005-0000-0000-00000C5B0000}"/>
    <cellStyle name="Normal 7 8 2 5 2 2" xfId="23469" xr:uid="{00000000-0005-0000-0000-00000D5B0000}"/>
    <cellStyle name="Normal 7 8 2 5 3" xfId="23470" xr:uid="{00000000-0005-0000-0000-00000E5B0000}"/>
    <cellStyle name="Normal 7 8 2 6" xfId="23471" xr:uid="{00000000-0005-0000-0000-00000F5B0000}"/>
    <cellStyle name="Normal 7 8 2 6 2" xfId="23472" xr:uid="{00000000-0005-0000-0000-0000105B0000}"/>
    <cellStyle name="Normal 7 8 2 7" xfId="23473" xr:uid="{00000000-0005-0000-0000-0000115B0000}"/>
    <cellStyle name="Normal 7 8 2 7 2" xfId="23474" xr:uid="{00000000-0005-0000-0000-0000125B0000}"/>
    <cellStyle name="Normal 7 8 2 8" xfId="23475" xr:uid="{00000000-0005-0000-0000-0000135B0000}"/>
    <cellStyle name="Normal 7 8 3" xfId="23476" xr:uid="{00000000-0005-0000-0000-0000145B0000}"/>
    <cellStyle name="Normal 7 8 3 2" xfId="23477" xr:uid="{00000000-0005-0000-0000-0000155B0000}"/>
    <cellStyle name="Normal 7 8 3 2 2" xfId="23478" xr:uid="{00000000-0005-0000-0000-0000165B0000}"/>
    <cellStyle name="Normal 7 8 3 2 2 2" xfId="23479" xr:uid="{00000000-0005-0000-0000-0000175B0000}"/>
    <cellStyle name="Normal 7 8 3 2 2 2 2" xfId="23480" xr:uid="{00000000-0005-0000-0000-0000185B0000}"/>
    <cellStyle name="Normal 7 8 3 2 2 3" xfId="23481" xr:uid="{00000000-0005-0000-0000-0000195B0000}"/>
    <cellStyle name="Normal 7 8 3 2 3" xfId="23482" xr:uid="{00000000-0005-0000-0000-00001A5B0000}"/>
    <cellStyle name="Normal 7 8 3 2 3 2" xfId="23483" xr:uid="{00000000-0005-0000-0000-00001B5B0000}"/>
    <cellStyle name="Normal 7 8 3 2 3 2 2" xfId="23484" xr:uid="{00000000-0005-0000-0000-00001C5B0000}"/>
    <cellStyle name="Normal 7 8 3 2 3 3" xfId="23485" xr:uid="{00000000-0005-0000-0000-00001D5B0000}"/>
    <cellStyle name="Normal 7 8 3 2 4" xfId="23486" xr:uid="{00000000-0005-0000-0000-00001E5B0000}"/>
    <cellStyle name="Normal 7 8 3 2 4 2" xfId="23487" xr:uid="{00000000-0005-0000-0000-00001F5B0000}"/>
    <cellStyle name="Normal 7 8 3 2 5" xfId="23488" xr:uid="{00000000-0005-0000-0000-0000205B0000}"/>
    <cellStyle name="Normal 7 8 3 2 5 2" xfId="23489" xr:uid="{00000000-0005-0000-0000-0000215B0000}"/>
    <cellStyle name="Normal 7 8 3 2 6" xfId="23490" xr:uid="{00000000-0005-0000-0000-0000225B0000}"/>
    <cellStyle name="Normal 7 8 3 3" xfId="23491" xr:uid="{00000000-0005-0000-0000-0000235B0000}"/>
    <cellStyle name="Normal 7 8 3 3 2" xfId="23492" xr:uid="{00000000-0005-0000-0000-0000245B0000}"/>
    <cellStyle name="Normal 7 8 3 3 2 2" xfId="23493" xr:uid="{00000000-0005-0000-0000-0000255B0000}"/>
    <cellStyle name="Normal 7 8 3 3 3" xfId="23494" xr:uid="{00000000-0005-0000-0000-0000265B0000}"/>
    <cellStyle name="Normal 7 8 3 4" xfId="23495" xr:uid="{00000000-0005-0000-0000-0000275B0000}"/>
    <cellStyle name="Normal 7 8 3 4 2" xfId="23496" xr:uid="{00000000-0005-0000-0000-0000285B0000}"/>
    <cellStyle name="Normal 7 8 3 4 2 2" xfId="23497" xr:uid="{00000000-0005-0000-0000-0000295B0000}"/>
    <cellStyle name="Normal 7 8 3 4 3" xfId="23498" xr:uid="{00000000-0005-0000-0000-00002A5B0000}"/>
    <cellStyle name="Normal 7 8 3 5" xfId="23499" xr:uid="{00000000-0005-0000-0000-00002B5B0000}"/>
    <cellStyle name="Normal 7 8 3 5 2" xfId="23500" xr:uid="{00000000-0005-0000-0000-00002C5B0000}"/>
    <cellStyle name="Normal 7 8 3 6" xfId="23501" xr:uid="{00000000-0005-0000-0000-00002D5B0000}"/>
    <cellStyle name="Normal 7 8 3 6 2" xfId="23502" xr:uid="{00000000-0005-0000-0000-00002E5B0000}"/>
    <cellStyle name="Normal 7 8 3 7" xfId="23503" xr:uid="{00000000-0005-0000-0000-00002F5B0000}"/>
    <cellStyle name="Normal 7 8 4" xfId="23504" xr:uid="{00000000-0005-0000-0000-0000305B0000}"/>
    <cellStyle name="Normal 7 8 4 2" xfId="23505" xr:uid="{00000000-0005-0000-0000-0000315B0000}"/>
    <cellStyle name="Normal 7 8 4 2 2" xfId="23506" xr:uid="{00000000-0005-0000-0000-0000325B0000}"/>
    <cellStyle name="Normal 7 8 4 2 2 2" xfId="23507" xr:uid="{00000000-0005-0000-0000-0000335B0000}"/>
    <cellStyle name="Normal 7 8 4 2 2 2 2" xfId="23508" xr:uid="{00000000-0005-0000-0000-0000345B0000}"/>
    <cellStyle name="Normal 7 8 4 2 2 3" xfId="23509" xr:uid="{00000000-0005-0000-0000-0000355B0000}"/>
    <cellStyle name="Normal 7 8 4 2 3" xfId="23510" xr:uid="{00000000-0005-0000-0000-0000365B0000}"/>
    <cellStyle name="Normal 7 8 4 2 3 2" xfId="23511" xr:uid="{00000000-0005-0000-0000-0000375B0000}"/>
    <cellStyle name="Normal 7 8 4 2 3 2 2" xfId="23512" xr:uid="{00000000-0005-0000-0000-0000385B0000}"/>
    <cellStyle name="Normal 7 8 4 2 3 3" xfId="23513" xr:uid="{00000000-0005-0000-0000-0000395B0000}"/>
    <cellStyle name="Normal 7 8 4 2 4" xfId="23514" xr:uid="{00000000-0005-0000-0000-00003A5B0000}"/>
    <cellStyle name="Normal 7 8 4 2 4 2" xfId="23515" xr:uid="{00000000-0005-0000-0000-00003B5B0000}"/>
    <cellStyle name="Normal 7 8 4 2 5" xfId="23516" xr:uid="{00000000-0005-0000-0000-00003C5B0000}"/>
    <cellStyle name="Normal 7 8 4 2 5 2" xfId="23517" xr:uid="{00000000-0005-0000-0000-00003D5B0000}"/>
    <cellStyle name="Normal 7 8 4 2 6" xfId="23518" xr:uid="{00000000-0005-0000-0000-00003E5B0000}"/>
    <cellStyle name="Normal 7 8 4 3" xfId="23519" xr:uid="{00000000-0005-0000-0000-00003F5B0000}"/>
    <cellStyle name="Normal 7 8 4 3 2" xfId="23520" xr:uid="{00000000-0005-0000-0000-0000405B0000}"/>
    <cellStyle name="Normal 7 8 4 3 2 2" xfId="23521" xr:uid="{00000000-0005-0000-0000-0000415B0000}"/>
    <cellStyle name="Normal 7 8 4 3 3" xfId="23522" xr:uid="{00000000-0005-0000-0000-0000425B0000}"/>
    <cellStyle name="Normal 7 8 4 4" xfId="23523" xr:uid="{00000000-0005-0000-0000-0000435B0000}"/>
    <cellStyle name="Normal 7 8 4 4 2" xfId="23524" xr:uid="{00000000-0005-0000-0000-0000445B0000}"/>
    <cellStyle name="Normal 7 8 4 4 2 2" xfId="23525" xr:uid="{00000000-0005-0000-0000-0000455B0000}"/>
    <cellStyle name="Normal 7 8 4 4 3" xfId="23526" xr:uid="{00000000-0005-0000-0000-0000465B0000}"/>
    <cellStyle name="Normal 7 8 4 5" xfId="23527" xr:uid="{00000000-0005-0000-0000-0000475B0000}"/>
    <cellStyle name="Normal 7 8 4 5 2" xfId="23528" xr:uid="{00000000-0005-0000-0000-0000485B0000}"/>
    <cellStyle name="Normal 7 8 4 6" xfId="23529" xr:uid="{00000000-0005-0000-0000-0000495B0000}"/>
    <cellStyle name="Normal 7 8 4 6 2" xfId="23530" xr:uid="{00000000-0005-0000-0000-00004A5B0000}"/>
    <cellStyle name="Normal 7 8 4 7" xfId="23531" xr:uid="{00000000-0005-0000-0000-00004B5B0000}"/>
    <cellStyle name="Normal 7 8 5" xfId="23532" xr:uid="{00000000-0005-0000-0000-00004C5B0000}"/>
    <cellStyle name="Normal 7 8 5 2" xfId="23533" xr:uid="{00000000-0005-0000-0000-00004D5B0000}"/>
    <cellStyle name="Normal 7 8 5 2 2" xfId="23534" xr:uid="{00000000-0005-0000-0000-00004E5B0000}"/>
    <cellStyle name="Normal 7 8 5 2 2 2" xfId="23535" xr:uid="{00000000-0005-0000-0000-00004F5B0000}"/>
    <cellStyle name="Normal 7 8 5 2 3" xfId="23536" xr:uid="{00000000-0005-0000-0000-0000505B0000}"/>
    <cellStyle name="Normal 7 8 5 3" xfId="23537" xr:uid="{00000000-0005-0000-0000-0000515B0000}"/>
    <cellStyle name="Normal 7 8 5 3 2" xfId="23538" xr:uid="{00000000-0005-0000-0000-0000525B0000}"/>
    <cellStyle name="Normal 7 8 5 3 2 2" xfId="23539" xr:uid="{00000000-0005-0000-0000-0000535B0000}"/>
    <cellStyle name="Normal 7 8 5 3 3" xfId="23540" xr:uid="{00000000-0005-0000-0000-0000545B0000}"/>
    <cellStyle name="Normal 7 8 5 4" xfId="23541" xr:uid="{00000000-0005-0000-0000-0000555B0000}"/>
    <cellStyle name="Normal 7 8 5 4 2" xfId="23542" xr:uid="{00000000-0005-0000-0000-0000565B0000}"/>
    <cellStyle name="Normal 7 8 5 5" xfId="23543" xr:uid="{00000000-0005-0000-0000-0000575B0000}"/>
    <cellStyle name="Normal 7 8 5 5 2" xfId="23544" xr:uid="{00000000-0005-0000-0000-0000585B0000}"/>
    <cellStyle name="Normal 7 8 5 6" xfId="23545" xr:uid="{00000000-0005-0000-0000-0000595B0000}"/>
    <cellStyle name="Normal 7 8 6" xfId="23546" xr:uid="{00000000-0005-0000-0000-00005A5B0000}"/>
    <cellStyle name="Normal 7 8 6 2" xfId="23547" xr:uid="{00000000-0005-0000-0000-00005B5B0000}"/>
    <cellStyle name="Normal 7 8 6 2 2" xfId="23548" xr:uid="{00000000-0005-0000-0000-00005C5B0000}"/>
    <cellStyle name="Normal 7 8 6 3" xfId="23549" xr:uid="{00000000-0005-0000-0000-00005D5B0000}"/>
    <cellStyle name="Normal 7 8 7" xfId="23550" xr:uid="{00000000-0005-0000-0000-00005E5B0000}"/>
    <cellStyle name="Normal 7 8 7 2" xfId="23551" xr:uid="{00000000-0005-0000-0000-00005F5B0000}"/>
    <cellStyle name="Normal 7 8 7 2 2" xfId="23552" xr:uid="{00000000-0005-0000-0000-0000605B0000}"/>
    <cellStyle name="Normal 7 8 7 3" xfId="23553" xr:uid="{00000000-0005-0000-0000-0000615B0000}"/>
    <cellStyle name="Normal 7 8 8" xfId="23554" xr:uid="{00000000-0005-0000-0000-0000625B0000}"/>
    <cellStyle name="Normal 7 8 8 2" xfId="23555" xr:uid="{00000000-0005-0000-0000-0000635B0000}"/>
    <cellStyle name="Normal 7 8 9" xfId="23556" xr:uid="{00000000-0005-0000-0000-0000645B0000}"/>
    <cellStyle name="Normal 7 8 9 2" xfId="23557" xr:uid="{00000000-0005-0000-0000-0000655B0000}"/>
    <cellStyle name="Normal 7 9" xfId="23558" xr:uid="{00000000-0005-0000-0000-0000665B0000}"/>
    <cellStyle name="Normal 7 9 2" xfId="23559" xr:uid="{00000000-0005-0000-0000-0000675B0000}"/>
    <cellStyle name="Normal 7 9 2 2" xfId="23560" xr:uid="{00000000-0005-0000-0000-0000685B0000}"/>
    <cellStyle name="Normal 7 9 2 2 2" xfId="23561" xr:uid="{00000000-0005-0000-0000-0000695B0000}"/>
    <cellStyle name="Normal 7 9 2 2 2 2" xfId="23562" xr:uid="{00000000-0005-0000-0000-00006A5B0000}"/>
    <cellStyle name="Normal 7 9 2 2 2 2 2" xfId="23563" xr:uid="{00000000-0005-0000-0000-00006B5B0000}"/>
    <cellStyle name="Normal 7 9 2 2 2 3" xfId="23564" xr:uid="{00000000-0005-0000-0000-00006C5B0000}"/>
    <cellStyle name="Normal 7 9 2 2 3" xfId="23565" xr:uid="{00000000-0005-0000-0000-00006D5B0000}"/>
    <cellStyle name="Normal 7 9 2 2 3 2" xfId="23566" xr:uid="{00000000-0005-0000-0000-00006E5B0000}"/>
    <cellStyle name="Normal 7 9 2 2 3 2 2" xfId="23567" xr:uid="{00000000-0005-0000-0000-00006F5B0000}"/>
    <cellStyle name="Normal 7 9 2 2 3 3" xfId="23568" xr:uid="{00000000-0005-0000-0000-0000705B0000}"/>
    <cellStyle name="Normal 7 9 2 2 4" xfId="23569" xr:uid="{00000000-0005-0000-0000-0000715B0000}"/>
    <cellStyle name="Normal 7 9 2 2 4 2" xfId="23570" xr:uid="{00000000-0005-0000-0000-0000725B0000}"/>
    <cellStyle name="Normal 7 9 2 2 5" xfId="23571" xr:uid="{00000000-0005-0000-0000-0000735B0000}"/>
    <cellStyle name="Normal 7 9 2 2 5 2" xfId="23572" xr:uid="{00000000-0005-0000-0000-0000745B0000}"/>
    <cellStyle name="Normal 7 9 2 2 6" xfId="23573" xr:uid="{00000000-0005-0000-0000-0000755B0000}"/>
    <cellStyle name="Normal 7 9 2 3" xfId="23574" xr:uid="{00000000-0005-0000-0000-0000765B0000}"/>
    <cellStyle name="Normal 7 9 2 3 2" xfId="23575" xr:uid="{00000000-0005-0000-0000-0000775B0000}"/>
    <cellStyle name="Normal 7 9 2 3 2 2" xfId="23576" xr:uid="{00000000-0005-0000-0000-0000785B0000}"/>
    <cellStyle name="Normal 7 9 2 3 3" xfId="23577" xr:uid="{00000000-0005-0000-0000-0000795B0000}"/>
    <cellStyle name="Normal 7 9 2 4" xfId="23578" xr:uid="{00000000-0005-0000-0000-00007A5B0000}"/>
    <cellStyle name="Normal 7 9 2 4 2" xfId="23579" xr:uid="{00000000-0005-0000-0000-00007B5B0000}"/>
    <cellStyle name="Normal 7 9 2 4 2 2" xfId="23580" xr:uid="{00000000-0005-0000-0000-00007C5B0000}"/>
    <cellStyle name="Normal 7 9 2 4 3" xfId="23581" xr:uid="{00000000-0005-0000-0000-00007D5B0000}"/>
    <cellStyle name="Normal 7 9 2 5" xfId="23582" xr:uid="{00000000-0005-0000-0000-00007E5B0000}"/>
    <cellStyle name="Normal 7 9 2 5 2" xfId="23583" xr:uid="{00000000-0005-0000-0000-00007F5B0000}"/>
    <cellStyle name="Normal 7 9 2 6" xfId="23584" xr:uid="{00000000-0005-0000-0000-0000805B0000}"/>
    <cellStyle name="Normal 7 9 2 6 2" xfId="23585" xr:uid="{00000000-0005-0000-0000-0000815B0000}"/>
    <cellStyle name="Normal 7 9 2 7" xfId="23586" xr:uid="{00000000-0005-0000-0000-0000825B0000}"/>
    <cellStyle name="Normal 7 9 3" xfId="23587" xr:uid="{00000000-0005-0000-0000-0000835B0000}"/>
    <cellStyle name="Normal 7 9 3 2" xfId="23588" xr:uid="{00000000-0005-0000-0000-0000845B0000}"/>
    <cellStyle name="Normal 7 9 3 2 2" xfId="23589" xr:uid="{00000000-0005-0000-0000-0000855B0000}"/>
    <cellStyle name="Normal 7 9 3 2 2 2" xfId="23590" xr:uid="{00000000-0005-0000-0000-0000865B0000}"/>
    <cellStyle name="Normal 7 9 3 2 3" xfId="23591" xr:uid="{00000000-0005-0000-0000-0000875B0000}"/>
    <cellStyle name="Normal 7 9 3 3" xfId="23592" xr:uid="{00000000-0005-0000-0000-0000885B0000}"/>
    <cellStyle name="Normal 7 9 3 3 2" xfId="23593" xr:uid="{00000000-0005-0000-0000-0000895B0000}"/>
    <cellStyle name="Normal 7 9 3 3 2 2" xfId="23594" xr:uid="{00000000-0005-0000-0000-00008A5B0000}"/>
    <cellStyle name="Normal 7 9 3 3 3" xfId="23595" xr:uid="{00000000-0005-0000-0000-00008B5B0000}"/>
    <cellStyle name="Normal 7 9 3 4" xfId="23596" xr:uid="{00000000-0005-0000-0000-00008C5B0000}"/>
    <cellStyle name="Normal 7 9 3 4 2" xfId="23597" xr:uid="{00000000-0005-0000-0000-00008D5B0000}"/>
    <cellStyle name="Normal 7 9 3 5" xfId="23598" xr:uid="{00000000-0005-0000-0000-00008E5B0000}"/>
    <cellStyle name="Normal 7 9 3 5 2" xfId="23599" xr:uid="{00000000-0005-0000-0000-00008F5B0000}"/>
    <cellStyle name="Normal 7 9 3 6" xfId="23600" xr:uid="{00000000-0005-0000-0000-0000905B0000}"/>
    <cellStyle name="Normal 7 9 4" xfId="23601" xr:uid="{00000000-0005-0000-0000-0000915B0000}"/>
    <cellStyle name="Normal 7 9 4 2" xfId="23602" xr:uid="{00000000-0005-0000-0000-0000925B0000}"/>
    <cellStyle name="Normal 7 9 4 2 2" xfId="23603" xr:uid="{00000000-0005-0000-0000-0000935B0000}"/>
    <cellStyle name="Normal 7 9 4 3" xfId="23604" xr:uid="{00000000-0005-0000-0000-0000945B0000}"/>
    <cellStyle name="Normal 7 9 5" xfId="23605" xr:uid="{00000000-0005-0000-0000-0000955B0000}"/>
    <cellStyle name="Normal 7 9 5 2" xfId="23606" xr:uid="{00000000-0005-0000-0000-0000965B0000}"/>
    <cellStyle name="Normal 7 9 5 2 2" xfId="23607" xr:uid="{00000000-0005-0000-0000-0000975B0000}"/>
    <cellStyle name="Normal 7 9 5 3" xfId="23608" xr:uid="{00000000-0005-0000-0000-0000985B0000}"/>
    <cellStyle name="Normal 7 9 6" xfId="23609" xr:uid="{00000000-0005-0000-0000-0000995B0000}"/>
    <cellStyle name="Normal 7 9 6 2" xfId="23610" xr:uid="{00000000-0005-0000-0000-00009A5B0000}"/>
    <cellStyle name="Normal 7 9 7" xfId="23611" xr:uid="{00000000-0005-0000-0000-00009B5B0000}"/>
    <cellStyle name="Normal 7 9 7 2" xfId="23612" xr:uid="{00000000-0005-0000-0000-00009C5B0000}"/>
    <cellStyle name="Normal 7 9 8" xfId="23613" xr:uid="{00000000-0005-0000-0000-00009D5B0000}"/>
    <cellStyle name="Normal 7_10-15-10-Stmt AU - Period I - Working 1 0" xfId="23614" xr:uid="{00000000-0005-0000-0000-00009E5B0000}"/>
    <cellStyle name="Normal 8" xfId="519" xr:uid="{00000000-0005-0000-0000-00009F5B0000}"/>
    <cellStyle name="Normal 8 10" xfId="23615" xr:uid="{00000000-0005-0000-0000-0000A05B0000}"/>
    <cellStyle name="Normal 8 10 2" xfId="23616" xr:uid="{00000000-0005-0000-0000-0000A15B0000}"/>
    <cellStyle name="Normal 8 10 2 2" xfId="23617" xr:uid="{00000000-0005-0000-0000-0000A25B0000}"/>
    <cellStyle name="Normal 8 10 2 2 2" xfId="23618" xr:uid="{00000000-0005-0000-0000-0000A35B0000}"/>
    <cellStyle name="Normal 8 10 2 3" xfId="23619" xr:uid="{00000000-0005-0000-0000-0000A45B0000}"/>
    <cellStyle name="Normal 8 10 3" xfId="23620" xr:uid="{00000000-0005-0000-0000-0000A55B0000}"/>
    <cellStyle name="Normal 8 10 3 2" xfId="23621" xr:uid="{00000000-0005-0000-0000-0000A65B0000}"/>
    <cellStyle name="Normal 8 10 3 2 2" xfId="23622" xr:uid="{00000000-0005-0000-0000-0000A75B0000}"/>
    <cellStyle name="Normal 8 10 3 3" xfId="23623" xr:uid="{00000000-0005-0000-0000-0000A85B0000}"/>
    <cellStyle name="Normal 8 10 4" xfId="23624" xr:uid="{00000000-0005-0000-0000-0000A95B0000}"/>
    <cellStyle name="Normal 8 10 4 2" xfId="23625" xr:uid="{00000000-0005-0000-0000-0000AA5B0000}"/>
    <cellStyle name="Normal 8 10 5" xfId="23626" xr:uid="{00000000-0005-0000-0000-0000AB5B0000}"/>
    <cellStyle name="Normal 8 10 5 2" xfId="23627" xr:uid="{00000000-0005-0000-0000-0000AC5B0000}"/>
    <cellStyle name="Normal 8 10 6" xfId="23628" xr:uid="{00000000-0005-0000-0000-0000AD5B0000}"/>
    <cellStyle name="Normal 8 11" xfId="23629" xr:uid="{00000000-0005-0000-0000-0000AE5B0000}"/>
    <cellStyle name="Normal 8 11 2" xfId="23630" xr:uid="{00000000-0005-0000-0000-0000AF5B0000}"/>
    <cellStyle name="Normal 8 11 2 2" xfId="23631" xr:uid="{00000000-0005-0000-0000-0000B05B0000}"/>
    <cellStyle name="Normal 8 11 2 2 2" xfId="23632" xr:uid="{00000000-0005-0000-0000-0000B15B0000}"/>
    <cellStyle name="Normal 8 11 2 3" xfId="23633" xr:uid="{00000000-0005-0000-0000-0000B25B0000}"/>
    <cellStyle name="Normal 8 11 3" xfId="23634" xr:uid="{00000000-0005-0000-0000-0000B35B0000}"/>
    <cellStyle name="Normal 8 11 3 2" xfId="23635" xr:uid="{00000000-0005-0000-0000-0000B45B0000}"/>
    <cellStyle name="Normal 8 11 3 2 2" xfId="23636" xr:uid="{00000000-0005-0000-0000-0000B55B0000}"/>
    <cellStyle name="Normal 8 11 3 3" xfId="23637" xr:uid="{00000000-0005-0000-0000-0000B65B0000}"/>
    <cellStyle name="Normal 8 11 4" xfId="23638" xr:uid="{00000000-0005-0000-0000-0000B75B0000}"/>
    <cellStyle name="Normal 8 11 4 2" xfId="23639" xr:uid="{00000000-0005-0000-0000-0000B85B0000}"/>
    <cellStyle name="Normal 8 11 5" xfId="23640" xr:uid="{00000000-0005-0000-0000-0000B95B0000}"/>
    <cellStyle name="Normal 8 11 5 2" xfId="23641" xr:uid="{00000000-0005-0000-0000-0000BA5B0000}"/>
    <cellStyle name="Normal 8 11 6" xfId="23642" xr:uid="{00000000-0005-0000-0000-0000BB5B0000}"/>
    <cellStyle name="Normal 8 12" xfId="23643" xr:uid="{00000000-0005-0000-0000-0000BC5B0000}"/>
    <cellStyle name="Normal 8 13" xfId="635" xr:uid="{00000000-0005-0000-0000-0000BD5B0000}"/>
    <cellStyle name="Normal 8 14" xfId="38359" xr:uid="{00000000-0005-0000-0000-0000BE5B0000}"/>
    <cellStyle name="Normal 8 2" xfId="23644" xr:uid="{00000000-0005-0000-0000-0000BF5B0000}"/>
    <cellStyle name="Normal 8 2 10" xfId="23645" xr:uid="{00000000-0005-0000-0000-0000C05B0000}"/>
    <cellStyle name="Normal 8 2 2" xfId="23646" xr:uid="{00000000-0005-0000-0000-0000C15B0000}"/>
    <cellStyle name="Normal 8 2 3" xfId="23647" xr:uid="{00000000-0005-0000-0000-0000C25B0000}"/>
    <cellStyle name="Normal 8 2 3 10" xfId="23648" xr:uid="{00000000-0005-0000-0000-0000C35B0000}"/>
    <cellStyle name="Normal 8 2 3 10 2" xfId="23649" xr:uid="{00000000-0005-0000-0000-0000C45B0000}"/>
    <cellStyle name="Normal 8 2 3 11" xfId="23650" xr:uid="{00000000-0005-0000-0000-0000C55B0000}"/>
    <cellStyle name="Normal 8 2 3 11 2" xfId="23651" xr:uid="{00000000-0005-0000-0000-0000C65B0000}"/>
    <cellStyle name="Normal 8 2 3 12" xfId="23652" xr:uid="{00000000-0005-0000-0000-0000C75B0000}"/>
    <cellStyle name="Normal 8 2 3 2" xfId="23653" xr:uid="{00000000-0005-0000-0000-0000C85B0000}"/>
    <cellStyle name="Normal 8 2 3 2 10" xfId="23654" xr:uid="{00000000-0005-0000-0000-0000C95B0000}"/>
    <cellStyle name="Normal 8 2 3 2 10 2" xfId="23655" xr:uid="{00000000-0005-0000-0000-0000CA5B0000}"/>
    <cellStyle name="Normal 8 2 3 2 11" xfId="23656" xr:uid="{00000000-0005-0000-0000-0000CB5B0000}"/>
    <cellStyle name="Normal 8 2 3 2 2" xfId="23657" xr:uid="{00000000-0005-0000-0000-0000CC5B0000}"/>
    <cellStyle name="Normal 8 2 3 2 2 10" xfId="23658" xr:uid="{00000000-0005-0000-0000-0000CD5B0000}"/>
    <cellStyle name="Normal 8 2 3 2 2 2" xfId="23659" xr:uid="{00000000-0005-0000-0000-0000CE5B0000}"/>
    <cellStyle name="Normal 8 2 3 2 2 2 2" xfId="23660" xr:uid="{00000000-0005-0000-0000-0000CF5B0000}"/>
    <cellStyle name="Normal 8 2 3 2 2 2 2 2" xfId="23661" xr:uid="{00000000-0005-0000-0000-0000D05B0000}"/>
    <cellStyle name="Normal 8 2 3 2 2 2 2 2 2" xfId="23662" xr:uid="{00000000-0005-0000-0000-0000D15B0000}"/>
    <cellStyle name="Normal 8 2 3 2 2 2 2 2 2 2" xfId="23663" xr:uid="{00000000-0005-0000-0000-0000D25B0000}"/>
    <cellStyle name="Normal 8 2 3 2 2 2 2 2 2 2 2" xfId="23664" xr:uid="{00000000-0005-0000-0000-0000D35B0000}"/>
    <cellStyle name="Normal 8 2 3 2 2 2 2 2 2 3" xfId="23665" xr:uid="{00000000-0005-0000-0000-0000D45B0000}"/>
    <cellStyle name="Normal 8 2 3 2 2 2 2 2 3" xfId="23666" xr:uid="{00000000-0005-0000-0000-0000D55B0000}"/>
    <cellStyle name="Normal 8 2 3 2 2 2 2 2 3 2" xfId="23667" xr:uid="{00000000-0005-0000-0000-0000D65B0000}"/>
    <cellStyle name="Normal 8 2 3 2 2 2 2 2 3 2 2" xfId="23668" xr:uid="{00000000-0005-0000-0000-0000D75B0000}"/>
    <cellStyle name="Normal 8 2 3 2 2 2 2 2 3 3" xfId="23669" xr:uid="{00000000-0005-0000-0000-0000D85B0000}"/>
    <cellStyle name="Normal 8 2 3 2 2 2 2 2 4" xfId="23670" xr:uid="{00000000-0005-0000-0000-0000D95B0000}"/>
    <cellStyle name="Normal 8 2 3 2 2 2 2 2 4 2" xfId="23671" xr:uid="{00000000-0005-0000-0000-0000DA5B0000}"/>
    <cellStyle name="Normal 8 2 3 2 2 2 2 2 5" xfId="23672" xr:uid="{00000000-0005-0000-0000-0000DB5B0000}"/>
    <cellStyle name="Normal 8 2 3 2 2 2 2 2 5 2" xfId="23673" xr:uid="{00000000-0005-0000-0000-0000DC5B0000}"/>
    <cellStyle name="Normal 8 2 3 2 2 2 2 2 6" xfId="23674" xr:uid="{00000000-0005-0000-0000-0000DD5B0000}"/>
    <cellStyle name="Normal 8 2 3 2 2 2 2 3" xfId="23675" xr:uid="{00000000-0005-0000-0000-0000DE5B0000}"/>
    <cellStyle name="Normal 8 2 3 2 2 2 2 3 2" xfId="23676" xr:uid="{00000000-0005-0000-0000-0000DF5B0000}"/>
    <cellStyle name="Normal 8 2 3 2 2 2 2 3 2 2" xfId="23677" xr:uid="{00000000-0005-0000-0000-0000E05B0000}"/>
    <cellStyle name="Normal 8 2 3 2 2 2 2 3 3" xfId="23678" xr:uid="{00000000-0005-0000-0000-0000E15B0000}"/>
    <cellStyle name="Normal 8 2 3 2 2 2 2 4" xfId="23679" xr:uid="{00000000-0005-0000-0000-0000E25B0000}"/>
    <cellStyle name="Normal 8 2 3 2 2 2 2 4 2" xfId="23680" xr:uid="{00000000-0005-0000-0000-0000E35B0000}"/>
    <cellStyle name="Normal 8 2 3 2 2 2 2 4 2 2" xfId="23681" xr:uid="{00000000-0005-0000-0000-0000E45B0000}"/>
    <cellStyle name="Normal 8 2 3 2 2 2 2 4 3" xfId="23682" xr:uid="{00000000-0005-0000-0000-0000E55B0000}"/>
    <cellStyle name="Normal 8 2 3 2 2 2 2 5" xfId="23683" xr:uid="{00000000-0005-0000-0000-0000E65B0000}"/>
    <cellStyle name="Normal 8 2 3 2 2 2 2 5 2" xfId="23684" xr:uid="{00000000-0005-0000-0000-0000E75B0000}"/>
    <cellStyle name="Normal 8 2 3 2 2 2 2 6" xfId="23685" xr:uid="{00000000-0005-0000-0000-0000E85B0000}"/>
    <cellStyle name="Normal 8 2 3 2 2 2 2 6 2" xfId="23686" xr:uid="{00000000-0005-0000-0000-0000E95B0000}"/>
    <cellStyle name="Normal 8 2 3 2 2 2 2 7" xfId="23687" xr:uid="{00000000-0005-0000-0000-0000EA5B0000}"/>
    <cellStyle name="Normal 8 2 3 2 2 2 3" xfId="23688" xr:uid="{00000000-0005-0000-0000-0000EB5B0000}"/>
    <cellStyle name="Normal 8 2 3 2 2 2 3 2" xfId="23689" xr:uid="{00000000-0005-0000-0000-0000EC5B0000}"/>
    <cellStyle name="Normal 8 2 3 2 2 2 3 2 2" xfId="23690" xr:uid="{00000000-0005-0000-0000-0000ED5B0000}"/>
    <cellStyle name="Normal 8 2 3 2 2 2 3 2 2 2" xfId="23691" xr:uid="{00000000-0005-0000-0000-0000EE5B0000}"/>
    <cellStyle name="Normal 8 2 3 2 2 2 3 2 3" xfId="23692" xr:uid="{00000000-0005-0000-0000-0000EF5B0000}"/>
    <cellStyle name="Normal 8 2 3 2 2 2 3 3" xfId="23693" xr:uid="{00000000-0005-0000-0000-0000F05B0000}"/>
    <cellStyle name="Normal 8 2 3 2 2 2 3 3 2" xfId="23694" xr:uid="{00000000-0005-0000-0000-0000F15B0000}"/>
    <cellStyle name="Normal 8 2 3 2 2 2 3 3 2 2" xfId="23695" xr:uid="{00000000-0005-0000-0000-0000F25B0000}"/>
    <cellStyle name="Normal 8 2 3 2 2 2 3 3 3" xfId="23696" xr:uid="{00000000-0005-0000-0000-0000F35B0000}"/>
    <cellStyle name="Normal 8 2 3 2 2 2 3 4" xfId="23697" xr:uid="{00000000-0005-0000-0000-0000F45B0000}"/>
    <cellStyle name="Normal 8 2 3 2 2 2 3 4 2" xfId="23698" xr:uid="{00000000-0005-0000-0000-0000F55B0000}"/>
    <cellStyle name="Normal 8 2 3 2 2 2 3 5" xfId="23699" xr:uid="{00000000-0005-0000-0000-0000F65B0000}"/>
    <cellStyle name="Normal 8 2 3 2 2 2 3 5 2" xfId="23700" xr:uid="{00000000-0005-0000-0000-0000F75B0000}"/>
    <cellStyle name="Normal 8 2 3 2 2 2 3 6" xfId="23701" xr:uid="{00000000-0005-0000-0000-0000F85B0000}"/>
    <cellStyle name="Normal 8 2 3 2 2 2 4" xfId="23702" xr:uid="{00000000-0005-0000-0000-0000F95B0000}"/>
    <cellStyle name="Normal 8 2 3 2 2 2 4 2" xfId="23703" xr:uid="{00000000-0005-0000-0000-0000FA5B0000}"/>
    <cellStyle name="Normal 8 2 3 2 2 2 4 2 2" xfId="23704" xr:uid="{00000000-0005-0000-0000-0000FB5B0000}"/>
    <cellStyle name="Normal 8 2 3 2 2 2 4 3" xfId="23705" xr:uid="{00000000-0005-0000-0000-0000FC5B0000}"/>
    <cellStyle name="Normal 8 2 3 2 2 2 5" xfId="23706" xr:uid="{00000000-0005-0000-0000-0000FD5B0000}"/>
    <cellStyle name="Normal 8 2 3 2 2 2 5 2" xfId="23707" xr:uid="{00000000-0005-0000-0000-0000FE5B0000}"/>
    <cellStyle name="Normal 8 2 3 2 2 2 5 2 2" xfId="23708" xr:uid="{00000000-0005-0000-0000-0000FF5B0000}"/>
    <cellStyle name="Normal 8 2 3 2 2 2 5 3" xfId="23709" xr:uid="{00000000-0005-0000-0000-0000005C0000}"/>
    <cellStyle name="Normal 8 2 3 2 2 2 6" xfId="23710" xr:uid="{00000000-0005-0000-0000-0000015C0000}"/>
    <cellStyle name="Normal 8 2 3 2 2 2 6 2" xfId="23711" xr:uid="{00000000-0005-0000-0000-0000025C0000}"/>
    <cellStyle name="Normal 8 2 3 2 2 2 7" xfId="23712" xr:uid="{00000000-0005-0000-0000-0000035C0000}"/>
    <cellStyle name="Normal 8 2 3 2 2 2 7 2" xfId="23713" xr:uid="{00000000-0005-0000-0000-0000045C0000}"/>
    <cellStyle name="Normal 8 2 3 2 2 2 8" xfId="23714" xr:uid="{00000000-0005-0000-0000-0000055C0000}"/>
    <cellStyle name="Normal 8 2 3 2 2 3" xfId="23715" xr:uid="{00000000-0005-0000-0000-0000065C0000}"/>
    <cellStyle name="Normal 8 2 3 2 2 3 2" xfId="23716" xr:uid="{00000000-0005-0000-0000-0000075C0000}"/>
    <cellStyle name="Normal 8 2 3 2 2 3 2 2" xfId="23717" xr:uid="{00000000-0005-0000-0000-0000085C0000}"/>
    <cellStyle name="Normal 8 2 3 2 2 3 2 2 2" xfId="23718" xr:uid="{00000000-0005-0000-0000-0000095C0000}"/>
    <cellStyle name="Normal 8 2 3 2 2 3 2 2 2 2" xfId="23719" xr:uid="{00000000-0005-0000-0000-00000A5C0000}"/>
    <cellStyle name="Normal 8 2 3 2 2 3 2 2 3" xfId="23720" xr:uid="{00000000-0005-0000-0000-00000B5C0000}"/>
    <cellStyle name="Normal 8 2 3 2 2 3 2 3" xfId="23721" xr:uid="{00000000-0005-0000-0000-00000C5C0000}"/>
    <cellStyle name="Normal 8 2 3 2 2 3 2 3 2" xfId="23722" xr:uid="{00000000-0005-0000-0000-00000D5C0000}"/>
    <cellStyle name="Normal 8 2 3 2 2 3 2 3 2 2" xfId="23723" xr:uid="{00000000-0005-0000-0000-00000E5C0000}"/>
    <cellStyle name="Normal 8 2 3 2 2 3 2 3 3" xfId="23724" xr:uid="{00000000-0005-0000-0000-00000F5C0000}"/>
    <cellStyle name="Normal 8 2 3 2 2 3 2 4" xfId="23725" xr:uid="{00000000-0005-0000-0000-0000105C0000}"/>
    <cellStyle name="Normal 8 2 3 2 2 3 2 4 2" xfId="23726" xr:uid="{00000000-0005-0000-0000-0000115C0000}"/>
    <cellStyle name="Normal 8 2 3 2 2 3 2 5" xfId="23727" xr:uid="{00000000-0005-0000-0000-0000125C0000}"/>
    <cellStyle name="Normal 8 2 3 2 2 3 2 5 2" xfId="23728" xr:uid="{00000000-0005-0000-0000-0000135C0000}"/>
    <cellStyle name="Normal 8 2 3 2 2 3 2 6" xfId="23729" xr:uid="{00000000-0005-0000-0000-0000145C0000}"/>
    <cellStyle name="Normal 8 2 3 2 2 3 3" xfId="23730" xr:uid="{00000000-0005-0000-0000-0000155C0000}"/>
    <cellStyle name="Normal 8 2 3 2 2 3 3 2" xfId="23731" xr:uid="{00000000-0005-0000-0000-0000165C0000}"/>
    <cellStyle name="Normal 8 2 3 2 2 3 3 2 2" xfId="23732" xr:uid="{00000000-0005-0000-0000-0000175C0000}"/>
    <cellStyle name="Normal 8 2 3 2 2 3 3 3" xfId="23733" xr:uid="{00000000-0005-0000-0000-0000185C0000}"/>
    <cellStyle name="Normal 8 2 3 2 2 3 4" xfId="23734" xr:uid="{00000000-0005-0000-0000-0000195C0000}"/>
    <cellStyle name="Normal 8 2 3 2 2 3 4 2" xfId="23735" xr:uid="{00000000-0005-0000-0000-00001A5C0000}"/>
    <cellStyle name="Normal 8 2 3 2 2 3 4 2 2" xfId="23736" xr:uid="{00000000-0005-0000-0000-00001B5C0000}"/>
    <cellStyle name="Normal 8 2 3 2 2 3 4 3" xfId="23737" xr:uid="{00000000-0005-0000-0000-00001C5C0000}"/>
    <cellStyle name="Normal 8 2 3 2 2 3 5" xfId="23738" xr:uid="{00000000-0005-0000-0000-00001D5C0000}"/>
    <cellStyle name="Normal 8 2 3 2 2 3 5 2" xfId="23739" xr:uid="{00000000-0005-0000-0000-00001E5C0000}"/>
    <cellStyle name="Normal 8 2 3 2 2 3 6" xfId="23740" xr:uid="{00000000-0005-0000-0000-00001F5C0000}"/>
    <cellStyle name="Normal 8 2 3 2 2 3 6 2" xfId="23741" xr:uid="{00000000-0005-0000-0000-0000205C0000}"/>
    <cellStyle name="Normal 8 2 3 2 2 3 7" xfId="23742" xr:uid="{00000000-0005-0000-0000-0000215C0000}"/>
    <cellStyle name="Normal 8 2 3 2 2 4" xfId="23743" xr:uid="{00000000-0005-0000-0000-0000225C0000}"/>
    <cellStyle name="Normal 8 2 3 2 2 4 2" xfId="23744" xr:uid="{00000000-0005-0000-0000-0000235C0000}"/>
    <cellStyle name="Normal 8 2 3 2 2 4 2 2" xfId="23745" xr:uid="{00000000-0005-0000-0000-0000245C0000}"/>
    <cellStyle name="Normal 8 2 3 2 2 4 2 2 2" xfId="23746" xr:uid="{00000000-0005-0000-0000-0000255C0000}"/>
    <cellStyle name="Normal 8 2 3 2 2 4 2 2 2 2" xfId="23747" xr:uid="{00000000-0005-0000-0000-0000265C0000}"/>
    <cellStyle name="Normal 8 2 3 2 2 4 2 2 3" xfId="23748" xr:uid="{00000000-0005-0000-0000-0000275C0000}"/>
    <cellStyle name="Normal 8 2 3 2 2 4 2 3" xfId="23749" xr:uid="{00000000-0005-0000-0000-0000285C0000}"/>
    <cellStyle name="Normal 8 2 3 2 2 4 2 3 2" xfId="23750" xr:uid="{00000000-0005-0000-0000-0000295C0000}"/>
    <cellStyle name="Normal 8 2 3 2 2 4 2 3 2 2" xfId="23751" xr:uid="{00000000-0005-0000-0000-00002A5C0000}"/>
    <cellStyle name="Normal 8 2 3 2 2 4 2 3 3" xfId="23752" xr:uid="{00000000-0005-0000-0000-00002B5C0000}"/>
    <cellStyle name="Normal 8 2 3 2 2 4 2 4" xfId="23753" xr:uid="{00000000-0005-0000-0000-00002C5C0000}"/>
    <cellStyle name="Normal 8 2 3 2 2 4 2 4 2" xfId="23754" xr:uid="{00000000-0005-0000-0000-00002D5C0000}"/>
    <cellStyle name="Normal 8 2 3 2 2 4 2 5" xfId="23755" xr:uid="{00000000-0005-0000-0000-00002E5C0000}"/>
    <cellStyle name="Normal 8 2 3 2 2 4 2 5 2" xfId="23756" xr:uid="{00000000-0005-0000-0000-00002F5C0000}"/>
    <cellStyle name="Normal 8 2 3 2 2 4 2 6" xfId="23757" xr:uid="{00000000-0005-0000-0000-0000305C0000}"/>
    <cellStyle name="Normal 8 2 3 2 2 4 3" xfId="23758" xr:uid="{00000000-0005-0000-0000-0000315C0000}"/>
    <cellStyle name="Normal 8 2 3 2 2 4 3 2" xfId="23759" xr:uid="{00000000-0005-0000-0000-0000325C0000}"/>
    <cellStyle name="Normal 8 2 3 2 2 4 3 2 2" xfId="23760" xr:uid="{00000000-0005-0000-0000-0000335C0000}"/>
    <cellStyle name="Normal 8 2 3 2 2 4 3 3" xfId="23761" xr:uid="{00000000-0005-0000-0000-0000345C0000}"/>
    <cellStyle name="Normal 8 2 3 2 2 4 4" xfId="23762" xr:uid="{00000000-0005-0000-0000-0000355C0000}"/>
    <cellStyle name="Normal 8 2 3 2 2 4 4 2" xfId="23763" xr:uid="{00000000-0005-0000-0000-0000365C0000}"/>
    <cellStyle name="Normal 8 2 3 2 2 4 4 2 2" xfId="23764" xr:uid="{00000000-0005-0000-0000-0000375C0000}"/>
    <cellStyle name="Normal 8 2 3 2 2 4 4 3" xfId="23765" xr:uid="{00000000-0005-0000-0000-0000385C0000}"/>
    <cellStyle name="Normal 8 2 3 2 2 4 5" xfId="23766" xr:uid="{00000000-0005-0000-0000-0000395C0000}"/>
    <cellStyle name="Normal 8 2 3 2 2 4 5 2" xfId="23767" xr:uid="{00000000-0005-0000-0000-00003A5C0000}"/>
    <cellStyle name="Normal 8 2 3 2 2 4 6" xfId="23768" xr:uid="{00000000-0005-0000-0000-00003B5C0000}"/>
    <cellStyle name="Normal 8 2 3 2 2 4 6 2" xfId="23769" xr:uid="{00000000-0005-0000-0000-00003C5C0000}"/>
    <cellStyle name="Normal 8 2 3 2 2 4 7" xfId="23770" xr:uid="{00000000-0005-0000-0000-00003D5C0000}"/>
    <cellStyle name="Normal 8 2 3 2 2 5" xfId="23771" xr:uid="{00000000-0005-0000-0000-00003E5C0000}"/>
    <cellStyle name="Normal 8 2 3 2 2 5 2" xfId="23772" xr:uid="{00000000-0005-0000-0000-00003F5C0000}"/>
    <cellStyle name="Normal 8 2 3 2 2 5 2 2" xfId="23773" xr:uid="{00000000-0005-0000-0000-0000405C0000}"/>
    <cellStyle name="Normal 8 2 3 2 2 5 2 2 2" xfId="23774" xr:uid="{00000000-0005-0000-0000-0000415C0000}"/>
    <cellStyle name="Normal 8 2 3 2 2 5 2 3" xfId="23775" xr:uid="{00000000-0005-0000-0000-0000425C0000}"/>
    <cellStyle name="Normal 8 2 3 2 2 5 3" xfId="23776" xr:uid="{00000000-0005-0000-0000-0000435C0000}"/>
    <cellStyle name="Normal 8 2 3 2 2 5 3 2" xfId="23777" xr:uid="{00000000-0005-0000-0000-0000445C0000}"/>
    <cellStyle name="Normal 8 2 3 2 2 5 3 2 2" xfId="23778" xr:uid="{00000000-0005-0000-0000-0000455C0000}"/>
    <cellStyle name="Normal 8 2 3 2 2 5 3 3" xfId="23779" xr:uid="{00000000-0005-0000-0000-0000465C0000}"/>
    <cellStyle name="Normal 8 2 3 2 2 5 4" xfId="23780" xr:uid="{00000000-0005-0000-0000-0000475C0000}"/>
    <cellStyle name="Normal 8 2 3 2 2 5 4 2" xfId="23781" xr:uid="{00000000-0005-0000-0000-0000485C0000}"/>
    <cellStyle name="Normal 8 2 3 2 2 5 5" xfId="23782" xr:uid="{00000000-0005-0000-0000-0000495C0000}"/>
    <cellStyle name="Normal 8 2 3 2 2 5 5 2" xfId="23783" xr:uid="{00000000-0005-0000-0000-00004A5C0000}"/>
    <cellStyle name="Normal 8 2 3 2 2 5 6" xfId="23784" xr:uid="{00000000-0005-0000-0000-00004B5C0000}"/>
    <cellStyle name="Normal 8 2 3 2 2 6" xfId="23785" xr:uid="{00000000-0005-0000-0000-00004C5C0000}"/>
    <cellStyle name="Normal 8 2 3 2 2 6 2" xfId="23786" xr:uid="{00000000-0005-0000-0000-00004D5C0000}"/>
    <cellStyle name="Normal 8 2 3 2 2 6 2 2" xfId="23787" xr:uid="{00000000-0005-0000-0000-00004E5C0000}"/>
    <cellStyle name="Normal 8 2 3 2 2 6 3" xfId="23788" xr:uid="{00000000-0005-0000-0000-00004F5C0000}"/>
    <cellStyle name="Normal 8 2 3 2 2 7" xfId="23789" xr:uid="{00000000-0005-0000-0000-0000505C0000}"/>
    <cellStyle name="Normal 8 2 3 2 2 7 2" xfId="23790" xr:uid="{00000000-0005-0000-0000-0000515C0000}"/>
    <cellStyle name="Normal 8 2 3 2 2 7 2 2" xfId="23791" xr:uid="{00000000-0005-0000-0000-0000525C0000}"/>
    <cellStyle name="Normal 8 2 3 2 2 7 3" xfId="23792" xr:uid="{00000000-0005-0000-0000-0000535C0000}"/>
    <cellStyle name="Normal 8 2 3 2 2 8" xfId="23793" xr:uid="{00000000-0005-0000-0000-0000545C0000}"/>
    <cellStyle name="Normal 8 2 3 2 2 8 2" xfId="23794" xr:uid="{00000000-0005-0000-0000-0000555C0000}"/>
    <cellStyle name="Normal 8 2 3 2 2 9" xfId="23795" xr:uid="{00000000-0005-0000-0000-0000565C0000}"/>
    <cellStyle name="Normal 8 2 3 2 2 9 2" xfId="23796" xr:uid="{00000000-0005-0000-0000-0000575C0000}"/>
    <cellStyle name="Normal 8 2 3 2 3" xfId="23797" xr:uid="{00000000-0005-0000-0000-0000585C0000}"/>
    <cellStyle name="Normal 8 2 3 2 3 2" xfId="23798" xr:uid="{00000000-0005-0000-0000-0000595C0000}"/>
    <cellStyle name="Normal 8 2 3 2 3 2 2" xfId="23799" xr:uid="{00000000-0005-0000-0000-00005A5C0000}"/>
    <cellStyle name="Normal 8 2 3 2 3 2 2 2" xfId="23800" xr:uid="{00000000-0005-0000-0000-00005B5C0000}"/>
    <cellStyle name="Normal 8 2 3 2 3 2 2 2 2" xfId="23801" xr:uid="{00000000-0005-0000-0000-00005C5C0000}"/>
    <cellStyle name="Normal 8 2 3 2 3 2 2 2 2 2" xfId="23802" xr:uid="{00000000-0005-0000-0000-00005D5C0000}"/>
    <cellStyle name="Normal 8 2 3 2 3 2 2 2 3" xfId="23803" xr:uid="{00000000-0005-0000-0000-00005E5C0000}"/>
    <cellStyle name="Normal 8 2 3 2 3 2 2 3" xfId="23804" xr:uid="{00000000-0005-0000-0000-00005F5C0000}"/>
    <cellStyle name="Normal 8 2 3 2 3 2 2 3 2" xfId="23805" xr:uid="{00000000-0005-0000-0000-0000605C0000}"/>
    <cellStyle name="Normal 8 2 3 2 3 2 2 3 2 2" xfId="23806" xr:uid="{00000000-0005-0000-0000-0000615C0000}"/>
    <cellStyle name="Normal 8 2 3 2 3 2 2 3 3" xfId="23807" xr:uid="{00000000-0005-0000-0000-0000625C0000}"/>
    <cellStyle name="Normal 8 2 3 2 3 2 2 4" xfId="23808" xr:uid="{00000000-0005-0000-0000-0000635C0000}"/>
    <cellStyle name="Normal 8 2 3 2 3 2 2 4 2" xfId="23809" xr:uid="{00000000-0005-0000-0000-0000645C0000}"/>
    <cellStyle name="Normal 8 2 3 2 3 2 2 5" xfId="23810" xr:uid="{00000000-0005-0000-0000-0000655C0000}"/>
    <cellStyle name="Normal 8 2 3 2 3 2 2 5 2" xfId="23811" xr:uid="{00000000-0005-0000-0000-0000665C0000}"/>
    <cellStyle name="Normal 8 2 3 2 3 2 2 6" xfId="23812" xr:uid="{00000000-0005-0000-0000-0000675C0000}"/>
    <cellStyle name="Normal 8 2 3 2 3 2 3" xfId="23813" xr:uid="{00000000-0005-0000-0000-0000685C0000}"/>
    <cellStyle name="Normal 8 2 3 2 3 2 3 2" xfId="23814" xr:uid="{00000000-0005-0000-0000-0000695C0000}"/>
    <cellStyle name="Normal 8 2 3 2 3 2 3 2 2" xfId="23815" xr:uid="{00000000-0005-0000-0000-00006A5C0000}"/>
    <cellStyle name="Normal 8 2 3 2 3 2 3 3" xfId="23816" xr:uid="{00000000-0005-0000-0000-00006B5C0000}"/>
    <cellStyle name="Normal 8 2 3 2 3 2 4" xfId="23817" xr:uid="{00000000-0005-0000-0000-00006C5C0000}"/>
    <cellStyle name="Normal 8 2 3 2 3 2 4 2" xfId="23818" xr:uid="{00000000-0005-0000-0000-00006D5C0000}"/>
    <cellStyle name="Normal 8 2 3 2 3 2 4 2 2" xfId="23819" xr:uid="{00000000-0005-0000-0000-00006E5C0000}"/>
    <cellStyle name="Normal 8 2 3 2 3 2 4 3" xfId="23820" xr:uid="{00000000-0005-0000-0000-00006F5C0000}"/>
    <cellStyle name="Normal 8 2 3 2 3 2 5" xfId="23821" xr:uid="{00000000-0005-0000-0000-0000705C0000}"/>
    <cellStyle name="Normal 8 2 3 2 3 2 5 2" xfId="23822" xr:uid="{00000000-0005-0000-0000-0000715C0000}"/>
    <cellStyle name="Normal 8 2 3 2 3 2 6" xfId="23823" xr:uid="{00000000-0005-0000-0000-0000725C0000}"/>
    <cellStyle name="Normal 8 2 3 2 3 2 6 2" xfId="23824" xr:uid="{00000000-0005-0000-0000-0000735C0000}"/>
    <cellStyle name="Normal 8 2 3 2 3 2 7" xfId="23825" xr:uid="{00000000-0005-0000-0000-0000745C0000}"/>
    <cellStyle name="Normal 8 2 3 2 3 3" xfId="23826" xr:uid="{00000000-0005-0000-0000-0000755C0000}"/>
    <cellStyle name="Normal 8 2 3 2 3 3 2" xfId="23827" xr:uid="{00000000-0005-0000-0000-0000765C0000}"/>
    <cellStyle name="Normal 8 2 3 2 3 3 2 2" xfId="23828" xr:uid="{00000000-0005-0000-0000-0000775C0000}"/>
    <cellStyle name="Normal 8 2 3 2 3 3 2 2 2" xfId="23829" xr:uid="{00000000-0005-0000-0000-0000785C0000}"/>
    <cellStyle name="Normal 8 2 3 2 3 3 2 3" xfId="23830" xr:uid="{00000000-0005-0000-0000-0000795C0000}"/>
    <cellStyle name="Normal 8 2 3 2 3 3 3" xfId="23831" xr:uid="{00000000-0005-0000-0000-00007A5C0000}"/>
    <cellStyle name="Normal 8 2 3 2 3 3 3 2" xfId="23832" xr:uid="{00000000-0005-0000-0000-00007B5C0000}"/>
    <cellStyle name="Normal 8 2 3 2 3 3 3 2 2" xfId="23833" xr:uid="{00000000-0005-0000-0000-00007C5C0000}"/>
    <cellStyle name="Normal 8 2 3 2 3 3 3 3" xfId="23834" xr:uid="{00000000-0005-0000-0000-00007D5C0000}"/>
    <cellStyle name="Normal 8 2 3 2 3 3 4" xfId="23835" xr:uid="{00000000-0005-0000-0000-00007E5C0000}"/>
    <cellStyle name="Normal 8 2 3 2 3 3 4 2" xfId="23836" xr:uid="{00000000-0005-0000-0000-00007F5C0000}"/>
    <cellStyle name="Normal 8 2 3 2 3 3 5" xfId="23837" xr:uid="{00000000-0005-0000-0000-0000805C0000}"/>
    <cellStyle name="Normal 8 2 3 2 3 3 5 2" xfId="23838" xr:uid="{00000000-0005-0000-0000-0000815C0000}"/>
    <cellStyle name="Normal 8 2 3 2 3 3 6" xfId="23839" xr:uid="{00000000-0005-0000-0000-0000825C0000}"/>
    <cellStyle name="Normal 8 2 3 2 3 4" xfId="23840" xr:uid="{00000000-0005-0000-0000-0000835C0000}"/>
    <cellStyle name="Normal 8 2 3 2 3 4 2" xfId="23841" xr:uid="{00000000-0005-0000-0000-0000845C0000}"/>
    <cellStyle name="Normal 8 2 3 2 3 4 2 2" xfId="23842" xr:uid="{00000000-0005-0000-0000-0000855C0000}"/>
    <cellStyle name="Normal 8 2 3 2 3 4 3" xfId="23843" xr:uid="{00000000-0005-0000-0000-0000865C0000}"/>
    <cellStyle name="Normal 8 2 3 2 3 5" xfId="23844" xr:uid="{00000000-0005-0000-0000-0000875C0000}"/>
    <cellStyle name="Normal 8 2 3 2 3 5 2" xfId="23845" xr:uid="{00000000-0005-0000-0000-0000885C0000}"/>
    <cellStyle name="Normal 8 2 3 2 3 5 2 2" xfId="23846" xr:uid="{00000000-0005-0000-0000-0000895C0000}"/>
    <cellStyle name="Normal 8 2 3 2 3 5 3" xfId="23847" xr:uid="{00000000-0005-0000-0000-00008A5C0000}"/>
    <cellStyle name="Normal 8 2 3 2 3 6" xfId="23848" xr:uid="{00000000-0005-0000-0000-00008B5C0000}"/>
    <cellStyle name="Normal 8 2 3 2 3 6 2" xfId="23849" xr:uid="{00000000-0005-0000-0000-00008C5C0000}"/>
    <cellStyle name="Normal 8 2 3 2 3 7" xfId="23850" xr:uid="{00000000-0005-0000-0000-00008D5C0000}"/>
    <cellStyle name="Normal 8 2 3 2 3 7 2" xfId="23851" xr:uid="{00000000-0005-0000-0000-00008E5C0000}"/>
    <cellStyle name="Normal 8 2 3 2 3 8" xfId="23852" xr:uid="{00000000-0005-0000-0000-00008F5C0000}"/>
    <cellStyle name="Normal 8 2 3 2 4" xfId="23853" xr:uid="{00000000-0005-0000-0000-0000905C0000}"/>
    <cellStyle name="Normal 8 2 3 2 4 2" xfId="23854" xr:uid="{00000000-0005-0000-0000-0000915C0000}"/>
    <cellStyle name="Normal 8 2 3 2 4 2 2" xfId="23855" xr:uid="{00000000-0005-0000-0000-0000925C0000}"/>
    <cellStyle name="Normal 8 2 3 2 4 2 2 2" xfId="23856" xr:uid="{00000000-0005-0000-0000-0000935C0000}"/>
    <cellStyle name="Normal 8 2 3 2 4 2 2 2 2" xfId="23857" xr:uid="{00000000-0005-0000-0000-0000945C0000}"/>
    <cellStyle name="Normal 8 2 3 2 4 2 2 3" xfId="23858" xr:uid="{00000000-0005-0000-0000-0000955C0000}"/>
    <cellStyle name="Normal 8 2 3 2 4 2 3" xfId="23859" xr:uid="{00000000-0005-0000-0000-0000965C0000}"/>
    <cellStyle name="Normal 8 2 3 2 4 2 3 2" xfId="23860" xr:uid="{00000000-0005-0000-0000-0000975C0000}"/>
    <cellStyle name="Normal 8 2 3 2 4 2 3 2 2" xfId="23861" xr:uid="{00000000-0005-0000-0000-0000985C0000}"/>
    <cellStyle name="Normal 8 2 3 2 4 2 3 3" xfId="23862" xr:uid="{00000000-0005-0000-0000-0000995C0000}"/>
    <cellStyle name="Normal 8 2 3 2 4 2 4" xfId="23863" xr:uid="{00000000-0005-0000-0000-00009A5C0000}"/>
    <cellStyle name="Normal 8 2 3 2 4 2 4 2" xfId="23864" xr:uid="{00000000-0005-0000-0000-00009B5C0000}"/>
    <cellStyle name="Normal 8 2 3 2 4 2 5" xfId="23865" xr:uid="{00000000-0005-0000-0000-00009C5C0000}"/>
    <cellStyle name="Normal 8 2 3 2 4 2 5 2" xfId="23866" xr:uid="{00000000-0005-0000-0000-00009D5C0000}"/>
    <cellStyle name="Normal 8 2 3 2 4 2 6" xfId="23867" xr:uid="{00000000-0005-0000-0000-00009E5C0000}"/>
    <cellStyle name="Normal 8 2 3 2 4 3" xfId="23868" xr:uid="{00000000-0005-0000-0000-00009F5C0000}"/>
    <cellStyle name="Normal 8 2 3 2 4 3 2" xfId="23869" xr:uid="{00000000-0005-0000-0000-0000A05C0000}"/>
    <cellStyle name="Normal 8 2 3 2 4 3 2 2" xfId="23870" xr:uid="{00000000-0005-0000-0000-0000A15C0000}"/>
    <cellStyle name="Normal 8 2 3 2 4 3 3" xfId="23871" xr:uid="{00000000-0005-0000-0000-0000A25C0000}"/>
    <cellStyle name="Normal 8 2 3 2 4 4" xfId="23872" xr:uid="{00000000-0005-0000-0000-0000A35C0000}"/>
    <cellStyle name="Normal 8 2 3 2 4 4 2" xfId="23873" xr:uid="{00000000-0005-0000-0000-0000A45C0000}"/>
    <cellStyle name="Normal 8 2 3 2 4 4 2 2" xfId="23874" xr:uid="{00000000-0005-0000-0000-0000A55C0000}"/>
    <cellStyle name="Normal 8 2 3 2 4 4 3" xfId="23875" xr:uid="{00000000-0005-0000-0000-0000A65C0000}"/>
    <cellStyle name="Normal 8 2 3 2 4 5" xfId="23876" xr:uid="{00000000-0005-0000-0000-0000A75C0000}"/>
    <cellStyle name="Normal 8 2 3 2 4 5 2" xfId="23877" xr:uid="{00000000-0005-0000-0000-0000A85C0000}"/>
    <cellStyle name="Normal 8 2 3 2 4 6" xfId="23878" xr:uid="{00000000-0005-0000-0000-0000A95C0000}"/>
    <cellStyle name="Normal 8 2 3 2 4 6 2" xfId="23879" xr:uid="{00000000-0005-0000-0000-0000AA5C0000}"/>
    <cellStyle name="Normal 8 2 3 2 4 7" xfId="23880" xr:uid="{00000000-0005-0000-0000-0000AB5C0000}"/>
    <cellStyle name="Normal 8 2 3 2 5" xfId="23881" xr:uid="{00000000-0005-0000-0000-0000AC5C0000}"/>
    <cellStyle name="Normal 8 2 3 2 5 2" xfId="23882" xr:uid="{00000000-0005-0000-0000-0000AD5C0000}"/>
    <cellStyle name="Normal 8 2 3 2 5 2 2" xfId="23883" xr:uid="{00000000-0005-0000-0000-0000AE5C0000}"/>
    <cellStyle name="Normal 8 2 3 2 5 2 2 2" xfId="23884" xr:uid="{00000000-0005-0000-0000-0000AF5C0000}"/>
    <cellStyle name="Normal 8 2 3 2 5 2 2 2 2" xfId="23885" xr:uid="{00000000-0005-0000-0000-0000B05C0000}"/>
    <cellStyle name="Normal 8 2 3 2 5 2 2 3" xfId="23886" xr:uid="{00000000-0005-0000-0000-0000B15C0000}"/>
    <cellStyle name="Normal 8 2 3 2 5 2 3" xfId="23887" xr:uid="{00000000-0005-0000-0000-0000B25C0000}"/>
    <cellStyle name="Normal 8 2 3 2 5 2 3 2" xfId="23888" xr:uid="{00000000-0005-0000-0000-0000B35C0000}"/>
    <cellStyle name="Normal 8 2 3 2 5 2 3 2 2" xfId="23889" xr:uid="{00000000-0005-0000-0000-0000B45C0000}"/>
    <cellStyle name="Normal 8 2 3 2 5 2 3 3" xfId="23890" xr:uid="{00000000-0005-0000-0000-0000B55C0000}"/>
    <cellStyle name="Normal 8 2 3 2 5 2 4" xfId="23891" xr:uid="{00000000-0005-0000-0000-0000B65C0000}"/>
    <cellStyle name="Normal 8 2 3 2 5 2 4 2" xfId="23892" xr:uid="{00000000-0005-0000-0000-0000B75C0000}"/>
    <cellStyle name="Normal 8 2 3 2 5 2 5" xfId="23893" xr:uid="{00000000-0005-0000-0000-0000B85C0000}"/>
    <cellStyle name="Normal 8 2 3 2 5 2 5 2" xfId="23894" xr:uid="{00000000-0005-0000-0000-0000B95C0000}"/>
    <cellStyle name="Normal 8 2 3 2 5 2 6" xfId="23895" xr:uid="{00000000-0005-0000-0000-0000BA5C0000}"/>
    <cellStyle name="Normal 8 2 3 2 5 3" xfId="23896" xr:uid="{00000000-0005-0000-0000-0000BB5C0000}"/>
    <cellStyle name="Normal 8 2 3 2 5 3 2" xfId="23897" xr:uid="{00000000-0005-0000-0000-0000BC5C0000}"/>
    <cellStyle name="Normal 8 2 3 2 5 3 2 2" xfId="23898" xr:uid="{00000000-0005-0000-0000-0000BD5C0000}"/>
    <cellStyle name="Normal 8 2 3 2 5 3 3" xfId="23899" xr:uid="{00000000-0005-0000-0000-0000BE5C0000}"/>
    <cellStyle name="Normal 8 2 3 2 5 4" xfId="23900" xr:uid="{00000000-0005-0000-0000-0000BF5C0000}"/>
    <cellStyle name="Normal 8 2 3 2 5 4 2" xfId="23901" xr:uid="{00000000-0005-0000-0000-0000C05C0000}"/>
    <cellStyle name="Normal 8 2 3 2 5 4 2 2" xfId="23902" xr:uid="{00000000-0005-0000-0000-0000C15C0000}"/>
    <cellStyle name="Normal 8 2 3 2 5 4 3" xfId="23903" xr:uid="{00000000-0005-0000-0000-0000C25C0000}"/>
    <cellStyle name="Normal 8 2 3 2 5 5" xfId="23904" xr:uid="{00000000-0005-0000-0000-0000C35C0000}"/>
    <cellStyle name="Normal 8 2 3 2 5 5 2" xfId="23905" xr:uid="{00000000-0005-0000-0000-0000C45C0000}"/>
    <cellStyle name="Normal 8 2 3 2 5 6" xfId="23906" xr:uid="{00000000-0005-0000-0000-0000C55C0000}"/>
    <cellStyle name="Normal 8 2 3 2 5 6 2" xfId="23907" xr:uid="{00000000-0005-0000-0000-0000C65C0000}"/>
    <cellStyle name="Normal 8 2 3 2 5 7" xfId="23908" xr:uid="{00000000-0005-0000-0000-0000C75C0000}"/>
    <cellStyle name="Normal 8 2 3 2 6" xfId="23909" xr:uid="{00000000-0005-0000-0000-0000C85C0000}"/>
    <cellStyle name="Normal 8 2 3 2 6 2" xfId="23910" xr:uid="{00000000-0005-0000-0000-0000C95C0000}"/>
    <cellStyle name="Normal 8 2 3 2 6 2 2" xfId="23911" xr:uid="{00000000-0005-0000-0000-0000CA5C0000}"/>
    <cellStyle name="Normal 8 2 3 2 6 2 2 2" xfId="23912" xr:uid="{00000000-0005-0000-0000-0000CB5C0000}"/>
    <cellStyle name="Normal 8 2 3 2 6 2 3" xfId="23913" xr:uid="{00000000-0005-0000-0000-0000CC5C0000}"/>
    <cellStyle name="Normal 8 2 3 2 6 3" xfId="23914" xr:uid="{00000000-0005-0000-0000-0000CD5C0000}"/>
    <cellStyle name="Normal 8 2 3 2 6 3 2" xfId="23915" xr:uid="{00000000-0005-0000-0000-0000CE5C0000}"/>
    <cellStyle name="Normal 8 2 3 2 6 3 2 2" xfId="23916" xr:uid="{00000000-0005-0000-0000-0000CF5C0000}"/>
    <cellStyle name="Normal 8 2 3 2 6 3 3" xfId="23917" xr:uid="{00000000-0005-0000-0000-0000D05C0000}"/>
    <cellStyle name="Normal 8 2 3 2 6 4" xfId="23918" xr:uid="{00000000-0005-0000-0000-0000D15C0000}"/>
    <cellStyle name="Normal 8 2 3 2 6 4 2" xfId="23919" xr:uid="{00000000-0005-0000-0000-0000D25C0000}"/>
    <cellStyle name="Normal 8 2 3 2 6 5" xfId="23920" xr:uid="{00000000-0005-0000-0000-0000D35C0000}"/>
    <cellStyle name="Normal 8 2 3 2 6 5 2" xfId="23921" xr:uid="{00000000-0005-0000-0000-0000D45C0000}"/>
    <cellStyle name="Normal 8 2 3 2 6 6" xfId="23922" xr:uid="{00000000-0005-0000-0000-0000D55C0000}"/>
    <cellStyle name="Normal 8 2 3 2 7" xfId="23923" xr:uid="{00000000-0005-0000-0000-0000D65C0000}"/>
    <cellStyle name="Normal 8 2 3 2 7 2" xfId="23924" xr:uid="{00000000-0005-0000-0000-0000D75C0000}"/>
    <cellStyle name="Normal 8 2 3 2 7 2 2" xfId="23925" xr:uid="{00000000-0005-0000-0000-0000D85C0000}"/>
    <cellStyle name="Normal 8 2 3 2 7 3" xfId="23926" xr:uid="{00000000-0005-0000-0000-0000D95C0000}"/>
    <cellStyle name="Normal 8 2 3 2 8" xfId="23927" xr:uid="{00000000-0005-0000-0000-0000DA5C0000}"/>
    <cellStyle name="Normal 8 2 3 2 8 2" xfId="23928" xr:uid="{00000000-0005-0000-0000-0000DB5C0000}"/>
    <cellStyle name="Normal 8 2 3 2 8 2 2" xfId="23929" xr:uid="{00000000-0005-0000-0000-0000DC5C0000}"/>
    <cellStyle name="Normal 8 2 3 2 8 3" xfId="23930" xr:uid="{00000000-0005-0000-0000-0000DD5C0000}"/>
    <cellStyle name="Normal 8 2 3 2 9" xfId="23931" xr:uid="{00000000-0005-0000-0000-0000DE5C0000}"/>
    <cellStyle name="Normal 8 2 3 2 9 2" xfId="23932" xr:uid="{00000000-0005-0000-0000-0000DF5C0000}"/>
    <cellStyle name="Normal 8 2 3 3" xfId="23933" xr:uid="{00000000-0005-0000-0000-0000E05C0000}"/>
    <cellStyle name="Normal 8 2 3 3 10" xfId="23934" xr:uid="{00000000-0005-0000-0000-0000E15C0000}"/>
    <cellStyle name="Normal 8 2 3 3 2" xfId="23935" xr:uid="{00000000-0005-0000-0000-0000E25C0000}"/>
    <cellStyle name="Normal 8 2 3 3 2 2" xfId="23936" xr:uid="{00000000-0005-0000-0000-0000E35C0000}"/>
    <cellStyle name="Normal 8 2 3 3 2 2 2" xfId="23937" xr:uid="{00000000-0005-0000-0000-0000E45C0000}"/>
    <cellStyle name="Normal 8 2 3 3 2 2 2 2" xfId="23938" xr:uid="{00000000-0005-0000-0000-0000E55C0000}"/>
    <cellStyle name="Normal 8 2 3 3 2 2 2 2 2" xfId="23939" xr:uid="{00000000-0005-0000-0000-0000E65C0000}"/>
    <cellStyle name="Normal 8 2 3 3 2 2 2 2 2 2" xfId="23940" xr:uid="{00000000-0005-0000-0000-0000E75C0000}"/>
    <cellStyle name="Normal 8 2 3 3 2 2 2 2 3" xfId="23941" xr:uid="{00000000-0005-0000-0000-0000E85C0000}"/>
    <cellStyle name="Normal 8 2 3 3 2 2 2 3" xfId="23942" xr:uid="{00000000-0005-0000-0000-0000E95C0000}"/>
    <cellStyle name="Normal 8 2 3 3 2 2 2 3 2" xfId="23943" xr:uid="{00000000-0005-0000-0000-0000EA5C0000}"/>
    <cellStyle name="Normal 8 2 3 3 2 2 2 3 2 2" xfId="23944" xr:uid="{00000000-0005-0000-0000-0000EB5C0000}"/>
    <cellStyle name="Normal 8 2 3 3 2 2 2 3 3" xfId="23945" xr:uid="{00000000-0005-0000-0000-0000EC5C0000}"/>
    <cellStyle name="Normal 8 2 3 3 2 2 2 4" xfId="23946" xr:uid="{00000000-0005-0000-0000-0000ED5C0000}"/>
    <cellStyle name="Normal 8 2 3 3 2 2 2 4 2" xfId="23947" xr:uid="{00000000-0005-0000-0000-0000EE5C0000}"/>
    <cellStyle name="Normal 8 2 3 3 2 2 2 5" xfId="23948" xr:uid="{00000000-0005-0000-0000-0000EF5C0000}"/>
    <cellStyle name="Normal 8 2 3 3 2 2 2 5 2" xfId="23949" xr:uid="{00000000-0005-0000-0000-0000F05C0000}"/>
    <cellStyle name="Normal 8 2 3 3 2 2 2 6" xfId="23950" xr:uid="{00000000-0005-0000-0000-0000F15C0000}"/>
    <cellStyle name="Normal 8 2 3 3 2 2 3" xfId="23951" xr:uid="{00000000-0005-0000-0000-0000F25C0000}"/>
    <cellStyle name="Normal 8 2 3 3 2 2 3 2" xfId="23952" xr:uid="{00000000-0005-0000-0000-0000F35C0000}"/>
    <cellStyle name="Normal 8 2 3 3 2 2 3 2 2" xfId="23953" xr:uid="{00000000-0005-0000-0000-0000F45C0000}"/>
    <cellStyle name="Normal 8 2 3 3 2 2 3 3" xfId="23954" xr:uid="{00000000-0005-0000-0000-0000F55C0000}"/>
    <cellStyle name="Normal 8 2 3 3 2 2 4" xfId="23955" xr:uid="{00000000-0005-0000-0000-0000F65C0000}"/>
    <cellStyle name="Normal 8 2 3 3 2 2 4 2" xfId="23956" xr:uid="{00000000-0005-0000-0000-0000F75C0000}"/>
    <cellStyle name="Normal 8 2 3 3 2 2 4 2 2" xfId="23957" xr:uid="{00000000-0005-0000-0000-0000F85C0000}"/>
    <cellStyle name="Normal 8 2 3 3 2 2 4 3" xfId="23958" xr:uid="{00000000-0005-0000-0000-0000F95C0000}"/>
    <cellStyle name="Normal 8 2 3 3 2 2 5" xfId="23959" xr:uid="{00000000-0005-0000-0000-0000FA5C0000}"/>
    <cellStyle name="Normal 8 2 3 3 2 2 5 2" xfId="23960" xr:uid="{00000000-0005-0000-0000-0000FB5C0000}"/>
    <cellStyle name="Normal 8 2 3 3 2 2 6" xfId="23961" xr:uid="{00000000-0005-0000-0000-0000FC5C0000}"/>
    <cellStyle name="Normal 8 2 3 3 2 2 6 2" xfId="23962" xr:uid="{00000000-0005-0000-0000-0000FD5C0000}"/>
    <cellStyle name="Normal 8 2 3 3 2 2 7" xfId="23963" xr:uid="{00000000-0005-0000-0000-0000FE5C0000}"/>
    <cellStyle name="Normal 8 2 3 3 2 3" xfId="23964" xr:uid="{00000000-0005-0000-0000-0000FF5C0000}"/>
    <cellStyle name="Normal 8 2 3 3 2 3 2" xfId="23965" xr:uid="{00000000-0005-0000-0000-0000005D0000}"/>
    <cellStyle name="Normal 8 2 3 3 2 3 2 2" xfId="23966" xr:uid="{00000000-0005-0000-0000-0000015D0000}"/>
    <cellStyle name="Normal 8 2 3 3 2 3 2 2 2" xfId="23967" xr:uid="{00000000-0005-0000-0000-0000025D0000}"/>
    <cellStyle name="Normal 8 2 3 3 2 3 2 3" xfId="23968" xr:uid="{00000000-0005-0000-0000-0000035D0000}"/>
    <cellStyle name="Normal 8 2 3 3 2 3 3" xfId="23969" xr:uid="{00000000-0005-0000-0000-0000045D0000}"/>
    <cellStyle name="Normal 8 2 3 3 2 3 3 2" xfId="23970" xr:uid="{00000000-0005-0000-0000-0000055D0000}"/>
    <cellStyle name="Normal 8 2 3 3 2 3 3 2 2" xfId="23971" xr:uid="{00000000-0005-0000-0000-0000065D0000}"/>
    <cellStyle name="Normal 8 2 3 3 2 3 3 3" xfId="23972" xr:uid="{00000000-0005-0000-0000-0000075D0000}"/>
    <cellStyle name="Normal 8 2 3 3 2 3 4" xfId="23973" xr:uid="{00000000-0005-0000-0000-0000085D0000}"/>
    <cellStyle name="Normal 8 2 3 3 2 3 4 2" xfId="23974" xr:uid="{00000000-0005-0000-0000-0000095D0000}"/>
    <cellStyle name="Normal 8 2 3 3 2 3 5" xfId="23975" xr:uid="{00000000-0005-0000-0000-00000A5D0000}"/>
    <cellStyle name="Normal 8 2 3 3 2 3 5 2" xfId="23976" xr:uid="{00000000-0005-0000-0000-00000B5D0000}"/>
    <cellStyle name="Normal 8 2 3 3 2 3 6" xfId="23977" xr:uid="{00000000-0005-0000-0000-00000C5D0000}"/>
    <cellStyle name="Normal 8 2 3 3 2 4" xfId="23978" xr:uid="{00000000-0005-0000-0000-00000D5D0000}"/>
    <cellStyle name="Normal 8 2 3 3 2 4 2" xfId="23979" xr:uid="{00000000-0005-0000-0000-00000E5D0000}"/>
    <cellStyle name="Normal 8 2 3 3 2 4 2 2" xfId="23980" xr:uid="{00000000-0005-0000-0000-00000F5D0000}"/>
    <cellStyle name="Normal 8 2 3 3 2 4 3" xfId="23981" xr:uid="{00000000-0005-0000-0000-0000105D0000}"/>
    <cellStyle name="Normal 8 2 3 3 2 5" xfId="23982" xr:uid="{00000000-0005-0000-0000-0000115D0000}"/>
    <cellStyle name="Normal 8 2 3 3 2 5 2" xfId="23983" xr:uid="{00000000-0005-0000-0000-0000125D0000}"/>
    <cellStyle name="Normal 8 2 3 3 2 5 2 2" xfId="23984" xr:uid="{00000000-0005-0000-0000-0000135D0000}"/>
    <cellStyle name="Normal 8 2 3 3 2 5 3" xfId="23985" xr:uid="{00000000-0005-0000-0000-0000145D0000}"/>
    <cellStyle name="Normal 8 2 3 3 2 6" xfId="23986" xr:uid="{00000000-0005-0000-0000-0000155D0000}"/>
    <cellStyle name="Normal 8 2 3 3 2 6 2" xfId="23987" xr:uid="{00000000-0005-0000-0000-0000165D0000}"/>
    <cellStyle name="Normal 8 2 3 3 2 7" xfId="23988" xr:uid="{00000000-0005-0000-0000-0000175D0000}"/>
    <cellStyle name="Normal 8 2 3 3 2 7 2" xfId="23989" xr:uid="{00000000-0005-0000-0000-0000185D0000}"/>
    <cellStyle name="Normal 8 2 3 3 2 8" xfId="23990" xr:uid="{00000000-0005-0000-0000-0000195D0000}"/>
    <cellStyle name="Normal 8 2 3 3 3" xfId="23991" xr:uid="{00000000-0005-0000-0000-00001A5D0000}"/>
    <cellStyle name="Normal 8 2 3 3 3 2" xfId="23992" xr:uid="{00000000-0005-0000-0000-00001B5D0000}"/>
    <cellStyle name="Normal 8 2 3 3 3 2 2" xfId="23993" xr:uid="{00000000-0005-0000-0000-00001C5D0000}"/>
    <cellStyle name="Normal 8 2 3 3 3 2 2 2" xfId="23994" xr:uid="{00000000-0005-0000-0000-00001D5D0000}"/>
    <cellStyle name="Normal 8 2 3 3 3 2 2 2 2" xfId="23995" xr:uid="{00000000-0005-0000-0000-00001E5D0000}"/>
    <cellStyle name="Normal 8 2 3 3 3 2 2 3" xfId="23996" xr:uid="{00000000-0005-0000-0000-00001F5D0000}"/>
    <cellStyle name="Normal 8 2 3 3 3 2 3" xfId="23997" xr:uid="{00000000-0005-0000-0000-0000205D0000}"/>
    <cellStyle name="Normal 8 2 3 3 3 2 3 2" xfId="23998" xr:uid="{00000000-0005-0000-0000-0000215D0000}"/>
    <cellStyle name="Normal 8 2 3 3 3 2 3 2 2" xfId="23999" xr:uid="{00000000-0005-0000-0000-0000225D0000}"/>
    <cellStyle name="Normal 8 2 3 3 3 2 3 3" xfId="24000" xr:uid="{00000000-0005-0000-0000-0000235D0000}"/>
    <cellStyle name="Normal 8 2 3 3 3 2 4" xfId="24001" xr:uid="{00000000-0005-0000-0000-0000245D0000}"/>
    <cellStyle name="Normal 8 2 3 3 3 2 4 2" xfId="24002" xr:uid="{00000000-0005-0000-0000-0000255D0000}"/>
    <cellStyle name="Normal 8 2 3 3 3 2 5" xfId="24003" xr:uid="{00000000-0005-0000-0000-0000265D0000}"/>
    <cellStyle name="Normal 8 2 3 3 3 2 5 2" xfId="24004" xr:uid="{00000000-0005-0000-0000-0000275D0000}"/>
    <cellStyle name="Normal 8 2 3 3 3 2 6" xfId="24005" xr:uid="{00000000-0005-0000-0000-0000285D0000}"/>
    <cellStyle name="Normal 8 2 3 3 3 3" xfId="24006" xr:uid="{00000000-0005-0000-0000-0000295D0000}"/>
    <cellStyle name="Normal 8 2 3 3 3 3 2" xfId="24007" xr:uid="{00000000-0005-0000-0000-00002A5D0000}"/>
    <cellStyle name="Normal 8 2 3 3 3 3 2 2" xfId="24008" xr:uid="{00000000-0005-0000-0000-00002B5D0000}"/>
    <cellStyle name="Normal 8 2 3 3 3 3 3" xfId="24009" xr:uid="{00000000-0005-0000-0000-00002C5D0000}"/>
    <cellStyle name="Normal 8 2 3 3 3 4" xfId="24010" xr:uid="{00000000-0005-0000-0000-00002D5D0000}"/>
    <cellStyle name="Normal 8 2 3 3 3 4 2" xfId="24011" xr:uid="{00000000-0005-0000-0000-00002E5D0000}"/>
    <cellStyle name="Normal 8 2 3 3 3 4 2 2" xfId="24012" xr:uid="{00000000-0005-0000-0000-00002F5D0000}"/>
    <cellStyle name="Normal 8 2 3 3 3 4 3" xfId="24013" xr:uid="{00000000-0005-0000-0000-0000305D0000}"/>
    <cellStyle name="Normal 8 2 3 3 3 5" xfId="24014" xr:uid="{00000000-0005-0000-0000-0000315D0000}"/>
    <cellStyle name="Normal 8 2 3 3 3 5 2" xfId="24015" xr:uid="{00000000-0005-0000-0000-0000325D0000}"/>
    <cellStyle name="Normal 8 2 3 3 3 6" xfId="24016" xr:uid="{00000000-0005-0000-0000-0000335D0000}"/>
    <cellStyle name="Normal 8 2 3 3 3 6 2" xfId="24017" xr:uid="{00000000-0005-0000-0000-0000345D0000}"/>
    <cellStyle name="Normal 8 2 3 3 3 7" xfId="24018" xr:uid="{00000000-0005-0000-0000-0000355D0000}"/>
    <cellStyle name="Normal 8 2 3 3 4" xfId="24019" xr:uid="{00000000-0005-0000-0000-0000365D0000}"/>
    <cellStyle name="Normal 8 2 3 3 4 2" xfId="24020" xr:uid="{00000000-0005-0000-0000-0000375D0000}"/>
    <cellStyle name="Normal 8 2 3 3 4 2 2" xfId="24021" xr:uid="{00000000-0005-0000-0000-0000385D0000}"/>
    <cellStyle name="Normal 8 2 3 3 4 2 2 2" xfId="24022" xr:uid="{00000000-0005-0000-0000-0000395D0000}"/>
    <cellStyle name="Normal 8 2 3 3 4 2 2 2 2" xfId="24023" xr:uid="{00000000-0005-0000-0000-00003A5D0000}"/>
    <cellStyle name="Normal 8 2 3 3 4 2 2 3" xfId="24024" xr:uid="{00000000-0005-0000-0000-00003B5D0000}"/>
    <cellStyle name="Normal 8 2 3 3 4 2 3" xfId="24025" xr:uid="{00000000-0005-0000-0000-00003C5D0000}"/>
    <cellStyle name="Normal 8 2 3 3 4 2 3 2" xfId="24026" xr:uid="{00000000-0005-0000-0000-00003D5D0000}"/>
    <cellStyle name="Normal 8 2 3 3 4 2 3 2 2" xfId="24027" xr:uid="{00000000-0005-0000-0000-00003E5D0000}"/>
    <cellStyle name="Normal 8 2 3 3 4 2 3 3" xfId="24028" xr:uid="{00000000-0005-0000-0000-00003F5D0000}"/>
    <cellStyle name="Normal 8 2 3 3 4 2 4" xfId="24029" xr:uid="{00000000-0005-0000-0000-0000405D0000}"/>
    <cellStyle name="Normal 8 2 3 3 4 2 4 2" xfId="24030" xr:uid="{00000000-0005-0000-0000-0000415D0000}"/>
    <cellStyle name="Normal 8 2 3 3 4 2 5" xfId="24031" xr:uid="{00000000-0005-0000-0000-0000425D0000}"/>
    <cellStyle name="Normal 8 2 3 3 4 2 5 2" xfId="24032" xr:uid="{00000000-0005-0000-0000-0000435D0000}"/>
    <cellStyle name="Normal 8 2 3 3 4 2 6" xfId="24033" xr:uid="{00000000-0005-0000-0000-0000445D0000}"/>
    <cellStyle name="Normal 8 2 3 3 4 3" xfId="24034" xr:uid="{00000000-0005-0000-0000-0000455D0000}"/>
    <cellStyle name="Normal 8 2 3 3 4 3 2" xfId="24035" xr:uid="{00000000-0005-0000-0000-0000465D0000}"/>
    <cellStyle name="Normal 8 2 3 3 4 3 2 2" xfId="24036" xr:uid="{00000000-0005-0000-0000-0000475D0000}"/>
    <cellStyle name="Normal 8 2 3 3 4 3 3" xfId="24037" xr:uid="{00000000-0005-0000-0000-0000485D0000}"/>
    <cellStyle name="Normal 8 2 3 3 4 4" xfId="24038" xr:uid="{00000000-0005-0000-0000-0000495D0000}"/>
    <cellStyle name="Normal 8 2 3 3 4 4 2" xfId="24039" xr:uid="{00000000-0005-0000-0000-00004A5D0000}"/>
    <cellStyle name="Normal 8 2 3 3 4 4 2 2" xfId="24040" xr:uid="{00000000-0005-0000-0000-00004B5D0000}"/>
    <cellStyle name="Normal 8 2 3 3 4 4 3" xfId="24041" xr:uid="{00000000-0005-0000-0000-00004C5D0000}"/>
    <cellStyle name="Normal 8 2 3 3 4 5" xfId="24042" xr:uid="{00000000-0005-0000-0000-00004D5D0000}"/>
    <cellStyle name="Normal 8 2 3 3 4 5 2" xfId="24043" xr:uid="{00000000-0005-0000-0000-00004E5D0000}"/>
    <cellStyle name="Normal 8 2 3 3 4 6" xfId="24044" xr:uid="{00000000-0005-0000-0000-00004F5D0000}"/>
    <cellStyle name="Normal 8 2 3 3 4 6 2" xfId="24045" xr:uid="{00000000-0005-0000-0000-0000505D0000}"/>
    <cellStyle name="Normal 8 2 3 3 4 7" xfId="24046" xr:uid="{00000000-0005-0000-0000-0000515D0000}"/>
    <cellStyle name="Normal 8 2 3 3 5" xfId="24047" xr:uid="{00000000-0005-0000-0000-0000525D0000}"/>
    <cellStyle name="Normal 8 2 3 3 5 2" xfId="24048" xr:uid="{00000000-0005-0000-0000-0000535D0000}"/>
    <cellStyle name="Normal 8 2 3 3 5 2 2" xfId="24049" xr:uid="{00000000-0005-0000-0000-0000545D0000}"/>
    <cellStyle name="Normal 8 2 3 3 5 2 2 2" xfId="24050" xr:uid="{00000000-0005-0000-0000-0000555D0000}"/>
    <cellStyle name="Normal 8 2 3 3 5 2 3" xfId="24051" xr:uid="{00000000-0005-0000-0000-0000565D0000}"/>
    <cellStyle name="Normal 8 2 3 3 5 3" xfId="24052" xr:uid="{00000000-0005-0000-0000-0000575D0000}"/>
    <cellStyle name="Normal 8 2 3 3 5 3 2" xfId="24053" xr:uid="{00000000-0005-0000-0000-0000585D0000}"/>
    <cellStyle name="Normal 8 2 3 3 5 3 2 2" xfId="24054" xr:uid="{00000000-0005-0000-0000-0000595D0000}"/>
    <cellStyle name="Normal 8 2 3 3 5 3 3" xfId="24055" xr:uid="{00000000-0005-0000-0000-00005A5D0000}"/>
    <cellStyle name="Normal 8 2 3 3 5 4" xfId="24056" xr:uid="{00000000-0005-0000-0000-00005B5D0000}"/>
    <cellStyle name="Normal 8 2 3 3 5 4 2" xfId="24057" xr:uid="{00000000-0005-0000-0000-00005C5D0000}"/>
    <cellStyle name="Normal 8 2 3 3 5 5" xfId="24058" xr:uid="{00000000-0005-0000-0000-00005D5D0000}"/>
    <cellStyle name="Normal 8 2 3 3 5 5 2" xfId="24059" xr:uid="{00000000-0005-0000-0000-00005E5D0000}"/>
    <cellStyle name="Normal 8 2 3 3 5 6" xfId="24060" xr:uid="{00000000-0005-0000-0000-00005F5D0000}"/>
    <cellStyle name="Normal 8 2 3 3 6" xfId="24061" xr:uid="{00000000-0005-0000-0000-0000605D0000}"/>
    <cellStyle name="Normal 8 2 3 3 6 2" xfId="24062" xr:uid="{00000000-0005-0000-0000-0000615D0000}"/>
    <cellStyle name="Normal 8 2 3 3 6 2 2" xfId="24063" xr:uid="{00000000-0005-0000-0000-0000625D0000}"/>
    <cellStyle name="Normal 8 2 3 3 6 3" xfId="24064" xr:uid="{00000000-0005-0000-0000-0000635D0000}"/>
    <cellStyle name="Normal 8 2 3 3 7" xfId="24065" xr:uid="{00000000-0005-0000-0000-0000645D0000}"/>
    <cellStyle name="Normal 8 2 3 3 7 2" xfId="24066" xr:uid="{00000000-0005-0000-0000-0000655D0000}"/>
    <cellStyle name="Normal 8 2 3 3 7 2 2" xfId="24067" xr:uid="{00000000-0005-0000-0000-0000665D0000}"/>
    <cellStyle name="Normal 8 2 3 3 7 3" xfId="24068" xr:uid="{00000000-0005-0000-0000-0000675D0000}"/>
    <cellStyle name="Normal 8 2 3 3 8" xfId="24069" xr:uid="{00000000-0005-0000-0000-0000685D0000}"/>
    <cellStyle name="Normal 8 2 3 3 8 2" xfId="24070" xr:uid="{00000000-0005-0000-0000-0000695D0000}"/>
    <cellStyle name="Normal 8 2 3 3 9" xfId="24071" xr:uid="{00000000-0005-0000-0000-00006A5D0000}"/>
    <cellStyle name="Normal 8 2 3 3 9 2" xfId="24072" xr:uid="{00000000-0005-0000-0000-00006B5D0000}"/>
    <cellStyle name="Normal 8 2 3 4" xfId="24073" xr:uid="{00000000-0005-0000-0000-00006C5D0000}"/>
    <cellStyle name="Normal 8 2 3 4 2" xfId="24074" xr:uid="{00000000-0005-0000-0000-00006D5D0000}"/>
    <cellStyle name="Normal 8 2 3 4 2 2" xfId="24075" xr:uid="{00000000-0005-0000-0000-00006E5D0000}"/>
    <cellStyle name="Normal 8 2 3 4 2 2 2" xfId="24076" xr:uid="{00000000-0005-0000-0000-00006F5D0000}"/>
    <cellStyle name="Normal 8 2 3 4 2 2 2 2" xfId="24077" xr:uid="{00000000-0005-0000-0000-0000705D0000}"/>
    <cellStyle name="Normal 8 2 3 4 2 2 2 2 2" xfId="24078" xr:uid="{00000000-0005-0000-0000-0000715D0000}"/>
    <cellStyle name="Normal 8 2 3 4 2 2 2 3" xfId="24079" xr:uid="{00000000-0005-0000-0000-0000725D0000}"/>
    <cellStyle name="Normal 8 2 3 4 2 2 3" xfId="24080" xr:uid="{00000000-0005-0000-0000-0000735D0000}"/>
    <cellStyle name="Normal 8 2 3 4 2 2 3 2" xfId="24081" xr:uid="{00000000-0005-0000-0000-0000745D0000}"/>
    <cellStyle name="Normal 8 2 3 4 2 2 3 2 2" xfId="24082" xr:uid="{00000000-0005-0000-0000-0000755D0000}"/>
    <cellStyle name="Normal 8 2 3 4 2 2 3 3" xfId="24083" xr:uid="{00000000-0005-0000-0000-0000765D0000}"/>
    <cellStyle name="Normal 8 2 3 4 2 2 4" xfId="24084" xr:uid="{00000000-0005-0000-0000-0000775D0000}"/>
    <cellStyle name="Normal 8 2 3 4 2 2 4 2" xfId="24085" xr:uid="{00000000-0005-0000-0000-0000785D0000}"/>
    <cellStyle name="Normal 8 2 3 4 2 2 5" xfId="24086" xr:uid="{00000000-0005-0000-0000-0000795D0000}"/>
    <cellStyle name="Normal 8 2 3 4 2 2 5 2" xfId="24087" xr:uid="{00000000-0005-0000-0000-00007A5D0000}"/>
    <cellStyle name="Normal 8 2 3 4 2 2 6" xfId="24088" xr:uid="{00000000-0005-0000-0000-00007B5D0000}"/>
    <cellStyle name="Normal 8 2 3 4 2 3" xfId="24089" xr:uid="{00000000-0005-0000-0000-00007C5D0000}"/>
    <cellStyle name="Normal 8 2 3 4 2 3 2" xfId="24090" xr:uid="{00000000-0005-0000-0000-00007D5D0000}"/>
    <cellStyle name="Normal 8 2 3 4 2 3 2 2" xfId="24091" xr:uid="{00000000-0005-0000-0000-00007E5D0000}"/>
    <cellStyle name="Normal 8 2 3 4 2 3 3" xfId="24092" xr:uid="{00000000-0005-0000-0000-00007F5D0000}"/>
    <cellStyle name="Normal 8 2 3 4 2 4" xfId="24093" xr:uid="{00000000-0005-0000-0000-0000805D0000}"/>
    <cellStyle name="Normal 8 2 3 4 2 4 2" xfId="24094" xr:uid="{00000000-0005-0000-0000-0000815D0000}"/>
    <cellStyle name="Normal 8 2 3 4 2 4 2 2" xfId="24095" xr:uid="{00000000-0005-0000-0000-0000825D0000}"/>
    <cellStyle name="Normal 8 2 3 4 2 4 3" xfId="24096" xr:uid="{00000000-0005-0000-0000-0000835D0000}"/>
    <cellStyle name="Normal 8 2 3 4 2 5" xfId="24097" xr:uid="{00000000-0005-0000-0000-0000845D0000}"/>
    <cellStyle name="Normal 8 2 3 4 2 5 2" xfId="24098" xr:uid="{00000000-0005-0000-0000-0000855D0000}"/>
    <cellStyle name="Normal 8 2 3 4 2 6" xfId="24099" xr:uid="{00000000-0005-0000-0000-0000865D0000}"/>
    <cellStyle name="Normal 8 2 3 4 2 6 2" xfId="24100" xr:uid="{00000000-0005-0000-0000-0000875D0000}"/>
    <cellStyle name="Normal 8 2 3 4 2 7" xfId="24101" xr:uid="{00000000-0005-0000-0000-0000885D0000}"/>
    <cellStyle name="Normal 8 2 3 4 3" xfId="24102" xr:uid="{00000000-0005-0000-0000-0000895D0000}"/>
    <cellStyle name="Normal 8 2 3 4 3 2" xfId="24103" xr:uid="{00000000-0005-0000-0000-00008A5D0000}"/>
    <cellStyle name="Normal 8 2 3 4 3 2 2" xfId="24104" xr:uid="{00000000-0005-0000-0000-00008B5D0000}"/>
    <cellStyle name="Normal 8 2 3 4 3 2 2 2" xfId="24105" xr:uid="{00000000-0005-0000-0000-00008C5D0000}"/>
    <cellStyle name="Normal 8 2 3 4 3 2 3" xfId="24106" xr:uid="{00000000-0005-0000-0000-00008D5D0000}"/>
    <cellStyle name="Normal 8 2 3 4 3 3" xfId="24107" xr:uid="{00000000-0005-0000-0000-00008E5D0000}"/>
    <cellStyle name="Normal 8 2 3 4 3 3 2" xfId="24108" xr:uid="{00000000-0005-0000-0000-00008F5D0000}"/>
    <cellStyle name="Normal 8 2 3 4 3 3 2 2" xfId="24109" xr:uid="{00000000-0005-0000-0000-0000905D0000}"/>
    <cellStyle name="Normal 8 2 3 4 3 3 3" xfId="24110" xr:uid="{00000000-0005-0000-0000-0000915D0000}"/>
    <cellStyle name="Normal 8 2 3 4 3 4" xfId="24111" xr:uid="{00000000-0005-0000-0000-0000925D0000}"/>
    <cellStyle name="Normal 8 2 3 4 3 4 2" xfId="24112" xr:uid="{00000000-0005-0000-0000-0000935D0000}"/>
    <cellStyle name="Normal 8 2 3 4 3 5" xfId="24113" xr:uid="{00000000-0005-0000-0000-0000945D0000}"/>
    <cellStyle name="Normal 8 2 3 4 3 5 2" xfId="24114" xr:uid="{00000000-0005-0000-0000-0000955D0000}"/>
    <cellStyle name="Normal 8 2 3 4 3 6" xfId="24115" xr:uid="{00000000-0005-0000-0000-0000965D0000}"/>
    <cellStyle name="Normal 8 2 3 4 4" xfId="24116" xr:uid="{00000000-0005-0000-0000-0000975D0000}"/>
    <cellStyle name="Normal 8 2 3 4 4 2" xfId="24117" xr:uid="{00000000-0005-0000-0000-0000985D0000}"/>
    <cellStyle name="Normal 8 2 3 4 4 2 2" xfId="24118" xr:uid="{00000000-0005-0000-0000-0000995D0000}"/>
    <cellStyle name="Normal 8 2 3 4 4 3" xfId="24119" xr:uid="{00000000-0005-0000-0000-00009A5D0000}"/>
    <cellStyle name="Normal 8 2 3 4 5" xfId="24120" xr:uid="{00000000-0005-0000-0000-00009B5D0000}"/>
    <cellStyle name="Normal 8 2 3 4 5 2" xfId="24121" xr:uid="{00000000-0005-0000-0000-00009C5D0000}"/>
    <cellStyle name="Normal 8 2 3 4 5 2 2" xfId="24122" xr:uid="{00000000-0005-0000-0000-00009D5D0000}"/>
    <cellStyle name="Normal 8 2 3 4 5 3" xfId="24123" xr:uid="{00000000-0005-0000-0000-00009E5D0000}"/>
    <cellStyle name="Normal 8 2 3 4 6" xfId="24124" xr:uid="{00000000-0005-0000-0000-00009F5D0000}"/>
    <cellStyle name="Normal 8 2 3 4 6 2" xfId="24125" xr:uid="{00000000-0005-0000-0000-0000A05D0000}"/>
    <cellStyle name="Normal 8 2 3 4 7" xfId="24126" xr:uid="{00000000-0005-0000-0000-0000A15D0000}"/>
    <cellStyle name="Normal 8 2 3 4 7 2" xfId="24127" xr:uid="{00000000-0005-0000-0000-0000A25D0000}"/>
    <cellStyle name="Normal 8 2 3 4 8" xfId="24128" xr:uid="{00000000-0005-0000-0000-0000A35D0000}"/>
    <cellStyle name="Normal 8 2 3 5" xfId="24129" xr:uid="{00000000-0005-0000-0000-0000A45D0000}"/>
    <cellStyle name="Normal 8 2 3 5 2" xfId="24130" xr:uid="{00000000-0005-0000-0000-0000A55D0000}"/>
    <cellStyle name="Normal 8 2 3 5 2 2" xfId="24131" xr:uid="{00000000-0005-0000-0000-0000A65D0000}"/>
    <cellStyle name="Normal 8 2 3 5 2 2 2" xfId="24132" xr:uid="{00000000-0005-0000-0000-0000A75D0000}"/>
    <cellStyle name="Normal 8 2 3 5 2 2 2 2" xfId="24133" xr:uid="{00000000-0005-0000-0000-0000A85D0000}"/>
    <cellStyle name="Normal 8 2 3 5 2 2 3" xfId="24134" xr:uid="{00000000-0005-0000-0000-0000A95D0000}"/>
    <cellStyle name="Normal 8 2 3 5 2 3" xfId="24135" xr:uid="{00000000-0005-0000-0000-0000AA5D0000}"/>
    <cellStyle name="Normal 8 2 3 5 2 3 2" xfId="24136" xr:uid="{00000000-0005-0000-0000-0000AB5D0000}"/>
    <cellStyle name="Normal 8 2 3 5 2 3 2 2" xfId="24137" xr:uid="{00000000-0005-0000-0000-0000AC5D0000}"/>
    <cellStyle name="Normal 8 2 3 5 2 3 3" xfId="24138" xr:uid="{00000000-0005-0000-0000-0000AD5D0000}"/>
    <cellStyle name="Normal 8 2 3 5 2 4" xfId="24139" xr:uid="{00000000-0005-0000-0000-0000AE5D0000}"/>
    <cellStyle name="Normal 8 2 3 5 2 4 2" xfId="24140" xr:uid="{00000000-0005-0000-0000-0000AF5D0000}"/>
    <cellStyle name="Normal 8 2 3 5 2 5" xfId="24141" xr:uid="{00000000-0005-0000-0000-0000B05D0000}"/>
    <cellStyle name="Normal 8 2 3 5 2 5 2" xfId="24142" xr:uid="{00000000-0005-0000-0000-0000B15D0000}"/>
    <cellStyle name="Normal 8 2 3 5 2 6" xfId="24143" xr:uid="{00000000-0005-0000-0000-0000B25D0000}"/>
    <cellStyle name="Normal 8 2 3 5 3" xfId="24144" xr:uid="{00000000-0005-0000-0000-0000B35D0000}"/>
    <cellStyle name="Normal 8 2 3 5 3 2" xfId="24145" xr:uid="{00000000-0005-0000-0000-0000B45D0000}"/>
    <cellStyle name="Normal 8 2 3 5 3 2 2" xfId="24146" xr:uid="{00000000-0005-0000-0000-0000B55D0000}"/>
    <cellStyle name="Normal 8 2 3 5 3 3" xfId="24147" xr:uid="{00000000-0005-0000-0000-0000B65D0000}"/>
    <cellStyle name="Normal 8 2 3 5 4" xfId="24148" xr:uid="{00000000-0005-0000-0000-0000B75D0000}"/>
    <cellStyle name="Normal 8 2 3 5 4 2" xfId="24149" xr:uid="{00000000-0005-0000-0000-0000B85D0000}"/>
    <cellStyle name="Normal 8 2 3 5 4 2 2" xfId="24150" xr:uid="{00000000-0005-0000-0000-0000B95D0000}"/>
    <cellStyle name="Normal 8 2 3 5 4 3" xfId="24151" xr:uid="{00000000-0005-0000-0000-0000BA5D0000}"/>
    <cellStyle name="Normal 8 2 3 5 5" xfId="24152" xr:uid="{00000000-0005-0000-0000-0000BB5D0000}"/>
    <cellStyle name="Normal 8 2 3 5 5 2" xfId="24153" xr:uid="{00000000-0005-0000-0000-0000BC5D0000}"/>
    <cellStyle name="Normal 8 2 3 5 6" xfId="24154" xr:uid="{00000000-0005-0000-0000-0000BD5D0000}"/>
    <cellStyle name="Normal 8 2 3 5 6 2" xfId="24155" xr:uid="{00000000-0005-0000-0000-0000BE5D0000}"/>
    <cellStyle name="Normal 8 2 3 5 7" xfId="24156" xr:uid="{00000000-0005-0000-0000-0000BF5D0000}"/>
    <cellStyle name="Normal 8 2 3 6" xfId="24157" xr:uid="{00000000-0005-0000-0000-0000C05D0000}"/>
    <cellStyle name="Normal 8 2 3 6 2" xfId="24158" xr:uid="{00000000-0005-0000-0000-0000C15D0000}"/>
    <cellStyle name="Normal 8 2 3 6 2 2" xfId="24159" xr:uid="{00000000-0005-0000-0000-0000C25D0000}"/>
    <cellStyle name="Normal 8 2 3 6 2 2 2" xfId="24160" xr:uid="{00000000-0005-0000-0000-0000C35D0000}"/>
    <cellStyle name="Normal 8 2 3 6 2 2 2 2" xfId="24161" xr:uid="{00000000-0005-0000-0000-0000C45D0000}"/>
    <cellStyle name="Normal 8 2 3 6 2 2 3" xfId="24162" xr:uid="{00000000-0005-0000-0000-0000C55D0000}"/>
    <cellStyle name="Normal 8 2 3 6 2 3" xfId="24163" xr:uid="{00000000-0005-0000-0000-0000C65D0000}"/>
    <cellStyle name="Normal 8 2 3 6 2 3 2" xfId="24164" xr:uid="{00000000-0005-0000-0000-0000C75D0000}"/>
    <cellStyle name="Normal 8 2 3 6 2 3 2 2" xfId="24165" xr:uid="{00000000-0005-0000-0000-0000C85D0000}"/>
    <cellStyle name="Normal 8 2 3 6 2 3 3" xfId="24166" xr:uid="{00000000-0005-0000-0000-0000C95D0000}"/>
    <cellStyle name="Normal 8 2 3 6 2 4" xfId="24167" xr:uid="{00000000-0005-0000-0000-0000CA5D0000}"/>
    <cellStyle name="Normal 8 2 3 6 2 4 2" xfId="24168" xr:uid="{00000000-0005-0000-0000-0000CB5D0000}"/>
    <cellStyle name="Normal 8 2 3 6 2 5" xfId="24169" xr:uid="{00000000-0005-0000-0000-0000CC5D0000}"/>
    <cellStyle name="Normal 8 2 3 6 2 5 2" xfId="24170" xr:uid="{00000000-0005-0000-0000-0000CD5D0000}"/>
    <cellStyle name="Normal 8 2 3 6 2 6" xfId="24171" xr:uid="{00000000-0005-0000-0000-0000CE5D0000}"/>
    <cellStyle name="Normal 8 2 3 6 3" xfId="24172" xr:uid="{00000000-0005-0000-0000-0000CF5D0000}"/>
    <cellStyle name="Normal 8 2 3 6 3 2" xfId="24173" xr:uid="{00000000-0005-0000-0000-0000D05D0000}"/>
    <cellStyle name="Normal 8 2 3 6 3 2 2" xfId="24174" xr:uid="{00000000-0005-0000-0000-0000D15D0000}"/>
    <cellStyle name="Normal 8 2 3 6 3 3" xfId="24175" xr:uid="{00000000-0005-0000-0000-0000D25D0000}"/>
    <cellStyle name="Normal 8 2 3 6 4" xfId="24176" xr:uid="{00000000-0005-0000-0000-0000D35D0000}"/>
    <cellStyle name="Normal 8 2 3 6 4 2" xfId="24177" xr:uid="{00000000-0005-0000-0000-0000D45D0000}"/>
    <cellStyle name="Normal 8 2 3 6 4 2 2" xfId="24178" xr:uid="{00000000-0005-0000-0000-0000D55D0000}"/>
    <cellStyle name="Normal 8 2 3 6 4 3" xfId="24179" xr:uid="{00000000-0005-0000-0000-0000D65D0000}"/>
    <cellStyle name="Normal 8 2 3 6 5" xfId="24180" xr:uid="{00000000-0005-0000-0000-0000D75D0000}"/>
    <cellStyle name="Normal 8 2 3 6 5 2" xfId="24181" xr:uid="{00000000-0005-0000-0000-0000D85D0000}"/>
    <cellStyle name="Normal 8 2 3 6 6" xfId="24182" xr:uid="{00000000-0005-0000-0000-0000D95D0000}"/>
    <cellStyle name="Normal 8 2 3 6 6 2" xfId="24183" xr:uid="{00000000-0005-0000-0000-0000DA5D0000}"/>
    <cellStyle name="Normal 8 2 3 6 7" xfId="24184" xr:uid="{00000000-0005-0000-0000-0000DB5D0000}"/>
    <cellStyle name="Normal 8 2 3 7" xfId="24185" xr:uid="{00000000-0005-0000-0000-0000DC5D0000}"/>
    <cellStyle name="Normal 8 2 3 7 2" xfId="24186" xr:uid="{00000000-0005-0000-0000-0000DD5D0000}"/>
    <cellStyle name="Normal 8 2 3 7 2 2" xfId="24187" xr:uid="{00000000-0005-0000-0000-0000DE5D0000}"/>
    <cellStyle name="Normal 8 2 3 7 2 2 2" xfId="24188" xr:uid="{00000000-0005-0000-0000-0000DF5D0000}"/>
    <cellStyle name="Normal 8 2 3 7 2 3" xfId="24189" xr:uid="{00000000-0005-0000-0000-0000E05D0000}"/>
    <cellStyle name="Normal 8 2 3 7 3" xfId="24190" xr:uid="{00000000-0005-0000-0000-0000E15D0000}"/>
    <cellStyle name="Normal 8 2 3 7 3 2" xfId="24191" xr:uid="{00000000-0005-0000-0000-0000E25D0000}"/>
    <cellStyle name="Normal 8 2 3 7 3 2 2" xfId="24192" xr:uid="{00000000-0005-0000-0000-0000E35D0000}"/>
    <cellStyle name="Normal 8 2 3 7 3 3" xfId="24193" xr:uid="{00000000-0005-0000-0000-0000E45D0000}"/>
    <cellStyle name="Normal 8 2 3 7 4" xfId="24194" xr:uid="{00000000-0005-0000-0000-0000E55D0000}"/>
    <cellStyle name="Normal 8 2 3 7 4 2" xfId="24195" xr:uid="{00000000-0005-0000-0000-0000E65D0000}"/>
    <cellStyle name="Normal 8 2 3 7 5" xfId="24196" xr:uid="{00000000-0005-0000-0000-0000E75D0000}"/>
    <cellStyle name="Normal 8 2 3 7 5 2" xfId="24197" xr:uid="{00000000-0005-0000-0000-0000E85D0000}"/>
    <cellStyle name="Normal 8 2 3 7 6" xfId="24198" xr:uid="{00000000-0005-0000-0000-0000E95D0000}"/>
    <cellStyle name="Normal 8 2 3 8" xfId="24199" xr:uid="{00000000-0005-0000-0000-0000EA5D0000}"/>
    <cellStyle name="Normal 8 2 3 8 2" xfId="24200" xr:uid="{00000000-0005-0000-0000-0000EB5D0000}"/>
    <cellStyle name="Normal 8 2 3 8 2 2" xfId="24201" xr:uid="{00000000-0005-0000-0000-0000EC5D0000}"/>
    <cellStyle name="Normal 8 2 3 8 3" xfId="24202" xr:uid="{00000000-0005-0000-0000-0000ED5D0000}"/>
    <cellStyle name="Normal 8 2 3 9" xfId="24203" xr:uid="{00000000-0005-0000-0000-0000EE5D0000}"/>
    <cellStyle name="Normal 8 2 3 9 2" xfId="24204" xr:uid="{00000000-0005-0000-0000-0000EF5D0000}"/>
    <cellStyle name="Normal 8 2 3 9 2 2" xfId="24205" xr:uid="{00000000-0005-0000-0000-0000F05D0000}"/>
    <cellStyle name="Normal 8 2 3 9 3" xfId="24206" xr:uid="{00000000-0005-0000-0000-0000F15D0000}"/>
    <cellStyle name="Normal 8 2 4" xfId="24207" xr:uid="{00000000-0005-0000-0000-0000F25D0000}"/>
    <cellStyle name="Normal 8 2 4 10" xfId="24208" xr:uid="{00000000-0005-0000-0000-0000F35D0000}"/>
    <cellStyle name="Normal 8 2 4 10 2" xfId="24209" xr:uid="{00000000-0005-0000-0000-0000F45D0000}"/>
    <cellStyle name="Normal 8 2 4 11" xfId="24210" xr:uid="{00000000-0005-0000-0000-0000F55D0000}"/>
    <cellStyle name="Normal 8 2 4 2" xfId="24211" xr:uid="{00000000-0005-0000-0000-0000F65D0000}"/>
    <cellStyle name="Normal 8 2 4 2 10" xfId="24212" xr:uid="{00000000-0005-0000-0000-0000F75D0000}"/>
    <cellStyle name="Normal 8 2 4 2 2" xfId="24213" xr:uid="{00000000-0005-0000-0000-0000F85D0000}"/>
    <cellStyle name="Normal 8 2 4 2 2 2" xfId="24214" xr:uid="{00000000-0005-0000-0000-0000F95D0000}"/>
    <cellStyle name="Normal 8 2 4 2 2 2 2" xfId="24215" xr:uid="{00000000-0005-0000-0000-0000FA5D0000}"/>
    <cellStyle name="Normal 8 2 4 2 2 2 2 2" xfId="24216" xr:uid="{00000000-0005-0000-0000-0000FB5D0000}"/>
    <cellStyle name="Normal 8 2 4 2 2 2 2 2 2" xfId="24217" xr:uid="{00000000-0005-0000-0000-0000FC5D0000}"/>
    <cellStyle name="Normal 8 2 4 2 2 2 2 2 2 2" xfId="24218" xr:uid="{00000000-0005-0000-0000-0000FD5D0000}"/>
    <cellStyle name="Normal 8 2 4 2 2 2 2 2 3" xfId="24219" xr:uid="{00000000-0005-0000-0000-0000FE5D0000}"/>
    <cellStyle name="Normal 8 2 4 2 2 2 2 3" xfId="24220" xr:uid="{00000000-0005-0000-0000-0000FF5D0000}"/>
    <cellStyle name="Normal 8 2 4 2 2 2 2 3 2" xfId="24221" xr:uid="{00000000-0005-0000-0000-0000005E0000}"/>
    <cellStyle name="Normal 8 2 4 2 2 2 2 3 2 2" xfId="24222" xr:uid="{00000000-0005-0000-0000-0000015E0000}"/>
    <cellStyle name="Normal 8 2 4 2 2 2 2 3 3" xfId="24223" xr:uid="{00000000-0005-0000-0000-0000025E0000}"/>
    <cellStyle name="Normal 8 2 4 2 2 2 2 4" xfId="24224" xr:uid="{00000000-0005-0000-0000-0000035E0000}"/>
    <cellStyle name="Normal 8 2 4 2 2 2 2 4 2" xfId="24225" xr:uid="{00000000-0005-0000-0000-0000045E0000}"/>
    <cellStyle name="Normal 8 2 4 2 2 2 2 5" xfId="24226" xr:uid="{00000000-0005-0000-0000-0000055E0000}"/>
    <cellStyle name="Normal 8 2 4 2 2 2 2 5 2" xfId="24227" xr:uid="{00000000-0005-0000-0000-0000065E0000}"/>
    <cellStyle name="Normal 8 2 4 2 2 2 2 6" xfId="24228" xr:uid="{00000000-0005-0000-0000-0000075E0000}"/>
    <cellStyle name="Normal 8 2 4 2 2 2 3" xfId="24229" xr:uid="{00000000-0005-0000-0000-0000085E0000}"/>
    <cellStyle name="Normal 8 2 4 2 2 2 3 2" xfId="24230" xr:uid="{00000000-0005-0000-0000-0000095E0000}"/>
    <cellStyle name="Normal 8 2 4 2 2 2 3 2 2" xfId="24231" xr:uid="{00000000-0005-0000-0000-00000A5E0000}"/>
    <cellStyle name="Normal 8 2 4 2 2 2 3 3" xfId="24232" xr:uid="{00000000-0005-0000-0000-00000B5E0000}"/>
    <cellStyle name="Normal 8 2 4 2 2 2 4" xfId="24233" xr:uid="{00000000-0005-0000-0000-00000C5E0000}"/>
    <cellStyle name="Normal 8 2 4 2 2 2 4 2" xfId="24234" xr:uid="{00000000-0005-0000-0000-00000D5E0000}"/>
    <cellStyle name="Normal 8 2 4 2 2 2 4 2 2" xfId="24235" xr:uid="{00000000-0005-0000-0000-00000E5E0000}"/>
    <cellStyle name="Normal 8 2 4 2 2 2 4 3" xfId="24236" xr:uid="{00000000-0005-0000-0000-00000F5E0000}"/>
    <cellStyle name="Normal 8 2 4 2 2 2 5" xfId="24237" xr:uid="{00000000-0005-0000-0000-0000105E0000}"/>
    <cellStyle name="Normal 8 2 4 2 2 2 5 2" xfId="24238" xr:uid="{00000000-0005-0000-0000-0000115E0000}"/>
    <cellStyle name="Normal 8 2 4 2 2 2 6" xfId="24239" xr:uid="{00000000-0005-0000-0000-0000125E0000}"/>
    <cellStyle name="Normal 8 2 4 2 2 2 6 2" xfId="24240" xr:uid="{00000000-0005-0000-0000-0000135E0000}"/>
    <cellStyle name="Normal 8 2 4 2 2 2 7" xfId="24241" xr:uid="{00000000-0005-0000-0000-0000145E0000}"/>
    <cellStyle name="Normal 8 2 4 2 2 3" xfId="24242" xr:uid="{00000000-0005-0000-0000-0000155E0000}"/>
    <cellStyle name="Normal 8 2 4 2 2 3 2" xfId="24243" xr:uid="{00000000-0005-0000-0000-0000165E0000}"/>
    <cellStyle name="Normal 8 2 4 2 2 3 2 2" xfId="24244" xr:uid="{00000000-0005-0000-0000-0000175E0000}"/>
    <cellStyle name="Normal 8 2 4 2 2 3 2 2 2" xfId="24245" xr:uid="{00000000-0005-0000-0000-0000185E0000}"/>
    <cellStyle name="Normal 8 2 4 2 2 3 2 3" xfId="24246" xr:uid="{00000000-0005-0000-0000-0000195E0000}"/>
    <cellStyle name="Normal 8 2 4 2 2 3 3" xfId="24247" xr:uid="{00000000-0005-0000-0000-00001A5E0000}"/>
    <cellStyle name="Normal 8 2 4 2 2 3 3 2" xfId="24248" xr:uid="{00000000-0005-0000-0000-00001B5E0000}"/>
    <cellStyle name="Normal 8 2 4 2 2 3 3 2 2" xfId="24249" xr:uid="{00000000-0005-0000-0000-00001C5E0000}"/>
    <cellStyle name="Normal 8 2 4 2 2 3 3 3" xfId="24250" xr:uid="{00000000-0005-0000-0000-00001D5E0000}"/>
    <cellStyle name="Normal 8 2 4 2 2 3 4" xfId="24251" xr:uid="{00000000-0005-0000-0000-00001E5E0000}"/>
    <cellStyle name="Normal 8 2 4 2 2 3 4 2" xfId="24252" xr:uid="{00000000-0005-0000-0000-00001F5E0000}"/>
    <cellStyle name="Normal 8 2 4 2 2 3 5" xfId="24253" xr:uid="{00000000-0005-0000-0000-0000205E0000}"/>
    <cellStyle name="Normal 8 2 4 2 2 3 5 2" xfId="24254" xr:uid="{00000000-0005-0000-0000-0000215E0000}"/>
    <cellStyle name="Normal 8 2 4 2 2 3 6" xfId="24255" xr:uid="{00000000-0005-0000-0000-0000225E0000}"/>
    <cellStyle name="Normal 8 2 4 2 2 4" xfId="24256" xr:uid="{00000000-0005-0000-0000-0000235E0000}"/>
    <cellStyle name="Normal 8 2 4 2 2 4 2" xfId="24257" xr:uid="{00000000-0005-0000-0000-0000245E0000}"/>
    <cellStyle name="Normal 8 2 4 2 2 4 2 2" xfId="24258" xr:uid="{00000000-0005-0000-0000-0000255E0000}"/>
    <cellStyle name="Normal 8 2 4 2 2 4 3" xfId="24259" xr:uid="{00000000-0005-0000-0000-0000265E0000}"/>
    <cellStyle name="Normal 8 2 4 2 2 5" xfId="24260" xr:uid="{00000000-0005-0000-0000-0000275E0000}"/>
    <cellStyle name="Normal 8 2 4 2 2 5 2" xfId="24261" xr:uid="{00000000-0005-0000-0000-0000285E0000}"/>
    <cellStyle name="Normal 8 2 4 2 2 5 2 2" xfId="24262" xr:uid="{00000000-0005-0000-0000-0000295E0000}"/>
    <cellStyle name="Normal 8 2 4 2 2 5 3" xfId="24263" xr:uid="{00000000-0005-0000-0000-00002A5E0000}"/>
    <cellStyle name="Normal 8 2 4 2 2 6" xfId="24264" xr:uid="{00000000-0005-0000-0000-00002B5E0000}"/>
    <cellStyle name="Normal 8 2 4 2 2 6 2" xfId="24265" xr:uid="{00000000-0005-0000-0000-00002C5E0000}"/>
    <cellStyle name="Normal 8 2 4 2 2 7" xfId="24266" xr:uid="{00000000-0005-0000-0000-00002D5E0000}"/>
    <cellStyle name="Normal 8 2 4 2 2 7 2" xfId="24267" xr:uid="{00000000-0005-0000-0000-00002E5E0000}"/>
    <cellStyle name="Normal 8 2 4 2 2 8" xfId="24268" xr:uid="{00000000-0005-0000-0000-00002F5E0000}"/>
    <cellStyle name="Normal 8 2 4 2 3" xfId="24269" xr:uid="{00000000-0005-0000-0000-0000305E0000}"/>
    <cellStyle name="Normal 8 2 4 2 3 2" xfId="24270" xr:uid="{00000000-0005-0000-0000-0000315E0000}"/>
    <cellStyle name="Normal 8 2 4 2 3 2 2" xfId="24271" xr:uid="{00000000-0005-0000-0000-0000325E0000}"/>
    <cellStyle name="Normal 8 2 4 2 3 2 2 2" xfId="24272" xr:uid="{00000000-0005-0000-0000-0000335E0000}"/>
    <cellStyle name="Normal 8 2 4 2 3 2 2 2 2" xfId="24273" xr:uid="{00000000-0005-0000-0000-0000345E0000}"/>
    <cellStyle name="Normal 8 2 4 2 3 2 2 3" xfId="24274" xr:uid="{00000000-0005-0000-0000-0000355E0000}"/>
    <cellStyle name="Normal 8 2 4 2 3 2 3" xfId="24275" xr:uid="{00000000-0005-0000-0000-0000365E0000}"/>
    <cellStyle name="Normal 8 2 4 2 3 2 3 2" xfId="24276" xr:uid="{00000000-0005-0000-0000-0000375E0000}"/>
    <cellStyle name="Normal 8 2 4 2 3 2 3 2 2" xfId="24277" xr:uid="{00000000-0005-0000-0000-0000385E0000}"/>
    <cellStyle name="Normal 8 2 4 2 3 2 3 3" xfId="24278" xr:uid="{00000000-0005-0000-0000-0000395E0000}"/>
    <cellStyle name="Normal 8 2 4 2 3 2 4" xfId="24279" xr:uid="{00000000-0005-0000-0000-00003A5E0000}"/>
    <cellStyle name="Normal 8 2 4 2 3 2 4 2" xfId="24280" xr:uid="{00000000-0005-0000-0000-00003B5E0000}"/>
    <cellStyle name="Normal 8 2 4 2 3 2 5" xfId="24281" xr:uid="{00000000-0005-0000-0000-00003C5E0000}"/>
    <cellStyle name="Normal 8 2 4 2 3 2 5 2" xfId="24282" xr:uid="{00000000-0005-0000-0000-00003D5E0000}"/>
    <cellStyle name="Normal 8 2 4 2 3 2 6" xfId="24283" xr:uid="{00000000-0005-0000-0000-00003E5E0000}"/>
    <cellStyle name="Normal 8 2 4 2 3 3" xfId="24284" xr:uid="{00000000-0005-0000-0000-00003F5E0000}"/>
    <cellStyle name="Normal 8 2 4 2 3 3 2" xfId="24285" xr:uid="{00000000-0005-0000-0000-0000405E0000}"/>
    <cellStyle name="Normal 8 2 4 2 3 3 2 2" xfId="24286" xr:uid="{00000000-0005-0000-0000-0000415E0000}"/>
    <cellStyle name="Normal 8 2 4 2 3 3 3" xfId="24287" xr:uid="{00000000-0005-0000-0000-0000425E0000}"/>
    <cellStyle name="Normal 8 2 4 2 3 4" xfId="24288" xr:uid="{00000000-0005-0000-0000-0000435E0000}"/>
    <cellStyle name="Normal 8 2 4 2 3 4 2" xfId="24289" xr:uid="{00000000-0005-0000-0000-0000445E0000}"/>
    <cellStyle name="Normal 8 2 4 2 3 4 2 2" xfId="24290" xr:uid="{00000000-0005-0000-0000-0000455E0000}"/>
    <cellStyle name="Normal 8 2 4 2 3 4 3" xfId="24291" xr:uid="{00000000-0005-0000-0000-0000465E0000}"/>
    <cellStyle name="Normal 8 2 4 2 3 5" xfId="24292" xr:uid="{00000000-0005-0000-0000-0000475E0000}"/>
    <cellStyle name="Normal 8 2 4 2 3 5 2" xfId="24293" xr:uid="{00000000-0005-0000-0000-0000485E0000}"/>
    <cellStyle name="Normal 8 2 4 2 3 6" xfId="24294" xr:uid="{00000000-0005-0000-0000-0000495E0000}"/>
    <cellStyle name="Normal 8 2 4 2 3 6 2" xfId="24295" xr:uid="{00000000-0005-0000-0000-00004A5E0000}"/>
    <cellStyle name="Normal 8 2 4 2 3 7" xfId="24296" xr:uid="{00000000-0005-0000-0000-00004B5E0000}"/>
    <cellStyle name="Normal 8 2 4 2 4" xfId="24297" xr:uid="{00000000-0005-0000-0000-00004C5E0000}"/>
    <cellStyle name="Normal 8 2 4 2 4 2" xfId="24298" xr:uid="{00000000-0005-0000-0000-00004D5E0000}"/>
    <cellStyle name="Normal 8 2 4 2 4 2 2" xfId="24299" xr:uid="{00000000-0005-0000-0000-00004E5E0000}"/>
    <cellStyle name="Normal 8 2 4 2 4 2 2 2" xfId="24300" xr:uid="{00000000-0005-0000-0000-00004F5E0000}"/>
    <cellStyle name="Normal 8 2 4 2 4 2 2 2 2" xfId="24301" xr:uid="{00000000-0005-0000-0000-0000505E0000}"/>
    <cellStyle name="Normal 8 2 4 2 4 2 2 3" xfId="24302" xr:uid="{00000000-0005-0000-0000-0000515E0000}"/>
    <cellStyle name="Normal 8 2 4 2 4 2 3" xfId="24303" xr:uid="{00000000-0005-0000-0000-0000525E0000}"/>
    <cellStyle name="Normal 8 2 4 2 4 2 3 2" xfId="24304" xr:uid="{00000000-0005-0000-0000-0000535E0000}"/>
    <cellStyle name="Normal 8 2 4 2 4 2 3 2 2" xfId="24305" xr:uid="{00000000-0005-0000-0000-0000545E0000}"/>
    <cellStyle name="Normal 8 2 4 2 4 2 3 3" xfId="24306" xr:uid="{00000000-0005-0000-0000-0000555E0000}"/>
    <cellStyle name="Normal 8 2 4 2 4 2 4" xfId="24307" xr:uid="{00000000-0005-0000-0000-0000565E0000}"/>
    <cellStyle name="Normal 8 2 4 2 4 2 4 2" xfId="24308" xr:uid="{00000000-0005-0000-0000-0000575E0000}"/>
    <cellStyle name="Normal 8 2 4 2 4 2 5" xfId="24309" xr:uid="{00000000-0005-0000-0000-0000585E0000}"/>
    <cellStyle name="Normal 8 2 4 2 4 2 5 2" xfId="24310" xr:uid="{00000000-0005-0000-0000-0000595E0000}"/>
    <cellStyle name="Normal 8 2 4 2 4 2 6" xfId="24311" xr:uid="{00000000-0005-0000-0000-00005A5E0000}"/>
    <cellStyle name="Normal 8 2 4 2 4 3" xfId="24312" xr:uid="{00000000-0005-0000-0000-00005B5E0000}"/>
    <cellStyle name="Normal 8 2 4 2 4 3 2" xfId="24313" xr:uid="{00000000-0005-0000-0000-00005C5E0000}"/>
    <cellStyle name="Normal 8 2 4 2 4 3 2 2" xfId="24314" xr:uid="{00000000-0005-0000-0000-00005D5E0000}"/>
    <cellStyle name="Normal 8 2 4 2 4 3 3" xfId="24315" xr:uid="{00000000-0005-0000-0000-00005E5E0000}"/>
    <cellStyle name="Normal 8 2 4 2 4 4" xfId="24316" xr:uid="{00000000-0005-0000-0000-00005F5E0000}"/>
    <cellStyle name="Normal 8 2 4 2 4 4 2" xfId="24317" xr:uid="{00000000-0005-0000-0000-0000605E0000}"/>
    <cellStyle name="Normal 8 2 4 2 4 4 2 2" xfId="24318" xr:uid="{00000000-0005-0000-0000-0000615E0000}"/>
    <cellStyle name="Normal 8 2 4 2 4 4 3" xfId="24319" xr:uid="{00000000-0005-0000-0000-0000625E0000}"/>
    <cellStyle name="Normal 8 2 4 2 4 5" xfId="24320" xr:uid="{00000000-0005-0000-0000-0000635E0000}"/>
    <cellStyle name="Normal 8 2 4 2 4 5 2" xfId="24321" xr:uid="{00000000-0005-0000-0000-0000645E0000}"/>
    <cellStyle name="Normal 8 2 4 2 4 6" xfId="24322" xr:uid="{00000000-0005-0000-0000-0000655E0000}"/>
    <cellStyle name="Normal 8 2 4 2 4 6 2" xfId="24323" xr:uid="{00000000-0005-0000-0000-0000665E0000}"/>
    <cellStyle name="Normal 8 2 4 2 4 7" xfId="24324" xr:uid="{00000000-0005-0000-0000-0000675E0000}"/>
    <cellStyle name="Normal 8 2 4 2 5" xfId="24325" xr:uid="{00000000-0005-0000-0000-0000685E0000}"/>
    <cellStyle name="Normal 8 2 4 2 5 2" xfId="24326" xr:uid="{00000000-0005-0000-0000-0000695E0000}"/>
    <cellStyle name="Normal 8 2 4 2 5 2 2" xfId="24327" xr:uid="{00000000-0005-0000-0000-00006A5E0000}"/>
    <cellStyle name="Normal 8 2 4 2 5 2 2 2" xfId="24328" xr:uid="{00000000-0005-0000-0000-00006B5E0000}"/>
    <cellStyle name="Normal 8 2 4 2 5 2 3" xfId="24329" xr:uid="{00000000-0005-0000-0000-00006C5E0000}"/>
    <cellStyle name="Normal 8 2 4 2 5 3" xfId="24330" xr:uid="{00000000-0005-0000-0000-00006D5E0000}"/>
    <cellStyle name="Normal 8 2 4 2 5 3 2" xfId="24331" xr:uid="{00000000-0005-0000-0000-00006E5E0000}"/>
    <cellStyle name="Normal 8 2 4 2 5 3 2 2" xfId="24332" xr:uid="{00000000-0005-0000-0000-00006F5E0000}"/>
    <cellStyle name="Normal 8 2 4 2 5 3 3" xfId="24333" xr:uid="{00000000-0005-0000-0000-0000705E0000}"/>
    <cellStyle name="Normal 8 2 4 2 5 4" xfId="24334" xr:uid="{00000000-0005-0000-0000-0000715E0000}"/>
    <cellStyle name="Normal 8 2 4 2 5 4 2" xfId="24335" xr:uid="{00000000-0005-0000-0000-0000725E0000}"/>
    <cellStyle name="Normal 8 2 4 2 5 5" xfId="24336" xr:uid="{00000000-0005-0000-0000-0000735E0000}"/>
    <cellStyle name="Normal 8 2 4 2 5 5 2" xfId="24337" xr:uid="{00000000-0005-0000-0000-0000745E0000}"/>
    <cellStyle name="Normal 8 2 4 2 5 6" xfId="24338" xr:uid="{00000000-0005-0000-0000-0000755E0000}"/>
    <cellStyle name="Normal 8 2 4 2 6" xfId="24339" xr:uid="{00000000-0005-0000-0000-0000765E0000}"/>
    <cellStyle name="Normal 8 2 4 2 6 2" xfId="24340" xr:uid="{00000000-0005-0000-0000-0000775E0000}"/>
    <cellStyle name="Normal 8 2 4 2 6 2 2" xfId="24341" xr:uid="{00000000-0005-0000-0000-0000785E0000}"/>
    <cellStyle name="Normal 8 2 4 2 6 3" xfId="24342" xr:uid="{00000000-0005-0000-0000-0000795E0000}"/>
    <cellStyle name="Normal 8 2 4 2 7" xfId="24343" xr:uid="{00000000-0005-0000-0000-00007A5E0000}"/>
    <cellStyle name="Normal 8 2 4 2 7 2" xfId="24344" xr:uid="{00000000-0005-0000-0000-00007B5E0000}"/>
    <cellStyle name="Normal 8 2 4 2 7 2 2" xfId="24345" xr:uid="{00000000-0005-0000-0000-00007C5E0000}"/>
    <cellStyle name="Normal 8 2 4 2 7 3" xfId="24346" xr:uid="{00000000-0005-0000-0000-00007D5E0000}"/>
    <cellStyle name="Normal 8 2 4 2 8" xfId="24347" xr:uid="{00000000-0005-0000-0000-00007E5E0000}"/>
    <cellStyle name="Normal 8 2 4 2 8 2" xfId="24348" xr:uid="{00000000-0005-0000-0000-00007F5E0000}"/>
    <cellStyle name="Normal 8 2 4 2 9" xfId="24349" xr:uid="{00000000-0005-0000-0000-0000805E0000}"/>
    <cellStyle name="Normal 8 2 4 2 9 2" xfId="24350" xr:uid="{00000000-0005-0000-0000-0000815E0000}"/>
    <cellStyle name="Normal 8 2 4 3" xfId="24351" xr:uid="{00000000-0005-0000-0000-0000825E0000}"/>
    <cellStyle name="Normal 8 2 4 3 2" xfId="24352" xr:uid="{00000000-0005-0000-0000-0000835E0000}"/>
    <cellStyle name="Normal 8 2 4 3 2 2" xfId="24353" xr:uid="{00000000-0005-0000-0000-0000845E0000}"/>
    <cellStyle name="Normal 8 2 4 3 2 2 2" xfId="24354" xr:uid="{00000000-0005-0000-0000-0000855E0000}"/>
    <cellStyle name="Normal 8 2 4 3 2 2 2 2" xfId="24355" xr:uid="{00000000-0005-0000-0000-0000865E0000}"/>
    <cellStyle name="Normal 8 2 4 3 2 2 2 2 2" xfId="24356" xr:uid="{00000000-0005-0000-0000-0000875E0000}"/>
    <cellStyle name="Normal 8 2 4 3 2 2 2 3" xfId="24357" xr:uid="{00000000-0005-0000-0000-0000885E0000}"/>
    <cellStyle name="Normal 8 2 4 3 2 2 3" xfId="24358" xr:uid="{00000000-0005-0000-0000-0000895E0000}"/>
    <cellStyle name="Normal 8 2 4 3 2 2 3 2" xfId="24359" xr:uid="{00000000-0005-0000-0000-00008A5E0000}"/>
    <cellStyle name="Normal 8 2 4 3 2 2 3 2 2" xfId="24360" xr:uid="{00000000-0005-0000-0000-00008B5E0000}"/>
    <cellStyle name="Normal 8 2 4 3 2 2 3 3" xfId="24361" xr:uid="{00000000-0005-0000-0000-00008C5E0000}"/>
    <cellStyle name="Normal 8 2 4 3 2 2 4" xfId="24362" xr:uid="{00000000-0005-0000-0000-00008D5E0000}"/>
    <cellStyle name="Normal 8 2 4 3 2 2 4 2" xfId="24363" xr:uid="{00000000-0005-0000-0000-00008E5E0000}"/>
    <cellStyle name="Normal 8 2 4 3 2 2 5" xfId="24364" xr:uid="{00000000-0005-0000-0000-00008F5E0000}"/>
    <cellStyle name="Normal 8 2 4 3 2 2 5 2" xfId="24365" xr:uid="{00000000-0005-0000-0000-0000905E0000}"/>
    <cellStyle name="Normal 8 2 4 3 2 2 6" xfId="24366" xr:uid="{00000000-0005-0000-0000-0000915E0000}"/>
    <cellStyle name="Normal 8 2 4 3 2 3" xfId="24367" xr:uid="{00000000-0005-0000-0000-0000925E0000}"/>
    <cellStyle name="Normal 8 2 4 3 2 3 2" xfId="24368" xr:uid="{00000000-0005-0000-0000-0000935E0000}"/>
    <cellStyle name="Normal 8 2 4 3 2 3 2 2" xfId="24369" xr:uid="{00000000-0005-0000-0000-0000945E0000}"/>
    <cellStyle name="Normal 8 2 4 3 2 3 3" xfId="24370" xr:uid="{00000000-0005-0000-0000-0000955E0000}"/>
    <cellStyle name="Normal 8 2 4 3 2 4" xfId="24371" xr:uid="{00000000-0005-0000-0000-0000965E0000}"/>
    <cellStyle name="Normal 8 2 4 3 2 4 2" xfId="24372" xr:uid="{00000000-0005-0000-0000-0000975E0000}"/>
    <cellStyle name="Normal 8 2 4 3 2 4 2 2" xfId="24373" xr:uid="{00000000-0005-0000-0000-0000985E0000}"/>
    <cellStyle name="Normal 8 2 4 3 2 4 3" xfId="24374" xr:uid="{00000000-0005-0000-0000-0000995E0000}"/>
    <cellStyle name="Normal 8 2 4 3 2 5" xfId="24375" xr:uid="{00000000-0005-0000-0000-00009A5E0000}"/>
    <cellStyle name="Normal 8 2 4 3 2 5 2" xfId="24376" xr:uid="{00000000-0005-0000-0000-00009B5E0000}"/>
    <cellStyle name="Normal 8 2 4 3 2 6" xfId="24377" xr:uid="{00000000-0005-0000-0000-00009C5E0000}"/>
    <cellStyle name="Normal 8 2 4 3 2 6 2" xfId="24378" xr:uid="{00000000-0005-0000-0000-00009D5E0000}"/>
    <cellStyle name="Normal 8 2 4 3 2 7" xfId="24379" xr:uid="{00000000-0005-0000-0000-00009E5E0000}"/>
    <cellStyle name="Normal 8 2 4 3 3" xfId="24380" xr:uid="{00000000-0005-0000-0000-00009F5E0000}"/>
    <cellStyle name="Normal 8 2 4 3 3 2" xfId="24381" xr:uid="{00000000-0005-0000-0000-0000A05E0000}"/>
    <cellStyle name="Normal 8 2 4 3 3 2 2" xfId="24382" xr:uid="{00000000-0005-0000-0000-0000A15E0000}"/>
    <cellStyle name="Normal 8 2 4 3 3 2 2 2" xfId="24383" xr:uid="{00000000-0005-0000-0000-0000A25E0000}"/>
    <cellStyle name="Normal 8 2 4 3 3 2 3" xfId="24384" xr:uid="{00000000-0005-0000-0000-0000A35E0000}"/>
    <cellStyle name="Normal 8 2 4 3 3 3" xfId="24385" xr:uid="{00000000-0005-0000-0000-0000A45E0000}"/>
    <cellStyle name="Normal 8 2 4 3 3 3 2" xfId="24386" xr:uid="{00000000-0005-0000-0000-0000A55E0000}"/>
    <cellStyle name="Normal 8 2 4 3 3 3 2 2" xfId="24387" xr:uid="{00000000-0005-0000-0000-0000A65E0000}"/>
    <cellStyle name="Normal 8 2 4 3 3 3 3" xfId="24388" xr:uid="{00000000-0005-0000-0000-0000A75E0000}"/>
    <cellStyle name="Normal 8 2 4 3 3 4" xfId="24389" xr:uid="{00000000-0005-0000-0000-0000A85E0000}"/>
    <cellStyle name="Normal 8 2 4 3 3 4 2" xfId="24390" xr:uid="{00000000-0005-0000-0000-0000A95E0000}"/>
    <cellStyle name="Normal 8 2 4 3 3 5" xfId="24391" xr:uid="{00000000-0005-0000-0000-0000AA5E0000}"/>
    <cellStyle name="Normal 8 2 4 3 3 5 2" xfId="24392" xr:uid="{00000000-0005-0000-0000-0000AB5E0000}"/>
    <cellStyle name="Normal 8 2 4 3 3 6" xfId="24393" xr:uid="{00000000-0005-0000-0000-0000AC5E0000}"/>
    <cellStyle name="Normal 8 2 4 3 4" xfId="24394" xr:uid="{00000000-0005-0000-0000-0000AD5E0000}"/>
    <cellStyle name="Normal 8 2 4 3 4 2" xfId="24395" xr:uid="{00000000-0005-0000-0000-0000AE5E0000}"/>
    <cellStyle name="Normal 8 2 4 3 4 2 2" xfId="24396" xr:uid="{00000000-0005-0000-0000-0000AF5E0000}"/>
    <cellStyle name="Normal 8 2 4 3 4 3" xfId="24397" xr:uid="{00000000-0005-0000-0000-0000B05E0000}"/>
    <cellStyle name="Normal 8 2 4 3 5" xfId="24398" xr:uid="{00000000-0005-0000-0000-0000B15E0000}"/>
    <cellStyle name="Normal 8 2 4 3 5 2" xfId="24399" xr:uid="{00000000-0005-0000-0000-0000B25E0000}"/>
    <cellStyle name="Normal 8 2 4 3 5 2 2" xfId="24400" xr:uid="{00000000-0005-0000-0000-0000B35E0000}"/>
    <cellStyle name="Normal 8 2 4 3 5 3" xfId="24401" xr:uid="{00000000-0005-0000-0000-0000B45E0000}"/>
    <cellStyle name="Normal 8 2 4 3 6" xfId="24402" xr:uid="{00000000-0005-0000-0000-0000B55E0000}"/>
    <cellStyle name="Normal 8 2 4 3 6 2" xfId="24403" xr:uid="{00000000-0005-0000-0000-0000B65E0000}"/>
    <cellStyle name="Normal 8 2 4 3 7" xfId="24404" xr:uid="{00000000-0005-0000-0000-0000B75E0000}"/>
    <cellStyle name="Normal 8 2 4 3 7 2" xfId="24405" xr:uid="{00000000-0005-0000-0000-0000B85E0000}"/>
    <cellStyle name="Normal 8 2 4 3 8" xfId="24406" xr:uid="{00000000-0005-0000-0000-0000B95E0000}"/>
    <cellStyle name="Normal 8 2 4 4" xfId="24407" xr:uid="{00000000-0005-0000-0000-0000BA5E0000}"/>
    <cellStyle name="Normal 8 2 4 4 2" xfId="24408" xr:uid="{00000000-0005-0000-0000-0000BB5E0000}"/>
    <cellStyle name="Normal 8 2 4 4 2 2" xfId="24409" xr:uid="{00000000-0005-0000-0000-0000BC5E0000}"/>
    <cellStyle name="Normal 8 2 4 4 2 2 2" xfId="24410" xr:uid="{00000000-0005-0000-0000-0000BD5E0000}"/>
    <cellStyle name="Normal 8 2 4 4 2 2 2 2" xfId="24411" xr:uid="{00000000-0005-0000-0000-0000BE5E0000}"/>
    <cellStyle name="Normal 8 2 4 4 2 2 3" xfId="24412" xr:uid="{00000000-0005-0000-0000-0000BF5E0000}"/>
    <cellStyle name="Normal 8 2 4 4 2 3" xfId="24413" xr:uid="{00000000-0005-0000-0000-0000C05E0000}"/>
    <cellStyle name="Normal 8 2 4 4 2 3 2" xfId="24414" xr:uid="{00000000-0005-0000-0000-0000C15E0000}"/>
    <cellStyle name="Normal 8 2 4 4 2 3 2 2" xfId="24415" xr:uid="{00000000-0005-0000-0000-0000C25E0000}"/>
    <cellStyle name="Normal 8 2 4 4 2 3 3" xfId="24416" xr:uid="{00000000-0005-0000-0000-0000C35E0000}"/>
    <cellStyle name="Normal 8 2 4 4 2 4" xfId="24417" xr:uid="{00000000-0005-0000-0000-0000C45E0000}"/>
    <cellStyle name="Normal 8 2 4 4 2 4 2" xfId="24418" xr:uid="{00000000-0005-0000-0000-0000C55E0000}"/>
    <cellStyle name="Normal 8 2 4 4 2 5" xfId="24419" xr:uid="{00000000-0005-0000-0000-0000C65E0000}"/>
    <cellStyle name="Normal 8 2 4 4 2 5 2" xfId="24420" xr:uid="{00000000-0005-0000-0000-0000C75E0000}"/>
    <cellStyle name="Normal 8 2 4 4 2 6" xfId="24421" xr:uid="{00000000-0005-0000-0000-0000C85E0000}"/>
    <cellStyle name="Normal 8 2 4 4 3" xfId="24422" xr:uid="{00000000-0005-0000-0000-0000C95E0000}"/>
    <cellStyle name="Normal 8 2 4 4 3 2" xfId="24423" xr:uid="{00000000-0005-0000-0000-0000CA5E0000}"/>
    <cellStyle name="Normal 8 2 4 4 3 2 2" xfId="24424" xr:uid="{00000000-0005-0000-0000-0000CB5E0000}"/>
    <cellStyle name="Normal 8 2 4 4 3 3" xfId="24425" xr:uid="{00000000-0005-0000-0000-0000CC5E0000}"/>
    <cellStyle name="Normal 8 2 4 4 4" xfId="24426" xr:uid="{00000000-0005-0000-0000-0000CD5E0000}"/>
    <cellStyle name="Normal 8 2 4 4 4 2" xfId="24427" xr:uid="{00000000-0005-0000-0000-0000CE5E0000}"/>
    <cellStyle name="Normal 8 2 4 4 4 2 2" xfId="24428" xr:uid="{00000000-0005-0000-0000-0000CF5E0000}"/>
    <cellStyle name="Normal 8 2 4 4 4 3" xfId="24429" xr:uid="{00000000-0005-0000-0000-0000D05E0000}"/>
    <cellStyle name="Normal 8 2 4 4 5" xfId="24430" xr:uid="{00000000-0005-0000-0000-0000D15E0000}"/>
    <cellStyle name="Normal 8 2 4 4 5 2" xfId="24431" xr:uid="{00000000-0005-0000-0000-0000D25E0000}"/>
    <cellStyle name="Normal 8 2 4 4 6" xfId="24432" xr:uid="{00000000-0005-0000-0000-0000D35E0000}"/>
    <cellStyle name="Normal 8 2 4 4 6 2" xfId="24433" xr:uid="{00000000-0005-0000-0000-0000D45E0000}"/>
    <cellStyle name="Normal 8 2 4 4 7" xfId="24434" xr:uid="{00000000-0005-0000-0000-0000D55E0000}"/>
    <cellStyle name="Normal 8 2 4 5" xfId="24435" xr:uid="{00000000-0005-0000-0000-0000D65E0000}"/>
    <cellStyle name="Normal 8 2 4 5 2" xfId="24436" xr:uid="{00000000-0005-0000-0000-0000D75E0000}"/>
    <cellStyle name="Normal 8 2 4 5 2 2" xfId="24437" xr:uid="{00000000-0005-0000-0000-0000D85E0000}"/>
    <cellStyle name="Normal 8 2 4 5 2 2 2" xfId="24438" xr:uid="{00000000-0005-0000-0000-0000D95E0000}"/>
    <cellStyle name="Normal 8 2 4 5 2 2 2 2" xfId="24439" xr:uid="{00000000-0005-0000-0000-0000DA5E0000}"/>
    <cellStyle name="Normal 8 2 4 5 2 2 3" xfId="24440" xr:uid="{00000000-0005-0000-0000-0000DB5E0000}"/>
    <cellStyle name="Normal 8 2 4 5 2 3" xfId="24441" xr:uid="{00000000-0005-0000-0000-0000DC5E0000}"/>
    <cellStyle name="Normal 8 2 4 5 2 3 2" xfId="24442" xr:uid="{00000000-0005-0000-0000-0000DD5E0000}"/>
    <cellStyle name="Normal 8 2 4 5 2 3 2 2" xfId="24443" xr:uid="{00000000-0005-0000-0000-0000DE5E0000}"/>
    <cellStyle name="Normal 8 2 4 5 2 3 3" xfId="24444" xr:uid="{00000000-0005-0000-0000-0000DF5E0000}"/>
    <cellStyle name="Normal 8 2 4 5 2 4" xfId="24445" xr:uid="{00000000-0005-0000-0000-0000E05E0000}"/>
    <cellStyle name="Normal 8 2 4 5 2 4 2" xfId="24446" xr:uid="{00000000-0005-0000-0000-0000E15E0000}"/>
    <cellStyle name="Normal 8 2 4 5 2 5" xfId="24447" xr:uid="{00000000-0005-0000-0000-0000E25E0000}"/>
    <cellStyle name="Normal 8 2 4 5 2 5 2" xfId="24448" xr:uid="{00000000-0005-0000-0000-0000E35E0000}"/>
    <cellStyle name="Normal 8 2 4 5 2 6" xfId="24449" xr:uid="{00000000-0005-0000-0000-0000E45E0000}"/>
    <cellStyle name="Normal 8 2 4 5 3" xfId="24450" xr:uid="{00000000-0005-0000-0000-0000E55E0000}"/>
    <cellStyle name="Normal 8 2 4 5 3 2" xfId="24451" xr:uid="{00000000-0005-0000-0000-0000E65E0000}"/>
    <cellStyle name="Normal 8 2 4 5 3 2 2" xfId="24452" xr:uid="{00000000-0005-0000-0000-0000E75E0000}"/>
    <cellStyle name="Normal 8 2 4 5 3 3" xfId="24453" xr:uid="{00000000-0005-0000-0000-0000E85E0000}"/>
    <cellStyle name="Normal 8 2 4 5 4" xfId="24454" xr:uid="{00000000-0005-0000-0000-0000E95E0000}"/>
    <cellStyle name="Normal 8 2 4 5 4 2" xfId="24455" xr:uid="{00000000-0005-0000-0000-0000EA5E0000}"/>
    <cellStyle name="Normal 8 2 4 5 4 2 2" xfId="24456" xr:uid="{00000000-0005-0000-0000-0000EB5E0000}"/>
    <cellStyle name="Normal 8 2 4 5 4 3" xfId="24457" xr:uid="{00000000-0005-0000-0000-0000EC5E0000}"/>
    <cellStyle name="Normal 8 2 4 5 5" xfId="24458" xr:uid="{00000000-0005-0000-0000-0000ED5E0000}"/>
    <cellStyle name="Normal 8 2 4 5 5 2" xfId="24459" xr:uid="{00000000-0005-0000-0000-0000EE5E0000}"/>
    <cellStyle name="Normal 8 2 4 5 6" xfId="24460" xr:uid="{00000000-0005-0000-0000-0000EF5E0000}"/>
    <cellStyle name="Normal 8 2 4 5 6 2" xfId="24461" xr:uid="{00000000-0005-0000-0000-0000F05E0000}"/>
    <cellStyle name="Normal 8 2 4 5 7" xfId="24462" xr:uid="{00000000-0005-0000-0000-0000F15E0000}"/>
    <cellStyle name="Normal 8 2 4 6" xfId="24463" xr:uid="{00000000-0005-0000-0000-0000F25E0000}"/>
    <cellStyle name="Normal 8 2 4 6 2" xfId="24464" xr:uid="{00000000-0005-0000-0000-0000F35E0000}"/>
    <cellStyle name="Normal 8 2 4 6 2 2" xfId="24465" xr:uid="{00000000-0005-0000-0000-0000F45E0000}"/>
    <cellStyle name="Normal 8 2 4 6 2 2 2" xfId="24466" xr:uid="{00000000-0005-0000-0000-0000F55E0000}"/>
    <cellStyle name="Normal 8 2 4 6 2 3" xfId="24467" xr:uid="{00000000-0005-0000-0000-0000F65E0000}"/>
    <cellStyle name="Normal 8 2 4 6 3" xfId="24468" xr:uid="{00000000-0005-0000-0000-0000F75E0000}"/>
    <cellStyle name="Normal 8 2 4 6 3 2" xfId="24469" xr:uid="{00000000-0005-0000-0000-0000F85E0000}"/>
    <cellStyle name="Normal 8 2 4 6 3 2 2" xfId="24470" xr:uid="{00000000-0005-0000-0000-0000F95E0000}"/>
    <cellStyle name="Normal 8 2 4 6 3 3" xfId="24471" xr:uid="{00000000-0005-0000-0000-0000FA5E0000}"/>
    <cellStyle name="Normal 8 2 4 6 4" xfId="24472" xr:uid="{00000000-0005-0000-0000-0000FB5E0000}"/>
    <cellStyle name="Normal 8 2 4 6 4 2" xfId="24473" xr:uid="{00000000-0005-0000-0000-0000FC5E0000}"/>
    <cellStyle name="Normal 8 2 4 6 5" xfId="24474" xr:uid="{00000000-0005-0000-0000-0000FD5E0000}"/>
    <cellStyle name="Normal 8 2 4 6 5 2" xfId="24475" xr:uid="{00000000-0005-0000-0000-0000FE5E0000}"/>
    <cellStyle name="Normal 8 2 4 6 6" xfId="24476" xr:uid="{00000000-0005-0000-0000-0000FF5E0000}"/>
    <cellStyle name="Normal 8 2 4 7" xfId="24477" xr:uid="{00000000-0005-0000-0000-0000005F0000}"/>
    <cellStyle name="Normal 8 2 4 7 2" xfId="24478" xr:uid="{00000000-0005-0000-0000-0000015F0000}"/>
    <cellStyle name="Normal 8 2 4 7 2 2" xfId="24479" xr:uid="{00000000-0005-0000-0000-0000025F0000}"/>
    <cellStyle name="Normal 8 2 4 7 3" xfId="24480" xr:uid="{00000000-0005-0000-0000-0000035F0000}"/>
    <cellStyle name="Normal 8 2 4 8" xfId="24481" xr:uid="{00000000-0005-0000-0000-0000045F0000}"/>
    <cellStyle name="Normal 8 2 4 8 2" xfId="24482" xr:uid="{00000000-0005-0000-0000-0000055F0000}"/>
    <cellStyle name="Normal 8 2 4 8 2 2" xfId="24483" xr:uid="{00000000-0005-0000-0000-0000065F0000}"/>
    <cellStyle name="Normal 8 2 4 8 3" xfId="24484" xr:uid="{00000000-0005-0000-0000-0000075F0000}"/>
    <cellStyle name="Normal 8 2 4 9" xfId="24485" xr:uid="{00000000-0005-0000-0000-0000085F0000}"/>
    <cellStyle name="Normal 8 2 4 9 2" xfId="24486" xr:uid="{00000000-0005-0000-0000-0000095F0000}"/>
    <cellStyle name="Normal 8 2 5" xfId="24487" xr:uid="{00000000-0005-0000-0000-00000A5F0000}"/>
    <cellStyle name="Normal 8 2 5 10" xfId="24488" xr:uid="{00000000-0005-0000-0000-00000B5F0000}"/>
    <cellStyle name="Normal 8 2 5 2" xfId="24489" xr:uid="{00000000-0005-0000-0000-00000C5F0000}"/>
    <cellStyle name="Normal 8 2 5 2 2" xfId="24490" xr:uid="{00000000-0005-0000-0000-00000D5F0000}"/>
    <cellStyle name="Normal 8 2 5 2 2 2" xfId="24491" xr:uid="{00000000-0005-0000-0000-00000E5F0000}"/>
    <cellStyle name="Normal 8 2 5 2 2 2 2" xfId="24492" xr:uid="{00000000-0005-0000-0000-00000F5F0000}"/>
    <cellStyle name="Normal 8 2 5 2 2 2 2 2" xfId="24493" xr:uid="{00000000-0005-0000-0000-0000105F0000}"/>
    <cellStyle name="Normal 8 2 5 2 2 2 2 2 2" xfId="24494" xr:uid="{00000000-0005-0000-0000-0000115F0000}"/>
    <cellStyle name="Normal 8 2 5 2 2 2 2 3" xfId="24495" xr:uid="{00000000-0005-0000-0000-0000125F0000}"/>
    <cellStyle name="Normal 8 2 5 2 2 2 3" xfId="24496" xr:uid="{00000000-0005-0000-0000-0000135F0000}"/>
    <cellStyle name="Normal 8 2 5 2 2 2 3 2" xfId="24497" xr:uid="{00000000-0005-0000-0000-0000145F0000}"/>
    <cellStyle name="Normal 8 2 5 2 2 2 3 2 2" xfId="24498" xr:uid="{00000000-0005-0000-0000-0000155F0000}"/>
    <cellStyle name="Normal 8 2 5 2 2 2 3 3" xfId="24499" xr:uid="{00000000-0005-0000-0000-0000165F0000}"/>
    <cellStyle name="Normal 8 2 5 2 2 2 4" xfId="24500" xr:uid="{00000000-0005-0000-0000-0000175F0000}"/>
    <cellStyle name="Normal 8 2 5 2 2 2 4 2" xfId="24501" xr:uid="{00000000-0005-0000-0000-0000185F0000}"/>
    <cellStyle name="Normal 8 2 5 2 2 2 5" xfId="24502" xr:uid="{00000000-0005-0000-0000-0000195F0000}"/>
    <cellStyle name="Normal 8 2 5 2 2 2 5 2" xfId="24503" xr:uid="{00000000-0005-0000-0000-00001A5F0000}"/>
    <cellStyle name="Normal 8 2 5 2 2 2 6" xfId="24504" xr:uid="{00000000-0005-0000-0000-00001B5F0000}"/>
    <cellStyle name="Normal 8 2 5 2 2 3" xfId="24505" xr:uid="{00000000-0005-0000-0000-00001C5F0000}"/>
    <cellStyle name="Normal 8 2 5 2 2 3 2" xfId="24506" xr:uid="{00000000-0005-0000-0000-00001D5F0000}"/>
    <cellStyle name="Normal 8 2 5 2 2 3 2 2" xfId="24507" xr:uid="{00000000-0005-0000-0000-00001E5F0000}"/>
    <cellStyle name="Normal 8 2 5 2 2 3 3" xfId="24508" xr:uid="{00000000-0005-0000-0000-00001F5F0000}"/>
    <cellStyle name="Normal 8 2 5 2 2 4" xfId="24509" xr:uid="{00000000-0005-0000-0000-0000205F0000}"/>
    <cellStyle name="Normal 8 2 5 2 2 4 2" xfId="24510" xr:uid="{00000000-0005-0000-0000-0000215F0000}"/>
    <cellStyle name="Normal 8 2 5 2 2 4 2 2" xfId="24511" xr:uid="{00000000-0005-0000-0000-0000225F0000}"/>
    <cellStyle name="Normal 8 2 5 2 2 4 3" xfId="24512" xr:uid="{00000000-0005-0000-0000-0000235F0000}"/>
    <cellStyle name="Normal 8 2 5 2 2 5" xfId="24513" xr:uid="{00000000-0005-0000-0000-0000245F0000}"/>
    <cellStyle name="Normal 8 2 5 2 2 5 2" xfId="24514" xr:uid="{00000000-0005-0000-0000-0000255F0000}"/>
    <cellStyle name="Normal 8 2 5 2 2 6" xfId="24515" xr:uid="{00000000-0005-0000-0000-0000265F0000}"/>
    <cellStyle name="Normal 8 2 5 2 2 6 2" xfId="24516" xr:uid="{00000000-0005-0000-0000-0000275F0000}"/>
    <cellStyle name="Normal 8 2 5 2 2 7" xfId="24517" xr:uid="{00000000-0005-0000-0000-0000285F0000}"/>
    <cellStyle name="Normal 8 2 5 2 3" xfId="24518" xr:uid="{00000000-0005-0000-0000-0000295F0000}"/>
    <cellStyle name="Normal 8 2 5 2 3 2" xfId="24519" xr:uid="{00000000-0005-0000-0000-00002A5F0000}"/>
    <cellStyle name="Normal 8 2 5 2 3 2 2" xfId="24520" xr:uid="{00000000-0005-0000-0000-00002B5F0000}"/>
    <cellStyle name="Normal 8 2 5 2 3 2 2 2" xfId="24521" xr:uid="{00000000-0005-0000-0000-00002C5F0000}"/>
    <cellStyle name="Normal 8 2 5 2 3 2 3" xfId="24522" xr:uid="{00000000-0005-0000-0000-00002D5F0000}"/>
    <cellStyle name="Normal 8 2 5 2 3 3" xfId="24523" xr:uid="{00000000-0005-0000-0000-00002E5F0000}"/>
    <cellStyle name="Normal 8 2 5 2 3 3 2" xfId="24524" xr:uid="{00000000-0005-0000-0000-00002F5F0000}"/>
    <cellStyle name="Normal 8 2 5 2 3 3 2 2" xfId="24525" xr:uid="{00000000-0005-0000-0000-0000305F0000}"/>
    <cellStyle name="Normal 8 2 5 2 3 3 3" xfId="24526" xr:uid="{00000000-0005-0000-0000-0000315F0000}"/>
    <cellStyle name="Normal 8 2 5 2 3 4" xfId="24527" xr:uid="{00000000-0005-0000-0000-0000325F0000}"/>
    <cellStyle name="Normal 8 2 5 2 3 4 2" xfId="24528" xr:uid="{00000000-0005-0000-0000-0000335F0000}"/>
    <cellStyle name="Normal 8 2 5 2 3 5" xfId="24529" xr:uid="{00000000-0005-0000-0000-0000345F0000}"/>
    <cellStyle name="Normal 8 2 5 2 3 5 2" xfId="24530" xr:uid="{00000000-0005-0000-0000-0000355F0000}"/>
    <cellStyle name="Normal 8 2 5 2 3 6" xfId="24531" xr:uid="{00000000-0005-0000-0000-0000365F0000}"/>
    <cellStyle name="Normal 8 2 5 2 4" xfId="24532" xr:uid="{00000000-0005-0000-0000-0000375F0000}"/>
    <cellStyle name="Normal 8 2 5 2 4 2" xfId="24533" xr:uid="{00000000-0005-0000-0000-0000385F0000}"/>
    <cellStyle name="Normal 8 2 5 2 4 2 2" xfId="24534" xr:uid="{00000000-0005-0000-0000-0000395F0000}"/>
    <cellStyle name="Normal 8 2 5 2 4 3" xfId="24535" xr:uid="{00000000-0005-0000-0000-00003A5F0000}"/>
    <cellStyle name="Normal 8 2 5 2 5" xfId="24536" xr:uid="{00000000-0005-0000-0000-00003B5F0000}"/>
    <cellStyle name="Normal 8 2 5 2 5 2" xfId="24537" xr:uid="{00000000-0005-0000-0000-00003C5F0000}"/>
    <cellStyle name="Normal 8 2 5 2 5 2 2" xfId="24538" xr:uid="{00000000-0005-0000-0000-00003D5F0000}"/>
    <cellStyle name="Normal 8 2 5 2 5 3" xfId="24539" xr:uid="{00000000-0005-0000-0000-00003E5F0000}"/>
    <cellStyle name="Normal 8 2 5 2 6" xfId="24540" xr:uid="{00000000-0005-0000-0000-00003F5F0000}"/>
    <cellStyle name="Normal 8 2 5 2 6 2" xfId="24541" xr:uid="{00000000-0005-0000-0000-0000405F0000}"/>
    <cellStyle name="Normal 8 2 5 2 7" xfId="24542" xr:uid="{00000000-0005-0000-0000-0000415F0000}"/>
    <cellStyle name="Normal 8 2 5 2 7 2" xfId="24543" xr:uid="{00000000-0005-0000-0000-0000425F0000}"/>
    <cellStyle name="Normal 8 2 5 2 8" xfId="24544" xr:uid="{00000000-0005-0000-0000-0000435F0000}"/>
    <cellStyle name="Normal 8 2 5 3" xfId="24545" xr:uid="{00000000-0005-0000-0000-0000445F0000}"/>
    <cellStyle name="Normal 8 2 5 3 2" xfId="24546" xr:uid="{00000000-0005-0000-0000-0000455F0000}"/>
    <cellStyle name="Normal 8 2 5 3 2 2" xfId="24547" xr:uid="{00000000-0005-0000-0000-0000465F0000}"/>
    <cellStyle name="Normal 8 2 5 3 2 2 2" xfId="24548" xr:uid="{00000000-0005-0000-0000-0000475F0000}"/>
    <cellStyle name="Normal 8 2 5 3 2 2 2 2" xfId="24549" xr:uid="{00000000-0005-0000-0000-0000485F0000}"/>
    <cellStyle name="Normal 8 2 5 3 2 2 3" xfId="24550" xr:uid="{00000000-0005-0000-0000-0000495F0000}"/>
    <cellStyle name="Normal 8 2 5 3 2 3" xfId="24551" xr:uid="{00000000-0005-0000-0000-00004A5F0000}"/>
    <cellStyle name="Normal 8 2 5 3 2 3 2" xfId="24552" xr:uid="{00000000-0005-0000-0000-00004B5F0000}"/>
    <cellStyle name="Normal 8 2 5 3 2 3 2 2" xfId="24553" xr:uid="{00000000-0005-0000-0000-00004C5F0000}"/>
    <cellStyle name="Normal 8 2 5 3 2 3 3" xfId="24554" xr:uid="{00000000-0005-0000-0000-00004D5F0000}"/>
    <cellStyle name="Normal 8 2 5 3 2 4" xfId="24555" xr:uid="{00000000-0005-0000-0000-00004E5F0000}"/>
    <cellStyle name="Normal 8 2 5 3 2 4 2" xfId="24556" xr:uid="{00000000-0005-0000-0000-00004F5F0000}"/>
    <cellStyle name="Normal 8 2 5 3 2 5" xfId="24557" xr:uid="{00000000-0005-0000-0000-0000505F0000}"/>
    <cellStyle name="Normal 8 2 5 3 2 5 2" xfId="24558" xr:uid="{00000000-0005-0000-0000-0000515F0000}"/>
    <cellStyle name="Normal 8 2 5 3 2 6" xfId="24559" xr:uid="{00000000-0005-0000-0000-0000525F0000}"/>
    <cellStyle name="Normal 8 2 5 3 3" xfId="24560" xr:uid="{00000000-0005-0000-0000-0000535F0000}"/>
    <cellStyle name="Normal 8 2 5 3 3 2" xfId="24561" xr:uid="{00000000-0005-0000-0000-0000545F0000}"/>
    <cellStyle name="Normal 8 2 5 3 3 2 2" xfId="24562" xr:uid="{00000000-0005-0000-0000-0000555F0000}"/>
    <cellStyle name="Normal 8 2 5 3 3 3" xfId="24563" xr:uid="{00000000-0005-0000-0000-0000565F0000}"/>
    <cellStyle name="Normal 8 2 5 3 4" xfId="24564" xr:uid="{00000000-0005-0000-0000-0000575F0000}"/>
    <cellStyle name="Normal 8 2 5 3 4 2" xfId="24565" xr:uid="{00000000-0005-0000-0000-0000585F0000}"/>
    <cellStyle name="Normal 8 2 5 3 4 2 2" xfId="24566" xr:uid="{00000000-0005-0000-0000-0000595F0000}"/>
    <cellStyle name="Normal 8 2 5 3 4 3" xfId="24567" xr:uid="{00000000-0005-0000-0000-00005A5F0000}"/>
    <cellStyle name="Normal 8 2 5 3 5" xfId="24568" xr:uid="{00000000-0005-0000-0000-00005B5F0000}"/>
    <cellStyle name="Normal 8 2 5 3 5 2" xfId="24569" xr:uid="{00000000-0005-0000-0000-00005C5F0000}"/>
    <cellStyle name="Normal 8 2 5 3 6" xfId="24570" xr:uid="{00000000-0005-0000-0000-00005D5F0000}"/>
    <cellStyle name="Normal 8 2 5 3 6 2" xfId="24571" xr:uid="{00000000-0005-0000-0000-00005E5F0000}"/>
    <cellStyle name="Normal 8 2 5 3 7" xfId="24572" xr:uid="{00000000-0005-0000-0000-00005F5F0000}"/>
    <cellStyle name="Normal 8 2 5 4" xfId="24573" xr:uid="{00000000-0005-0000-0000-0000605F0000}"/>
    <cellStyle name="Normal 8 2 5 4 2" xfId="24574" xr:uid="{00000000-0005-0000-0000-0000615F0000}"/>
    <cellStyle name="Normal 8 2 5 4 2 2" xfId="24575" xr:uid="{00000000-0005-0000-0000-0000625F0000}"/>
    <cellStyle name="Normal 8 2 5 4 2 2 2" xfId="24576" xr:uid="{00000000-0005-0000-0000-0000635F0000}"/>
    <cellStyle name="Normal 8 2 5 4 2 2 2 2" xfId="24577" xr:uid="{00000000-0005-0000-0000-0000645F0000}"/>
    <cellStyle name="Normal 8 2 5 4 2 2 3" xfId="24578" xr:uid="{00000000-0005-0000-0000-0000655F0000}"/>
    <cellStyle name="Normal 8 2 5 4 2 3" xfId="24579" xr:uid="{00000000-0005-0000-0000-0000665F0000}"/>
    <cellStyle name="Normal 8 2 5 4 2 3 2" xfId="24580" xr:uid="{00000000-0005-0000-0000-0000675F0000}"/>
    <cellStyle name="Normal 8 2 5 4 2 3 2 2" xfId="24581" xr:uid="{00000000-0005-0000-0000-0000685F0000}"/>
    <cellStyle name="Normal 8 2 5 4 2 3 3" xfId="24582" xr:uid="{00000000-0005-0000-0000-0000695F0000}"/>
    <cellStyle name="Normal 8 2 5 4 2 4" xfId="24583" xr:uid="{00000000-0005-0000-0000-00006A5F0000}"/>
    <cellStyle name="Normal 8 2 5 4 2 4 2" xfId="24584" xr:uid="{00000000-0005-0000-0000-00006B5F0000}"/>
    <cellStyle name="Normal 8 2 5 4 2 5" xfId="24585" xr:uid="{00000000-0005-0000-0000-00006C5F0000}"/>
    <cellStyle name="Normal 8 2 5 4 2 5 2" xfId="24586" xr:uid="{00000000-0005-0000-0000-00006D5F0000}"/>
    <cellStyle name="Normal 8 2 5 4 2 6" xfId="24587" xr:uid="{00000000-0005-0000-0000-00006E5F0000}"/>
    <cellStyle name="Normal 8 2 5 4 3" xfId="24588" xr:uid="{00000000-0005-0000-0000-00006F5F0000}"/>
    <cellStyle name="Normal 8 2 5 4 3 2" xfId="24589" xr:uid="{00000000-0005-0000-0000-0000705F0000}"/>
    <cellStyle name="Normal 8 2 5 4 3 2 2" xfId="24590" xr:uid="{00000000-0005-0000-0000-0000715F0000}"/>
    <cellStyle name="Normal 8 2 5 4 3 3" xfId="24591" xr:uid="{00000000-0005-0000-0000-0000725F0000}"/>
    <cellStyle name="Normal 8 2 5 4 4" xfId="24592" xr:uid="{00000000-0005-0000-0000-0000735F0000}"/>
    <cellStyle name="Normal 8 2 5 4 4 2" xfId="24593" xr:uid="{00000000-0005-0000-0000-0000745F0000}"/>
    <cellStyle name="Normal 8 2 5 4 4 2 2" xfId="24594" xr:uid="{00000000-0005-0000-0000-0000755F0000}"/>
    <cellStyle name="Normal 8 2 5 4 4 3" xfId="24595" xr:uid="{00000000-0005-0000-0000-0000765F0000}"/>
    <cellStyle name="Normal 8 2 5 4 5" xfId="24596" xr:uid="{00000000-0005-0000-0000-0000775F0000}"/>
    <cellStyle name="Normal 8 2 5 4 5 2" xfId="24597" xr:uid="{00000000-0005-0000-0000-0000785F0000}"/>
    <cellStyle name="Normal 8 2 5 4 6" xfId="24598" xr:uid="{00000000-0005-0000-0000-0000795F0000}"/>
    <cellStyle name="Normal 8 2 5 4 6 2" xfId="24599" xr:uid="{00000000-0005-0000-0000-00007A5F0000}"/>
    <cellStyle name="Normal 8 2 5 4 7" xfId="24600" xr:uid="{00000000-0005-0000-0000-00007B5F0000}"/>
    <cellStyle name="Normal 8 2 5 5" xfId="24601" xr:uid="{00000000-0005-0000-0000-00007C5F0000}"/>
    <cellStyle name="Normal 8 2 5 5 2" xfId="24602" xr:uid="{00000000-0005-0000-0000-00007D5F0000}"/>
    <cellStyle name="Normal 8 2 5 5 2 2" xfId="24603" xr:uid="{00000000-0005-0000-0000-00007E5F0000}"/>
    <cellStyle name="Normal 8 2 5 5 2 2 2" xfId="24604" xr:uid="{00000000-0005-0000-0000-00007F5F0000}"/>
    <cellStyle name="Normal 8 2 5 5 2 3" xfId="24605" xr:uid="{00000000-0005-0000-0000-0000805F0000}"/>
    <cellStyle name="Normal 8 2 5 5 3" xfId="24606" xr:uid="{00000000-0005-0000-0000-0000815F0000}"/>
    <cellStyle name="Normal 8 2 5 5 3 2" xfId="24607" xr:uid="{00000000-0005-0000-0000-0000825F0000}"/>
    <cellStyle name="Normal 8 2 5 5 3 2 2" xfId="24608" xr:uid="{00000000-0005-0000-0000-0000835F0000}"/>
    <cellStyle name="Normal 8 2 5 5 3 3" xfId="24609" xr:uid="{00000000-0005-0000-0000-0000845F0000}"/>
    <cellStyle name="Normal 8 2 5 5 4" xfId="24610" xr:uid="{00000000-0005-0000-0000-0000855F0000}"/>
    <cellStyle name="Normal 8 2 5 5 4 2" xfId="24611" xr:uid="{00000000-0005-0000-0000-0000865F0000}"/>
    <cellStyle name="Normal 8 2 5 5 5" xfId="24612" xr:uid="{00000000-0005-0000-0000-0000875F0000}"/>
    <cellStyle name="Normal 8 2 5 5 5 2" xfId="24613" xr:uid="{00000000-0005-0000-0000-0000885F0000}"/>
    <cellStyle name="Normal 8 2 5 5 6" xfId="24614" xr:uid="{00000000-0005-0000-0000-0000895F0000}"/>
    <cellStyle name="Normal 8 2 5 6" xfId="24615" xr:uid="{00000000-0005-0000-0000-00008A5F0000}"/>
    <cellStyle name="Normal 8 2 5 6 2" xfId="24616" xr:uid="{00000000-0005-0000-0000-00008B5F0000}"/>
    <cellStyle name="Normal 8 2 5 6 2 2" xfId="24617" xr:uid="{00000000-0005-0000-0000-00008C5F0000}"/>
    <cellStyle name="Normal 8 2 5 6 3" xfId="24618" xr:uid="{00000000-0005-0000-0000-00008D5F0000}"/>
    <cellStyle name="Normal 8 2 5 7" xfId="24619" xr:uid="{00000000-0005-0000-0000-00008E5F0000}"/>
    <cellStyle name="Normal 8 2 5 7 2" xfId="24620" xr:uid="{00000000-0005-0000-0000-00008F5F0000}"/>
    <cellStyle name="Normal 8 2 5 7 2 2" xfId="24621" xr:uid="{00000000-0005-0000-0000-0000905F0000}"/>
    <cellStyle name="Normal 8 2 5 7 3" xfId="24622" xr:uid="{00000000-0005-0000-0000-0000915F0000}"/>
    <cellStyle name="Normal 8 2 5 8" xfId="24623" xr:uid="{00000000-0005-0000-0000-0000925F0000}"/>
    <cellStyle name="Normal 8 2 5 8 2" xfId="24624" xr:uid="{00000000-0005-0000-0000-0000935F0000}"/>
    <cellStyle name="Normal 8 2 5 9" xfId="24625" xr:uid="{00000000-0005-0000-0000-0000945F0000}"/>
    <cellStyle name="Normal 8 2 5 9 2" xfId="24626" xr:uid="{00000000-0005-0000-0000-0000955F0000}"/>
    <cellStyle name="Normal 8 2 6" xfId="24627" xr:uid="{00000000-0005-0000-0000-0000965F0000}"/>
    <cellStyle name="Normal 8 2 6 2" xfId="24628" xr:uid="{00000000-0005-0000-0000-0000975F0000}"/>
    <cellStyle name="Normal 8 2 6 2 2" xfId="24629" xr:uid="{00000000-0005-0000-0000-0000985F0000}"/>
    <cellStyle name="Normal 8 2 6 2 2 2" xfId="24630" xr:uid="{00000000-0005-0000-0000-0000995F0000}"/>
    <cellStyle name="Normal 8 2 6 2 2 2 2" xfId="24631" xr:uid="{00000000-0005-0000-0000-00009A5F0000}"/>
    <cellStyle name="Normal 8 2 6 2 2 2 2 2" xfId="24632" xr:uid="{00000000-0005-0000-0000-00009B5F0000}"/>
    <cellStyle name="Normal 8 2 6 2 2 2 3" xfId="24633" xr:uid="{00000000-0005-0000-0000-00009C5F0000}"/>
    <cellStyle name="Normal 8 2 6 2 2 3" xfId="24634" xr:uid="{00000000-0005-0000-0000-00009D5F0000}"/>
    <cellStyle name="Normal 8 2 6 2 2 3 2" xfId="24635" xr:uid="{00000000-0005-0000-0000-00009E5F0000}"/>
    <cellStyle name="Normal 8 2 6 2 2 3 2 2" xfId="24636" xr:uid="{00000000-0005-0000-0000-00009F5F0000}"/>
    <cellStyle name="Normal 8 2 6 2 2 3 3" xfId="24637" xr:uid="{00000000-0005-0000-0000-0000A05F0000}"/>
    <cellStyle name="Normal 8 2 6 2 2 4" xfId="24638" xr:uid="{00000000-0005-0000-0000-0000A15F0000}"/>
    <cellStyle name="Normal 8 2 6 2 2 4 2" xfId="24639" xr:uid="{00000000-0005-0000-0000-0000A25F0000}"/>
    <cellStyle name="Normal 8 2 6 2 2 5" xfId="24640" xr:uid="{00000000-0005-0000-0000-0000A35F0000}"/>
    <cellStyle name="Normal 8 2 6 2 2 5 2" xfId="24641" xr:uid="{00000000-0005-0000-0000-0000A45F0000}"/>
    <cellStyle name="Normal 8 2 6 2 2 6" xfId="24642" xr:uid="{00000000-0005-0000-0000-0000A55F0000}"/>
    <cellStyle name="Normal 8 2 6 2 3" xfId="24643" xr:uid="{00000000-0005-0000-0000-0000A65F0000}"/>
    <cellStyle name="Normal 8 2 6 2 3 2" xfId="24644" xr:uid="{00000000-0005-0000-0000-0000A75F0000}"/>
    <cellStyle name="Normal 8 2 6 2 3 2 2" xfId="24645" xr:uid="{00000000-0005-0000-0000-0000A85F0000}"/>
    <cellStyle name="Normal 8 2 6 2 3 3" xfId="24646" xr:uid="{00000000-0005-0000-0000-0000A95F0000}"/>
    <cellStyle name="Normal 8 2 6 2 4" xfId="24647" xr:uid="{00000000-0005-0000-0000-0000AA5F0000}"/>
    <cellStyle name="Normal 8 2 6 2 4 2" xfId="24648" xr:uid="{00000000-0005-0000-0000-0000AB5F0000}"/>
    <cellStyle name="Normal 8 2 6 2 4 2 2" xfId="24649" xr:uid="{00000000-0005-0000-0000-0000AC5F0000}"/>
    <cellStyle name="Normal 8 2 6 2 4 3" xfId="24650" xr:uid="{00000000-0005-0000-0000-0000AD5F0000}"/>
    <cellStyle name="Normal 8 2 6 2 5" xfId="24651" xr:uid="{00000000-0005-0000-0000-0000AE5F0000}"/>
    <cellStyle name="Normal 8 2 6 2 5 2" xfId="24652" xr:uid="{00000000-0005-0000-0000-0000AF5F0000}"/>
    <cellStyle name="Normal 8 2 6 2 6" xfId="24653" xr:uid="{00000000-0005-0000-0000-0000B05F0000}"/>
    <cellStyle name="Normal 8 2 6 2 6 2" xfId="24654" xr:uid="{00000000-0005-0000-0000-0000B15F0000}"/>
    <cellStyle name="Normal 8 2 6 2 7" xfId="24655" xr:uid="{00000000-0005-0000-0000-0000B25F0000}"/>
    <cellStyle name="Normal 8 2 6 3" xfId="24656" xr:uid="{00000000-0005-0000-0000-0000B35F0000}"/>
    <cellStyle name="Normal 8 2 6 3 2" xfId="24657" xr:uid="{00000000-0005-0000-0000-0000B45F0000}"/>
    <cellStyle name="Normal 8 2 6 3 2 2" xfId="24658" xr:uid="{00000000-0005-0000-0000-0000B55F0000}"/>
    <cellStyle name="Normal 8 2 6 3 2 2 2" xfId="24659" xr:uid="{00000000-0005-0000-0000-0000B65F0000}"/>
    <cellStyle name="Normal 8 2 6 3 2 3" xfId="24660" xr:uid="{00000000-0005-0000-0000-0000B75F0000}"/>
    <cellStyle name="Normal 8 2 6 3 3" xfId="24661" xr:uid="{00000000-0005-0000-0000-0000B85F0000}"/>
    <cellStyle name="Normal 8 2 6 3 3 2" xfId="24662" xr:uid="{00000000-0005-0000-0000-0000B95F0000}"/>
    <cellStyle name="Normal 8 2 6 3 3 2 2" xfId="24663" xr:uid="{00000000-0005-0000-0000-0000BA5F0000}"/>
    <cellStyle name="Normal 8 2 6 3 3 3" xfId="24664" xr:uid="{00000000-0005-0000-0000-0000BB5F0000}"/>
    <cellStyle name="Normal 8 2 6 3 4" xfId="24665" xr:uid="{00000000-0005-0000-0000-0000BC5F0000}"/>
    <cellStyle name="Normal 8 2 6 3 4 2" xfId="24666" xr:uid="{00000000-0005-0000-0000-0000BD5F0000}"/>
    <cellStyle name="Normal 8 2 6 3 5" xfId="24667" xr:uid="{00000000-0005-0000-0000-0000BE5F0000}"/>
    <cellStyle name="Normal 8 2 6 3 5 2" xfId="24668" xr:uid="{00000000-0005-0000-0000-0000BF5F0000}"/>
    <cellStyle name="Normal 8 2 6 3 6" xfId="24669" xr:uid="{00000000-0005-0000-0000-0000C05F0000}"/>
    <cellStyle name="Normal 8 2 6 4" xfId="24670" xr:uid="{00000000-0005-0000-0000-0000C15F0000}"/>
    <cellStyle name="Normal 8 2 6 4 2" xfId="24671" xr:uid="{00000000-0005-0000-0000-0000C25F0000}"/>
    <cellStyle name="Normal 8 2 6 4 2 2" xfId="24672" xr:uid="{00000000-0005-0000-0000-0000C35F0000}"/>
    <cellStyle name="Normal 8 2 6 4 3" xfId="24673" xr:uid="{00000000-0005-0000-0000-0000C45F0000}"/>
    <cellStyle name="Normal 8 2 6 5" xfId="24674" xr:uid="{00000000-0005-0000-0000-0000C55F0000}"/>
    <cellStyle name="Normal 8 2 6 5 2" xfId="24675" xr:uid="{00000000-0005-0000-0000-0000C65F0000}"/>
    <cellStyle name="Normal 8 2 6 5 2 2" xfId="24676" xr:uid="{00000000-0005-0000-0000-0000C75F0000}"/>
    <cellStyle name="Normal 8 2 6 5 3" xfId="24677" xr:uid="{00000000-0005-0000-0000-0000C85F0000}"/>
    <cellStyle name="Normal 8 2 6 6" xfId="24678" xr:uid="{00000000-0005-0000-0000-0000C95F0000}"/>
    <cellStyle name="Normal 8 2 6 6 2" xfId="24679" xr:uid="{00000000-0005-0000-0000-0000CA5F0000}"/>
    <cellStyle name="Normal 8 2 6 7" xfId="24680" xr:uid="{00000000-0005-0000-0000-0000CB5F0000}"/>
    <cellStyle name="Normal 8 2 6 7 2" xfId="24681" xr:uid="{00000000-0005-0000-0000-0000CC5F0000}"/>
    <cellStyle name="Normal 8 2 6 8" xfId="24682" xr:uid="{00000000-0005-0000-0000-0000CD5F0000}"/>
    <cellStyle name="Normal 8 2 7" xfId="24683" xr:uid="{00000000-0005-0000-0000-0000CE5F0000}"/>
    <cellStyle name="Normal 8 2 7 2" xfId="24684" xr:uid="{00000000-0005-0000-0000-0000CF5F0000}"/>
    <cellStyle name="Normal 8 2 7 2 2" xfId="24685" xr:uid="{00000000-0005-0000-0000-0000D05F0000}"/>
    <cellStyle name="Normal 8 2 7 2 2 2" xfId="24686" xr:uid="{00000000-0005-0000-0000-0000D15F0000}"/>
    <cellStyle name="Normal 8 2 7 2 2 2 2" xfId="24687" xr:uid="{00000000-0005-0000-0000-0000D25F0000}"/>
    <cellStyle name="Normal 8 2 7 2 2 3" xfId="24688" xr:uid="{00000000-0005-0000-0000-0000D35F0000}"/>
    <cellStyle name="Normal 8 2 7 2 3" xfId="24689" xr:uid="{00000000-0005-0000-0000-0000D45F0000}"/>
    <cellStyle name="Normal 8 2 7 2 3 2" xfId="24690" xr:uid="{00000000-0005-0000-0000-0000D55F0000}"/>
    <cellStyle name="Normal 8 2 7 2 3 2 2" xfId="24691" xr:uid="{00000000-0005-0000-0000-0000D65F0000}"/>
    <cellStyle name="Normal 8 2 7 2 3 3" xfId="24692" xr:uid="{00000000-0005-0000-0000-0000D75F0000}"/>
    <cellStyle name="Normal 8 2 7 2 4" xfId="24693" xr:uid="{00000000-0005-0000-0000-0000D85F0000}"/>
    <cellStyle name="Normal 8 2 7 2 4 2" xfId="24694" xr:uid="{00000000-0005-0000-0000-0000D95F0000}"/>
    <cellStyle name="Normal 8 2 7 2 5" xfId="24695" xr:uid="{00000000-0005-0000-0000-0000DA5F0000}"/>
    <cellStyle name="Normal 8 2 7 2 5 2" xfId="24696" xr:uid="{00000000-0005-0000-0000-0000DB5F0000}"/>
    <cellStyle name="Normal 8 2 7 2 6" xfId="24697" xr:uid="{00000000-0005-0000-0000-0000DC5F0000}"/>
    <cellStyle name="Normal 8 2 7 3" xfId="24698" xr:uid="{00000000-0005-0000-0000-0000DD5F0000}"/>
    <cellStyle name="Normal 8 2 7 3 2" xfId="24699" xr:uid="{00000000-0005-0000-0000-0000DE5F0000}"/>
    <cellStyle name="Normal 8 2 7 3 2 2" xfId="24700" xr:uid="{00000000-0005-0000-0000-0000DF5F0000}"/>
    <cellStyle name="Normal 8 2 7 3 3" xfId="24701" xr:uid="{00000000-0005-0000-0000-0000E05F0000}"/>
    <cellStyle name="Normal 8 2 7 4" xfId="24702" xr:uid="{00000000-0005-0000-0000-0000E15F0000}"/>
    <cellStyle name="Normal 8 2 7 4 2" xfId="24703" xr:uid="{00000000-0005-0000-0000-0000E25F0000}"/>
    <cellStyle name="Normal 8 2 7 4 2 2" xfId="24704" xr:uid="{00000000-0005-0000-0000-0000E35F0000}"/>
    <cellStyle name="Normal 8 2 7 4 3" xfId="24705" xr:uid="{00000000-0005-0000-0000-0000E45F0000}"/>
    <cellStyle name="Normal 8 2 7 5" xfId="24706" xr:uid="{00000000-0005-0000-0000-0000E55F0000}"/>
    <cellStyle name="Normal 8 2 7 5 2" xfId="24707" xr:uid="{00000000-0005-0000-0000-0000E65F0000}"/>
    <cellStyle name="Normal 8 2 7 6" xfId="24708" xr:uid="{00000000-0005-0000-0000-0000E75F0000}"/>
    <cellStyle name="Normal 8 2 7 6 2" xfId="24709" xr:uid="{00000000-0005-0000-0000-0000E85F0000}"/>
    <cellStyle name="Normal 8 2 7 7" xfId="24710" xr:uid="{00000000-0005-0000-0000-0000E95F0000}"/>
    <cellStyle name="Normal 8 2 8" xfId="24711" xr:uid="{00000000-0005-0000-0000-0000EA5F0000}"/>
    <cellStyle name="Normal 8 2 8 2" xfId="24712" xr:uid="{00000000-0005-0000-0000-0000EB5F0000}"/>
    <cellStyle name="Normal 8 2 8 2 2" xfId="24713" xr:uid="{00000000-0005-0000-0000-0000EC5F0000}"/>
    <cellStyle name="Normal 8 2 8 2 2 2" xfId="24714" xr:uid="{00000000-0005-0000-0000-0000ED5F0000}"/>
    <cellStyle name="Normal 8 2 8 2 2 2 2" xfId="24715" xr:uid="{00000000-0005-0000-0000-0000EE5F0000}"/>
    <cellStyle name="Normal 8 2 8 2 2 3" xfId="24716" xr:uid="{00000000-0005-0000-0000-0000EF5F0000}"/>
    <cellStyle name="Normal 8 2 8 2 3" xfId="24717" xr:uid="{00000000-0005-0000-0000-0000F05F0000}"/>
    <cellStyle name="Normal 8 2 8 2 3 2" xfId="24718" xr:uid="{00000000-0005-0000-0000-0000F15F0000}"/>
    <cellStyle name="Normal 8 2 8 2 3 2 2" xfId="24719" xr:uid="{00000000-0005-0000-0000-0000F25F0000}"/>
    <cellStyle name="Normal 8 2 8 2 3 3" xfId="24720" xr:uid="{00000000-0005-0000-0000-0000F35F0000}"/>
    <cellStyle name="Normal 8 2 8 2 4" xfId="24721" xr:uid="{00000000-0005-0000-0000-0000F45F0000}"/>
    <cellStyle name="Normal 8 2 8 2 4 2" xfId="24722" xr:uid="{00000000-0005-0000-0000-0000F55F0000}"/>
    <cellStyle name="Normal 8 2 8 2 5" xfId="24723" xr:uid="{00000000-0005-0000-0000-0000F65F0000}"/>
    <cellStyle name="Normal 8 2 8 2 5 2" xfId="24724" xr:uid="{00000000-0005-0000-0000-0000F75F0000}"/>
    <cellStyle name="Normal 8 2 8 2 6" xfId="24725" xr:uid="{00000000-0005-0000-0000-0000F85F0000}"/>
    <cellStyle name="Normal 8 2 8 3" xfId="24726" xr:uid="{00000000-0005-0000-0000-0000F95F0000}"/>
    <cellStyle name="Normal 8 2 8 3 2" xfId="24727" xr:uid="{00000000-0005-0000-0000-0000FA5F0000}"/>
    <cellStyle name="Normal 8 2 8 3 2 2" xfId="24728" xr:uid="{00000000-0005-0000-0000-0000FB5F0000}"/>
    <cellStyle name="Normal 8 2 8 3 3" xfId="24729" xr:uid="{00000000-0005-0000-0000-0000FC5F0000}"/>
    <cellStyle name="Normal 8 2 8 4" xfId="24730" xr:uid="{00000000-0005-0000-0000-0000FD5F0000}"/>
    <cellStyle name="Normal 8 2 8 4 2" xfId="24731" xr:uid="{00000000-0005-0000-0000-0000FE5F0000}"/>
    <cellStyle name="Normal 8 2 8 4 2 2" xfId="24732" xr:uid="{00000000-0005-0000-0000-0000FF5F0000}"/>
    <cellStyle name="Normal 8 2 8 4 3" xfId="24733" xr:uid="{00000000-0005-0000-0000-000000600000}"/>
    <cellStyle name="Normal 8 2 8 5" xfId="24734" xr:uid="{00000000-0005-0000-0000-000001600000}"/>
    <cellStyle name="Normal 8 2 8 5 2" xfId="24735" xr:uid="{00000000-0005-0000-0000-000002600000}"/>
    <cellStyle name="Normal 8 2 8 6" xfId="24736" xr:uid="{00000000-0005-0000-0000-000003600000}"/>
    <cellStyle name="Normal 8 2 8 6 2" xfId="24737" xr:uid="{00000000-0005-0000-0000-000004600000}"/>
    <cellStyle name="Normal 8 2 8 7" xfId="24738" xr:uid="{00000000-0005-0000-0000-000005600000}"/>
    <cellStyle name="Normal 8 2 9" xfId="24739" xr:uid="{00000000-0005-0000-0000-000006600000}"/>
    <cellStyle name="Normal 8 2 9 2" xfId="24740" xr:uid="{00000000-0005-0000-0000-000007600000}"/>
    <cellStyle name="Normal 8 2 9 2 2" xfId="24741" xr:uid="{00000000-0005-0000-0000-000008600000}"/>
    <cellStyle name="Normal 8 2 9 2 2 2" xfId="24742" xr:uid="{00000000-0005-0000-0000-000009600000}"/>
    <cellStyle name="Normal 8 2 9 2 3" xfId="24743" xr:uid="{00000000-0005-0000-0000-00000A600000}"/>
    <cellStyle name="Normal 8 2 9 3" xfId="24744" xr:uid="{00000000-0005-0000-0000-00000B600000}"/>
    <cellStyle name="Normal 8 2 9 3 2" xfId="24745" xr:uid="{00000000-0005-0000-0000-00000C600000}"/>
    <cellStyle name="Normal 8 2 9 3 2 2" xfId="24746" xr:uid="{00000000-0005-0000-0000-00000D600000}"/>
    <cellStyle name="Normal 8 2 9 3 3" xfId="24747" xr:uid="{00000000-0005-0000-0000-00000E600000}"/>
    <cellStyle name="Normal 8 2 9 4" xfId="24748" xr:uid="{00000000-0005-0000-0000-00000F600000}"/>
    <cellStyle name="Normal 8 2 9 4 2" xfId="24749" xr:uid="{00000000-0005-0000-0000-000010600000}"/>
    <cellStyle name="Normal 8 2 9 5" xfId="24750" xr:uid="{00000000-0005-0000-0000-000011600000}"/>
    <cellStyle name="Normal 8 2 9 5 2" xfId="24751" xr:uid="{00000000-0005-0000-0000-000012600000}"/>
    <cellStyle name="Normal 8 2 9 6" xfId="24752" xr:uid="{00000000-0005-0000-0000-000013600000}"/>
    <cellStyle name="Normal 8 2_3 - Revenue Credits" xfId="24753" xr:uid="{00000000-0005-0000-0000-000014600000}"/>
    <cellStyle name="Normal 8 3" xfId="24754" xr:uid="{00000000-0005-0000-0000-000015600000}"/>
    <cellStyle name="Normal 8 4" xfId="24755" xr:uid="{00000000-0005-0000-0000-000016600000}"/>
    <cellStyle name="Normal 8 4 10" xfId="24756" xr:uid="{00000000-0005-0000-0000-000017600000}"/>
    <cellStyle name="Normal 8 4 10 2" xfId="24757" xr:uid="{00000000-0005-0000-0000-000018600000}"/>
    <cellStyle name="Normal 8 4 11" xfId="24758" xr:uid="{00000000-0005-0000-0000-000019600000}"/>
    <cellStyle name="Normal 8 4 11 2" xfId="24759" xr:uid="{00000000-0005-0000-0000-00001A600000}"/>
    <cellStyle name="Normal 8 4 12" xfId="24760" xr:uid="{00000000-0005-0000-0000-00001B600000}"/>
    <cellStyle name="Normal 8 4 2" xfId="24761" xr:uid="{00000000-0005-0000-0000-00001C600000}"/>
    <cellStyle name="Normal 8 4 2 10" xfId="24762" xr:uid="{00000000-0005-0000-0000-00001D600000}"/>
    <cellStyle name="Normal 8 4 2 10 2" xfId="24763" xr:uid="{00000000-0005-0000-0000-00001E600000}"/>
    <cellStyle name="Normal 8 4 2 11" xfId="24764" xr:uid="{00000000-0005-0000-0000-00001F600000}"/>
    <cellStyle name="Normal 8 4 2 2" xfId="24765" xr:uid="{00000000-0005-0000-0000-000020600000}"/>
    <cellStyle name="Normal 8 4 2 2 10" xfId="24766" xr:uid="{00000000-0005-0000-0000-000021600000}"/>
    <cellStyle name="Normal 8 4 2 2 2" xfId="24767" xr:uid="{00000000-0005-0000-0000-000022600000}"/>
    <cellStyle name="Normal 8 4 2 2 2 2" xfId="24768" xr:uid="{00000000-0005-0000-0000-000023600000}"/>
    <cellStyle name="Normal 8 4 2 2 2 2 2" xfId="24769" xr:uid="{00000000-0005-0000-0000-000024600000}"/>
    <cellStyle name="Normal 8 4 2 2 2 2 2 2" xfId="24770" xr:uid="{00000000-0005-0000-0000-000025600000}"/>
    <cellStyle name="Normal 8 4 2 2 2 2 2 2 2" xfId="24771" xr:uid="{00000000-0005-0000-0000-000026600000}"/>
    <cellStyle name="Normal 8 4 2 2 2 2 2 2 2 2" xfId="24772" xr:uid="{00000000-0005-0000-0000-000027600000}"/>
    <cellStyle name="Normal 8 4 2 2 2 2 2 2 3" xfId="24773" xr:uid="{00000000-0005-0000-0000-000028600000}"/>
    <cellStyle name="Normal 8 4 2 2 2 2 2 3" xfId="24774" xr:uid="{00000000-0005-0000-0000-000029600000}"/>
    <cellStyle name="Normal 8 4 2 2 2 2 2 3 2" xfId="24775" xr:uid="{00000000-0005-0000-0000-00002A600000}"/>
    <cellStyle name="Normal 8 4 2 2 2 2 2 3 2 2" xfId="24776" xr:uid="{00000000-0005-0000-0000-00002B600000}"/>
    <cellStyle name="Normal 8 4 2 2 2 2 2 3 3" xfId="24777" xr:uid="{00000000-0005-0000-0000-00002C600000}"/>
    <cellStyle name="Normal 8 4 2 2 2 2 2 4" xfId="24778" xr:uid="{00000000-0005-0000-0000-00002D600000}"/>
    <cellStyle name="Normal 8 4 2 2 2 2 2 4 2" xfId="24779" xr:uid="{00000000-0005-0000-0000-00002E600000}"/>
    <cellStyle name="Normal 8 4 2 2 2 2 2 5" xfId="24780" xr:uid="{00000000-0005-0000-0000-00002F600000}"/>
    <cellStyle name="Normal 8 4 2 2 2 2 2 5 2" xfId="24781" xr:uid="{00000000-0005-0000-0000-000030600000}"/>
    <cellStyle name="Normal 8 4 2 2 2 2 2 6" xfId="24782" xr:uid="{00000000-0005-0000-0000-000031600000}"/>
    <cellStyle name="Normal 8 4 2 2 2 2 3" xfId="24783" xr:uid="{00000000-0005-0000-0000-000032600000}"/>
    <cellStyle name="Normal 8 4 2 2 2 2 3 2" xfId="24784" xr:uid="{00000000-0005-0000-0000-000033600000}"/>
    <cellStyle name="Normal 8 4 2 2 2 2 3 2 2" xfId="24785" xr:uid="{00000000-0005-0000-0000-000034600000}"/>
    <cellStyle name="Normal 8 4 2 2 2 2 3 3" xfId="24786" xr:uid="{00000000-0005-0000-0000-000035600000}"/>
    <cellStyle name="Normal 8 4 2 2 2 2 4" xfId="24787" xr:uid="{00000000-0005-0000-0000-000036600000}"/>
    <cellStyle name="Normal 8 4 2 2 2 2 4 2" xfId="24788" xr:uid="{00000000-0005-0000-0000-000037600000}"/>
    <cellStyle name="Normal 8 4 2 2 2 2 4 2 2" xfId="24789" xr:uid="{00000000-0005-0000-0000-000038600000}"/>
    <cellStyle name="Normal 8 4 2 2 2 2 4 3" xfId="24790" xr:uid="{00000000-0005-0000-0000-000039600000}"/>
    <cellStyle name="Normal 8 4 2 2 2 2 5" xfId="24791" xr:uid="{00000000-0005-0000-0000-00003A600000}"/>
    <cellStyle name="Normal 8 4 2 2 2 2 5 2" xfId="24792" xr:uid="{00000000-0005-0000-0000-00003B600000}"/>
    <cellStyle name="Normal 8 4 2 2 2 2 6" xfId="24793" xr:uid="{00000000-0005-0000-0000-00003C600000}"/>
    <cellStyle name="Normal 8 4 2 2 2 2 6 2" xfId="24794" xr:uid="{00000000-0005-0000-0000-00003D600000}"/>
    <cellStyle name="Normal 8 4 2 2 2 2 7" xfId="24795" xr:uid="{00000000-0005-0000-0000-00003E600000}"/>
    <cellStyle name="Normal 8 4 2 2 2 3" xfId="24796" xr:uid="{00000000-0005-0000-0000-00003F600000}"/>
    <cellStyle name="Normal 8 4 2 2 2 3 2" xfId="24797" xr:uid="{00000000-0005-0000-0000-000040600000}"/>
    <cellStyle name="Normal 8 4 2 2 2 3 2 2" xfId="24798" xr:uid="{00000000-0005-0000-0000-000041600000}"/>
    <cellStyle name="Normal 8 4 2 2 2 3 2 2 2" xfId="24799" xr:uid="{00000000-0005-0000-0000-000042600000}"/>
    <cellStyle name="Normal 8 4 2 2 2 3 2 3" xfId="24800" xr:uid="{00000000-0005-0000-0000-000043600000}"/>
    <cellStyle name="Normal 8 4 2 2 2 3 3" xfId="24801" xr:uid="{00000000-0005-0000-0000-000044600000}"/>
    <cellStyle name="Normal 8 4 2 2 2 3 3 2" xfId="24802" xr:uid="{00000000-0005-0000-0000-000045600000}"/>
    <cellStyle name="Normal 8 4 2 2 2 3 3 2 2" xfId="24803" xr:uid="{00000000-0005-0000-0000-000046600000}"/>
    <cellStyle name="Normal 8 4 2 2 2 3 3 3" xfId="24804" xr:uid="{00000000-0005-0000-0000-000047600000}"/>
    <cellStyle name="Normal 8 4 2 2 2 3 4" xfId="24805" xr:uid="{00000000-0005-0000-0000-000048600000}"/>
    <cellStyle name="Normal 8 4 2 2 2 3 4 2" xfId="24806" xr:uid="{00000000-0005-0000-0000-000049600000}"/>
    <cellStyle name="Normal 8 4 2 2 2 3 5" xfId="24807" xr:uid="{00000000-0005-0000-0000-00004A600000}"/>
    <cellStyle name="Normal 8 4 2 2 2 3 5 2" xfId="24808" xr:uid="{00000000-0005-0000-0000-00004B600000}"/>
    <cellStyle name="Normal 8 4 2 2 2 3 6" xfId="24809" xr:uid="{00000000-0005-0000-0000-00004C600000}"/>
    <cellStyle name="Normal 8 4 2 2 2 4" xfId="24810" xr:uid="{00000000-0005-0000-0000-00004D600000}"/>
    <cellStyle name="Normal 8 4 2 2 2 4 2" xfId="24811" xr:uid="{00000000-0005-0000-0000-00004E600000}"/>
    <cellStyle name="Normal 8 4 2 2 2 4 2 2" xfId="24812" xr:uid="{00000000-0005-0000-0000-00004F600000}"/>
    <cellStyle name="Normal 8 4 2 2 2 4 3" xfId="24813" xr:uid="{00000000-0005-0000-0000-000050600000}"/>
    <cellStyle name="Normal 8 4 2 2 2 5" xfId="24814" xr:uid="{00000000-0005-0000-0000-000051600000}"/>
    <cellStyle name="Normal 8 4 2 2 2 5 2" xfId="24815" xr:uid="{00000000-0005-0000-0000-000052600000}"/>
    <cellStyle name="Normal 8 4 2 2 2 5 2 2" xfId="24816" xr:uid="{00000000-0005-0000-0000-000053600000}"/>
    <cellStyle name="Normal 8 4 2 2 2 5 3" xfId="24817" xr:uid="{00000000-0005-0000-0000-000054600000}"/>
    <cellStyle name="Normal 8 4 2 2 2 6" xfId="24818" xr:uid="{00000000-0005-0000-0000-000055600000}"/>
    <cellStyle name="Normal 8 4 2 2 2 6 2" xfId="24819" xr:uid="{00000000-0005-0000-0000-000056600000}"/>
    <cellStyle name="Normal 8 4 2 2 2 7" xfId="24820" xr:uid="{00000000-0005-0000-0000-000057600000}"/>
    <cellStyle name="Normal 8 4 2 2 2 7 2" xfId="24821" xr:uid="{00000000-0005-0000-0000-000058600000}"/>
    <cellStyle name="Normal 8 4 2 2 2 8" xfId="24822" xr:uid="{00000000-0005-0000-0000-000059600000}"/>
    <cellStyle name="Normal 8 4 2 2 3" xfId="24823" xr:uid="{00000000-0005-0000-0000-00005A600000}"/>
    <cellStyle name="Normal 8 4 2 2 3 2" xfId="24824" xr:uid="{00000000-0005-0000-0000-00005B600000}"/>
    <cellStyle name="Normal 8 4 2 2 3 2 2" xfId="24825" xr:uid="{00000000-0005-0000-0000-00005C600000}"/>
    <cellStyle name="Normal 8 4 2 2 3 2 2 2" xfId="24826" xr:uid="{00000000-0005-0000-0000-00005D600000}"/>
    <cellStyle name="Normal 8 4 2 2 3 2 2 2 2" xfId="24827" xr:uid="{00000000-0005-0000-0000-00005E600000}"/>
    <cellStyle name="Normal 8 4 2 2 3 2 2 3" xfId="24828" xr:uid="{00000000-0005-0000-0000-00005F600000}"/>
    <cellStyle name="Normal 8 4 2 2 3 2 3" xfId="24829" xr:uid="{00000000-0005-0000-0000-000060600000}"/>
    <cellStyle name="Normal 8 4 2 2 3 2 3 2" xfId="24830" xr:uid="{00000000-0005-0000-0000-000061600000}"/>
    <cellStyle name="Normal 8 4 2 2 3 2 3 2 2" xfId="24831" xr:uid="{00000000-0005-0000-0000-000062600000}"/>
    <cellStyle name="Normal 8 4 2 2 3 2 3 3" xfId="24832" xr:uid="{00000000-0005-0000-0000-000063600000}"/>
    <cellStyle name="Normal 8 4 2 2 3 2 4" xfId="24833" xr:uid="{00000000-0005-0000-0000-000064600000}"/>
    <cellStyle name="Normal 8 4 2 2 3 2 4 2" xfId="24834" xr:uid="{00000000-0005-0000-0000-000065600000}"/>
    <cellStyle name="Normal 8 4 2 2 3 2 5" xfId="24835" xr:uid="{00000000-0005-0000-0000-000066600000}"/>
    <cellStyle name="Normal 8 4 2 2 3 2 5 2" xfId="24836" xr:uid="{00000000-0005-0000-0000-000067600000}"/>
    <cellStyle name="Normal 8 4 2 2 3 2 6" xfId="24837" xr:uid="{00000000-0005-0000-0000-000068600000}"/>
    <cellStyle name="Normal 8 4 2 2 3 3" xfId="24838" xr:uid="{00000000-0005-0000-0000-000069600000}"/>
    <cellStyle name="Normal 8 4 2 2 3 3 2" xfId="24839" xr:uid="{00000000-0005-0000-0000-00006A600000}"/>
    <cellStyle name="Normal 8 4 2 2 3 3 2 2" xfId="24840" xr:uid="{00000000-0005-0000-0000-00006B600000}"/>
    <cellStyle name="Normal 8 4 2 2 3 3 3" xfId="24841" xr:uid="{00000000-0005-0000-0000-00006C600000}"/>
    <cellStyle name="Normal 8 4 2 2 3 4" xfId="24842" xr:uid="{00000000-0005-0000-0000-00006D600000}"/>
    <cellStyle name="Normal 8 4 2 2 3 4 2" xfId="24843" xr:uid="{00000000-0005-0000-0000-00006E600000}"/>
    <cellStyle name="Normal 8 4 2 2 3 4 2 2" xfId="24844" xr:uid="{00000000-0005-0000-0000-00006F600000}"/>
    <cellStyle name="Normal 8 4 2 2 3 4 3" xfId="24845" xr:uid="{00000000-0005-0000-0000-000070600000}"/>
    <cellStyle name="Normal 8 4 2 2 3 5" xfId="24846" xr:uid="{00000000-0005-0000-0000-000071600000}"/>
    <cellStyle name="Normal 8 4 2 2 3 5 2" xfId="24847" xr:uid="{00000000-0005-0000-0000-000072600000}"/>
    <cellStyle name="Normal 8 4 2 2 3 6" xfId="24848" xr:uid="{00000000-0005-0000-0000-000073600000}"/>
    <cellStyle name="Normal 8 4 2 2 3 6 2" xfId="24849" xr:uid="{00000000-0005-0000-0000-000074600000}"/>
    <cellStyle name="Normal 8 4 2 2 3 7" xfId="24850" xr:uid="{00000000-0005-0000-0000-000075600000}"/>
    <cellStyle name="Normal 8 4 2 2 4" xfId="24851" xr:uid="{00000000-0005-0000-0000-000076600000}"/>
    <cellStyle name="Normal 8 4 2 2 4 2" xfId="24852" xr:uid="{00000000-0005-0000-0000-000077600000}"/>
    <cellStyle name="Normal 8 4 2 2 4 2 2" xfId="24853" xr:uid="{00000000-0005-0000-0000-000078600000}"/>
    <cellStyle name="Normal 8 4 2 2 4 2 2 2" xfId="24854" xr:uid="{00000000-0005-0000-0000-000079600000}"/>
    <cellStyle name="Normal 8 4 2 2 4 2 2 2 2" xfId="24855" xr:uid="{00000000-0005-0000-0000-00007A600000}"/>
    <cellStyle name="Normal 8 4 2 2 4 2 2 3" xfId="24856" xr:uid="{00000000-0005-0000-0000-00007B600000}"/>
    <cellStyle name="Normal 8 4 2 2 4 2 3" xfId="24857" xr:uid="{00000000-0005-0000-0000-00007C600000}"/>
    <cellStyle name="Normal 8 4 2 2 4 2 3 2" xfId="24858" xr:uid="{00000000-0005-0000-0000-00007D600000}"/>
    <cellStyle name="Normal 8 4 2 2 4 2 3 2 2" xfId="24859" xr:uid="{00000000-0005-0000-0000-00007E600000}"/>
    <cellStyle name="Normal 8 4 2 2 4 2 3 3" xfId="24860" xr:uid="{00000000-0005-0000-0000-00007F600000}"/>
    <cellStyle name="Normal 8 4 2 2 4 2 4" xfId="24861" xr:uid="{00000000-0005-0000-0000-000080600000}"/>
    <cellStyle name="Normal 8 4 2 2 4 2 4 2" xfId="24862" xr:uid="{00000000-0005-0000-0000-000081600000}"/>
    <cellStyle name="Normal 8 4 2 2 4 2 5" xfId="24863" xr:uid="{00000000-0005-0000-0000-000082600000}"/>
    <cellStyle name="Normal 8 4 2 2 4 2 5 2" xfId="24864" xr:uid="{00000000-0005-0000-0000-000083600000}"/>
    <cellStyle name="Normal 8 4 2 2 4 2 6" xfId="24865" xr:uid="{00000000-0005-0000-0000-000084600000}"/>
    <cellStyle name="Normal 8 4 2 2 4 3" xfId="24866" xr:uid="{00000000-0005-0000-0000-000085600000}"/>
    <cellStyle name="Normal 8 4 2 2 4 3 2" xfId="24867" xr:uid="{00000000-0005-0000-0000-000086600000}"/>
    <cellStyle name="Normal 8 4 2 2 4 3 2 2" xfId="24868" xr:uid="{00000000-0005-0000-0000-000087600000}"/>
    <cellStyle name="Normal 8 4 2 2 4 3 3" xfId="24869" xr:uid="{00000000-0005-0000-0000-000088600000}"/>
    <cellStyle name="Normal 8 4 2 2 4 4" xfId="24870" xr:uid="{00000000-0005-0000-0000-000089600000}"/>
    <cellStyle name="Normal 8 4 2 2 4 4 2" xfId="24871" xr:uid="{00000000-0005-0000-0000-00008A600000}"/>
    <cellStyle name="Normal 8 4 2 2 4 4 2 2" xfId="24872" xr:uid="{00000000-0005-0000-0000-00008B600000}"/>
    <cellStyle name="Normal 8 4 2 2 4 4 3" xfId="24873" xr:uid="{00000000-0005-0000-0000-00008C600000}"/>
    <cellStyle name="Normal 8 4 2 2 4 5" xfId="24874" xr:uid="{00000000-0005-0000-0000-00008D600000}"/>
    <cellStyle name="Normal 8 4 2 2 4 5 2" xfId="24875" xr:uid="{00000000-0005-0000-0000-00008E600000}"/>
    <cellStyle name="Normal 8 4 2 2 4 6" xfId="24876" xr:uid="{00000000-0005-0000-0000-00008F600000}"/>
    <cellStyle name="Normal 8 4 2 2 4 6 2" xfId="24877" xr:uid="{00000000-0005-0000-0000-000090600000}"/>
    <cellStyle name="Normal 8 4 2 2 4 7" xfId="24878" xr:uid="{00000000-0005-0000-0000-000091600000}"/>
    <cellStyle name="Normal 8 4 2 2 5" xfId="24879" xr:uid="{00000000-0005-0000-0000-000092600000}"/>
    <cellStyle name="Normal 8 4 2 2 5 2" xfId="24880" xr:uid="{00000000-0005-0000-0000-000093600000}"/>
    <cellStyle name="Normal 8 4 2 2 5 2 2" xfId="24881" xr:uid="{00000000-0005-0000-0000-000094600000}"/>
    <cellStyle name="Normal 8 4 2 2 5 2 2 2" xfId="24882" xr:uid="{00000000-0005-0000-0000-000095600000}"/>
    <cellStyle name="Normal 8 4 2 2 5 2 3" xfId="24883" xr:uid="{00000000-0005-0000-0000-000096600000}"/>
    <cellStyle name="Normal 8 4 2 2 5 3" xfId="24884" xr:uid="{00000000-0005-0000-0000-000097600000}"/>
    <cellStyle name="Normal 8 4 2 2 5 3 2" xfId="24885" xr:uid="{00000000-0005-0000-0000-000098600000}"/>
    <cellStyle name="Normal 8 4 2 2 5 3 2 2" xfId="24886" xr:uid="{00000000-0005-0000-0000-000099600000}"/>
    <cellStyle name="Normal 8 4 2 2 5 3 3" xfId="24887" xr:uid="{00000000-0005-0000-0000-00009A600000}"/>
    <cellStyle name="Normal 8 4 2 2 5 4" xfId="24888" xr:uid="{00000000-0005-0000-0000-00009B600000}"/>
    <cellStyle name="Normal 8 4 2 2 5 4 2" xfId="24889" xr:uid="{00000000-0005-0000-0000-00009C600000}"/>
    <cellStyle name="Normal 8 4 2 2 5 5" xfId="24890" xr:uid="{00000000-0005-0000-0000-00009D600000}"/>
    <cellStyle name="Normal 8 4 2 2 5 5 2" xfId="24891" xr:uid="{00000000-0005-0000-0000-00009E600000}"/>
    <cellStyle name="Normal 8 4 2 2 5 6" xfId="24892" xr:uid="{00000000-0005-0000-0000-00009F600000}"/>
    <cellStyle name="Normal 8 4 2 2 6" xfId="24893" xr:uid="{00000000-0005-0000-0000-0000A0600000}"/>
    <cellStyle name="Normal 8 4 2 2 6 2" xfId="24894" xr:uid="{00000000-0005-0000-0000-0000A1600000}"/>
    <cellStyle name="Normal 8 4 2 2 6 2 2" xfId="24895" xr:uid="{00000000-0005-0000-0000-0000A2600000}"/>
    <cellStyle name="Normal 8 4 2 2 6 3" xfId="24896" xr:uid="{00000000-0005-0000-0000-0000A3600000}"/>
    <cellStyle name="Normal 8 4 2 2 7" xfId="24897" xr:uid="{00000000-0005-0000-0000-0000A4600000}"/>
    <cellStyle name="Normal 8 4 2 2 7 2" xfId="24898" xr:uid="{00000000-0005-0000-0000-0000A5600000}"/>
    <cellStyle name="Normal 8 4 2 2 7 2 2" xfId="24899" xr:uid="{00000000-0005-0000-0000-0000A6600000}"/>
    <cellStyle name="Normal 8 4 2 2 7 3" xfId="24900" xr:uid="{00000000-0005-0000-0000-0000A7600000}"/>
    <cellStyle name="Normal 8 4 2 2 8" xfId="24901" xr:uid="{00000000-0005-0000-0000-0000A8600000}"/>
    <cellStyle name="Normal 8 4 2 2 8 2" xfId="24902" xr:uid="{00000000-0005-0000-0000-0000A9600000}"/>
    <cellStyle name="Normal 8 4 2 2 9" xfId="24903" xr:uid="{00000000-0005-0000-0000-0000AA600000}"/>
    <cellStyle name="Normal 8 4 2 2 9 2" xfId="24904" xr:uid="{00000000-0005-0000-0000-0000AB600000}"/>
    <cellStyle name="Normal 8 4 2 3" xfId="24905" xr:uid="{00000000-0005-0000-0000-0000AC600000}"/>
    <cellStyle name="Normal 8 4 2 3 2" xfId="24906" xr:uid="{00000000-0005-0000-0000-0000AD600000}"/>
    <cellStyle name="Normal 8 4 2 3 2 2" xfId="24907" xr:uid="{00000000-0005-0000-0000-0000AE600000}"/>
    <cellStyle name="Normal 8 4 2 3 2 2 2" xfId="24908" xr:uid="{00000000-0005-0000-0000-0000AF600000}"/>
    <cellStyle name="Normal 8 4 2 3 2 2 2 2" xfId="24909" xr:uid="{00000000-0005-0000-0000-0000B0600000}"/>
    <cellStyle name="Normal 8 4 2 3 2 2 2 2 2" xfId="24910" xr:uid="{00000000-0005-0000-0000-0000B1600000}"/>
    <cellStyle name="Normal 8 4 2 3 2 2 2 3" xfId="24911" xr:uid="{00000000-0005-0000-0000-0000B2600000}"/>
    <cellStyle name="Normal 8 4 2 3 2 2 3" xfId="24912" xr:uid="{00000000-0005-0000-0000-0000B3600000}"/>
    <cellStyle name="Normal 8 4 2 3 2 2 3 2" xfId="24913" xr:uid="{00000000-0005-0000-0000-0000B4600000}"/>
    <cellStyle name="Normal 8 4 2 3 2 2 3 2 2" xfId="24914" xr:uid="{00000000-0005-0000-0000-0000B5600000}"/>
    <cellStyle name="Normal 8 4 2 3 2 2 3 3" xfId="24915" xr:uid="{00000000-0005-0000-0000-0000B6600000}"/>
    <cellStyle name="Normal 8 4 2 3 2 2 4" xfId="24916" xr:uid="{00000000-0005-0000-0000-0000B7600000}"/>
    <cellStyle name="Normal 8 4 2 3 2 2 4 2" xfId="24917" xr:uid="{00000000-0005-0000-0000-0000B8600000}"/>
    <cellStyle name="Normal 8 4 2 3 2 2 5" xfId="24918" xr:uid="{00000000-0005-0000-0000-0000B9600000}"/>
    <cellStyle name="Normal 8 4 2 3 2 2 5 2" xfId="24919" xr:uid="{00000000-0005-0000-0000-0000BA600000}"/>
    <cellStyle name="Normal 8 4 2 3 2 2 6" xfId="24920" xr:uid="{00000000-0005-0000-0000-0000BB600000}"/>
    <cellStyle name="Normal 8 4 2 3 2 3" xfId="24921" xr:uid="{00000000-0005-0000-0000-0000BC600000}"/>
    <cellStyle name="Normal 8 4 2 3 2 3 2" xfId="24922" xr:uid="{00000000-0005-0000-0000-0000BD600000}"/>
    <cellStyle name="Normal 8 4 2 3 2 3 2 2" xfId="24923" xr:uid="{00000000-0005-0000-0000-0000BE600000}"/>
    <cellStyle name="Normal 8 4 2 3 2 3 3" xfId="24924" xr:uid="{00000000-0005-0000-0000-0000BF600000}"/>
    <cellStyle name="Normal 8 4 2 3 2 4" xfId="24925" xr:uid="{00000000-0005-0000-0000-0000C0600000}"/>
    <cellStyle name="Normal 8 4 2 3 2 4 2" xfId="24926" xr:uid="{00000000-0005-0000-0000-0000C1600000}"/>
    <cellStyle name="Normal 8 4 2 3 2 4 2 2" xfId="24927" xr:uid="{00000000-0005-0000-0000-0000C2600000}"/>
    <cellStyle name="Normal 8 4 2 3 2 4 3" xfId="24928" xr:uid="{00000000-0005-0000-0000-0000C3600000}"/>
    <cellStyle name="Normal 8 4 2 3 2 5" xfId="24929" xr:uid="{00000000-0005-0000-0000-0000C4600000}"/>
    <cellStyle name="Normal 8 4 2 3 2 5 2" xfId="24930" xr:uid="{00000000-0005-0000-0000-0000C5600000}"/>
    <cellStyle name="Normal 8 4 2 3 2 6" xfId="24931" xr:uid="{00000000-0005-0000-0000-0000C6600000}"/>
    <cellStyle name="Normal 8 4 2 3 2 6 2" xfId="24932" xr:uid="{00000000-0005-0000-0000-0000C7600000}"/>
    <cellStyle name="Normal 8 4 2 3 2 7" xfId="24933" xr:uid="{00000000-0005-0000-0000-0000C8600000}"/>
    <cellStyle name="Normal 8 4 2 3 3" xfId="24934" xr:uid="{00000000-0005-0000-0000-0000C9600000}"/>
    <cellStyle name="Normal 8 4 2 3 3 2" xfId="24935" xr:uid="{00000000-0005-0000-0000-0000CA600000}"/>
    <cellStyle name="Normal 8 4 2 3 3 2 2" xfId="24936" xr:uid="{00000000-0005-0000-0000-0000CB600000}"/>
    <cellStyle name="Normal 8 4 2 3 3 2 2 2" xfId="24937" xr:uid="{00000000-0005-0000-0000-0000CC600000}"/>
    <cellStyle name="Normal 8 4 2 3 3 2 3" xfId="24938" xr:uid="{00000000-0005-0000-0000-0000CD600000}"/>
    <cellStyle name="Normal 8 4 2 3 3 3" xfId="24939" xr:uid="{00000000-0005-0000-0000-0000CE600000}"/>
    <cellStyle name="Normal 8 4 2 3 3 3 2" xfId="24940" xr:uid="{00000000-0005-0000-0000-0000CF600000}"/>
    <cellStyle name="Normal 8 4 2 3 3 3 2 2" xfId="24941" xr:uid="{00000000-0005-0000-0000-0000D0600000}"/>
    <cellStyle name="Normal 8 4 2 3 3 3 3" xfId="24942" xr:uid="{00000000-0005-0000-0000-0000D1600000}"/>
    <cellStyle name="Normal 8 4 2 3 3 4" xfId="24943" xr:uid="{00000000-0005-0000-0000-0000D2600000}"/>
    <cellStyle name="Normal 8 4 2 3 3 4 2" xfId="24944" xr:uid="{00000000-0005-0000-0000-0000D3600000}"/>
    <cellStyle name="Normal 8 4 2 3 3 5" xfId="24945" xr:uid="{00000000-0005-0000-0000-0000D4600000}"/>
    <cellStyle name="Normal 8 4 2 3 3 5 2" xfId="24946" xr:uid="{00000000-0005-0000-0000-0000D5600000}"/>
    <cellStyle name="Normal 8 4 2 3 3 6" xfId="24947" xr:uid="{00000000-0005-0000-0000-0000D6600000}"/>
    <cellStyle name="Normal 8 4 2 3 4" xfId="24948" xr:uid="{00000000-0005-0000-0000-0000D7600000}"/>
    <cellStyle name="Normal 8 4 2 3 4 2" xfId="24949" xr:uid="{00000000-0005-0000-0000-0000D8600000}"/>
    <cellStyle name="Normal 8 4 2 3 4 2 2" xfId="24950" xr:uid="{00000000-0005-0000-0000-0000D9600000}"/>
    <cellStyle name="Normal 8 4 2 3 4 3" xfId="24951" xr:uid="{00000000-0005-0000-0000-0000DA600000}"/>
    <cellStyle name="Normal 8 4 2 3 5" xfId="24952" xr:uid="{00000000-0005-0000-0000-0000DB600000}"/>
    <cellStyle name="Normal 8 4 2 3 5 2" xfId="24953" xr:uid="{00000000-0005-0000-0000-0000DC600000}"/>
    <cellStyle name="Normal 8 4 2 3 5 2 2" xfId="24954" xr:uid="{00000000-0005-0000-0000-0000DD600000}"/>
    <cellStyle name="Normal 8 4 2 3 5 3" xfId="24955" xr:uid="{00000000-0005-0000-0000-0000DE600000}"/>
    <cellStyle name="Normal 8 4 2 3 6" xfId="24956" xr:uid="{00000000-0005-0000-0000-0000DF600000}"/>
    <cellStyle name="Normal 8 4 2 3 6 2" xfId="24957" xr:uid="{00000000-0005-0000-0000-0000E0600000}"/>
    <cellStyle name="Normal 8 4 2 3 7" xfId="24958" xr:uid="{00000000-0005-0000-0000-0000E1600000}"/>
    <cellStyle name="Normal 8 4 2 3 7 2" xfId="24959" xr:uid="{00000000-0005-0000-0000-0000E2600000}"/>
    <cellStyle name="Normal 8 4 2 3 8" xfId="24960" xr:uid="{00000000-0005-0000-0000-0000E3600000}"/>
    <cellStyle name="Normal 8 4 2 4" xfId="24961" xr:uid="{00000000-0005-0000-0000-0000E4600000}"/>
    <cellStyle name="Normal 8 4 2 4 2" xfId="24962" xr:uid="{00000000-0005-0000-0000-0000E5600000}"/>
    <cellStyle name="Normal 8 4 2 4 2 2" xfId="24963" xr:uid="{00000000-0005-0000-0000-0000E6600000}"/>
    <cellStyle name="Normal 8 4 2 4 2 2 2" xfId="24964" xr:uid="{00000000-0005-0000-0000-0000E7600000}"/>
    <cellStyle name="Normal 8 4 2 4 2 2 2 2" xfId="24965" xr:uid="{00000000-0005-0000-0000-0000E8600000}"/>
    <cellStyle name="Normal 8 4 2 4 2 2 3" xfId="24966" xr:uid="{00000000-0005-0000-0000-0000E9600000}"/>
    <cellStyle name="Normal 8 4 2 4 2 3" xfId="24967" xr:uid="{00000000-0005-0000-0000-0000EA600000}"/>
    <cellStyle name="Normal 8 4 2 4 2 3 2" xfId="24968" xr:uid="{00000000-0005-0000-0000-0000EB600000}"/>
    <cellStyle name="Normal 8 4 2 4 2 3 2 2" xfId="24969" xr:uid="{00000000-0005-0000-0000-0000EC600000}"/>
    <cellStyle name="Normal 8 4 2 4 2 3 3" xfId="24970" xr:uid="{00000000-0005-0000-0000-0000ED600000}"/>
    <cellStyle name="Normal 8 4 2 4 2 4" xfId="24971" xr:uid="{00000000-0005-0000-0000-0000EE600000}"/>
    <cellStyle name="Normal 8 4 2 4 2 4 2" xfId="24972" xr:uid="{00000000-0005-0000-0000-0000EF600000}"/>
    <cellStyle name="Normal 8 4 2 4 2 5" xfId="24973" xr:uid="{00000000-0005-0000-0000-0000F0600000}"/>
    <cellStyle name="Normal 8 4 2 4 2 5 2" xfId="24974" xr:uid="{00000000-0005-0000-0000-0000F1600000}"/>
    <cellStyle name="Normal 8 4 2 4 2 6" xfId="24975" xr:uid="{00000000-0005-0000-0000-0000F2600000}"/>
    <cellStyle name="Normal 8 4 2 4 3" xfId="24976" xr:uid="{00000000-0005-0000-0000-0000F3600000}"/>
    <cellStyle name="Normal 8 4 2 4 3 2" xfId="24977" xr:uid="{00000000-0005-0000-0000-0000F4600000}"/>
    <cellStyle name="Normal 8 4 2 4 3 2 2" xfId="24978" xr:uid="{00000000-0005-0000-0000-0000F5600000}"/>
    <cellStyle name="Normal 8 4 2 4 3 3" xfId="24979" xr:uid="{00000000-0005-0000-0000-0000F6600000}"/>
    <cellStyle name="Normal 8 4 2 4 4" xfId="24980" xr:uid="{00000000-0005-0000-0000-0000F7600000}"/>
    <cellStyle name="Normal 8 4 2 4 4 2" xfId="24981" xr:uid="{00000000-0005-0000-0000-0000F8600000}"/>
    <cellStyle name="Normal 8 4 2 4 4 2 2" xfId="24982" xr:uid="{00000000-0005-0000-0000-0000F9600000}"/>
    <cellStyle name="Normal 8 4 2 4 4 3" xfId="24983" xr:uid="{00000000-0005-0000-0000-0000FA600000}"/>
    <cellStyle name="Normal 8 4 2 4 5" xfId="24984" xr:uid="{00000000-0005-0000-0000-0000FB600000}"/>
    <cellStyle name="Normal 8 4 2 4 5 2" xfId="24985" xr:uid="{00000000-0005-0000-0000-0000FC600000}"/>
    <cellStyle name="Normal 8 4 2 4 6" xfId="24986" xr:uid="{00000000-0005-0000-0000-0000FD600000}"/>
    <cellStyle name="Normal 8 4 2 4 6 2" xfId="24987" xr:uid="{00000000-0005-0000-0000-0000FE600000}"/>
    <cellStyle name="Normal 8 4 2 4 7" xfId="24988" xr:uid="{00000000-0005-0000-0000-0000FF600000}"/>
    <cellStyle name="Normal 8 4 2 5" xfId="24989" xr:uid="{00000000-0005-0000-0000-000000610000}"/>
    <cellStyle name="Normal 8 4 2 5 2" xfId="24990" xr:uid="{00000000-0005-0000-0000-000001610000}"/>
    <cellStyle name="Normal 8 4 2 5 2 2" xfId="24991" xr:uid="{00000000-0005-0000-0000-000002610000}"/>
    <cellStyle name="Normal 8 4 2 5 2 2 2" xfId="24992" xr:uid="{00000000-0005-0000-0000-000003610000}"/>
    <cellStyle name="Normal 8 4 2 5 2 2 2 2" xfId="24993" xr:uid="{00000000-0005-0000-0000-000004610000}"/>
    <cellStyle name="Normal 8 4 2 5 2 2 3" xfId="24994" xr:uid="{00000000-0005-0000-0000-000005610000}"/>
    <cellStyle name="Normal 8 4 2 5 2 3" xfId="24995" xr:uid="{00000000-0005-0000-0000-000006610000}"/>
    <cellStyle name="Normal 8 4 2 5 2 3 2" xfId="24996" xr:uid="{00000000-0005-0000-0000-000007610000}"/>
    <cellStyle name="Normal 8 4 2 5 2 3 2 2" xfId="24997" xr:uid="{00000000-0005-0000-0000-000008610000}"/>
    <cellStyle name="Normal 8 4 2 5 2 3 3" xfId="24998" xr:uid="{00000000-0005-0000-0000-000009610000}"/>
    <cellStyle name="Normal 8 4 2 5 2 4" xfId="24999" xr:uid="{00000000-0005-0000-0000-00000A610000}"/>
    <cellStyle name="Normal 8 4 2 5 2 4 2" xfId="25000" xr:uid="{00000000-0005-0000-0000-00000B610000}"/>
    <cellStyle name="Normal 8 4 2 5 2 5" xfId="25001" xr:uid="{00000000-0005-0000-0000-00000C610000}"/>
    <cellStyle name="Normal 8 4 2 5 2 5 2" xfId="25002" xr:uid="{00000000-0005-0000-0000-00000D610000}"/>
    <cellStyle name="Normal 8 4 2 5 2 6" xfId="25003" xr:uid="{00000000-0005-0000-0000-00000E610000}"/>
    <cellStyle name="Normal 8 4 2 5 3" xfId="25004" xr:uid="{00000000-0005-0000-0000-00000F610000}"/>
    <cellStyle name="Normal 8 4 2 5 3 2" xfId="25005" xr:uid="{00000000-0005-0000-0000-000010610000}"/>
    <cellStyle name="Normal 8 4 2 5 3 2 2" xfId="25006" xr:uid="{00000000-0005-0000-0000-000011610000}"/>
    <cellStyle name="Normal 8 4 2 5 3 3" xfId="25007" xr:uid="{00000000-0005-0000-0000-000012610000}"/>
    <cellStyle name="Normal 8 4 2 5 4" xfId="25008" xr:uid="{00000000-0005-0000-0000-000013610000}"/>
    <cellStyle name="Normal 8 4 2 5 4 2" xfId="25009" xr:uid="{00000000-0005-0000-0000-000014610000}"/>
    <cellStyle name="Normal 8 4 2 5 4 2 2" xfId="25010" xr:uid="{00000000-0005-0000-0000-000015610000}"/>
    <cellStyle name="Normal 8 4 2 5 4 3" xfId="25011" xr:uid="{00000000-0005-0000-0000-000016610000}"/>
    <cellStyle name="Normal 8 4 2 5 5" xfId="25012" xr:uid="{00000000-0005-0000-0000-000017610000}"/>
    <cellStyle name="Normal 8 4 2 5 5 2" xfId="25013" xr:uid="{00000000-0005-0000-0000-000018610000}"/>
    <cellStyle name="Normal 8 4 2 5 6" xfId="25014" xr:uid="{00000000-0005-0000-0000-000019610000}"/>
    <cellStyle name="Normal 8 4 2 5 6 2" xfId="25015" xr:uid="{00000000-0005-0000-0000-00001A610000}"/>
    <cellStyle name="Normal 8 4 2 5 7" xfId="25016" xr:uid="{00000000-0005-0000-0000-00001B610000}"/>
    <cellStyle name="Normal 8 4 2 6" xfId="25017" xr:uid="{00000000-0005-0000-0000-00001C610000}"/>
    <cellStyle name="Normal 8 4 2 6 2" xfId="25018" xr:uid="{00000000-0005-0000-0000-00001D610000}"/>
    <cellStyle name="Normal 8 4 2 6 2 2" xfId="25019" xr:uid="{00000000-0005-0000-0000-00001E610000}"/>
    <cellStyle name="Normal 8 4 2 6 2 2 2" xfId="25020" xr:uid="{00000000-0005-0000-0000-00001F610000}"/>
    <cellStyle name="Normal 8 4 2 6 2 3" xfId="25021" xr:uid="{00000000-0005-0000-0000-000020610000}"/>
    <cellStyle name="Normal 8 4 2 6 3" xfId="25022" xr:uid="{00000000-0005-0000-0000-000021610000}"/>
    <cellStyle name="Normal 8 4 2 6 3 2" xfId="25023" xr:uid="{00000000-0005-0000-0000-000022610000}"/>
    <cellStyle name="Normal 8 4 2 6 3 2 2" xfId="25024" xr:uid="{00000000-0005-0000-0000-000023610000}"/>
    <cellStyle name="Normal 8 4 2 6 3 3" xfId="25025" xr:uid="{00000000-0005-0000-0000-000024610000}"/>
    <cellStyle name="Normal 8 4 2 6 4" xfId="25026" xr:uid="{00000000-0005-0000-0000-000025610000}"/>
    <cellStyle name="Normal 8 4 2 6 4 2" xfId="25027" xr:uid="{00000000-0005-0000-0000-000026610000}"/>
    <cellStyle name="Normal 8 4 2 6 5" xfId="25028" xr:uid="{00000000-0005-0000-0000-000027610000}"/>
    <cellStyle name="Normal 8 4 2 6 5 2" xfId="25029" xr:uid="{00000000-0005-0000-0000-000028610000}"/>
    <cellStyle name="Normal 8 4 2 6 6" xfId="25030" xr:uid="{00000000-0005-0000-0000-000029610000}"/>
    <cellStyle name="Normal 8 4 2 7" xfId="25031" xr:uid="{00000000-0005-0000-0000-00002A610000}"/>
    <cellStyle name="Normal 8 4 2 7 2" xfId="25032" xr:uid="{00000000-0005-0000-0000-00002B610000}"/>
    <cellStyle name="Normal 8 4 2 7 2 2" xfId="25033" xr:uid="{00000000-0005-0000-0000-00002C610000}"/>
    <cellStyle name="Normal 8 4 2 7 3" xfId="25034" xr:uid="{00000000-0005-0000-0000-00002D610000}"/>
    <cellStyle name="Normal 8 4 2 8" xfId="25035" xr:uid="{00000000-0005-0000-0000-00002E610000}"/>
    <cellStyle name="Normal 8 4 2 8 2" xfId="25036" xr:uid="{00000000-0005-0000-0000-00002F610000}"/>
    <cellStyle name="Normal 8 4 2 8 2 2" xfId="25037" xr:uid="{00000000-0005-0000-0000-000030610000}"/>
    <cellStyle name="Normal 8 4 2 8 3" xfId="25038" xr:uid="{00000000-0005-0000-0000-000031610000}"/>
    <cellStyle name="Normal 8 4 2 9" xfId="25039" xr:uid="{00000000-0005-0000-0000-000032610000}"/>
    <cellStyle name="Normal 8 4 2 9 2" xfId="25040" xr:uid="{00000000-0005-0000-0000-000033610000}"/>
    <cellStyle name="Normal 8 4 3" xfId="25041" xr:uid="{00000000-0005-0000-0000-000034610000}"/>
    <cellStyle name="Normal 8 4 3 10" xfId="25042" xr:uid="{00000000-0005-0000-0000-000035610000}"/>
    <cellStyle name="Normal 8 4 3 2" xfId="25043" xr:uid="{00000000-0005-0000-0000-000036610000}"/>
    <cellStyle name="Normal 8 4 3 2 2" xfId="25044" xr:uid="{00000000-0005-0000-0000-000037610000}"/>
    <cellStyle name="Normal 8 4 3 2 2 2" xfId="25045" xr:uid="{00000000-0005-0000-0000-000038610000}"/>
    <cellStyle name="Normal 8 4 3 2 2 2 2" xfId="25046" xr:uid="{00000000-0005-0000-0000-000039610000}"/>
    <cellStyle name="Normal 8 4 3 2 2 2 2 2" xfId="25047" xr:uid="{00000000-0005-0000-0000-00003A610000}"/>
    <cellStyle name="Normal 8 4 3 2 2 2 2 2 2" xfId="25048" xr:uid="{00000000-0005-0000-0000-00003B610000}"/>
    <cellStyle name="Normal 8 4 3 2 2 2 2 3" xfId="25049" xr:uid="{00000000-0005-0000-0000-00003C610000}"/>
    <cellStyle name="Normal 8 4 3 2 2 2 3" xfId="25050" xr:uid="{00000000-0005-0000-0000-00003D610000}"/>
    <cellStyle name="Normal 8 4 3 2 2 2 3 2" xfId="25051" xr:uid="{00000000-0005-0000-0000-00003E610000}"/>
    <cellStyle name="Normal 8 4 3 2 2 2 3 2 2" xfId="25052" xr:uid="{00000000-0005-0000-0000-00003F610000}"/>
    <cellStyle name="Normal 8 4 3 2 2 2 3 3" xfId="25053" xr:uid="{00000000-0005-0000-0000-000040610000}"/>
    <cellStyle name="Normal 8 4 3 2 2 2 4" xfId="25054" xr:uid="{00000000-0005-0000-0000-000041610000}"/>
    <cellStyle name="Normal 8 4 3 2 2 2 4 2" xfId="25055" xr:uid="{00000000-0005-0000-0000-000042610000}"/>
    <cellStyle name="Normal 8 4 3 2 2 2 5" xfId="25056" xr:uid="{00000000-0005-0000-0000-000043610000}"/>
    <cellStyle name="Normal 8 4 3 2 2 2 5 2" xfId="25057" xr:uid="{00000000-0005-0000-0000-000044610000}"/>
    <cellStyle name="Normal 8 4 3 2 2 2 6" xfId="25058" xr:uid="{00000000-0005-0000-0000-000045610000}"/>
    <cellStyle name="Normal 8 4 3 2 2 3" xfId="25059" xr:uid="{00000000-0005-0000-0000-000046610000}"/>
    <cellStyle name="Normal 8 4 3 2 2 3 2" xfId="25060" xr:uid="{00000000-0005-0000-0000-000047610000}"/>
    <cellStyle name="Normal 8 4 3 2 2 3 2 2" xfId="25061" xr:uid="{00000000-0005-0000-0000-000048610000}"/>
    <cellStyle name="Normal 8 4 3 2 2 3 3" xfId="25062" xr:uid="{00000000-0005-0000-0000-000049610000}"/>
    <cellStyle name="Normal 8 4 3 2 2 4" xfId="25063" xr:uid="{00000000-0005-0000-0000-00004A610000}"/>
    <cellStyle name="Normal 8 4 3 2 2 4 2" xfId="25064" xr:uid="{00000000-0005-0000-0000-00004B610000}"/>
    <cellStyle name="Normal 8 4 3 2 2 4 2 2" xfId="25065" xr:uid="{00000000-0005-0000-0000-00004C610000}"/>
    <cellStyle name="Normal 8 4 3 2 2 4 3" xfId="25066" xr:uid="{00000000-0005-0000-0000-00004D610000}"/>
    <cellStyle name="Normal 8 4 3 2 2 5" xfId="25067" xr:uid="{00000000-0005-0000-0000-00004E610000}"/>
    <cellStyle name="Normal 8 4 3 2 2 5 2" xfId="25068" xr:uid="{00000000-0005-0000-0000-00004F610000}"/>
    <cellStyle name="Normal 8 4 3 2 2 6" xfId="25069" xr:uid="{00000000-0005-0000-0000-000050610000}"/>
    <cellStyle name="Normal 8 4 3 2 2 6 2" xfId="25070" xr:uid="{00000000-0005-0000-0000-000051610000}"/>
    <cellStyle name="Normal 8 4 3 2 2 7" xfId="25071" xr:uid="{00000000-0005-0000-0000-000052610000}"/>
    <cellStyle name="Normal 8 4 3 2 3" xfId="25072" xr:uid="{00000000-0005-0000-0000-000053610000}"/>
    <cellStyle name="Normal 8 4 3 2 3 2" xfId="25073" xr:uid="{00000000-0005-0000-0000-000054610000}"/>
    <cellStyle name="Normal 8 4 3 2 3 2 2" xfId="25074" xr:uid="{00000000-0005-0000-0000-000055610000}"/>
    <cellStyle name="Normal 8 4 3 2 3 2 2 2" xfId="25075" xr:uid="{00000000-0005-0000-0000-000056610000}"/>
    <cellStyle name="Normal 8 4 3 2 3 2 3" xfId="25076" xr:uid="{00000000-0005-0000-0000-000057610000}"/>
    <cellStyle name="Normal 8 4 3 2 3 3" xfId="25077" xr:uid="{00000000-0005-0000-0000-000058610000}"/>
    <cellStyle name="Normal 8 4 3 2 3 3 2" xfId="25078" xr:uid="{00000000-0005-0000-0000-000059610000}"/>
    <cellStyle name="Normal 8 4 3 2 3 3 2 2" xfId="25079" xr:uid="{00000000-0005-0000-0000-00005A610000}"/>
    <cellStyle name="Normal 8 4 3 2 3 3 3" xfId="25080" xr:uid="{00000000-0005-0000-0000-00005B610000}"/>
    <cellStyle name="Normal 8 4 3 2 3 4" xfId="25081" xr:uid="{00000000-0005-0000-0000-00005C610000}"/>
    <cellStyle name="Normal 8 4 3 2 3 4 2" xfId="25082" xr:uid="{00000000-0005-0000-0000-00005D610000}"/>
    <cellStyle name="Normal 8 4 3 2 3 5" xfId="25083" xr:uid="{00000000-0005-0000-0000-00005E610000}"/>
    <cellStyle name="Normal 8 4 3 2 3 5 2" xfId="25084" xr:uid="{00000000-0005-0000-0000-00005F610000}"/>
    <cellStyle name="Normal 8 4 3 2 3 6" xfId="25085" xr:uid="{00000000-0005-0000-0000-000060610000}"/>
    <cellStyle name="Normal 8 4 3 2 4" xfId="25086" xr:uid="{00000000-0005-0000-0000-000061610000}"/>
    <cellStyle name="Normal 8 4 3 2 4 2" xfId="25087" xr:uid="{00000000-0005-0000-0000-000062610000}"/>
    <cellStyle name="Normal 8 4 3 2 4 2 2" xfId="25088" xr:uid="{00000000-0005-0000-0000-000063610000}"/>
    <cellStyle name="Normal 8 4 3 2 4 3" xfId="25089" xr:uid="{00000000-0005-0000-0000-000064610000}"/>
    <cellStyle name="Normal 8 4 3 2 5" xfId="25090" xr:uid="{00000000-0005-0000-0000-000065610000}"/>
    <cellStyle name="Normal 8 4 3 2 5 2" xfId="25091" xr:uid="{00000000-0005-0000-0000-000066610000}"/>
    <cellStyle name="Normal 8 4 3 2 5 2 2" xfId="25092" xr:uid="{00000000-0005-0000-0000-000067610000}"/>
    <cellStyle name="Normal 8 4 3 2 5 3" xfId="25093" xr:uid="{00000000-0005-0000-0000-000068610000}"/>
    <cellStyle name="Normal 8 4 3 2 6" xfId="25094" xr:uid="{00000000-0005-0000-0000-000069610000}"/>
    <cellStyle name="Normal 8 4 3 2 6 2" xfId="25095" xr:uid="{00000000-0005-0000-0000-00006A610000}"/>
    <cellStyle name="Normal 8 4 3 2 7" xfId="25096" xr:uid="{00000000-0005-0000-0000-00006B610000}"/>
    <cellStyle name="Normal 8 4 3 2 7 2" xfId="25097" xr:uid="{00000000-0005-0000-0000-00006C610000}"/>
    <cellStyle name="Normal 8 4 3 2 8" xfId="25098" xr:uid="{00000000-0005-0000-0000-00006D610000}"/>
    <cellStyle name="Normal 8 4 3 3" xfId="25099" xr:uid="{00000000-0005-0000-0000-00006E610000}"/>
    <cellStyle name="Normal 8 4 3 3 2" xfId="25100" xr:uid="{00000000-0005-0000-0000-00006F610000}"/>
    <cellStyle name="Normal 8 4 3 3 2 2" xfId="25101" xr:uid="{00000000-0005-0000-0000-000070610000}"/>
    <cellStyle name="Normal 8 4 3 3 2 2 2" xfId="25102" xr:uid="{00000000-0005-0000-0000-000071610000}"/>
    <cellStyle name="Normal 8 4 3 3 2 2 2 2" xfId="25103" xr:uid="{00000000-0005-0000-0000-000072610000}"/>
    <cellStyle name="Normal 8 4 3 3 2 2 3" xfId="25104" xr:uid="{00000000-0005-0000-0000-000073610000}"/>
    <cellStyle name="Normal 8 4 3 3 2 3" xfId="25105" xr:uid="{00000000-0005-0000-0000-000074610000}"/>
    <cellStyle name="Normal 8 4 3 3 2 3 2" xfId="25106" xr:uid="{00000000-0005-0000-0000-000075610000}"/>
    <cellStyle name="Normal 8 4 3 3 2 3 2 2" xfId="25107" xr:uid="{00000000-0005-0000-0000-000076610000}"/>
    <cellStyle name="Normal 8 4 3 3 2 3 3" xfId="25108" xr:uid="{00000000-0005-0000-0000-000077610000}"/>
    <cellStyle name="Normal 8 4 3 3 2 4" xfId="25109" xr:uid="{00000000-0005-0000-0000-000078610000}"/>
    <cellStyle name="Normal 8 4 3 3 2 4 2" xfId="25110" xr:uid="{00000000-0005-0000-0000-000079610000}"/>
    <cellStyle name="Normal 8 4 3 3 2 5" xfId="25111" xr:uid="{00000000-0005-0000-0000-00007A610000}"/>
    <cellStyle name="Normal 8 4 3 3 2 5 2" xfId="25112" xr:uid="{00000000-0005-0000-0000-00007B610000}"/>
    <cellStyle name="Normal 8 4 3 3 2 6" xfId="25113" xr:uid="{00000000-0005-0000-0000-00007C610000}"/>
    <cellStyle name="Normal 8 4 3 3 3" xfId="25114" xr:uid="{00000000-0005-0000-0000-00007D610000}"/>
    <cellStyle name="Normal 8 4 3 3 3 2" xfId="25115" xr:uid="{00000000-0005-0000-0000-00007E610000}"/>
    <cellStyle name="Normal 8 4 3 3 3 2 2" xfId="25116" xr:uid="{00000000-0005-0000-0000-00007F610000}"/>
    <cellStyle name="Normal 8 4 3 3 3 3" xfId="25117" xr:uid="{00000000-0005-0000-0000-000080610000}"/>
    <cellStyle name="Normal 8 4 3 3 4" xfId="25118" xr:uid="{00000000-0005-0000-0000-000081610000}"/>
    <cellStyle name="Normal 8 4 3 3 4 2" xfId="25119" xr:uid="{00000000-0005-0000-0000-000082610000}"/>
    <cellStyle name="Normal 8 4 3 3 4 2 2" xfId="25120" xr:uid="{00000000-0005-0000-0000-000083610000}"/>
    <cellStyle name="Normal 8 4 3 3 4 3" xfId="25121" xr:uid="{00000000-0005-0000-0000-000084610000}"/>
    <cellStyle name="Normal 8 4 3 3 5" xfId="25122" xr:uid="{00000000-0005-0000-0000-000085610000}"/>
    <cellStyle name="Normal 8 4 3 3 5 2" xfId="25123" xr:uid="{00000000-0005-0000-0000-000086610000}"/>
    <cellStyle name="Normal 8 4 3 3 6" xfId="25124" xr:uid="{00000000-0005-0000-0000-000087610000}"/>
    <cellStyle name="Normal 8 4 3 3 6 2" xfId="25125" xr:uid="{00000000-0005-0000-0000-000088610000}"/>
    <cellStyle name="Normal 8 4 3 3 7" xfId="25126" xr:uid="{00000000-0005-0000-0000-000089610000}"/>
    <cellStyle name="Normal 8 4 3 4" xfId="25127" xr:uid="{00000000-0005-0000-0000-00008A610000}"/>
    <cellStyle name="Normal 8 4 3 4 2" xfId="25128" xr:uid="{00000000-0005-0000-0000-00008B610000}"/>
    <cellStyle name="Normal 8 4 3 4 2 2" xfId="25129" xr:uid="{00000000-0005-0000-0000-00008C610000}"/>
    <cellStyle name="Normal 8 4 3 4 2 2 2" xfId="25130" xr:uid="{00000000-0005-0000-0000-00008D610000}"/>
    <cellStyle name="Normal 8 4 3 4 2 2 2 2" xfId="25131" xr:uid="{00000000-0005-0000-0000-00008E610000}"/>
    <cellStyle name="Normal 8 4 3 4 2 2 3" xfId="25132" xr:uid="{00000000-0005-0000-0000-00008F610000}"/>
    <cellStyle name="Normal 8 4 3 4 2 3" xfId="25133" xr:uid="{00000000-0005-0000-0000-000090610000}"/>
    <cellStyle name="Normal 8 4 3 4 2 3 2" xfId="25134" xr:uid="{00000000-0005-0000-0000-000091610000}"/>
    <cellStyle name="Normal 8 4 3 4 2 3 2 2" xfId="25135" xr:uid="{00000000-0005-0000-0000-000092610000}"/>
    <cellStyle name="Normal 8 4 3 4 2 3 3" xfId="25136" xr:uid="{00000000-0005-0000-0000-000093610000}"/>
    <cellStyle name="Normal 8 4 3 4 2 4" xfId="25137" xr:uid="{00000000-0005-0000-0000-000094610000}"/>
    <cellStyle name="Normal 8 4 3 4 2 4 2" xfId="25138" xr:uid="{00000000-0005-0000-0000-000095610000}"/>
    <cellStyle name="Normal 8 4 3 4 2 5" xfId="25139" xr:uid="{00000000-0005-0000-0000-000096610000}"/>
    <cellStyle name="Normal 8 4 3 4 2 5 2" xfId="25140" xr:uid="{00000000-0005-0000-0000-000097610000}"/>
    <cellStyle name="Normal 8 4 3 4 2 6" xfId="25141" xr:uid="{00000000-0005-0000-0000-000098610000}"/>
    <cellStyle name="Normal 8 4 3 4 3" xfId="25142" xr:uid="{00000000-0005-0000-0000-000099610000}"/>
    <cellStyle name="Normal 8 4 3 4 3 2" xfId="25143" xr:uid="{00000000-0005-0000-0000-00009A610000}"/>
    <cellStyle name="Normal 8 4 3 4 3 2 2" xfId="25144" xr:uid="{00000000-0005-0000-0000-00009B610000}"/>
    <cellStyle name="Normal 8 4 3 4 3 3" xfId="25145" xr:uid="{00000000-0005-0000-0000-00009C610000}"/>
    <cellStyle name="Normal 8 4 3 4 4" xfId="25146" xr:uid="{00000000-0005-0000-0000-00009D610000}"/>
    <cellStyle name="Normal 8 4 3 4 4 2" xfId="25147" xr:uid="{00000000-0005-0000-0000-00009E610000}"/>
    <cellStyle name="Normal 8 4 3 4 4 2 2" xfId="25148" xr:uid="{00000000-0005-0000-0000-00009F610000}"/>
    <cellStyle name="Normal 8 4 3 4 4 3" xfId="25149" xr:uid="{00000000-0005-0000-0000-0000A0610000}"/>
    <cellStyle name="Normal 8 4 3 4 5" xfId="25150" xr:uid="{00000000-0005-0000-0000-0000A1610000}"/>
    <cellStyle name="Normal 8 4 3 4 5 2" xfId="25151" xr:uid="{00000000-0005-0000-0000-0000A2610000}"/>
    <cellStyle name="Normal 8 4 3 4 6" xfId="25152" xr:uid="{00000000-0005-0000-0000-0000A3610000}"/>
    <cellStyle name="Normal 8 4 3 4 6 2" xfId="25153" xr:uid="{00000000-0005-0000-0000-0000A4610000}"/>
    <cellStyle name="Normal 8 4 3 4 7" xfId="25154" xr:uid="{00000000-0005-0000-0000-0000A5610000}"/>
    <cellStyle name="Normal 8 4 3 5" xfId="25155" xr:uid="{00000000-0005-0000-0000-0000A6610000}"/>
    <cellStyle name="Normal 8 4 3 5 2" xfId="25156" xr:uid="{00000000-0005-0000-0000-0000A7610000}"/>
    <cellStyle name="Normal 8 4 3 5 2 2" xfId="25157" xr:uid="{00000000-0005-0000-0000-0000A8610000}"/>
    <cellStyle name="Normal 8 4 3 5 2 2 2" xfId="25158" xr:uid="{00000000-0005-0000-0000-0000A9610000}"/>
    <cellStyle name="Normal 8 4 3 5 2 3" xfId="25159" xr:uid="{00000000-0005-0000-0000-0000AA610000}"/>
    <cellStyle name="Normal 8 4 3 5 3" xfId="25160" xr:uid="{00000000-0005-0000-0000-0000AB610000}"/>
    <cellStyle name="Normal 8 4 3 5 3 2" xfId="25161" xr:uid="{00000000-0005-0000-0000-0000AC610000}"/>
    <cellStyle name="Normal 8 4 3 5 3 2 2" xfId="25162" xr:uid="{00000000-0005-0000-0000-0000AD610000}"/>
    <cellStyle name="Normal 8 4 3 5 3 3" xfId="25163" xr:uid="{00000000-0005-0000-0000-0000AE610000}"/>
    <cellStyle name="Normal 8 4 3 5 4" xfId="25164" xr:uid="{00000000-0005-0000-0000-0000AF610000}"/>
    <cellStyle name="Normal 8 4 3 5 4 2" xfId="25165" xr:uid="{00000000-0005-0000-0000-0000B0610000}"/>
    <cellStyle name="Normal 8 4 3 5 5" xfId="25166" xr:uid="{00000000-0005-0000-0000-0000B1610000}"/>
    <cellStyle name="Normal 8 4 3 5 5 2" xfId="25167" xr:uid="{00000000-0005-0000-0000-0000B2610000}"/>
    <cellStyle name="Normal 8 4 3 5 6" xfId="25168" xr:uid="{00000000-0005-0000-0000-0000B3610000}"/>
    <cellStyle name="Normal 8 4 3 6" xfId="25169" xr:uid="{00000000-0005-0000-0000-0000B4610000}"/>
    <cellStyle name="Normal 8 4 3 6 2" xfId="25170" xr:uid="{00000000-0005-0000-0000-0000B5610000}"/>
    <cellStyle name="Normal 8 4 3 6 2 2" xfId="25171" xr:uid="{00000000-0005-0000-0000-0000B6610000}"/>
    <cellStyle name="Normal 8 4 3 6 3" xfId="25172" xr:uid="{00000000-0005-0000-0000-0000B7610000}"/>
    <cellStyle name="Normal 8 4 3 7" xfId="25173" xr:uid="{00000000-0005-0000-0000-0000B8610000}"/>
    <cellStyle name="Normal 8 4 3 7 2" xfId="25174" xr:uid="{00000000-0005-0000-0000-0000B9610000}"/>
    <cellStyle name="Normal 8 4 3 7 2 2" xfId="25175" xr:uid="{00000000-0005-0000-0000-0000BA610000}"/>
    <cellStyle name="Normal 8 4 3 7 3" xfId="25176" xr:uid="{00000000-0005-0000-0000-0000BB610000}"/>
    <cellStyle name="Normal 8 4 3 8" xfId="25177" xr:uid="{00000000-0005-0000-0000-0000BC610000}"/>
    <cellStyle name="Normal 8 4 3 8 2" xfId="25178" xr:uid="{00000000-0005-0000-0000-0000BD610000}"/>
    <cellStyle name="Normal 8 4 3 9" xfId="25179" xr:uid="{00000000-0005-0000-0000-0000BE610000}"/>
    <cellStyle name="Normal 8 4 3 9 2" xfId="25180" xr:uid="{00000000-0005-0000-0000-0000BF610000}"/>
    <cellStyle name="Normal 8 4 4" xfId="25181" xr:uid="{00000000-0005-0000-0000-0000C0610000}"/>
    <cellStyle name="Normal 8 4 4 2" xfId="25182" xr:uid="{00000000-0005-0000-0000-0000C1610000}"/>
    <cellStyle name="Normal 8 4 4 2 2" xfId="25183" xr:uid="{00000000-0005-0000-0000-0000C2610000}"/>
    <cellStyle name="Normal 8 4 4 2 2 2" xfId="25184" xr:uid="{00000000-0005-0000-0000-0000C3610000}"/>
    <cellStyle name="Normal 8 4 4 2 2 2 2" xfId="25185" xr:uid="{00000000-0005-0000-0000-0000C4610000}"/>
    <cellStyle name="Normal 8 4 4 2 2 2 2 2" xfId="25186" xr:uid="{00000000-0005-0000-0000-0000C5610000}"/>
    <cellStyle name="Normal 8 4 4 2 2 2 3" xfId="25187" xr:uid="{00000000-0005-0000-0000-0000C6610000}"/>
    <cellStyle name="Normal 8 4 4 2 2 3" xfId="25188" xr:uid="{00000000-0005-0000-0000-0000C7610000}"/>
    <cellStyle name="Normal 8 4 4 2 2 3 2" xfId="25189" xr:uid="{00000000-0005-0000-0000-0000C8610000}"/>
    <cellStyle name="Normal 8 4 4 2 2 3 2 2" xfId="25190" xr:uid="{00000000-0005-0000-0000-0000C9610000}"/>
    <cellStyle name="Normal 8 4 4 2 2 3 3" xfId="25191" xr:uid="{00000000-0005-0000-0000-0000CA610000}"/>
    <cellStyle name="Normal 8 4 4 2 2 4" xfId="25192" xr:uid="{00000000-0005-0000-0000-0000CB610000}"/>
    <cellStyle name="Normal 8 4 4 2 2 4 2" xfId="25193" xr:uid="{00000000-0005-0000-0000-0000CC610000}"/>
    <cellStyle name="Normal 8 4 4 2 2 5" xfId="25194" xr:uid="{00000000-0005-0000-0000-0000CD610000}"/>
    <cellStyle name="Normal 8 4 4 2 2 5 2" xfId="25195" xr:uid="{00000000-0005-0000-0000-0000CE610000}"/>
    <cellStyle name="Normal 8 4 4 2 2 6" xfId="25196" xr:uid="{00000000-0005-0000-0000-0000CF610000}"/>
    <cellStyle name="Normal 8 4 4 2 3" xfId="25197" xr:uid="{00000000-0005-0000-0000-0000D0610000}"/>
    <cellStyle name="Normal 8 4 4 2 3 2" xfId="25198" xr:uid="{00000000-0005-0000-0000-0000D1610000}"/>
    <cellStyle name="Normal 8 4 4 2 3 2 2" xfId="25199" xr:uid="{00000000-0005-0000-0000-0000D2610000}"/>
    <cellStyle name="Normal 8 4 4 2 3 3" xfId="25200" xr:uid="{00000000-0005-0000-0000-0000D3610000}"/>
    <cellStyle name="Normal 8 4 4 2 4" xfId="25201" xr:uid="{00000000-0005-0000-0000-0000D4610000}"/>
    <cellStyle name="Normal 8 4 4 2 4 2" xfId="25202" xr:uid="{00000000-0005-0000-0000-0000D5610000}"/>
    <cellStyle name="Normal 8 4 4 2 4 2 2" xfId="25203" xr:uid="{00000000-0005-0000-0000-0000D6610000}"/>
    <cellStyle name="Normal 8 4 4 2 4 3" xfId="25204" xr:uid="{00000000-0005-0000-0000-0000D7610000}"/>
    <cellStyle name="Normal 8 4 4 2 5" xfId="25205" xr:uid="{00000000-0005-0000-0000-0000D8610000}"/>
    <cellStyle name="Normal 8 4 4 2 5 2" xfId="25206" xr:uid="{00000000-0005-0000-0000-0000D9610000}"/>
    <cellStyle name="Normal 8 4 4 2 6" xfId="25207" xr:uid="{00000000-0005-0000-0000-0000DA610000}"/>
    <cellStyle name="Normal 8 4 4 2 6 2" xfId="25208" xr:uid="{00000000-0005-0000-0000-0000DB610000}"/>
    <cellStyle name="Normal 8 4 4 2 7" xfId="25209" xr:uid="{00000000-0005-0000-0000-0000DC610000}"/>
    <cellStyle name="Normal 8 4 4 3" xfId="25210" xr:uid="{00000000-0005-0000-0000-0000DD610000}"/>
    <cellStyle name="Normal 8 4 4 3 2" xfId="25211" xr:uid="{00000000-0005-0000-0000-0000DE610000}"/>
    <cellStyle name="Normal 8 4 4 3 2 2" xfId="25212" xr:uid="{00000000-0005-0000-0000-0000DF610000}"/>
    <cellStyle name="Normal 8 4 4 3 2 2 2" xfId="25213" xr:uid="{00000000-0005-0000-0000-0000E0610000}"/>
    <cellStyle name="Normal 8 4 4 3 2 3" xfId="25214" xr:uid="{00000000-0005-0000-0000-0000E1610000}"/>
    <cellStyle name="Normal 8 4 4 3 3" xfId="25215" xr:uid="{00000000-0005-0000-0000-0000E2610000}"/>
    <cellStyle name="Normal 8 4 4 3 3 2" xfId="25216" xr:uid="{00000000-0005-0000-0000-0000E3610000}"/>
    <cellStyle name="Normal 8 4 4 3 3 2 2" xfId="25217" xr:uid="{00000000-0005-0000-0000-0000E4610000}"/>
    <cellStyle name="Normal 8 4 4 3 3 3" xfId="25218" xr:uid="{00000000-0005-0000-0000-0000E5610000}"/>
    <cellStyle name="Normal 8 4 4 3 4" xfId="25219" xr:uid="{00000000-0005-0000-0000-0000E6610000}"/>
    <cellStyle name="Normal 8 4 4 3 4 2" xfId="25220" xr:uid="{00000000-0005-0000-0000-0000E7610000}"/>
    <cellStyle name="Normal 8 4 4 3 5" xfId="25221" xr:uid="{00000000-0005-0000-0000-0000E8610000}"/>
    <cellStyle name="Normal 8 4 4 3 5 2" xfId="25222" xr:uid="{00000000-0005-0000-0000-0000E9610000}"/>
    <cellStyle name="Normal 8 4 4 3 6" xfId="25223" xr:uid="{00000000-0005-0000-0000-0000EA610000}"/>
    <cellStyle name="Normal 8 4 4 4" xfId="25224" xr:uid="{00000000-0005-0000-0000-0000EB610000}"/>
    <cellStyle name="Normal 8 4 4 4 2" xfId="25225" xr:uid="{00000000-0005-0000-0000-0000EC610000}"/>
    <cellStyle name="Normal 8 4 4 4 2 2" xfId="25226" xr:uid="{00000000-0005-0000-0000-0000ED610000}"/>
    <cellStyle name="Normal 8 4 4 4 3" xfId="25227" xr:uid="{00000000-0005-0000-0000-0000EE610000}"/>
    <cellStyle name="Normal 8 4 4 5" xfId="25228" xr:uid="{00000000-0005-0000-0000-0000EF610000}"/>
    <cellStyle name="Normal 8 4 4 5 2" xfId="25229" xr:uid="{00000000-0005-0000-0000-0000F0610000}"/>
    <cellStyle name="Normal 8 4 4 5 2 2" xfId="25230" xr:uid="{00000000-0005-0000-0000-0000F1610000}"/>
    <cellStyle name="Normal 8 4 4 5 3" xfId="25231" xr:uid="{00000000-0005-0000-0000-0000F2610000}"/>
    <cellStyle name="Normal 8 4 4 6" xfId="25232" xr:uid="{00000000-0005-0000-0000-0000F3610000}"/>
    <cellStyle name="Normal 8 4 4 6 2" xfId="25233" xr:uid="{00000000-0005-0000-0000-0000F4610000}"/>
    <cellStyle name="Normal 8 4 4 7" xfId="25234" xr:uid="{00000000-0005-0000-0000-0000F5610000}"/>
    <cellStyle name="Normal 8 4 4 7 2" xfId="25235" xr:uid="{00000000-0005-0000-0000-0000F6610000}"/>
    <cellStyle name="Normal 8 4 4 8" xfId="25236" xr:uid="{00000000-0005-0000-0000-0000F7610000}"/>
    <cellStyle name="Normal 8 4 5" xfId="25237" xr:uid="{00000000-0005-0000-0000-0000F8610000}"/>
    <cellStyle name="Normal 8 4 5 2" xfId="25238" xr:uid="{00000000-0005-0000-0000-0000F9610000}"/>
    <cellStyle name="Normal 8 4 5 2 2" xfId="25239" xr:uid="{00000000-0005-0000-0000-0000FA610000}"/>
    <cellStyle name="Normal 8 4 5 2 2 2" xfId="25240" xr:uid="{00000000-0005-0000-0000-0000FB610000}"/>
    <cellStyle name="Normal 8 4 5 2 2 2 2" xfId="25241" xr:uid="{00000000-0005-0000-0000-0000FC610000}"/>
    <cellStyle name="Normal 8 4 5 2 2 3" xfId="25242" xr:uid="{00000000-0005-0000-0000-0000FD610000}"/>
    <cellStyle name="Normal 8 4 5 2 3" xfId="25243" xr:uid="{00000000-0005-0000-0000-0000FE610000}"/>
    <cellStyle name="Normal 8 4 5 2 3 2" xfId="25244" xr:uid="{00000000-0005-0000-0000-0000FF610000}"/>
    <cellStyle name="Normal 8 4 5 2 3 2 2" xfId="25245" xr:uid="{00000000-0005-0000-0000-000000620000}"/>
    <cellStyle name="Normal 8 4 5 2 3 3" xfId="25246" xr:uid="{00000000-0005-0000-0000-000001620000}"/>
    <cellStyle name="Normal 8 4 5 2 4" xfId="25247" xr:uid="{00000000-0005-0000-0000-000002620000}"/>
    <cellStyle name="Normal 8 4 5 2 4 2" xfId="25248" xr:uid="{00000000-0005-0000-0000-000003620000}"/>
    <cellStyle name="Normal 8 4 5 2 5" xfId="25249" xr:uid="{00000000-0005-0000-0000-000004620000}"/>
    <cellStyle name="Normal 8 4 5 2 5 2" xfId="25250" xr:uid="{00000000-0005-0000-0000-000005620000}"/>
    <cellStyle name="Normal 8 4 5 2 6" xfId="25251" xr:uid="{00000000-0005-0000-0000-000006620000}"/>
    <cellStyle name="Normal 8 4 5 3" xfId="25252" xr:uid="{00000000-0005-0000-0000-000007620000}"/>
    <cellStyle name="Normal 8 4 5 3 2" xfId="25253" xr:uid="{00000000-0005-0000-0000-000008620000}"/>
    <cellStyle name="Normal 8 4 5 3 2 2" xfId="25254" xr:uid="{00000000-0005-0000-0000-000009620000}"/>
    <cellStyle name="Normal 8 4 5 3 3" xfId="25255" xr:uid="{00000000-0005-0000-0000-00000A620000}"/>
    <cellStyle name="Normal 8 4 5 4" xfId="25256" xr:uid="{00000000-0005-0000-0000-00000B620000}"/>
    <cellStyle name="Normal 8 4 5 4 2" xfId="25257" xr:uid="{00000000-0005-0000-0000-00000C620000}"/>
    <cellStyle name="Normal 8 4 5 4 2 2" xfId="25258" xr:uid="{00000000-0005-0000-0000-00000D620000}"/>
    <cellStyle name="Normal 8 4 5 4 3" xfId="25259" xr:uid="{00000000-0005-0000-0000-00000E620000}"/>
    <cellStyle name="Normal 8 4 5 5" xfId="25260" xr:uid="{00000000-0005-0000-0000-00000F620000}"/>
    <cellStyle name="Normal 8 4 5 5 2" xfId="25261" xr:uid="{00000000-0005-0000-0000-000010620000}"/>
    <cellStyle name="Normal 8 4 5 6" xfId="25262" xr:uid="{00000000-0005-0000-0000-000011620000}"/>
    <cellStyle name="Normal 8 4 5 6 2" xfId="25263" xr:uid="{00000000-0005-0000-0000-000012620000}"/>
    <cellStyle name="Normal 8 4 5 7" xfId="25264" xr:uid="{00000000-0005-0000-0000-000013620000}"/>
    <cellStyle name="Normal 8 4 6" xfId="25265" xr:uid="{00000000-0005-0000-0000-000014620000}"/>
    <cellStyle name="Normal 8 4 6 2" xfId="25266" xr:uid="{00000000-0005-0000-0000-000015620000}"/>
    <cellStyle name="Normal 8 4 6 2 2" xfId="25267" xr:uid="{00000000-0005-0000-0000-000016620000}"/>
    <cellStyle name="Normal 8 4 6 2 2 2" xfId="25268" xr:uid="{00000000-0005-0000-0000-000017620000}"/>
    <cellStyle name="Normal 8 4 6 2 2 2 2" xfId="25269" xr:uid="{00000000-0005-0000-0000-000018620000}"/>
    <cellStyle name="Normal 8 4 6 2 2 3" xfId="25270" xr:uid="{00000000-0005-0000-0000-000019620000}"/>
    <cellStyle name="Normal 8 4 6 2 3" xfId="25271" xr:uid="{00000000-0005-0000-0000-00001A620000}"/>
    <cellStyle name="Normal 8 4 6 2 3 2" xfId="25272" xr:uid="{00000000-0005-0000-0000-00001B620000}"/>
    <cellStyle name="Normal 8 4 6 2 3 2 2" xfId="25273" xr:uid="{00000000-0005-0000-0000-00001C620000}"/>
    <cellStyle name="Normal 8 4 6 2 3 3" xfId="25274" xr:uid="{00000000-0005-0000-0000-00001D620000}"/>
    <cellStyle name="Normal 8 4 6 2 4" xfId="25275" xr:uid="{00000000-0005-0000-0000-00001E620000}"/>
    <cellStyle name="Normal 8 4 6 2 4 2" xfId="25276" xr:uid="{00000000-0005-0000-0000-00001F620000}"/>
    <cellStyle name="Normal 8 4 6 2 5" xfId="25277" xr:uid="{00000000-0005-0000-0000-000020620000}"/>
    <cellStyle name="Normal 8 4 6 2 5 2" xfId="25278" xr:uid="{00000000-0005-0000-0000-000021620000}"/>
    <cellStyle name="Normal 8 4 6 2 6" xfId="25279" xr:uid="{00000000-0005-0000-0000-000022620000}"/>
    <cellStyle name="Normal 8 4 6 3" xfId="25280" xr:uid="{00000000-0005-0000-0000-000023620000}"/>
    <cellStyle name="Normal 8 4 6 3 2" xfId="25281" xr:uid="{00000000-0005-0000-0000-000024620000}"/>
    <cellStyle name="Normal 8 4 6 3 2 2" xfId="25282" xr:uid="{00000000-0005-0000-0000-000025620000}"/>
    <cellStyle name="Normal 8 4 6 3 3" xfId="25283" xr:uid="{00000000-0005-0000-0000-000026620000}"/>
    <cellStyle name="Normal 8 4 6 4" xfId="25284" xr:uid="{00000000-0005-0000-0000-000027620000}"/>
    <cellStyle name="Normal 8 4 6 4 2" xfId="25285" xr:uid="{00000000-0005-0000-0000-000028620000}"/>
    <cellStyle name="Normal 8 4 6 4 2 2" xfId="25286" xr:uid="{00000000-0005-0000-0000-000029620000}"/>
    <cellStyle name="Normal 8 4 6 4 3" xfId="25287" xr:uid="{00000000-0005-0000-0000-00002A620000}"/>
    <cellStyle name="Normal 8 4 6 5" xfId="25288" xr:uid="{00000000-0005-0000-0000-00002B620000}"/>
    <cellStyle name="Normal 8 4 6 5 2" xfId="25289" xr:uid="{00000000-0005-0000-0000-00002C620000}"/>
    <cellStyle name="Normal 8 4 6 6" xfId="25290" xr:uid="{00000000-0005-0000-0000-00002D620000}"/>
    <cellStyle name="Normal 8 4 6 6 2" xfId="25291" xr:uid="{00000000-0005-0000-0000-00002E620000}"/>
    <cellStyle name="Normal 8 4 6 7" xfId="25292" xr:uid="{00000000-0005-0000-0000-00002F620000}"/>
    <cellStyle name="Normal 8 4 7" xfId="25293" xr:uid="{00000000-0005-0000-0000-000030620000}"/>
    <cellStyle name="Normal 8 4 7 2" xfId="25294" xr:uid="{00000000-0005-0000-0000-000031620000}"/>
    <cellStyle name="Normal 8 4 7 2 2" xfId="25295" xr:uid="{00000000-0005-0000-0000-000032620000}"/>
    <cellStyle name="Normal 8 4 7 2 2 2" xfId="25296" xr:uid="{00000000-0005-0000-0000-000033620000}"/>
    <cellStyle name="Normal 8 4 7 2 3" xfId="25297" xr:uid="{00000000-0005-0000-0000-000034620000}"/>
    <cellStyle name="Normal 8 4 7 3" xfId="25298" xr:uid="{00000000-0005-0000-0000-000035620000}"/>
    <cellStyle name="Normal 8 4 7 3 2" xfId="25299" xr:uid="{00000000-0005-0000-0000-000036620000}"/>
    <cellStyle name="Normal 8 4 7 3 2 2" xfId="25300" xr:uid="{00000000-0005-0000-0000-000037620000}"/>
    <cellStyle name="Normal 8 4 7 3 3" xfId="25301" xr:uid="{00000000-0005-0000-0000-000038620000}"/>
    <cellStyle name="Normal 8 4 7 4" xfId="25302" xr:uid="{00000000-0005-0000-0000-000039620000}"/>
    <cellStyle name="Normal 8 4 7 4 2" xfId="25303" xr:uid="{00000000-0005-0000-0000-00003A620000}"/>
    <cellStyle name="Normal 8 4 7 5" xfId="25304" xr:uid="{00000000-0005-0000-0000-00003B620000}"/>
    <cellStyle name="Normal 8 4 7 5 2" xfId="25305" xr:uid="{00000000-0005-0000-0000-00003C620000}"/>
    <cellStyle name="Normal 8 4 7 6" xfId="25306" xr:uid="{00000000-0005-0000-0000-00003D620000}"/>
    <cellStyle name="Normal 8 4 8" xfId="25307" xr:uid="{00000000-0005-0000-0000-00003E620000}"/>
    <cellStyle name="Normal 8 4 8 2" xfId="25308" xr:uid="{00000000-0005-0000-0000-00003F620000}"/>
    <cellStyle name="Normal 8 4 8 2 2" xfId="25309" xr:uid="{00000000-0005-0000-0000-000040620000}"/>
    <cellStyle name="Normal 8 4 8 3" xfId="25310" xr:uid="{00000000-0005-0000-0000-000041620000}"/>
    <cellStyle name="Normal 8 4 9" xfId="25311" xr:uid="{00000000-0005-0000-0000-000042620000}"/>
    <cellStyle name="Normal 8 4 9 2" xfId="25312" xr:uid="{00000000-0005-0000-0000-000043620000}"/>
    <cellStyle name="Normal 8 4 9 2 2" xfId="25313" xr:uid="{00000000-0005-0000-0000-000044620000}"/>
    <cellStyle name="Normal 8 4 9 3" xfId="25314" xr:uid="{00000000-0005-0000-0000-000045620000}"/>
    <cellStyle name="Normal 8 5" xfId="25315" xr:uid="{00000000-0005-0000-0000-000046620000}"/>
    <cellStyle name="Normal 8 5 10" xfId="25316" xr:uid="{00000000-0005-0000-0000-000047620000}"/>
    <cellStyle name="Normal 8 5 10 2" xfId="25317" xr:uid="{00000000-0005-0000-0000-000048620000}"/>
    <cellStyle name="Normal 8 5 11" xfId="25318" xr:uid="{00000000-0005-0000-0000-000049620000}"/>
    <cellStyle name="Normal 8 5 2" xfId="25319" xr:uid="{00000000-0005-0000-0000-00004A620000}"/>
    <cellStyle name="Normal 8 5 2 10" xfId="25320" xr:uid="{00000000-0005-0000-0000-00004B620000}"/>
    <cellStyle name="Normal 8 5 2 2" xfId="25321" xr:uid="{00000000-0005-0000-0000-00004C620000}"/>
    <cellStyle name="Normal 8 5 2 2 2" xfId="25322" xr:uid="{00000000-0005-0000-0000-00004D620000}"/>
    <cellStyle name="Normal 8 5 2 2 2 2" xfId="25323" xr:uid="{00000000-0005-0000-0000-00004E620000}"/>
    <cellStyle name="Normal 8 5 2 2 2 2 2" xfId="25324" xr:uid="{00000000-0005-0000-0000-00004F620000}"/>
    <cellStyle name="Normal 8 5 2 2 2 2 2 2" xfId="25325" xr:uid="{00000000-0005-0000-0000-000050620000}"/>
    <cellStyle name="Normal 8 5 2 2 2 2 2 2 2" xfId="25326" xr:uid="{00000000-0005-0000-0000-000051620000}"/>
    <cellStyle name="Normal 8 5 2 2 2 2 2 3" xfId="25327" xr:uid="{00000000-0005-0000-0000-000052620000}"/>
    <cellStyle name="Normal 8 5 2 2 2 2 3" xfId="25328" xr:uid="{00000000-0005-0000-0000-000053620000}"/>
    <cellStyle name="Normal 8 5 2 2 2 2 3 2" xfId="25329" xr:uid="{00000000-0005-0000-0000-000054620000}"/>
    <cellStyle name="Normal 8 5 2 2 2 2 3 2 2" xfId="25330" xr:uid="{00000000-0005-0000-0000-000055620000}"/>
    <cellStyle name="Normal 8 5 2 2 2 2 3 3" xfId="25331" xr:uid="{00000000-0005-0000-0000-000056620000}"/>
    <cellStyle name="Normal 8 5 2 2 2 2 4" xfId="25332" xr:uid="{00000000-0005-0000-0000-000057620000}"/>
    <cellStyle name="Normal 8 5 2 2 2 2 4 2" xfId="25333" xr:uid="{00000000-0005-0000-0000-000058620000}"/>
    <cellStyle name="Normal 8 5 2 2 2 2 5" xfId="25334" xr:uid="{00000000-0005-0000-0000-000059620000}"/>
    <cellStyle name="Normal 8 5 2 2 2 2 5 2" xfId="25335" xr:uid="{00000000-0005-0000-0000-00005A620000}"/>
    <cellStyle name="Normal 8 5 2 2 2 2 6" xfId="25336" xr:uid="{00000000-0005-0000-0000-00005B620000}"/>
    <cellStyle name="Normal 8 5 2 2 2 3" xfId="25337" xr:uid="{00000000-0005-0000-0000-00005C620000}"/>
    <cellStyle name="Normal 8 5 2 2 2 3 2" xfId="25338" xr:uid="{00000000-0005-0000-0000-00005D620000}"/>
    <cellStyle name="Normal 8 5 2 2 2 3 2 2" xfId="25339" xr:uid="{00000000-0005-0000-0000-00005E620000}"/>
    <cellStyle name="Normal 8 5 2 2 2 3 3" xfId="25340" xr:uid="{00000000-0005-0000-0000-00005F620000}"/>
    <cellStyle name="Normal 8 5 2 2 2 4" xfId="25341" xr:uid="{00000000-0005-0000-0000-000060620000}"/>
    <cellStyle name="Normal 8 5 2 2 2 4 2" xfId="25342" xr:uid="{00000000-0005-0000-0000-000061620000}"/>
    <cellStyle name="Normal 8 5 2 2 2 4 2 2" xfId="25343" xr:uid="{00000000-0005-0000-0000-000062620000}"/>
    <cellStyle name="Normal 8 5 2 2 2 4 3" xfId="25344" xr:uid="{00000000-0005-0000-0000-000063620000}"/>
    <cellStyle name="Normal 8 5 2 2 2 5" xfId="25345" xr:uid="{00000000-0005-0000-0000-000064620000}"/>
    <cellStyle name="Normal 8 5 2 2 2 5 2" xfId="25346" xr:uid="{00000000-0005-0000-0000-000065620000}"/>
    <cellStyle name="Normal 8 5 2 2 2 6" xfId="25347" xr:uid="{00000000-0005-0000-0000-000066620000}"/>
    <cellStyle name="Normal 8 5 2 2 2 6 2" xfId="25348" xr:uid="{00000000-0005-0000-0000-000067620000}"/>
    <cellStyle name="Normal 8 5 2 2 2 7" xfId="25349" xr:uid="{00000000-0005-0000-0000-000068620000}"/>
    <cellStyle name="Normal 8 5 2 2 3" xfId="25350" xr:uid="{00000000-0005-0000-0000-000069620000}"/>
    <cellStyle name="Normal 8 5 2 2 3 2" xfId="25351" xr:uid="{00000000-0005-0000-0000-00006A620000}"/>
    <cellStyle name="Normal 8 5 2 2 3 2 2" xfId="25352" xr:uid="{00000000-0005-0000-0000-00006B620000}"/>
    <cellStyle name="Normal 8 5 2 2 3 2 2 2" xfId="25353" xr:uid="{00000000-0005-0000-0000-00006C620000}"/>
    <cellStyle name="Normal 8 5 2 2 3 2 3" xfId="25354" xr:uid="{00000000-0005-0000-0000-00006D620000}"/>
    <cellStyle name="Normal 8 5 2 2 3 3" xfId="25355" xr:uid="{00000000-0005-0000-0000-00006E620000}"/>
    <cellStyle name="Normal 8 5 2 2 3 3 2" xfId="25356" xr:uid="{00000000-0005-0000-0000-00006F620000}"/>
    <cellStyle name="Normal 8 5 2 2 3 3 2 2" xfId="25357" xr:uid="{00000000-0005-0000-0000-000070620000}"/>
    <cellStyle name="Normal 8 5 2 2 3 3 3" xfId="25358" xr:uid="{00000000-0005-0000-0000-000071620000}"/>
    <cellStyle name="Normal 8 5 2 2 3 4" xfId="25359" xr:uid="{00000000-0005-0000-0000-000072620000}"/>
    <cellStyle name="Normal 8 5 2 2 3 4 2" xfId="25360" xr:uid="{00000000-0005-0000-0000-000073620000}"/>
    <cellStyle name="Normal 8 5 2 2 3 5" xfId="25361" xr:uid="{00000000-0005-0000-0000-000074620000}"/>
    <cellStyle name="Normal 8 5 2 2 3 5 2" xfId="25362" xr:uid="{00000000-0005-0000-0000-000075620000}"/>
    <cellStyle name="Normal 8 5 2 2 3 6" xfId="25363" xr:uid="{00000000-0005-0000-0000-000076620000}"/>
    <cellStyle name="Normal 8 5 2 2 4" xfId="25364" xr:uid="{00000000-0005-0000-0000-000077620000}"/>
    <cellStyle name="Normal 8 5 2 2 4 2" xfId="25365" xr:uid="{00000000-0005-0000-0000-000078620000}"/>
    <cellStyle name="Normal 8 5 2 2 4 2 2" xfId="25366" xr:uid="{00000000-0005-0000-0000-000079620000}"/>
    <cellStyle name="Normal 8 5 2 2 4 3" xfId="25367" xr:uid="{00000000-0005-0000-0000-00007A620000}"/>
    <cellStyle name="Normal 8 5 2 2 5" xfId="25368" xr:uid="{00000000-0005-0000-0000-00007B620000}"/>
    <cellStyle name="Normal 8 5 2 2 5 2" xfId="25369" xr:uid="{00000000-0005-0000-0000-00007C620000}"/>
    <cellStyle name="Normal 8 5 2 2 5 2 2" xfId="25370" xr:uid="{00000000-0005-0000-0000-00007D620000}"/>
    <cellStyle name="Normal 8 5 2 2 5 3" xfId="25371" xr:uid="{00000000-0005-0000-0000-00007E620000}"/>
    <cellStyle name="Normal 8 5 2 2 6" xfId="25372" xr:uid="{00000000-0005-0000-0000-00007F620000}"/>
    <cellStyle name="Normal 8 5 2 2 6 2" xfId="25373" xr:uid="{00000000-0005-0000-0000-000080620000}"/>
    <cellStyle name="Normal 8 5 2 2 7" xfId="25374" xr:uid="{00000000-0005-0000-0000-000081620000}"/>
    <cellStyle name="Normal 8 5 2 2 7 2" xfId="25375" xr:uid="{00000000-0005-0000-0000-000082620000}"/>
    <cellStyle name="Normal 8 5 2 2 8" xfId="25376" xr:uid="{00000000-0005-0000-0000-000083620000}"/>
    <cellStyle name="Normal 8 5 2 3" xfId="25377" xr:uid="{00000000-0005-0000-0000-000084620000}"/>
    <cellStyle name="Normal 8 5 2 3 2" xfId="25378" xr:uid="{00000000-0005-0000-0000-000085620000}"/>
    <cellStyle name="Normal 8 5 2 3 2 2" xfId="25379" xr:uid="{00000000-0005-0000-0000-000086620000}"/>
    <cellStyle name="Normal 8 5 2 3 2 2 2" xfId="25380" xr:uid="{00000000-0005-0000-0000-000087620000}"/>
    <cellStyle name="Normal 8 5 2 3 2 2 2 2" xfId="25381" xr:uid="{00000000-0005-0000-0000-000088620000}"/>
    <cellStyle name="Normal 8 5 2 3 2 2 3" xfId="25382" xr:uid="{00000000-0005-0000-0000-000089620000}"/>
    <cellStyle name="Normal 8 5 2 3 2 3" xfId="25383" xr:uid="{00000000-0005-0000-0000-00008A620000}"/>
    <cellStyle name="Normal 8 5 2 3 2 3 2" xfId="25384" xr:uid="{00000000-0005-0000-0000-00008B620000}"/>
    <cellStyle name="Normal 8 5 2 3 2 3 2 2" xfId="25385" xr:uid="{00000000-0005-0000-0000-00008C620000}"/>
    <cellStyle name="Normal 8 5 2 3 2 3 3" xfId="25386" xr:uid="{00000000-0005-0000-0000-00008D620000}"/>
    <cellStyle name="Normal 8 5 2 3 2 4" xfId="25387" xr:uid="{00000000-0005-0000-0000-00008E620000}"/>
    <cellStyle name="Normal 8 5 2 3 2 4 2" xfId="25388" xr:uid="{00000000-0005-0000-0000-00008F620000}"/>
    <cellStyle name="Normal 8 5 2 3 2 5" xfId="25389" xr:uid="{00000000-0005-0000-0000-000090620000}"/>
    <cellStyle name="Normal 8 5 2 3 2 5 2" xfId="25390" xr:uid="{00000000-0005-0000-0000-000091620000}"/>
    <cellStyle name="Normal 8 5 2 3 2 6" xfId="25391" xr:uid="{00000000-0005-0000-0000-000092620000}"/>
    <cellStyle name="Normal 8 5 2 3 3" xfId="25392" xr:uid="{00000000-0005-0000-0000-000093620000}"/>
    <cellStyle name="Normal 8 5 2 3 3 2" xfId="25393" xr:uid="{00000000-0005-0000-0000-000094620000}"/>
    <cellStyle name="Normal 8 5 2 3 3 2 2" xfId="25394" xr:uid="{00000000-0005-0000-0000-000095620000}"/>
    <cellStyle name="Normal 8 5 2 3 3 3" xfId="25395" xr:uid="{00000000-0005-0000-0000-000096620000}"/>
    <cellStyle name="Normal 8 5 2 3 4" xfId="25396" xr:uid="{00000000-0005-0000-0000-000097620000}"/>
    <cellStyle name="Normal 8 5 2 3 4 2" xfId="25397" xr:uid="{00000000-0005-0000-0000-000098620000}"/>
    <cellStyle name="Normal 8 5 2 3 4 2 2" xfId="25398" xr:uid="{00000000-0005-0000-0000-000099620000}"/>
    <cellStyle name="Normal 8 5 2 3 4 3" xfId="25399" xr:uid="{00000000-0005-0000-0000-00009A620000}"/>
    <cellStyle name="Normal 8 5 2 3 5" xfId="25400" xr:uid="{00000000-0005-0000-0000-00009B620000}"/>
    <cellStyle name="Normal 8 5 2 3 5 2" xfId="25401" xr:uid="{00000000-0005-0000-0000-00009C620000}"/>
    <cellStyle name="Normal 8 5 2 3 6" xfId="25402" xr:uid="{00000000-0005-0000-0000-00009D620000}"/>
    <cellStyle name="Normal 8 5 2 3 6 2" xfId="25403" xr:uid="{00000000-0005-0000-0000-00009E620000}"/>
    <cellStyle name="Normal 8 5 2 3 7" xfId="25404" xr:uid="{00000000-0005-0000-0000-00009F620000}"/>
    <cellStyle name="Normal 8 5 2 4" xfId="25405" xr:uid="{00000000-0005-0000-0000-0000A0620000}"/>
    <cellStyle name="Normal 8 5 2 4 2" xfId="25406" xr:uid="{00000000-0005-0000-0000-0000A1620000}"/>
    <cellStyle name="Normal 8 5 2 4 2 2" xfId="25407" xr:uid="{00000000-0005-0000-0000-0000A2620000}"/>
    <cellStyle name="Normal 8 5 2 4 2 2 2" xfId="25408" xr:uid="{00000000-0005-0000-0000-0000A3620000}"/>
    <cellStyle name="Normal 8 5 2 4 2 2 2 2" xfId="25409" xr:uid="{00000000-0005-0000-0000-0000A4620000}"/>
    <cellStyle name="Normal 8 5 2 4 2 2 3" xfId="25410" xr:uid="{00000000-0005-0000-0000-0000A5620000}"/>
    <cellStyle name="Normal 8 5 2 4 2 3" xfId="25411" xr:uid="{00000000-0005-0000-0000-0000A6620000}"/>
    <cellStyle name="Normal 8 5 2 4 2 3 2" xfId="25412" xr:uid="{00000000-0005-0000-0000-0000A7620000}"/>
    <cellStyle name="Normal 8 5 2 4 2 3 2 2" xfId="25413" xr:uid="{00000000-0005-0000-0000-0000A8620000}"/>
    <cellStyle name="Normal 8 5 2 4 2 3 3" xfId="25414" xr:uid="{00000000-0005-0000-0000-0000A9620000}"/>
    <cellStyle name="Normal 8 5 2 4 2 4" xfId="25415" xr:uid="{00000000-0005-0000-0000-0000AA620000}"/>
    <cellStyle name="Normal 8 5 2 4 2 4 2" xfId="25416" xr:uid="{00000000-0005-0000-0000-0000AB620000}"/>
    <cellStyle name="Normal 8 5 2 4 2 5" xfId="25417" xr:uid="{00000000-0005-0000-0000-0000AC620000}"/>
    <cellStyle name="Normal 8 5 2 4 2 5 2" xfId="25418" xr:uid="{00000000-0005-0000-0000-0000AD620000}"/>
    <cellStyle name="Normal 8 5 2 4 2 6" xfId="25419" xr:uid="{00000000-0005-0000-0000-0000AE620000}"/>
    <cellStyle name="Normal 8 5 2 4 3" xfId="25420" xr:uid="{00000000-0005-0000-0000-0000AF620000}"/>
    <cellStyle name="Normal 8 5 2 4 3 2" xfId="25421" xr:uid="{00000000-0005-0000-0000-0000B0620000}"/>
    <cellStyle name="Normal 8 5 2 4 3 2 2" xfId="25422" xr:uid="{00000000-0005-0000-0000-0000B1620000}"/>
    <cellStyle name="Normal 8 5 2 4 3 3" xfId="25423" xr:uid="{00000000-0005-0000-0000-0000B2620000}"/>
    <cellStyle name="Normal 8 5 2 4 4" xfId="25424" xr:uid="{00000000-0005-0000-0000-0000B3620000}"/>
    <cellStyle name="Normal 8 5 2 4 4 2" xfId="25425" xr:uid="{00000000-0005-0000-0000-0000B4620000}"/>
    <cellStyle name="Normal 8 5 2 4 4 2 2" xfId="25426" xr:uid="{00000000-0005-0000-0000-0000B5620000}"/>
    <cellStyle name="Normal 8 5 2 4 4 3" xfId="25427" xr:uid="{00000000-0005-0000-0000-0000B6620000}"/>
    <cellStyle name="Normal 8 5 2 4 5" xfId="25428" xr:uid="{00000000-0005-0000-0000-0000B7620000}"/>
    <cellStyle name="Normal 8 5 2 4 5 2" xfId="25429" xr:uid="{00000000-0005-0000-0000-0000B8620000}"/>
    <cellStyle name="Normal 8 5 2 4 6" xfId="25430" xr:uid="{00000000-0005-0000-0000-0000B9620000}"/>
    <cellStyle name="Normal 8 5 2 4 6 2" xfId="25431" xr:uid="{00000000-0005-0000-0000-0000BA620000}"/>
    <cellStyle name="Normal 8 5 2 4 7" xfId="25432" xr:uid="{00000000-0005-0000-0000-0000BB620000}"/>
    <cellStyle name="Normal 8 5 2 5" xfId="25433" xr:uid="{00000000-0005-0000-0000-0000BC620000}"/>
    <cellStyle name="Normal 8 5 2 5 2" xfId="25434" xr:uid="{00000000-0005-0000-0000-0000BD620000}"/>
    <cellStyle name="Normal 8 5 2 5 2 2" xfId="25435" xr:uid="{00000000-0005-0000-0000-0000BE620000}"/>
    <cellStyle name="Normal 8 5 2 5 2 2 2" xfId="25436" xr:uid="{00000000-0005-0000-0000-0000BF620000}"/>
    <cellStyle name="Normal 8 5 2 5 2 3" xfId="25437" xr:uid="{00000000-0005-0000-0000-0000C0620000}"/>
    <cellStyle name="Normal 8 5 2 5 3" xfId="25438" xr:uid="{00000000-0005-0000-0000-0000C1620000}"/>
    <cellStyle name="Normal 8 5 2 5 3 2" xfId="25439" xr:uid="{00000000-0005-0000-0000-0000C2620000}"/>
    <cellStyle name="Normal 8 5 2 5 3 2 2" xfId="25440" xr:uid="{00000000-0005-0000-0000-0000C3620000}"/>
    <cellStyle name="Normal 8 5 2 5 3 3" xfId="25441" xr:uid="{00000000-0005-0000-0000-0000C4620000}"/>
    <cellStyle name="Normal 8 5 2 5 4" xfId="25442" xr:uid="{00000000-0005-0000-0000-0000C5620000}"/>
    <cellStyle name="Normal 8 5 2 5 4 2" xfId="25443" xr:uid="{00000000-0005-0000-0000-0000C6620000}"/>
    <cellStyle name="Normal 8 5 2 5 5" xfId="25444" xr:uid="{00000000-0005-0000-0000-0000C7620000}"/>
    <cellStyle name="Normal 8 5 2 5 5 2" xfId="25445" xr:uid="{00000000-0005-0000-0000-0000C8620000}"/>
    <cellStyle name="Normal 8 5 2 5 6" xfId="25446" xr:uid="{00000000-0005-0000-0000-0000C9620000}"/>
    <cellStyle name="Normal 8 5 2 6" xfId="25447" xr:uid="{00000000-0005-0000-0000-0000CA620000}"/>
    <cellStyle name="Normal 8 5 2 6 2" xfId="25448" xr:uid="{00000000-0005-0000-0000-0000CB620000}"/>
    <cellStyle name="Normal 8 5 2 6 2 2" xfId="25449" xr:uid="{00000000-0005-0000-0000-0000CC620000}"/>
    <cellStyle name="Normal 8 5 2 6 3" xfId="25450" xr:uid="{00000000-0005-0000-0000-0000CD620000}"/>
    <cellStyle name="Normal 8 5 2 7" xfId="25451" xr:uid="{00000000-0005-0000-0000-0000CE620000}"/>
    <cellStyle name="Normal 8 5 2 7 2" xfId="25452" xr:uid="{00000000-0005-0000-0000-0000CF620000}"/>
    <cellStyle name="Normal 8 5 2 7 2 2" xfId="25453" xr:uid="{00000000-0005-0000-0000-0000D0620000}"/>
    <cellStyle name="Normal 8 5 2 7 3" xfId="25454" xr:uid="{00000000-0005-0000-0000-0000D1620000}"/>
    <cellStyle name="Normal 8 5 2 8" xfId="25455" xr:uid="{00000000-0005-0000-0000-0000D2620000}"/>
    <cellStyle name="Normal 8 5 2 8 2" xfId="25456" xr:uid="{00000000-0005-0000-0000-0000D3620000}"/>
    <cellStyle name="Normal 8 5 2 9" xfId="25457" xr:uid="{00000000-0005-0000-0000-0000D4620000}"/>
    <cellStyle name="Normal 8 5 2 9 2" xfId="25458" xr:uid="{00000000-0005-0000-0000-0000D5620000}"/>
    <cellStyle name="Normal 8 5 3" xfId="25459" xr:uid="{00000000-0005-0000-0000-0000D6620000}"/>
    <cellStyle name="Normal 8 5 3 2" xfId="25460" xr:uid="{00000000-0005-0000-0000-0000D7620000}"/>
    <cellStyle name="Normal 8 5 3 2 2" xfId="25461" xr:uid="{00000000-0005-0000-0000-0000D8620000}"/>
    <cellStyle name="Normal 8 5 3 2 2 2" xfId="25462" xr:uid="{00000000-0005-0000-0000-0000D9620000}"/>
    <cellStyle name="Normal 8 5 3 2 2 2 2" xfId="25463" xr:uid="{00000000-0005-0000-0000-0000DA620000}"/>
    <cellStyle name="Normal 8 5 3 2 2 2 2 2" xfId="25464" xr:uid="{00000000-0005-0000-0000-0000DB620000}"/>
    <cellStyle name="Normal 8 5 3 2 2 2 3" xfId="25465" xr:uid="{00000000-0005-0000-0000-0000DC620000}"/>
    <cellStyle name="Normal 8 5 3 2 2 3" xfId="25466" xr:uid="{00000000-0005-0000-0000-0000DD620000}"/>
    <cellStyle name="Normal 8 5 3 2 2 3 2" xfId="25467" xr:uid="{00000000-0005-0000-0000-0000DE620000}"/>
    <cellStyle name="Normal 8 5 3 2 2 3 2 2" xfId="25468" xr:uid="{00000000-0005-0000-0000-0000DF620000}"/>
    <cellStyle name="Normal 8 5 3 2 2 3 3" xfId="25469" xr:uid="{00000000-0005-0000-0000-0000E0620000}"/>
    <cellStyle name="Normal 8 5 3 2 2 4" xfId="25470" xr:uid="{00000000-0005-0000-0000-0000E1620000}"/>
    <cellStyle name="Normal 8 5 3 2 2 4 2" xfId="25471" xr:uid="{00000000-0005-0000-0000-0000E2620000}"/>
    <cellStyle name="Normal 8 5 3 2 2 5" xfId="25472" xr:uid="{00000000-0005-0000-0000-0000E3620000}"/>
    <cellStyle name="Normal 8 5 3 2 2 5 2" xfId="25473" xr:uid="{00000000-0005-0000-0000-0000E4620000}"/>
    <cellStyle name="Normal 8 5 3 2 2 6" xfId="25474" xr:uid="{00000000-0005-0000-0000-0000E5620000}"/>
    <cellStyle name="Normal 8 5 3 2 3" xfId="25475" xr:uid="{00000000-0005-0000-0000-0000E6620000}"/>
    <cellStyle name="Normal 8 5 3 2 3 2" xfId="25476" xr:uid="{00000000-0005-0000-0000-0000E7620000}"/>
    <cellStyle name="Normal 8 5 3 2 3 2 2" xfId="25477" xr:uid="{00000000-0005-0000-0000-0000E8620000}"/>
    <cellStyle name="Normal 8 5 3 2 3 3" xfId="25478" xr:uid="{00000000-0005-0000-0000-0000E9620000}"/>
    <cellStyle name="Normal 8 5 3 2 4" xfId="25479" xr:uid="{00000000-0005-0000-0000-0000EA620000}"/>
    <cellStyle name="Normal 8 5 3 2 4 2" xfId="25480" xr:uid="{00000000-0005-0000-0000-0000EB620000}"/>
    <cellStyle name="Normal 8 5 3 2 4 2 2" xfId="25481" xr:uid="{00000000-0005-0000-0000-0000EC620000}"/>
    <cellStyle name="Normal 8 5 3 2 4 3" xfId="25482" xr:uid="{00000000-0005-0000-0000-0000ED620000}"/>
    <cellStyle name="Normal 8 5 3 2 5" xfId="25483" xr:uid="{00000000-0005-0000-0000-0000EE620000}"/>
    <cellStyle name="Normal 8 5 3 2 5 2" xfId="25484" xr:uid="{00000000-0005-0000-0000-0000EF620000}"/>
    <cellStyle name="Normal 8 5 3 2 6" xfId="25485" xr:uid="{00000000-0005-0000-0000-0000F0620000}"/>
    <cellStyle name="Normal 8 5 3 2 6 2" xfId="25486" xr:uid="{00000000-0005-0000-0000-0000F1620000}"/>
    <cellStyle name="Normal 8 5 3 2 7" xfId="25487" xr:uid="{00000000-0005-0000-0000-0000F2620000}"/>
    <cellStyle name="Normal 8 5 3 3" xfId="25488" xr:uid="{00000000-0005-0000-0000-0000F3620000}"/>
    <cellStyle name="Normal 8 5 3 3 2" xfId="25489" xr:uid="{00000000-0005-0000-0000-0000F4620000}"/>
    <cellStyle name="Normal 8 5 3 3 2 2" xfId="25490" xr:uid="{00000000-0005-0000-0000-0000F5620000}"/>
    <cellStyle name="Normal 8 5 3 3 2 2 2" xfId="25491" xr:uid="{00000000-0005-0000-0000-0000F6620000}"/>
    <cellStyle name="Normal 8 5 3 3 2 3" xfId="25492" xr:uid="{00000000-0005-0000-0000-0000F7620000}"/>
    <cellStyle name="Normal 8 5 3 3 3" xfId="25493" xr:uid="{00000000-0005-0000-0000-0000F8620000}"/>
    <cellStyle name="Normal 8 5 3 3 3 2" xfId="25494" xr:uid="{00000000-0005-0000-0000-0000F9620000}"/>
    <cellStyle name="Normal 8 5 3 3 3 2 2" xfId="25495" xr:uid="{00000000-0005-0000-0000-0000FA620000}"/>
    <cellStyle name="Normal 8 5 3 3 3 3" xfId="25496" xr:uid="{00000000-0005-0000-0000-0000FB620000}"/>
    <cellStyle name="Normal 8 5 3 3 4" xfId="25497" xr:uid="{00000000-0005-0000-0000-0000FC620000}"/>
    <cellStyle name="Normal 8 5 3 3 4 2" xfId="25498" xr:uid="{00000000-0005-0000-0000-0000FD620000}"/>
    <cellStyle name="Normal 8 5 3 3 5" xfId="25499" xr:uid="{00000000-0005-0000-0000-0000FE620000}"/>
    <cellStyle name="Normal 8 5 3 3 5 2" xfId="25500" xr:uid="{00000000-0005-0000-0000-0000FF620000}"/>
    <cellStyle name="Normal 8 5 3 3 6" xfId="25501" xr:uid="{00000000-0005-0000-0000-000000630000}"/>
    <cellStyle name="Normal 8 5 3 4" xfId="25502" xr:uid="{00000000-0005-0000-0000-000001630000}"/>
    <cellStyle name="Normal 8 5 3 4 2" xfId="25503" xr:uid="{00000000-0005-0000-0000-000002630000}"/>
    <cellStyle name="Normal 8 5 3 4 2 2" xfId="25504" xr:uid="{00000000-0005-0000-0000-000003630000}"/>
    <cellStyle name="Normal 8 5 3 4 3" xfId="25505" xr:uid="{00000000-0005-0000-0000-000004630000}"/>
    <cellStyle name="Normal 8 5 3 5" xfId="25506" xr:uid="{00000000-0005-0000-0000-000005630000}"/>
    <cellStyle name="Normal 8 5 3 5 2" xfId="25507" xr:uid="{00000000-0005-0000-0000-000006630000}"/>
    <cellStyle name="Normal 8 5 3 5 2 2" xfId="25508" xr:uid="{00000000-0005-0000-0000-000007630000}"/>
    <cellStyle name="Normal 8 5 3 5 3" xfId="25509" xr:uid="{00000000-0005-0000-0000-000008630000}"/>
    <cellStyle name="Normal 8 5 3 6" xfId="25510" xr:uid="{00000000-0005-0000-0000-000009630000}"/>
    <cellStyle name="Normal 8 5 3 6 2" xfId="25511" xr:uid="{00000000-0005-0000-0000-00000A630000}"/>
    <cellStyle name="Normal 8 5 3 7" xfId="25512" xr:uid="{00000000-0005-0000-0000-00000B630000}"/>
    <cellStyle name="Normal 8 5 3 7 2" xfId="25513" xr:uid="{00000000-0005-0000-0000-00000C630000}"/>
    <cellStyle name="Normal 8 5 3 8" xfId="25514" xr:uid="{00000000-0005-0000-0000-00000D630000}"/>
    <cellStyle name="Normal 8 5 4" xfId="25515" xr:uid="{00000000-0005-0000-0000-00000E630000}"/>
    <cellStyle name="Normal 8 5 4 2" xfId="25516" xr:uid="{00000000-0005-0000-0000-00000F630000}"/>
    <cellStyle name="Normal 8 5 4 2 2" xfId="25517" xr:uid="{00000000-0005-0000-0000-000010630000}"/>
    <cellStyle name="Normal 8 5 4 2 2 2" xfId="25518" xr:uid="{00000000-0005-0000-0000-000011630000}"/>
    <cellStyle name="Normal 8 5 4 2 2 2 2" xfId="25519" xr:uid="{00000000-0005-0000-0000-000012630000}"/>
    <cellStyle name="Normal 8 5 4 2 2 3" xfId="25520" xr:uid="{00000000-0005-0000-0000-000013630000}"/>
    <cellStyle name="Normal 8 5 4 2 3" xfId="25521" xr:uid="{00000000-0005-0000-0000-000014630000}"/>
    <cellStyle name="Normal 8 5 4 2 3 2" xfId="25522" xr:uid="{00000000-0005-0000-0000-000015630000}"/>
    <cellStyle name="Normal 8 5 4 2 3 2 2" xfId="25523" xr:uid="{00000000-0005-0000-0000-000016630000}"/>
    <cellStyle name="Normal 8 5 4 2 3 3" xfId="25524" xr:uid="{00000000-0005-0000-0000-000017630000}"/>
    <cellStyle name="Normal 8 5 4 2 4" xfId="25525" xr:uid="{00000000-0005-0000-0000-000018630000}"/>
    <cellStyle name="Normal 8 5 4 2 4 2" xfId="25526" xr:uid="{00000000-0005-0000-0000-000019630000}"/>
    <cellStyle name="Normal 8 5 4 2 5" xfId="25527" xr:uid="{00000000-0005-0000-0000-00001A630000}"/>
    <cellStyle name="Normal 8 5 4 2 5 2" xfId="25528" xr:uid="{00000000-0005-0000-0000-00001B630000}"/>
    <cellStyle name="Normal 8 5 4 2 6" xfId="25529" xr:uid="{00000000-0005-0000-0000-00001C630000}"/>
    <cellStyle name="Normal 8 5 4 3" xfId="25530" xr:uid="{00000000-0005-0000-0000-00001D630000}"/>
    <cellStyle name="Normal 8 5 4 3 2" xfId="25531" xr:uid="{00000000-0005-0000-0000-00001E630000}"/>
    <cellStyle name="Normal 8 5 4 3 2 2" xfId="25532" xr:uid="{00000000-0005-0000-0000-00001F630000}"/>
    <cellStyle name="Normal 8 5 4 3 3" xfId="25533" xr:uid="{00000000-0005-0000-0000-000020630000}"/>
    <cellStyle name="Normal 8 5 4 4" xfId="25534" xr:uid="{00000000-0005-0000-0000-000021630000}"/>
    <cellStyle name="Normal 8 5 4 4 2" xfId="25535" xr:uid="{00000000-0005-0000-0000-000022630000}"/>
    <cellStyle name="Normal 8 5 4 4 2 2" xfId="25536" xr:uid="{00000000-0005-0000-0000-000023630000}"/>
    <cellStyle name="Normal 8 5 4 4 3" xfId="25537" xr:uid="{00000000-0005-0000-0000-000024630000}"/>
    <cellStyle name="Normal 8 5 4 5" xfId="25538" xr:uid="{00000000-0005-0000-0000-000025630000}"/>
    <cellStyle name="Normal 8 5 4 5 2" xfId="25539" xr:uid="{00000000-0005-0000-0000-000026630000}"/>
    <cellStyle name="Normal 8 5 4 6" xfId="25540" xr:uid="{00000000-0005-0000-0000-000027630000}"/>
    <cellStyle name="Normal 8 5 4 6 2" xfId="25541" xr:uid="{00000000-0005-0000-0000-000028630000}"/>
    <cellStyle name="Normal 8 5 4 7" xfId="25542" xr:uid="{00000000-0005-0000-0000-000029630000}"/>
    <cellStyle name="Normal 8 5 5" xfId="25543" xr:uid="{00000000-0005-0000-0000-00002A630000}"/>
    <cellStyle name="Normal 8 5 5 2" xfId="25544" xr:uid="{00000000-0005-0000-0000-00002B630000}"/>
    <cellStyle name="Normal 8 5 5 2 2" xfId="25545" xr:uid="{00000000-0005-0000-0000-00002C630000}"/>
    <cellStyle name="Normal 8 5 5 2 2 2" xfId="25546" xr:uid="{00000000-0005-0000-0000-00002D630000}"/>
    <cellStyle name="Normal 8 5 5 2 2 2 2" xfId="25547" xr:uid="{00000000-0005-0000-0000-00002E630000}"/>
    <cellStyle name="Normal 8 5 5 2 2 3" xfId="25548" xr:uid="{00000000-0005-0000-0000-00002F630000}"/>
    <cellStyle name="Normal 8 5 5 2 3" xfId="25549" xr:uid="{00000000-0005-0000-0000-000030630000}"/>
    <cellStyle name="Normal 8 5 5 2 3 2" xfId="25550" xr:uid="{00000000-0005-0000-0000-000031630000}"/>
    <cellStyle name="Normal 8 5 5 2 3 2 2" xfId="25551" xr:uid="{00000000-0005-0000-0000-000032630000}"/>
    <cellStyle name="Normal 8 5 5 2 3 3" xfId="25552" xr:uid="{00000000-0005-0000-0000-000033630000}"/>
    <cellStyle name="Normal 8 5 5 2 4" xfId="25553" xr:uid="{00000000-0005-0000-0000-000034630000}"/>
    <cellStyle name="Normal 8 5 5 2 4 2" xfId="25554" xr:uid="{00000000-0005-0000-0000-000035630000}"/>
    <cellStyle name="Normal 8 5 5 2 5" xfId="25555" xr:uid="{00000000-0005-0000-0000-000036630000}"/>
    <cellStyle name="Normal 8 5 5 2 5 2" xfId="25556" xr:uid="{00000000-0005-0000-0000-000037630000}"/>
    <cellStyle name="Normal 8 5 5 2 6" xfId="25557" xr:uid="{00000000-0005-0000-0000-000038630000}"/>
    <cellStyle name="Normal 8 5 5 3" xfId="25558" xr:uid="{00000000-0005-0000-0000-000039630000}"/>
    <cellStyle name="Normal 8 5 5 3 2" xfId="25559" xr:uid="{00000000-0005-0000-0000-00003A630000}"/>
    <cellStyle name="Normal 8 5 5 3 2 2" xfId="25560" xr:uid="{00000000-0005-0000-0000-00003B630000}"/>
    <cellStyle name="Normal 8 5 5 3 3" xfId="25561" xr:uid="{00000000-0005-0000-0000-00003C630000}"/>
    <cellStyle name="Normal 8 5 5 4" xfId="25562" xr:uid="{00000000-0005-0000-0000-00003D630000}"/>
    <cellStyle name="Normal 8 5 5 4 2" xfId="25563" xr:uid="{00000000-0005-0000-0000-00003E630000}"/>
    <cellStyle name="Normal 8 5 5 4 2 2" xfId="25564" xr:uid="{00000000-0005-0000-0000-00003F630000}"/>
    <cellStyle name="Normal 8 5 5 4 3" xfId="25565" xr:uid="{00000000-0005-0000-0000-000040630000}"/>
    <cellStyle name="Normal 8 5 5 5" xfId="25566" xr:uid="{00000000-0005-0000-0000-000041630000}"/>
    <cellStyle name="Normal 8 5 5 5 2" xfId="25567" xr:uid="{00000000-0005-0000-0000-000042630000}"/>
    <cellStyle name="Normal 8 5 5 6" xfId="25568" xr:uid="{00000000-0005-0000-0000-000043630000}"/>
    <cellStyle name="Normal 8 5 5 6 2" xfId="25569" xr:uid="{00000000-0005-0000-0000-000044630000}"/>
    <cellStyle name="Normal 8 5 5 7" xfId="25570" xr:uid="{00000000-0005-0000-0000-000045630000}"/>
    <cellStyle name="Normal 8 5 6" xfId="25571" xr:uid="{00000000-0005-0000-0000-000046630000}"/>
    <cellStyle name="Normal 8 5 6 2" xfId="25572" xr:uid="{00000000-0005-0000-0000-000047630000}"/>
    <cellStyle name="Normal 8 5 6 2 2" xfId="25573" xr:uid="{00000000-0005-0000-0000-000048630000}"/>
    <cellStyle name="Normal 8 5 6 2 2 2" xfId="25574" xr:uid="{00000000-0005-0000-0000-000049630000}"/>
    <cellStyle name="Normal 8 5 6 2 3" xfId="25575" xr:uid="{00000000-0005-0000-0000-00004A630000}"/>
    <cellStyle name="Normal 8 5 6 3" xfId="25576" xr:uid="{00000000-0005-0000-0000-00004B630000}"/>
    <cellStyle name="Normal 8 5 6 3 2" xfId="25577" xr:uid="{00000000-0005-0000-0000-00004C630000}"/>
    <cellStyle name="Normal 8 5 6 3 2 2" xfId="25578" xr:uid="{00000000-0005-0000-0000-00004D630000}"/>
    <cellStyle name="Normal 8 5 6 3 3" xfId="25579" xr:uid="{00000000-0005-0000-0000-00004E630000}"/>
    <cellStyle name="Normal 8 5 6 4" xfId="25580" xr:uid="{00000000-0005-0000-0000-00004F630000}"/>
    <cellStyle name="Normal 8 5 6 4 2" xfId="25581" xr:uid="{00000000-0005-0000-0000-000050630000}"/>
    <cellStyle name="Normal 8 5 6 5" xfId="25582" xr:uid="{00000000-0005-0000-0000-000051630000}"/>
    <cellStyle name="Normal 8 5 6 5 2" xfId="25583" xr:uid="{00000000-0005-0000-0000-000052630000}"/>
    <cellStyle name="Normal 8 5 6 6" xfId="25584" xr:uid="{00000000-0005-0000-0000-000053630000}"/>
    <cellStyle name="Normal 8 5 7" xfId="25585" xr:uid="{00000000-0005-0000-0000-000054630000}"/>
    <cellStyle name="Normal 8 5 7 2" xfId="25586" xr:uid="{00000000-0005-0000-0000-000055630000}"/>
    <cellStyle name="Normal 8 5 7 2 2" xfId="25587" xr:uid="{00000000-0005-0000-0000-000056630000}"/>
    <cellStyle name="Normal 8 5 7 3" xfId="25588" xr:uid="{00000000-0005-0000-0000-000057630000}"/>
    <cellStyle name="Normal 8 5 8" xfId="25589" xr:uid="{00000000-0005-0000-0000-000058630000}"/>
    <cellStyle name="Normal 8 5 8 2" xfId="25590" xr:uid="{00000000-0005-0000-0000-000059630000}"/>
    <cellStyle name="Normal 8 5 8 2 2" xfId="25591" xr:uid="{00000000-0005-0000-0000-00005A630000}"/>
    <cellStyle name="Normal 8 5 8 3" xfId="25592" xr:uid="{00000000-0005-0000-0000-00005B630000}"/>
    <cellStyle name="Normal 8 5 9" xfId="25593" xr:uid="{00000000-0005-0000-0000-00005C630000}"/>
    <cellStyle name="Normal 8 5 9 2" xfId="25594" xr:uid="{00000000-0005-0000-0000-00005D630000}"/>
    <cellStyle name="Normal 8 6" xfId="25595" xr:uid="{00000000-0005-0000-0000-00005E630000}"/>
    <cellStyle name="Normal 8 6 10" xfId="25596" xr:uid="{00000000-0005-0000-0000-00005F630000}"/>
    <cellStyle name="Normal 8 6 2" xfId="25597" xr:uid="{00000000-0005-0000-0000-000060630000}"/>
    <cellStyle name="Normal 8 6 2 2" xfId="25598" xr:uid="{00000000-0005-0000-0000-000061630000}"/>
    <cellStyle name="Normal 8 6 2 2 2" xfId="25599" xr:uid="{00000000-0005-0000-0000-000062630000}"/>
    <cellStyle name="Normal 8 6 2 2 2 2" xfId="25600" xr:uid="{00000000-0005-0000-0000-000063630000}"/>
    <cellStyle name="Normal 8 6 2 2 2 2 2" xfId="25601" xr:uid="{00000000-0005-0000-0000-000064630000}"/>
    <cellStyle name="Normal 8 6 2 2 2 2 2 2" xfId="25602" xr:uid="{00000000-0005-0000-0000-000065630000}"/>
    <cellStyle name="Normal 8 6 2 2 2 2 3" xfId="25603" xr:uid="{00000000-0005-0000-0000-000066630000}"/>
    <cellStyle name="Normal 8 6 2 2 2 3" xfId="25604" xr:uid="{00000000-0005-0000-0000-000067630000}"/>
    <cellStyle name="Normal 8 6 2 2 2 3 2" xfId="25605" xr:uid="{00000000-0005-0000-0000-000068630000}"/>
    <cellStyle name="Normal 8 6 2 2 2 3 2 2" xfId="25606" xr:uid="{00000000-0005-0000-0000-000069630000}"/>
    <cellStyle name="Normal 8 6 2 2 2 3 3" xfId="25607" xr:uid="{00000000-0005-0000-0000-00006A630000}"/>
    <cellStyle name="Normal 8 6 2 2 2 4" xfId="25608" xr:uid="{00000000-0005-0000-0000-00006B630000}"/>
    <cellStyle name="Normal 8 6 2 2 2 4 2" xfId="25609" xr:uid="{00000000-0005-0000-0000-00006C630000}"/>
    <cellStyle name="Normal 8 6 2 2 2 5" xfId="25610" xr:uid="{00000000-0005-0000-0000-00006D630000}"/>
    <cellStyle name="Normal 8 6 2 2 2 5 2" xfId="25611" xr:uid="{00000000-0005-0000-0000-00006E630000}"/>
    <cellStyle name="Normal 8 6 2 2 2 6" xfId="25612" xr:uid="{00000000-0005-0000-0000-00006F630000}"/>
    <cellStyle name="Normal 8 6 2 2 3" xfId="25613" xr:uid="{00000000-0005-0000-0000-000070630000}"/>
    <cellStyle name="Normal 8 6 2 2 3 2" xfId="25614" xr:uid="{00000000-0005-0000-0000-000071630000}"/>
    <cellStyle name="Normal 8 6 2 2 3 2 2" xfId="25615" xr:uid="{00000000-0005-0000-0000-000072630000}"/>
    <cellStyle name="Normal 8 6 2 2 3 3" xfId="25616" xr:uid="{00000000-0005-0000-0000-000073630000}"/>
    <cellStyle name="Normal 8 6 2 2 4" xfId="25617" xr:uid="{00000000-0005-0000-0000-000074630000}"/>
    <cellStyle name="Normal 8 6 2 2 4 2" xfId="25618" xr:uid="{00000000-0005-0000-0000-000075630000}"/>
    <cellStyle name="Normal 8 6 2 2 4 2 2" xfId="25619" xr:uid="{00000000-0005-0000-0000-000076630000}"/>
    <cellStyle name="Normal 8 6 2 2 4 3" xfId="25620" xr:uid="{00000000-0005-0000-0000-000077630000}"/>
    <cellStyle name="Normal 8 6 2 2 5" xfId="25621" xr:uid="{00000000-0005-0000-0000-000078630000}"/>
    <cellStyle name="Normal 8 6 2 2 5 2" xfId="25622" xr:uid="{00000000-0005-0000-0000-000079630000}"/>
    <cellStyle name="Normal 8 6 2 2 6" xfId="25623" xr:uid="{00000000-0005-0000-0000-00007A630000}"/>
    <cellStyle name="Normal 8 6 2 2 6 2" xfId="25624" xr:uid="{00000000-0005-0000-0000-00007B630000}"/>
    <cellStyle name="Normal 8 6 2 2 7" xfId="25625" xr:uid="{00000000-0005-0000-0000-00007C630000}"/>
    <cellStyle name="Normal 8 6 2 3" xfId="25626" xr:uid="{00000000-0005-0000-0000-00007D630000}"/>
    <cellStyle name="Normal 8 6 2 3 2" xfId="25627" xr:uid="{00000000-0005-0000-0000-00007E630000}"/>
    <cellStyle name="Normal 8 6 2 3 2 2" xfId="25628" xr:uid="{00000000-0005-0000-0000-00007F630000}"/>
    <cellStyle name="Normal 8 6 2 3 2 2 2" xfId="25629" xr:uid="{00000000-0005-0000-0000-000080630000}"/>
    <cellStyle name="Normal 8 6 2 3 2 3" xfId="25630" xr:uid="{00000000-0005-0000-0000-000081630000}"/>
    <cellStyle name="Normal 8 6 2 3 3" xfId="25631" xr:uid="{00000000-0005-0000-0000-000082630000}"/>
    <cellStyle name="Normal 8 6 2 3 3 2" xfId="25632" xr:uid="{00000000-0005-0000-0000-000083630000}"/>
    <cellStyle name="Normal 8 6 2 3 3 2 2" xfId="25633" xr:uid="{00000000-0005-0000-0000-000084630000}"/>
    <cellStyle name="Normal 8 6 2 3 3 3" xfId="25634" xr:uid="{00000000-0005-0000-0000-000085630000}"/>
    <cellStyle name="Normal 8 6 2 3 4" xfId="25635" xr:uid="{00000000-0005-0000-0000-000086630000}"/>
    <cellStyle name="Normal 8 6 2 3 4 2" xfId="25636" xr:uid="{00000000-0005-0000-0000-000087630000}"/>
    <cellStyle name="Normal 8 6 2 3 5" xfId="25637" xr:uid="{00000000-0005-0000-0000-000088630000}"/>
    <cellStyle name="Normal 8 6 2 3 5 2" xfId="25638" xr:uid="{00000000-0005-0000-0000-000089630000}"/>
    <cellStyle name="Normal 8 6 2 3 6" xfId="25639" xr:uid="{00000000-0005-0000-0000-00008A630000}"/>
    <cellStyle name="Normal 8 6 2 4" xfId="25640" xr:uid="{00000000-0005-0000-0000-00008B630000}"/>
    <cellStyle name="Normal 8 6 2 4 2" xfId="25641" xr:uid="{00000000-0005-0000-0000-00008C630000}"/>
    <cellStyle name="Normal 8 6 2 4 2 2" xfId="25642" xr:uid="{00000000-0005-0000-0000-00008D630000}"/>
    <cellStyle name="Normal 8 6 2 4 3" xfId="25643" xr:uid="{00000000-0005-0000-0000-00008E630000}"/>
    <cellStyle name="Normal 8 6 2 5" xfId="25644" xr:uid="{00000000-0005-0000-0000-00008F630000}"/>
    <cellStyle name="Normal 8 6 2 5 2" xfId="25645" xr:uid="{00000000-0005-0000-0000-000090630000}"/>
    <cellStyle name="Normal 8 6 2 5 2 2" xfId="25646" xr:uid="{00000000-0005-0000-0000-000091630000}"/>
    <cellStyle name="Normal 8 6 2 5 3" xfId="25647" xr:uid="{00000000-0005-0000-0000-000092630000}"/>
    <cellStyle name="Normal 8 6 2 6" xfId="25648" xr:uid="{00000000-0005-0000-0000-000093630000}"/>
    <cellStyle name="Normal 8 6 2 6 2" xfId="25649" xr:uid="{00000000-0005-0000-0000-000094630000}"/>
    <cellStyle name="Normal 8 6 2 7" xfId="25650" xr:uid="{00000000-0005-0000-0000-000095630000}"/>
    <cellStyle name="Normal 8 6 2 7 2" xfId="25651" xr:uid="{00000000-0005-0000-0000-000096630000}"/>
    <cellStyle name="Normal 8 6 2 8" xfId="25652" xr:uid="{00000000-0005-0000-0000-000097630000}"/>
    <cellStyle name="Normal 8 6 3" xfId="25653" xr:uid="{00000000-0005-0000-0000-000098630000}"/>
    <cellStyle name="Normal 8 6 3 2" xfId="25654" xr:uid="{00000000-0005-0000-0000-000099630000}"/>
    <cellStyle name="Normal 8 6 3 2 2" xfId="25655" xr:uid="{00000000-0005-0000-0000-00009A630000}"/>
    <cellStyle name="Normal 8 6 3 2 2 2" xfId="25656" xr:uid="{00000000-0005-0000-0000-00009B630000}"/>
    <cellStyle name="Normal 8 6 3 2 2 2 2" xfId="25657" xr:uid="{00000000-0005-0000-0000-00009C630000}"/>
    <cellStyle name="Normal 8 6 3 2 2 3" xfId="25658" xr:uid="{00000000-0005-0000-0000-00009D630000}"/>
    <cellStyle name="Normal 8 6 3 2 3" xfId="25659" xr:uid="{00000000-0005-0000-0000-00009E630000}"/>
    <cellStyle name="Normal 8 6 3 2 3 2" xfId="25660" xr:uid="{00000000-0005-0000-0000-00009F630000}"/>
    <cellStyle name="Normal 8 6 3 2 3 2 2" xfId="25661" xr:uid="{00000000-0005-0000-0000-0000A0630000}"/>
    <cellStyle name="Normal 8 6 3 2 3 3" xfId="25662" xr:uid="{00000000-0005-0000-0000-0000A1630000}"/>
    <cellStyle name="Normal 8 6 3 2 4" xfId="25663" xr:uid="{00000000-0005-0000-0000-0000A2630000}"/>
    <cellStyle name="Normal 8 6 3 2 4 2" xfId="25664" xr:uid="{00000000-0005-0000-0000-0000A3630000}"/>
    <cellStyle name="Normal 8 6 3 2 5" xfId="25665" xr:uid="{00000000-0005-0000-0000-0000A4630000}"/>
    <cellStyle name="Normal 8 6 3 2 5 2" xfId="25666" xr:uid="{00000000-0005-0000-0000-0000A5630000}"/>
    <cellStyle name="Normal 8 6 3 2 6" xfId="25667" xr:uid="{00000000-0005-0000-0000-0000A6630000}"/>
    <cellStyle name="Normal 8 6 3 3" xfId="25668" xr:uid="{00000000-0005-0000-0000-0000A7630000}"/>
    <cellStyle name="Normal 8 6 3 3 2" xfId="25669" xr:uid="{00000000-0005-0000-0000-0000A8630000}"/>
    <cellStyle name="Normal 8 6 3 3 2 2" xfId="25670" xr:uid="{00000000-0005-0000-0000-0000A9630000}"/>
    <cellStyle name="Normal 8 6 3 3 3" xfId="25671" xr:uid="{00000000-0005-0000-0000-0000AA630000}"/>
    <cellStyle name="Normal 8 6 3 4" xfId="25672" xr:uid="{00000000-0005-0000-0000-0000AB630000}"/>
    <cellStyle name="Normal 8 6 3 4 2" xfId="25673" xr:uid="{00000000-0005-0000-0000-0000AC630000}"/>
    <cellStyle name="Normal 8 6 3 4 2 2" xfId="25674" xr:uid="{00000000-0005-0000-0000-0000AD630000}"/>
    <cellStyle name="Normal 8 6 3 4 3" xfId="25675" xr:uid="{00000000-0005-0000-0000-0000AE630000}"/>
    <cellStyle name="Normal 8 6 3 5" xfId="25676" xr:uid="{00000000-0005-0000-0000-0000AF630000}"/>
    <cellStyle name="Normal 8 6 3 5 2" xfId="25677" xr:uid="{00000000-0005-0000-0000-0000B0630000}"/>
    <cellStyle name="Normal 8 6 3 6" xfId="25678" xr:uid="{00000000-0005-0000-0000-0000B1630000}"/>
    <cellStyle name="Normal 8 6 3 6 2" xfId="25679" xr:uid="{00000000-0005-0000-0000-0000B2630000}"/>
    <cellStyle name="Normal 8 6 3 7" xfId="25680" xr:uid="{00000000-0005-0000-0000-0000B3630000}"/>
    <cellStyle name="Normal 8 6 4" xfId="25681" xr:uid="{00000000-0005-0000-0000-0000B4630000}"/>
    <cellStyle name="Normal 8 6 4 2" xfId="25682" xr:uid="{00000000-0005-0000-0000-0000B5630000}"/>
    <cellStyle name="Normal 8 6 4 2 2" xfId="25683" xr:uid="{00000000-0005-0000-0000-0000B6630000}"/>
    <cellStyle name="Normal 8 6 4 2 2 2" xfId="25684" xr:uid="{00000000-0005-0000-0000-0000B7630000}"/>
    <cellStyle name="Normal 8 6 4 2 2 2 2" xfId="25685" xr:uid="{00000000-0005-0000-0000-0000B8630000}"/>
    <cellStyle name="Normal 8 6 4 2 2 3" xfId="25686" xr:uid="{00000000-0005-0000-0000-0000B9630000}"/>
    <cellStyle name="Normal 8 6 4 2 3" xfId="25687" xr:uid="{00000000-0005-0000-0000-0000BA630000}"/>
    <cellStyle name="Normal 8 6 4 2 3 2" xfId="25688" xr:uid="{00000000-0005-0000-0000-0000BB630000}"/>
    <cellStyle name="Normal 8 6 4 2 3 2 2" xfId="25689" xr:uid="{00000000-0005-0000-0000-0000BC630000}"/>
    <cellStyle name="Normal 8 6 4 2 3 3" xfId="25690" xr:uid="{00000000-0005-0000-0000-0000BD630000}"/>
    <cellStyle name="Normal 8 6 4 2 4" xfId="25691" xr:uid="{00000000-0005-0000-0000-0000BE630000}"/>
    <cellStyle name="Normal 8 6 4 2 4 2" xfId="25692" xr:uid="{00000000-0005-0000-0000-0000BF630000}"/>
    <cellStyle name="Normal 8 6 4 2 5" xfId="25693" xr:uid="{00000000-0005-0000-0000-0000C0630000}"/>
    <cellStyle name="Normal 8 6 4 2 5 2" xfId="25694" xr:uid="{00000000-0005-0000-0000-0000C1630000}"/>
    <cellStyle name="Normal 8 6 4 2 6" xfId="25695" xr:uid="{00000000-0005-0000-0000-0000C2630000}"/>
    <cellStyle name="Normal 8 6 4 3" xfId="25696" xr:uid="{00000000-0005-0000-0000-0000C3630000}"/>
    <cellStyle name="Normal 8 6 4 3 2" xfId="25697" xr:uid="{00000000-0005-0000-0000-0000C4630000}"/>
    <cellStyle name="Normal 8 6 4 3 2 2" xfId="25698" xr:uid="{00000000-0005-0000-0000-0000C5630000}"/>
    <cellStyle name="Normal 8 6 4 3 3" xfId="25699" xr:uid="{00000000-0005-0000-0000-0000C6630000}"/>
    <cellStyle name="Normal 8 6 4 4" xfId="25700" xr:uid="{00000000-0005-0000-0000-0000C7630000}"/>
    <cellStyle name="Normal 8 6 4 4 2" xfId="25701" xr:uid="{00000000-0005-0000-0000-0000C8630000}"/>
    <cellStyle name="Normal 8 6 4 4 2 2" xfId="25702" xr:uid="{00000000-0005-0000-0000-0000C9630000}"/>
    <cellStyle name="Normal 8 6 4 4 3" xfId="25703" xr:uid="{00000000-0005-0000-0000-0000CA630000}"/>
    <cellStyle name="Normal 8 6 4 5" xfId="25704" xr:uid="{00000000-0005-0000-0000-0000CB630000}"/>
    <cellStyle name="Normal 8 6 4 5 2" xfId="25705" xr:uid="{00000000-0005-0000-0000-0000CC630000}"/>
    <cellStyle name="Normal 8 6 4 6" xfId="25706" xr:uid="{00000000-0005-0000-0000-0000CD630000}"/>
    <cellStyle name="Normal 8 6 4 6 2" xfId="25707" xr:uid="{00000000-0005-0000-0000-0000CE630000}"/>
    <cellStyle name="Normal 8 6 4 7" xfId="25708" xr:uid="{00000000-0005-0000-0000-0000CF630000}"/>
    <cellStyle name="Normal 8 6 5" xfId="25709" xr:uid="{00000000-0005-0000-0000-0000D0630000}"/>
    <cellStyle name="Normal 8 6 5 2" xfId="25710" xr:uid="{00000000-0005-0000-0000-0000D1630000}"/>
    <cellStyle name="Normal 8 6 5 2 2" xfId="25711" xr:uid="{00000000-0005-0000-0000-0000D2630000}"/>
    <cellStyle name="Normal 8 6 5 2 2 2" xfId="25712" xr:uid="{00000000-0005-0000-0000-0000D3630000}"/>
    <cellStyle name="Normal 8 6 5 2 3" xfId="25713" xr:uid="{00000000-0005-0000-0000-0000D4630000}"/>
    <cellStyle name="Normal 8 6 5 3" xfId="25714" xr:uid="{00000000-0005-0000-0000-0000D5630000}"/>
    <cellStyle name="Normal 8 6 5 3 2" xfId="25715" xr:uid="{00000000-0005-0000-0000-0000D6630000}"/>
    <cellStyle name="Normal 8 6 5 3 2 2" xfId="25716" xr:uid="{00000000-0005-0000-0000-0000D7630000}"/>
    <cellStyle name="Normal 8 6 5 3 3" xfId="25717" xr:uid="{00000000-0005-0000-0000-0000D8630000}"/>
    <cellStyle name="Normal 8 6 5 4" xfId="25718" xr:uid="{00000000-0005-0000-0000-0000D9630000}"/>
    <cellStyle name="Normal 8 6 5 4 2" xfId="25719" xr:uid="{00000000-0005-0000-0000-0000DA630000}"/>
    <cellStyle name="Normal 8 6 5 5" xfId="25720" xr:uid="{00000000-0005-0000-0000-0000DB630000}"/>
    <cellStyle name="Normal 8 6 5 5 2" xfId="25721" xr:uid="{00000000-0005-0000-0000-0000DC630000}"/>
    <cellStyle name="Normal 8 6 5 6" xfId="25722" xr:uid="{00000000-0005-0000-0000-0000DD630000}"/>
    <cellStyle name="Normal 8 6 6" xfId="25723" xr:uid="{00000000-0005-0000-0000-0000DE630000}"/>
    <cellStyle name="Normal 8 6 6 2" xfId="25724" xr:uid="{00000000-0005-0000-0000-0000DF630000}"/>
    <cellStyle name="Normal 8 6 6 2 2" xfId="25725" xr:uid="{00000000-0005-0000-0000-0000E0630000}"/>
    <cellStyle name="Normal 8 6 6 3" xfId="25726" xr:uid="{00000000-0005-0000-0000-0000E1630000}"/>
    <cellStyle name="Normal 8 6 7" xfId="25727" xr:uid="{00000000-0005-0000-0000-0000E2630000}"/>
    <cellStyle name="Normal 8 6 7 2" xfId="25728" xr:uid="{00000000-0005-0000-0000-0000E3630000}"/>
    <cellStyle name="Normal 8 6 7 2 2" xfId="25729" xr:uid="{00000000-0005-0000-0000-0000E4630000}"/>
    <cellStyle name="Normal 8 6 7 3" xfId="25730" xr:uid="{00000000-0005-0000-0000-0000E5630000}"/>
    <cellStyle name="Normal 8 6 8" xfId="25731" xr:uid="{00000000-0005-0000-0000-0000E6630000}"/>
    <cellStyle name="Normal 8 6 8 2" xfId="25732" xr:uid="{00000000-0005-0000-0000-0000E7630000}"/>
    <cellStyle name="Normal 8 6 9" xfId="25733" xr:uid="{00000000-0005-0000-0000-0000E8630000}"/>
    <cellStyle name="Normal 8 6 9 2" xfId="25734" xr:uid="{00000000-0005-0000-0000-0000E9630000}"/>
    <cellStyle name="Normal 8 7" xfId="25735" xr:uid="{00000000-0005-0000-0000-0000EA630000}"/>
    <cellStyle name="Normal 8 7 2" xfId="25736" xr:uid="{00000000-0005-0000-0000-0000EB630000}"/>
    <cellStyle name="Normal 8 7 2 2" xfId="25737" xr:uid="{00000000-0005-0000-0000-0000EC630000}"/>
    <cellStyle name="Normal 8 7 2 2 2" xfId="25738" xr:uid="{00000000-0005-0000-0000-0000ED630000}"/>
    <cellStyle name="Normal 8 7 2 2 2 2" xfId="25739" xr:uid="{00000000-0005-0000-0000-0000EE630000}"/>
    <cellStyle name="Normal 8 7 2 2 2 2 2" xfId="25740" xr:uid="{00000000-0005-0000-0000-0000EF630000}"/>
    <cellStyle name="Normal 8 7 2 2 2 3" xfId="25741" xr:uid="{00000000-0005-0000-0000-0000F0630000}"/>
    <cellStyle name="Normal 8 7 2 2 3" xfId="25742" xr:uid="{00000000-0005-0000-0000-0000F1630000}"/>
    <cellStyle name="Normal 8 7 2 2 3 2" xfId="25743" xr:uid="{00000000-0005-0000-0000-0000F2630000}"/>
    <cellStyle name="Normal 8 7 2 2 3 2 2" xfId="25744" xr:uid="{00000000-0005-0000-0000-0000F3630000}"/>
    <cellStyle name="Normal 8 7 2 2 3 3" xfId="25745" xr:uid="{00000000-0005-0000-0000-0000F4630000}"/>
    <cellStyle name="Normal 8 7 2 2 4" xfId="25746" xr:uid="{00000000-0005-0000-0000-0000F5630000}"/>
    <cellStyle name="Normal 8 7 2 2 4 2" xfId="25747" xr:uid="{00000000-0005-0000-0000-0000F6630000}"/>
    <cellStyle name="Normal 8 7 2 2 5" xfId="25748" xr:uid="{00000000-0005-0000-0000-0000F7630000}"/>
    <cellStyle name="Normal 8 7 2 2 5 2" xfId="25749" xr:uid="{00000000-0005-0000-0000-0000F8630000}"/>
    <cellStyle name="Normal 8 7 2 2 6" xfId="25750" xr:uid="{00000000-0005-0000-0000-0000F9630000}"/>
    <cellStyle name="Normal 8 7 2 3" xfId="25751" xr:uid="{00000000-0005-0000-0000-0000FA630000}"/>
    <cellStyle name="Normal 8 7 2 3 2" xfId="25752" xr:uid="{00000000-0005-0000-0000-0000FB630000}"/>
    <cellStyle name="Normal 8 7 2 3 2 2" xfId="25753" xr:uid="{00000000-0005-0000-0000-0000FC630000}"/>
    <cellStyle name="Normal 8 7 2 3 3" xfId="25754" xr:uid="{00000000-0005-0000-0000-0000FD630000}"/>
    <cellStyle name="Normal 8 7 2 4" xfId="25755" xr:uid="{00000000-0005-0000-0000-0000FE630000}"/>
    <cellStyle name="Normal 8 7 2 4 2" xfId="25756" xr:uid="{00000000-0005-0000-0000-0000FF630000}"/>
    <cellStyle name="Normal 8 7 2 4 2 2" xfId="25757" xr:uid="{00000000-0005-0000-0000-000000640000}"/>
    <cellStyle name="Normal 8 7 2 4 3" xfId="25758" xr:uid="{00000000-0005-0000-0000-000001640000}"/>
    <cellStyle name="Normal 8 7 2 5" xfId="25759" xr:uid="{00000000-0005-0000-0000-000002640000}"/>
    <cellStyle name="Normal 8 7 2 5 2" xfId="25760" xr:uid="{00000000-0005-0000-0000-000003640000}"/>
    <cellStyle name="Normal 8 7 2 6" xfId="25761" xr:uid="{00000000-0005-0000-0000-000004640000}"/>
    <cellStyle name="Normal 8 7 2 6 2" xfId="25762" xr:uid="{00000000-0005-0000-0000-000005640000}"/>
    <cellStyle name="Normal 8 7 2 7" xfId="25763" xr:uid="{00000000-0005-0000-0000-000006640000}"/>
    <cellStyle name="Normal 8 7 3" xfId="25764" xr:uid="{00000000-0005-0000-0000-000007640000}"/>
    <cellStyle name="Normal 8 7 3 2" xfId="25765" xr:uid="{00000000-0005-0000-0000-000008640000}"/>
    <cellStyle name="Normal 8 7 3 2 2" xfId="25766" xr:uid="{00000000-0005-0000-0000-000009640000}"/>
    <cellStyle name="Normal 8 7 3 2 2 2" xfId="25767" xr:uid="{00000000-0005-0000-0000-00000A640000}"/>
    <cellStyle name="Normal 8 7 3 2 3" xfId="25768" xr:uid="{00000000-0005-0000-0000-00000B640000}"/>
    <cellStyle name="Normal 8 7 3 3" xfId="25769" xr:uid="{00000000-0005-0000-0000-00000C640000}"/>
    <cellStyle name="Normal 8 7 3 3 2" xfId="25770" xr:uid="{00000000-0005-0000-0000-00000D640000}"/>
    <cellStyle name="Normal 8 7 3 3 2 2" xfId="25771" xr:uid="{00000000-0005-0000-0000-00000E640000}"/>
    <cellStyle name="Normal 8 7 3 3 3" xfId="25772" xr:uid="{00000000-0005-0000-0000-00000F640000}"/>
    <cellStyle name="Normal 8 7 3 4" xfId="25773" xr:uid="{00000000-0005-0000-0000-000010640000}"/>
    <cellStyle name="Normal 8 7 3 4 2" xfId="25774" xr:uid="{00000000-0005-0000-0000-000011640000}"/>
    <cellStyle name="Normal 8 7 3 5" xfId="25775" xr:uid="{00000000-0005-0000-0000-000012640000}"/>
    <cellStyle name="Normal 8 7 3 5 2" xfId="25776" xr:uid="{00000000-0005-0000-0000-000013640000}"/>
    <cellStyle name="Normal 8 7 3 6" xfId="25777" xr:uid="{00000000-0005-0000-0000-000014640000}"/>
    <cellStyle name="Normal 8 7 4" xfId="25778" xr:uid="{00000000-0005-0000-0000-000015640000}"/>
    <cellStyle name="Normal 8 7 4 2" xfId="25779" xr:uid="{00000000-0005-0000-0000-000016640000}"/>
    <cellStyle name="Normal 8 7 4 2 2" xfId="25780" xr:uid="{00000000-0005-0000-0000-000017640000}"/>
    <cellStyle name="Normal 8 7 4 3" xfId="25781" xr:uid="{00000000-0005-0000-0000-000018640000}"/>
    <cellStyle name="Normal 8 7 5" xfId="25782" xr:uid="{00000000-0005-0000-0000-000019640000}"/>
    <cellStyle name="Normal 8 7 5 2" xfId="25783" xr:uid="{00000000-0005-0000-0000-00001A640000}"/>
    <cellStyle name="Normal 8 7 5 2 2" xfId="25784" xr:uid="{00000000-0005-0000-0000-00001B640000}"/>
    <cellStyle name="Normal 8 7 5 3" xfId="25785" xr:uid="{00000000-0005-0000-0000-00001C640000}"/>
    <cellStyle name="Normal 8 7 6" xfId="25786" xr:uid="{00000000-0005-0000-0000-00001D640000}"/>
    <cellStyle name="Normal 8 7 6 2" xfId="25787" xr:uid="{00000000-0005-0000-0000-00001E640000}"/>
    <cellStyle name="Normal 8 7 7" xfId="25788" xr:uid="{00000000-0005-0000-0000-00001F640000}"/>
    <cellStyle name="Normal 8 7 7 2" xfId="25789" xr:uid="{00000000-0005-0000-0000-000020640000}"/>
    <cellStyle name="Normal 8 7 8" xfId="25790" xr:uid="{00000000-0005-0000-0000-000021640000}"/>
    <cellStyle name="Normal 8 8" xfId="25791" xr:uid="{00000000-0005-0000-0000-000022640000}"/>
    <cellStyle name="Normal 8 8 2" xfId="25792" xr:uid="{00000000-0005-0000-0000-000023640000}"/>
    <cellStyle name="Normal 8 8 2 2" xfId="25793" xr:uid="{00000000-0005-0000-0000-000024640000}"/>
    <cellStyle name="Normal 8 8 2 2 2" xfId="25794" xr:uid="{00000000-0005-0000-0000-000025640000}"/>
    <cellStyle name="Normal 8 8 2 2 2 2" xfId="25795" xr:uid="{00000000-0005-0000-0000-000026640000}"/>
    <cellStyle name="Normal 8 8 2 2 3" xfId="25796" xr:uid="{00000000-0005-0000-0000-000027640000}"/>
    <cellStyle name="Normal 8 8 2 3" xfId="25797" xr:uid="{00000000-0005-0000-0000-000028640000}"/>
    <cellStyle name="Normal 8 8 2 3 2" xfId="25798" xr:uid="{00000000-0005-0000-0000-000029640000}"/>
    <cellStyle name="Normal 8 8 2 3 2 2" xfId="25799" xr:uid="{00000000-0005-0000-0000-00002A640000}"/>
    <cellStyle name="Normal 8 8 2 3 3" xfId="25800" xr:uid="{00000000-0005-0000-0000-00002B640000}"/>
    <cellStyle name="Normal 8 8 2 4" xfId="25801" xr:uid="{00000000-0005-0000-0000-00002C640000}"/>
    <cellStyle name="Normal 8 8 2 4 2" xfId="25802" xr:uid="{00000000-0005-0000-0000-00002D640000}"/>
    <cellStyle name="Normal 8 8 2 5" xfId="25803" xr:uid="{00000000-0005-0000-0000-00002E640000}"/>
    <cellStyle name="Normal 8 8 2 5 2" xfId="25804" xr:uid="{00000000-0005-0000-0000-00002F640000}"/>
    <cellStyle name="Normal 8 8 2 6" xfId="25805" xr:uid="{00000000-0005-0000-0000-000030640000}"/>
    <cellStyle name="Normal 8 8 3" xfId="25806" xr:uid="{00000000-0005-0000-0000-000031640000}"/>
    <cellStyle name="Normal 8 8 3 2" xfId="25807" xr:uid="{00000000-0005-0000-0000-000032640000}"/>
    <cellStyle name="Normal 8 8 3 2 2" xfId="25808" xr:uid="{00000000-0005-0000-0000-000033640000}"/>
    <cellStyle name="Normal 8 8 3 3" xfId="25809" xr:uid="{00000000-0005-0000-0000-000034640000}"/>
    <cellStyle name="Normal 8 8 4" xfId="25810" xr:uid="{00000000-0005-0000-0000-000035640000}"/>
    <cellStyle name="Normal 8 8 4 2" xfId="25811" xr:uid="{00000000-0005-0000-0000-000036640000}"/>
    <cellStyle name="Normal 8 8 4 2 2" xfId="25812" xr:uid="{00000000-0005-0000-0000-000037640000}"/>
    <cellStyle name="Normal 8 8 4 3" xfId="25813" xr:uid="{00000000-0005-0000-0000-000038640000}"/>
    <cellStyle name="Normal 8 8 5" xfId="25814" xr:uid="{00000000-0005-0000-0000-000039640000}"/>
    <cellStyle name="Normal 8 8 5 2" xfId="25815" xr:uid="{00000000-0005-0000-0000-00003A640000}"/>
    <cellStyle name="Normal 8 8 6" xfId="25816" xr:uid="{00000000-0005-0000-0000-00003B640000}"/>
    <cellStyle name="Normal 8 8 6 2" xfId="25817" xr:uid="{00000000-0005-0000-0000-00003C640000}"/>
    <cellStyle name="Normal 8 8 7" xfId="25818" xr:uid="{00000000-0005-0000-0000-00003D640000}"/>
    <cellStyle name="Normal 8 9" xfId="25819" xr:uid="{00000000-0005-0000-0000-00003E640000}"/>
    <cellStyle name="Normal 8 9 2" xfId="25820" xr:uid="{00000000-0005-0000-0000-00003F640000}"/>
    <cellStyle name="Normal 8 9 2 2" xfId="25821" xr:uid="{00000000-0005-0000-0000-000040640000}"/>
    <cellStyle name="Normal 8 9 2 2 2" xfId="25822" xr:uid="{00000000-0005-0000-0000-000041640000}"/>
    <cellStyle name="Normal 8 9 2 2 2 2" xfId="25823" xr:uid="{00000000-0005-0000-0000-000042640000}"/>
    <cellStyle name="Normal 8 9 2 2 3" xfId="25824" xr:uid="{00000000-0005-0000-0000-000043640000}"/>
    <cellStyle name="Normal 8 9 2 3" xfId="25825" xr:uid="{00000000-0005-0000-0000-000044640000}"/>
    <cellStyle name="Normal 8 9 2 3 2" xfId="25826" xr:uid="{00000000-0005-0000-0000-000045640000}"/>
    <cellStyle name="Normal 8 9 2 3 2 2" xfId="25827" xr:uid="{00000000-0005-0000-0000-000046640000}"/>
    <cellStyle name="Normal 8 9 2 3 3" xfId="25828" xr:uid="{00000000-0005-0000-0000-000047640000}"/>
    <cellStyle name="Normal 8 9 2 4" xfId="25829" xr:uid="{00000000-0005-0000-0000-000048640000}"/>
    <cellStyle name="Normal 8 9 2 4 2" xfId="25830" xr:uid="{00000000-0005-0000-0000-000049640000}"/>
    <cellStyle name="Normal 8 9 2 5" xfId="25831" xr:uid="{00000000-0005-0000-0000-00004A640000}"/>
    <cellStyle name="Normal 8 9 2 5 2" xfId="25832" xr:uid="{00000000-0005-0000-0000-00004B640000}"/>
    <cellStyle name="Normal 8 9 2 6" xfId="25833" xr:uid="{00000000-0005-0000-0000-00004C640000}"/>
    <cellStyle name="Normal 8 9 3" xfId="25834" xr:uid="{00000000-0005-0000-0000-00004D640000}"/>
    <cellStyle name="Normal 8 9 3 2" xfId="25835" xr:uid="{00000000-0005-0000-0000-00004E640000}"/>
    <cellStyle name="Normal 8 9 3 2 2" xfId="25836" xr:uid="{00000000-0005-0000-0000-00004F640000}"/>
    <cellStyle name="Normal 8 9 3 3" xfId="25837" xr:uid="{00000000-0005-0000-0000-000050640000}"/>
    <cellStyle name="Normal 8 9 4" xfId="25838" xr:uid="{00000000-0005-0000-0000-000051640000}"/>
    <cellStyle name="Normal 8 9 4 2" xfId="25839" xr:uid="{00000000-0005-0000-0000-000052640000}"/>
    <cellStyle name="Normal 8 9 4 2 2" xfId="25840" xr:uid="{00000000-0005-0000-0000-000053640000}"/>
    <cellStyle name="Normal 8 9 4 3" xfId="25841" xr:uid="{00000000-0005-0000-0000-000054640000}"/>
    <cellStyle name="Normal 8 9 5" xfId="25842" xr:uid="{00000000-0005-0000-0000-000055640000}"/>
    <cellStyle name="Normal 8 9 5 2" xfId="25843" xr:uid="{00000000-0005-0000-0000-000056640000}"/>
    <cellStyle name="Normal 8 9 6" xfId="25844" xr:uid="{00000000-0005-0000-0000-000057640000}"/>
    <cellStyle name="Normal 8 9 6 2" xfId="25845" xr:uid="{00000000-0005-0000-0000-000058640000}"/>
    <cellStyle name="Normal 8 9 7" xfId="25846" xr:uid="{00000000-0005-0000-0000-000059640000}"/>
    <cellStyle name="Normal 8_10-15-10-Stmt AU - Period I - Working 1 0" xfId="25847" xr:uid="{00000000-0005-0000-0000-00005A640000}"/>
    <cellStyle name="Normal 9" xfId="526" xr:uid="{00000000-0005-0000-0000-00005B640000}"/>
    <cellStyle name="Normal 9 10" xfId="25848" xr:uid="{00000000-0005-0000-0000-00005C640000}"/>
    <cellStyle name="Normal 9 10 2" xfId="25849" xr:uid="{00000000-0005-0000-0000-00005D640000}"/>
    <cellStyle name="Normal 9 10 2 2" xfId="25850" xr:uid="{00000000-0005-0000-0000-00005E640000}"/>
    <cellStyle name="Normal 9 10 2 2 2" xfId="25851" xr:uid="{00000000-0005-0000-0000-00005F640000}"/>
    <cellStyle name="Normal 9 10 2 3" xfId="25852" xr:uid="{00000000-0005-0000-0000-000060640000}"/>
    <cellStyle name="Normal 9 10 3" xfId="25853" xr:uid="{00000000-0005-0000-0000-000061640000}"/>
    <cellStyle name="Normal 9 10 3 2" xfId="25854" xr:uid="{00000000-0005-0000-0000-000062640000}"/>
    <cellStyle name="Normal 9 10 3 2 2" xfId="25855" xr:uid="{00000000-0005-0000-0000-000063640000}"/>
    <cellStyle name="Normal 9 10 3 3" xfId="25856" xr:uid="{00000000-0005-0000-0000-000064640000}"/>
    <cellStyle name="Normal 9 10 4" xfId="25857" xr:uid="{00000000-0005-0000-0000-000065640000}"/>
    <cellStyle name="Normal 9 10 4 2" xfId="25858" xr:uid="{00000000-0005-0000-0000-000066640000}"/>
    <cellStyle name="Normal 9 10 5" xfId="25859" xr:uid="{00000000-0005-0000-0000-000067640000}"/>
    <cellStyle name="Normal 9 10 5 2" xfId="25860" xr:uid="{00000000-0005-0000-0000-000068640000}"/>
    <cellStyle name="Normal 9 10 6" xfId="25861" xr:uid="{00000000-0005-0000-0000-000069640000}"/>
    <cellStyle name="Normal 9 11" xfId="25862" xr:uid="{00000000-0005-0000-0000-00006A640000}"/>
    <cellStyle name="Normal 9 12" xfId="674" xr:uid="{00000000-0005-0000-0000-00006B640000}"/>
    <cellStyle name="Normal 9 13" xfId="38363" xr:uid="{00000000-0005-0000-0000-00006C640000}"/>
    <cellStyle name="Normal 9 2" xfId="25863" xr:uid="{00000000-0005-0000-0000-00006D640000}"/>
    <cellStyle name="Normal 9 2 10" xfId="25864" xr:uid="{00000000-0005-0000-0000-00006E640000}"/>
    <cellStyle name="Normal 9 2 10 2" xfId="25865" xr:uid="{00000000-0005-0000-0000-00006F640000}"/>
    <cellStyle name="Normal 9 2 10 2 2" xfId="25866" xr:uid="{00000000-0005-0000-0000-000070640000}"/>
    <cellStyle name="Normal 9 2 10 2 2 2" xfId="25867" xr:uid="{00000000-0005-0000-0000-000071640000}"/>
    <cellStyle name="Normal 9 2 10 2 3" xfId="25868" xr:uid="{00000000-0005-0000-0000-000072640000}"/>
    <cellStyle name="Normal 9 2 10 3" xfId="25869" xr:uid="{00000000-0005-0000-0000-000073640000}"/>
    <cellStyle name="Normal 9 2 10 3 2" xfId="25870" xr:uid="{00000000-0005-0000-0000-000074640000}"/>
    <cellStyle name="Normal 9 2 10 3 2 2" xfId="25871" xr:uid="{00000000-0005-0000-0000-000075640000}"/>
    <cellStyle name="Normal 9 2 10 3 3" xfId="25872" xr:uid="{00000000-0005-0000-0000-000076640000}"/>
    <cellStyle name="Normal 9 2 10 4" xfId="25873" xr:uid="{00000000-0005-0000-0000-000077640000}"/>
    <cellStyle name="Normal 9 2 10 4 2" xfId="25874" xr:uid="{00000000-0005-0000-0000-000078640000}"/>
    <cellStyle name="Normal 9 2 10 5" xfId="25875" xr:uid="{00000000-0005-0000-0000-000079640000}"/>
    <cellStyle name="Normal 9 2 10 5 2" xfId="25876" xr:uid="{00000000-0005-0000-0000-00007A640000}"/>
    <cellStyle name="Normal 9 2 10 6" xfId="25877" xr:uid="{00000000-0005-0000-0000-00007B640000}"/>
    <cellStyle name="Normal 9 2 11" xfId="25878" xr:uid="{00000000-0005-0000-0000-00007C640000}"/>
    <cellStyle name="Normal 9 2 2" xfId="25879" xr:uid="{00000000-0005-0000-0000-00007D640000}"/>
    <cellStyle name="Normal 9 2 3" xfId="25880" xr:uid="{00000000-0005-0000-0000-00007E640000}"/>
    <cellStyle name="Normal 9 2 3 10" xfId="25881" xr:uid="{00000000-0005-0000-0000-00007F640000}"/>
    <cellStyle name="Normal 9 2 3 10 2" xfId="25882" xr:uid="{00000000-0005-0000-0000-000080640000}"/>
    <cellStyle name="Normal 9 2 3 11" xfId="25883" xr:uid="{00000000-0005-0000-0000-000081640000}"/>
    <cellStyle name="Normal 9 2 3 11 2" xfId="25884" xr:uid="{00000000-0005-0000-0000-000082640000}"/>
    <cellStyle name="Normal 9 2 3 12" xfId="25885" xr:uid="{00000000-0005-0000-0000-000083640000}"/>
    <cellStyle name="Normal 9 2 3 2" xfId="25886" xr:uid="{00000000-0005-0000-0000-000084640000}"/>
    <cellStyle name="Normal 9 2 3 2 10" xfId="25887" xr:uid="{00000000-0005-0000-0000-000085640000}"/>
    <cellStyle name="Normal 9 2 3 2 10 2" xfId="25888" xr:uid="{00000000-0005-0000-0000-000086640000}"/>
    <cellStyle name="Normal 9 2 3 2 11" xfId="25889" xr:uid="{00000000-0005-0000-0000-000087640000}"/>
    <cellStyle name="Normal 9 2 3 2 2" xfId="25890" xr:uid="{00000000-0005-0000-0000-000088640000}"/>
    <cellStyle name="Normal 9 2 3 2 2 10" xfId="25891" xr:uid="{00000000-0005-0000-0000-000089640000}"/>
    <cellStyle name="Normal 9 2 3 2 2 2" xfId="25892" xr:uid="{00000000-0005-0000-0000-00008A640000}"/>
    <cellStyle name="Normal 9 2 3 2 2 2 2" xfId="25893" xr:uid="{00000000-0005-0000-0000-00008B640000}"/>
    <cellStyle name="Normal 9 2 3 2 2 2 2 2" xfId="25894" xr:uid="{00000000-0005-0000-0000-00008C640000}"/>
    <cellStyle name="Normal 9 2 3 2 2 2 2 2 2" xfId="25895" xr:uid="{00000000-0005-0000-0000-00008D640000}"/>
    <cellStyle name="Normal 9 2 3 2 2 2 2 2 2 2" xfId="25896" xr:uid="{00000000-0005-0000-0000-00008E640000}"/>
    <cellStyle name="Normal 9 2 3 2 2 2 2 2 2 2 2" xfId="25897" xr:uid="{00000000-0005-0000-0000-00008F640000}"/>
    <cellStyle name="Normal 9 2 3 2 2 2 2 2 2 3" xfId="25898" xr:uid="{00000000-0005-0000-0000-000090640000}"/>
    <cellStyle name="Normal 9 2 3 2 2 2 2 2 3" xfId="25899" xr:uid="{00000000-0005-0000-0000-000091640000}"/>
    <cellStyle name="Normal 9 2 3 2 2 2 2 2 3 2" xfId="25900" xr:uid="{00000000-0005-0000-0000-000092640000}"/>
    <cellStyle name="Normal 9 2 3 2 2 2 2 2 3 2 2" xfId="25901" xr:uid="{00000000-0005-0000-0000-000093640000}"/>
    <cellStyle name="Normal 9 2 3 2 2 2 2 2 3 3" xfId="25902" xr:uid="{00000000-0005-0000-0000-000094640000}"/>
    <cellStyle name="Normal 9 2 3 2 2 2 2 2 4" xfId="25903" xr:uid="{00000000-0005-0000-0000-000095640000}"/>
    <cellStyle name="Normal 9 2 3 2 2 2 2 2 4 2" xfId="25904" xr:uid="{00000000-0005-0000-0000-000096640000}"/>
    <cellStyle name="Normal 9 2 3 2 2 2 2 2 5" xfId="25905" xr:uid="{00000000-0005-0000-0000-000097640000}"/>
    <cellStyle name="Normal 9 2 3 2 2 2 2 2 5 2" xfId="25906" xr:uid="{00000000-0005-0000-0000-000098640000}"/>
    <cellStyle name="Normal 9 2 3 2 2 2 2 2 6" xfId="25907" xr:uid="{00000000-0005-0000-0000-000099640000}"/>
    <cellStyle name="Normal 9 2 3 2 2 2 2 3" xfId="25908" xr:uid="{00000000-0005-0000-0000-00009A640000}"/>
    <cellStyle name="Normal 9 2 3 2 2 2 2 3 2" xfId="25909" xr:uid="{00000000-0005-0000-0000-00009B640000}"/>
    <cellStyle name="Normal 9 2 3 2 2 2 2 3 2 2" xfId="25910" xr:uid="{00000000-0005-0000-0000-00009C640000}"/>
    <cellStyle name="Normal 9 2 3 2 2 2 2 3 3" xfId="25911" xr:uid="{00000000-0005-0000-0000-00009D640000}"/>
    <cellStyle name="Normal 9 2 3 2 2 2 2 4" xfId="25912" xr:uid="{00000000-0005-0000-0000-00009E640000}"/>
    <cellStyle name="Normal 9 2 3 2 2 2 2 4 2" xfId="25913" xr:uid="{00000000-0005-0000-0000-00009F640000}"/>
    <cellStyle name="Normal 9 2 3 2 2 2 2 4 2 2" xfId="25914" xr:uid="{00000000-0005-0000-0000-0000A0640000}"/>
    <cellStyle name="Normal 9 2 3 2 2 2 2 4 3" xfId="25915" xr:uid="{00000000-0005-0000-0000-0000A1640000}"/>
    <cellStyle name="Normal 9 2 3 2 2 2 2 5" xfId="25916" xr:uid="{00000000-0005-0000-0000-0000A2640000}"/>
    <cellStyle name="Normal 9 2 3 2 2 2 2 5 2" xfId="25917" xr:uid="{00000000-0005-0000-0000-0000A3640000}"/>
    <cellStyle name="Normal 9 2 3 2 2 2 2 6" xfId="25918" xr:uid="{00000000-0005-0000-0000-0000A4640000}"/>
    <cellStyle name="Normal 9 2 3 2 2 2 2 6 2" xfId="25919" xr:uid="{00000000-0005-0000-0000-0000A5640000}"/>
    <cellStyle name="Normal 9 2 3 2 2 2 2 7" xfId="25920" xr:uid="{00000000-0005-0000-0000-0000A6640000}"/>
    <cellStyle name="Normal 9 2 3 2 2 2 3" xfId="25921" xr:uid="{00000000-0005-0000-0000-0000A7640000}"/>
    <cellStyle name="Normal 9 2 3 2 2 2 3 2" xfId="25922" xr:uid="{00000000-0005-0000-0000-0000A8640000}"/>
    <cellStyle name="Normal 9 2 3 2 2 2 3 2 2" xfId="25923" xr:uid="{00000000-0005-0000-0000-0000A9640000}"/>
    <cellStyle name="Normal 9 2 3 2 2 2 3 2 2 2" xfId="25924" xr:uid="{00000000-0005-0000-0000-0000AA640000}"/>
    <cellStyle name="Normal 9 2 3 2 2 2 3 2 3" xfId="25925" xr:uid="{00000000-0005-0000-0000-0000AB640000}"/>
    <cellStyle name="Normal 9 2 3 2 2 2 3 3" xfId="25926" xr:uid="{00000000-0005-0000-0000-0000AC640000}"/>
    <cellStyle name="Normal 9 2 3 2 2 2 3 3 2" xfId="25927" xr:uid="{00000000-0005-0000-0000-0000AD640000}"/>
    <cellStyle name="Normal 9 2 3 2 2 2 3 3 2 2" xfId="25928" xr:uid="{00000000-0005-0000-0000-0000AE640000}"/>
    <cellStyle name="Normal 9 2 3 2 2 2 3 3 3" xfId="25929" xr:uid="{00000000-0005-0000-0000-0000AF640000}"/>
    <cellStyle name="Normal 9 2 3 2 2 2 3 4" xfId="25930" xr:uid="{00000000-0005-0000-0000-0000B0640000}"/>
    <cellStyle name="Normal 9 2 3 2 2 2 3 4 2" xfId="25931" xr:uid="{00000000-0005-0000-0000-0000B1640000}"/>
    <cellStyle name="Normal 9 2 3 2 2 2 3 5" xfId="25932" xr:uid="{00000000-0005-0000-0000-0000B2640000}"/>
    <cellStyle name="Normal 9 2 3 2 2 2 3 5 2" xfId="25933" xr:uid="{00000000-0005-0000-0000-0000B3640000}"/>
    <cellStyle name="Normal 9 2 3 2 2 2 3 6" xfId="25934" xr:uid="{00000000-0005-0000-0000-0000B4640000}"/>
    <cellStyle name="Normal 9 2 3 2 2 2 4" xfId="25935" xr:uid="{00000000-0005-0000-0000-0000B5640000}"/>
    <cellStyle name="Normal 9 2 3 2 2 2 4 2" xfId="25936" xr:uid="{00000000-0005-0000-0000-0000B6640000}"/>
    <cellStyle name="Normal 9 2 3 2 2 2 4 2 2" xfId="25937" xr:uid="{00000000-0005-0000-0000-0000B7640000}"/>
    <cellStyle name="Normal 9 2 3 2 2 2 4 3" xfId="25938" xr:uid="{00000000-0005-0000-0000-0000B8640000}"/>
    <cellStyle name="Normal 9 2 3 2 2 2 5" xfId="25939" xr:uid="{00000000-0005-0000-0000-0000B9640000}"/>
    <cellStyle name="Normal 9 2 3 2 2 2 5 2" xfId="25940" xr:uid="{00000000-0005-0000-0000-0000BA640000}"/>
    <cellStyle name="Normal 9 2 3 2 2 2 5 2 2" xfId="25941" xr:uid="{00000000-0005-0000-0000-0000BB640000}"/>
    <cellStyle name="Normal 9 2 3 2 2 2 5 3" xfId="25942" xr:uid="{00000000-0005-0000-0000-0000BC640000}"/>
    <cellStyle name="Normal 9 2 3 2 2 2 6" xfId="25943" xr:uid="{00000000-0005-0000-0000-0000BD640000}"/>
    <cellStyle name="Normal 9 2 3 2 2 2 6 2" xfId="25944" xr:uid="{00000000-0005-0000-0000-0000BE640000}"/>
    <cellStyle name="Normal 9 2 3 2 2 2 7" xfId="25945" xr:uid="{00000000-0005-0000-0000-0000BF640000}"/>
    <cellStyle name="Normal 9 2 3 2 2 2 7 2" xfId="25946" xr:uid="{00000000-0005-0000-0000-0000C0640000}"/>
    <cellStyle name="Normal 9 2 3 2 2 2 8" xfId="25947" xr:uid="{00000000-0005-0000-0000-0000C1640000}"/>
    <cellStyle name="Normal 9 2 3 2 2 3" xfId="25948" xr:uid="{00000000-0005-0000-0000-0000C2640000}"/>
    <cellStyle name="Normal 9 2 3 2 2 3 2" xfId="25949" xr:uid="{00000000-0005-0000-0000-0000C3640000}"/>
    <cellStyle name="Normal 9 2 3 2 2 3 2 2" xfId="25950" xr:uid="{00000000-0005-0000-0000-0000C4640000}"/>
    <cellStyle name="Normal 9 2 3 2 2 3 2 2 2" xfId="25951" xr:uid="{00000000-0005-0000-0000-0000C5640000}"/>
    <cellStyle name="Normal 9 2 3 2 2 3 2 2 2 2" xfId="25952" xr:uid="{00000000-0005-0000-0000-0000C6640000}"/>
    <cellStyle name="Normal 9 2 3 2 2 3 2 2 3" xfId="25953" xr:uid="{00000000-0005-0000-0000-0000C7640000}"/>
    <cellStyle name="Normal 9 2 3 2 2 3 2 3" xfId="25954" xr:uid="{00000000-0005-0000-0000-0000C8640000}"/>
    <cellStyle name="Normal 9 2 3 2 2 3 2 3 2" xfId="25955" xr:uid="{00000000-0005-0000-0000-0000C9640000}"/>
    <cellStyle name="Normal 9 2 3 2 2 3 2 3 2 2" xfId="25956" xr:uid="{00000000-0005-0000-0000-0000CA640000}"/>
    <cellStyle name="Normal 9 2 3 2 2 3 2 3 3" xfId="25957" xr:uid="{00000000-0005-0000-0000-0000CB640000}"/>
    <cellStyle name="Normal 9 2 3 2 2 3 2 4" xfId="25958" xr:uid="{00000000-0005-0000-0000-0000CC640000}"/>
    <cellStyle name="Normal 9 2 3 2 2 3 2 4 2" xfId="25959" xr:uid="{00000000-0005-0000-0000-0000CD640000}"/>
    <cellStyle name="Normal 9 2 3 2 2 3 2 5" xfId="25960" xr:uid="{00000000-0005-0000-0000-0000CE640000}"/>
    <cellStyle name="Normal 9 2 3 2 2 3 2 5 2" xfId="25961" xr:uid="{00000000-0005-0000-0000-0000CF640000}"/>
    <cellStyle name="Normal 9 2 3 2 2 3 2 6" xfId="25962" xr:uid="{00000000-0005-0000-0000-0000D0640000}"/>
    <cellStyle name="Normal 9 2 3 2 2 3 3" xfId="25963" xr:uid="{00000000-0005-0000-0000-0000D1640000}"/>
    <cellStyle name="Normal 9 2 3 2 2 3 3 2" xfId="25964" xr:uid="{00000000-0005-0000-0000-0000D2640000}"/>
    <cellStyle name="Normal 9 2 3 2 2 3 3 2 2" xfId="25965" xr:uid="{00000000-0005-0000-0000-0000D3640000}"/>
    <cellStyle name="Normal 9 2 3 2 2 3 3 3" xfId="25966" xr:uid="{00000000-0005-0000-0000-0000D4640000}"/>
    <cellStyle name="Normal 9 2 3 2 2 3 4" xfId="25967" xr:uid="{00000000-0005-0000-0000-0000D5640000}"/>
    <cellStyle name="Normal 9 2 3 2 2 3 4 2" xfId="25968" xr:uid="{00000000-0005-0000-0000-0000D6640000}"/>
    <cellStyle name="Normal 9 2 3 2 2 3 4 2 2" xfId="25969" xr:uid="{00000000-0005-0000-0000-0000D7640000}"/>
    <cellStyle name="Normal 9 2 3 2 2 3 4 3" xfId="25970" xr:uid="{00000000-0005-0000-0000-0000D8640000}"/>
    <cellStyle name="Normal 9 2 3 2 2 3 5" xfId="25971" xr:uid="{00000000-0005-0000-0000-0000D9640000}"/>
    <cellStyle name="Normal 9 2 3 2 2 3 5 2" xfId="25972" xr:uid="{00000000-0005-0000-0000-0000DA640000}"/>
    <cellStyle name="Normal 9 2 3 2 2 3 6" xfId="25973" xr:uid="{00000000-0005-0000-0000-0000DB640000}"/>
    <cellStyle name="Normal 9 2 3 2 2 3 6 2" xfId="25974" xr:uid="{00000000-0005-0000-0000-0000DC640000}"/>
    <cellStyle name="Normal 9 2 3 2 2 3 7" xfId="25975" xr:uid="{00000000-0005-0000-0000-0000DD640000}"/>
    <cellStyle name="Normal 9 2 3 2 2 4" xfId="25976" xr:uid="{00000000-0005-0000-0000-0000DE640000}"/>
    <cellStyle name="Normal 9 2 3 2 2 4 2" xfId="25977" xr:uid="{00000000-0005-0000-0000-0000DF640000}"/>
    <cellStyle name="Normal 9 2 3 2 2 4 2 2" xfId="25978" xr:uid="{00000000-0005-0000-0000-0000E0640000}"/>
    <cellStyle name="Normal 9 2 3 2 2 4 2 2 2" xfId="25979" xr:uid="{00000000-0005-0000-0000-0000E1640000}"/>
    <cellStyle name="Normal 9 2 3 2 2 4 2 2 2 2" xfId="25980" xr:uid="{00000000-0005-0000-0000-0000E2640000}"/>
    <cellStyle name="Normal 9 2 3 2 2 4 2 2 3" xfId="25981" xr:uid="{00000000-0005-0000-0000-0000E3640000}"/>
    <cellStyle name="Normal 9 2 3 2 2 4 2 3" xfId="25982" xr:uid="{00000000-0005-0000-0000-0000E4640000}"/>
    <cellStyle name="Normal 9 2 3 2 2 4 2 3 2" xfId="25983" xr:uid="{00000000-0005-0000-0000-0000E5640000}"/>
    <cellStyle name="Normal 9 2 3 2 2 4 2 3 2 2" xfId="25984" xr:uid="{00000000-0005-0000-0000-0000E6640000}"/>
    <cellStyle name="Normal 9 2 3 2 2 4 2 3 3" xfId="25985" xr:uid="{00000000-0005-0000-0000-0000E7640000}"/>
    <cellStyle name="Normal 9 2 3 2 2 4 2 4" xfId="25986" xr:uid="{00000000-0005-0000-0000-0000E8640000}"/>
    <cellStyle name="Normal 9 2 3 2 2 4 2 4 2" xfId="25987" xr:uid="{00000000-0005-0000-0000-0000E9640000}"/>
    <cellStyle name="Normal 9 2 3 2 2 4 2 5" xfId="25988" xr:uid="{00000000-0005-0000-0000-0000EA640000}"/>
    <cellStyle name="Normal 9 2 3 2 2 4 2 5 2" xfId="25989" xr:uid="{00000000-0005-0000-0000-0000EB640000}"/>
    <cellStyle name="Normal 9 2 3 2 2 4 2 6" xfId="25990" xr:uid="{00000000-0005-0000-0000-0000EC640000}"/>
    <cellStyle name="Normal 9 2 3 2 2 4 3" xfId="25991" xr:uid="{00000000-0005-0000-0000-0000ED640000}"/>
    <cellStyle name="Normal 9 2 3 2 2 4 3 2" xfId="25992" xr:uid="{00000000-0005-0000-0000-0000EE640000}"/>
    <cellStyle name="Normal 9 2 3 2 2 4 3 2 2" xfId="25993" xr:uid="{00000000-0005-0000-0000-0000EF640000}"/>
    <cellStyle name="Normal 9 2 3 2 2 4 3 3" xfId="25994" xr:uid="{00000000-0005-0000-0000-0000F0640000}"/>
    <cellStyle name="Normal 9 2 3 2 2 4 4" xfId="25995" xr:uid="{00000000-0005-0000-0000-0000F1640000}"/>
    <cellStyle name="Normal 9 2 3 2 2 4 4 2" xfId="25996" xr:uid="{00000000-0005-0000-0000-0000F2640000}"/>
    <cellStyle name="Normal 9 2 3 2 2 4 4 2 2" xfId="25997" xr:uid="{00000000-0005-0000-0000-0000F3640000}"/>
    <cellStyle name="Normal 9 2 3 2 2 4 4 3" xfId="25998" xr:uid="{00000000-0005-0000-0000-0000F4640000}"/>
    <cellStyle name="Normal 9 2 3 2 2 4 5" xfId="25999" xr:uid="{00000000-0005-0000-0000-0000F5640000}"/>
    <cellStyle name="Normal 9 2 3 2 2 4 5 2" xfId="26000" xr:uid="{00000000-0005-0000-0000-0000F6640000}"/>
    <cellStyle name="Normal 9 2 3 2 2 4 6" xfId="26001" xr:uid="{00000000-0005-0000-0000-0000F7640000}"/>
    <cellStyle name="Normal 9 2 3 2 2 4 6 2" xfId="26002" xr:uid="{00000000-0005-0000-0000-0000F8640000}"/>
    <cellStyle name="Normal 9 2 3 2 2 4 7" xfId="26003" xr:uid="{00000000-0005-0000-0000-0000F9640000}"/>
    <cellStyle name="Normal 9 2 3 2 2 5" xfId="26004" xr:uid="{00000000-0005-0000-0000-0000FA640000}"/>
    <cellStyle name="Normal 9 2 3 2 2 5 2" xfId="26005" xr:uid="{00000000-0005-0000-0000-0000FB640000}"/>
    <cellStyle name="Normal 9 2 3 2 2 5 2 2" xfId="26006" xr:uid="{00000000-0005-0000-0000-0000FC640000}"/>
    <cellStyle name="Normal 9 2 3 2 2 5 2 2 2" xfId="26007" xr:uid="{00000000-0005-0000-0000-0000FD640000}"/>
    <cellStyle name="Normal 9 2 3 2 2 5 2 3" xfId="26008" xr:uid="{00000000-0005-0000-0000-0000FE640000}"/>
    <cellStyle name="Normal 9 2 3 2 2 5 3" xfId="26009" xr:uid="{00000000-0005-0000-0000-0000FF640000}"/>
    <cellStyle name="Normal 9 2 3 2 2 5 3 2" xfId="26010" xr:uid="{00000000-0005-0000-0000-000000650000}"/>
    <cellStyle name="Normal 9 2 3 2 2 5 3 2 2" xfId="26011" xr:uid="{00000000-0005-0000-0000-000001650000}"/>
    <cellStyle name="Normal 9 2 3 2 2 5 3 3" xfId="26012" xr:uid="{00000000-0005-0000-0000-000002650000}"/>
    <cellStyle name="Normal 9 2 3 2 2 5 4" xfId="26013" xr:uid="{00000000-0005-0000-0000-000003650000}"/>
    <cellStyle name="Normal 9 2 3 2 2 5 4 2" xfId="26014" xr:uid="{00000000-0005-0000-0000-000004650000}"/>
    <cellStyle name="Normal 9 2 3 2 2 5 5" xfId="26015" xr:uid="{00000000-0005-0000-0000-000005650000}"/>
    <cellStyle name="Normal 9 2 3 2 2 5 5 2" xfId="26016" xr:uid="{00000000-0005-0000-0000-000006650000}"/>
    <cellStyle name="Normal 9 2 3 2 2 5 6" xfId="26017" xr:uid="{00000000-0005-0000-0000-000007650000}"/>
    <cellStyle name="Normal 9 2 3 2 2 6" xfId="26018" xr:uid="{00000000-0005-0000-0000-000008650000}"/>
    <cellStyle name="Normal 9 2 3 2 2 6 2" xfId="26019" xr:uid="{00000000-0005-0000-0000-000009650000}"/>
    <cellStyle name="Normal 9 2 3 2 2 6 2 2" xfId="26020" xr:uid="{00000000-0005-0000-0000-00000A650000}"/>
    <cellStyle name="Normal 9 2 3 2 2 6 3" xfId="26021" xr:uid="{00000000-0005-0000-0000-00000B650000}"/>
    <cellStyle name="Normal 9 2 3 2 2 7" xfId="26022" xr:uid="{00000000-0005-0000-0000-00000C650000}"/>
    <cellStyle name="Normal 9 2 3 2 2 7 2" xfId="26023" xr:uid="{00000000-0005-0000-0000-00000D650000}"/>
    <cellStyle name="Normal 9 2 3 2 2 7 2 2" xfId="26024" xr:uid="{00000000-0005-0000-0000-00000E650000}"/>
    <cellStyle name="Normal 9 2 3 2 2 7 3" xfId="26025" xr:uid="{00000000-0005-0000-0000-00000F650000}"/>
    <cellStyle name="Normal 9 2 3 2 2 8" xfId="26026" xr:uid="{00000000-0005-0000-0000-000010650000}"/>
    <cellStyle name="Normal 9 2 3 2 2 8 2" xfId="26027" xr:uid="{00000000-0005-0000-0000-000011650000}"/>
    <cellStyle name="Normal 9 2 3 2 2 9" xfId="26028" xr:uid="{00000000-0005-0000-0000-000012650000}"/>
    <cellStyle name="Normal 9 2 3 2 2 9 2" xfId="26029" xr:uid="{00000000-0005-0000-0000-000013650000}"/>
    <cellStyle name="Normal 9 2 3 2 3" xfId="26030" xr:uid="{00000000-0005-0000-0000-000014650000}"/>
    <cellStyle name="Normal 9 2 3 2 3 2" xfId="26031" xr:uid="{00000000-0005-0000-0000-000015650000}"/>
    <cellStyle name="Normal 9 2 3 2 3 2 2" xfId="26032" xr:uid="{00000000-0005-0000-0000-000016650000}"/>
    <cellStyle name="Normal 9 2 3 2 3 2 2 2" xfId="26033" xr:uid="{00000000-0005-0000-0000-000017650000}"/>
    <cellStyle name="Normal 9 2 3 2 3 2 2 2 2" xfId="26034" xr:uid="{00000000-0005-0000-0000-000018650000}"/>
    <cellStyle name="Normal 9 2 3 2 3 2 2 2 2 2" xfId="26035" xr:uid="{00000000-0005-0000-0000-000019650000}"/>
    <cellStyle name="Normal 9 2 3 2 3 2 2 2 3" xfId="26036" xr:uid="{00000000-0005-0000-0000-00001A650000}"/>
    <cellStyle name="Normal 9 2 3 2 3 2 2 3" xfId="26037" xr:uid="{00000000-0005-0000-0000-00001B650000}"/>
    <cellStyle name="Normal 9 2 3 2 3 2 2 3 2" xfId="26038" xr:uid="{00000000-0005-0000-0000-00001C650000}"/>
    <cellStyle name="Normal 9 2 3 2 3 2 2 3 2 2" xfId="26039" xr:uid="{00000000-0005-0000-0000-00001D650000}"/>
    <cellStyle name="Normal 9 2 3 2 3 2 2 3 3" xfId="26040" xr:uid="{00000000-0005-0000-0000-00001E650000}"/>
    <cellStyle name="Normal 9 2 3 2 3 2 2 4" xfId="26041" xr:uid="{00000000-0005-0000-0000-00001F650000}"/>
    <cellStyle name="Normal 9 2 3 2 3 2 2 4 2" xfId="26042" xr:uid="{00000000-0005-0000-0000-000020650000}"/>
    <cellStyle name="Normal 9 2 3 2 3 2 2 5" xfId="26043" xr:uid="{00000000-0005-0000-0000-000021650000}"/>
    <cellStyle name="Normal 9 2 3 2 3 2 2 5 2" xfId="26044" xr:uid="{00000000-0005-0000-0000-000022650000}"/>
    <cellStyle name="Normal 9 2 3 2 3 2 2 6" xfId="26045" xr:uid="{00000000-0005-0000-0000-000023650000}"/>
    <cellStyle name="Normal 9 2 3 2 3 2 3" xfId="26046" xr:uid="{00000000-0005-0000-0000-000024650000}"/>
    <cellStyle name="Normal 9 2 3 2 3 2 3 2" xfId="26047" xr:uid="{00000000-0005-0000-0000-000025650000}"/>
    <cellStyle name="Normal 9 2 3 2 3 2 3 2 2" xfId="26048" xr:uid="{00000000-0005-0000-0000-000026650000}"/>
    <cellStyle name="Normal 9 2 3 2 3 2 3 3" xfId="26049" xr:uid="{00000000-0005-0000-0000-000027650000}"/>
    <cellStyle name="Normal 9 2 3 2 3 2 4" xfId="26050" xr:uid="{00000000-0005-0000-0000-000028650000}"/>
    <cellStyle name="Normal 9 2 3 2 3 2 4 2" xfId="26051" xr:uid="{00000000-0005-0000-0000-000029650000}"/>
    <cellStyle name="Normal 9 2 3 2 3 2 4 2 2" xfId="26052" xr:uid="{00000000-0005-0000-0000-00002A650000}"/>
    <cellStyle name="Normal 9 2 3 2 3 2 4 3" xfId="26053" xr:uid="{00000000-0005-0000-0000-00002B650000}"/>
    <cellStyle name="Normal 9 2 3 2 3 2 5" xfId="26054" xr:uid="{00000000-0005-0000-0000-00002C650000}"/>
    <cellStyle name="Normal 9 2 3 2 3 2 5 2" xfId="26055" xr:uid="{00000000-0005-0000-0000-00002D650000}"/>
    <cellStyle name="Normal 9 2 3 2 3 2 6" xfId="26056" xr:uid="{00000000-0005-0000-0000-00002E650000}"/>
    <cellStyle name="Normal 9 2 3 2 3 2 6 2" xfId="26057" xr:uid="{00000000-0005-0000-0000-00002F650000}"/>
    <cellStyle name="Normal 9 2 3 2 3 2 7" xfId="26058" xr:uid="{00000000-0005-0000-0000-000030650000}"/>
    <cellStyle name="Normal 9 2 3 2 3 3" xfId="26059" xr:uid="{00000000-0005-0000-0000-000031650000}"/>
    <cellStyle name="Normal 9 2 3 2 3 3 2" xfId="26060" xr:uid="{00000000-0005-0000-0000-000032650000}"/>
    <cellStyle name="Normal 9 2 3 2 3 3 2 2" xfId="26061" xr:uid="{00000000-0005-0000-0000-000033650000}"/>
    <cellStyle name="Normal 9 2 3 2 3 3 2 2 2" xfId="26062" xr:uid="{00000000-0005-0000-0000-000034650000}"/>
    <cellStyle name="Normal 9 2 3 2 3 3 2 3" xfId="26063" xr:uid="{00000000-0005-0000-0000-000035650000}"/>
    <cellStyle name="Normal 9 2 3 2 3 3 3" xfId="26064" xr:uid="{00000000-0005-0000-0000-000036650000}"/>
    <cellStyle name="Normal 9 2 3 2 3 3 3 2" xfId="26065" xr:uid="{00000000-0005-0000-0000-000037650000}"/>
    <cellStyle name="Normal 9 2 3 2 3 3 3 2 2" xfId="26066" xr:uid="{00000000-0005-0000-0000-000038650000}"/>
    <cellStyle name="Normal 9 2 3 2 3 3 3 3" xfId="26067" xr:uid="{00000000-0005-0000-0000-000039650000}"/>
    <cellStyle name="Normal 9 2 3 2 3 3 4" xfId="26068" xr:uid="{00000000-0005-0000-0000-00003A650000}"/>
    <cellStyle name="Normal 9 2 3 2 3 3 4 2" xfId="26069" xr:uid="{00000000-0005-0000-0000-00003B650000}"/>
    <cellStyle name="Normal 9 2 3 2 3 3 5" xfId="26070" xr:uid="{00000000-0005-0000-0000-00003C650000}"/>
    <cellStyle name="Normal 9 2 3 2 3 3 5 2" xfId="26071" xr:uid="{00000000-0005-0000-0000-00003D650000}"/>
    <cellStyle name="Normal 9 2 3 2 3 3 6" xfId="26072" xr:uid="{00000000-0005-0000-0000-00003E650000}"/>
    <cellStyle name="Normal 9 2 3 2 3 4" xfId="26073" xr:uid="{00000000-0005-0000-0000-00003F650000}"/>
    <cellStyle name="Normal 9 2 3 2 3 4 2" xfId="26074" xr:uid="{00000000-0005-0000-0000-000040650000}"/>
    <cellStyle name="Normal 9 2 3 2 3 4 2 2" xfId="26075" xr:uid="{00000000-0005-0000-0000-000041650000}"/>
    <cellStyle name="Normal 9 2 3 2 3 4 3" xfId="26076" xr:uid="{00000000-0005-0000-0000-000042650000}"/>
    <cellStyle name="Normal 9 2 3 2 3 5" xfId="26077" xr:uid="{00000000-0005-0000-0000-000043650000}"/>
    <cellStyle name="Normal 9 2 3 2 3 5 2" xfId="26078" xr:uid="{00000000-0005-0000-0000-000044650000}"/>
    <cellStyle name="Normal 9 2 3 2 3 5 2 2" xfId="26079" xr:uid="{00000000-0005-0000-0000-000045650000}"/>
    <cellStyle name="Normal 9 2 3 2 3 5 3" xfId="26080" xr:uid="{00000000-0005-0000-0000-000046650000}"/>
    <cellStyle name="Normal 9 2 3 2 3 6" xfId="26081" xr:uid="{00000000-0005-0000-0000-000047650000}"/>
    <cellStyle name="Normal 9 2 3 2 3 6 2" xfId="26082" xr:uid="{00000000-0005-0000-0000-000048650000}"/>
    <cellStyle name="Normal 9 2 3 2 3 7" xfId="26083" xr:uid="{00000000-0005-0000-0000-000049650000}"/>
    <cellStyle name="Normal 9 2 3 2 3 7 2" xfId="26084" xr:uid="{00000000-0005-0000-0000-00004A650000}"/>
    <cellStyle name="Normal 9 2 3 2 3 8" xfId="26085" xr:uid="{00000000-0005-0000-0000-00004B650000}"/>
    <cellStyle name="Normal 9 2 3 2 4" xfId="26086" xr:uid="{00000000-0005-0000-0000-00004C650000}"/>
    <cellStyle name="Normal 9 2 3 2 4 2" xfId="26087" xr:uid="{00000000-0005-0000-0000-00004D650000}"/>
    <cellStyle name="Normal 9 2 3 2 4 2 2" xfId="26088" xr:uid="{00000000-0005-0000-0000-00004E650000}"/>
    <cellStyle name="Normal 9 2 3 2 4 2 2 2" xfId="26089" xr:uid="{00000000-0005-0000-0000-00004F650000}"/>
    <cellStyle name="Normal 9 2 3 2 4 2 2 2 2" xfId="26090" xr:uid="{00000000-0005-0000-0000-000050650000}"/>
    <cellStyle name="Normal 9 2 3 2 4 2 2 3" xfId="26091" xr:uid="{00000000-0005-0000-0000-000051650000}"/>
    <cellStyle name="Normal 9 2 3 2 4 2 3" xfId="26092" xr:uid="{00000000-0005-0000-0000-000052650000}"/>
    <cellStyle name="Normal 9 2 3 2 4 2 3 2" xfId="26093" xr:uid="{00000000-0005-0000-0000-000053650000}"/>
    <cellStyle name="Normal 9 2 3 2 4 2 3 2 2" xfId="26094" xr:uid="{00000000-0005-0000-0000-000054650000}"/>
    <cellStyle name="Normal 9 2 3 2 4 2 3 3" xfId="26095" xr:uid="{00000000-0005-0000-0000-000055650000}"/>
    <cellStyle name="Normal 9 2 3 2 4 2 4" xfId="26096" xr:uid="{00000000-0005-0000-0000-000056650000}"/>
    <cellStyle name="Normal 9 2 3 2 4 2 4 2" xfId="26097" xr:uid="{00000000-0005-0000-0000-000057650000}"/>
    <cellStyle name="Normal 9 2 3 2 4 2 5" xfId="26098" xr:uid="{00000000-0005-0000-0000-000058650000}"/>
    <cellStyle name="Normal 9 2 3 2 4 2 5 2" xfId="26099" xr:uid="{00000000-0005-0000-0000-000059650000}"/>
    <cellStyle name="Normal 9 2 3 2 4 2 6" xfId="26100" xr:uid="{00000000-0005-0000-0000-00005A650000}"/>
    <cellStyle name="Normal 9 2 3 2 4 3" xfId="26101" xr:uid="{00000000-0005-0000-0000-00005B650000}"/>
    <cellStyle name="Normal 9 2 3 2 4 3 2" xfId="26102" xr:uid="{00000000-0005-0000-0000-00005C650000}"/>
    <cellStyle name="Normal 9 2 3 2 4 3 2 2" xfId="26103" xr:uid="{00000000-0005-0000-0000-00005D650000}"/>
    <cellStyle name="Normal 9 2 3 2 4 3 3" xfId="26104" xr:uid="{00000000-0005-0000-0000-00005E650000}"/>
    <cellStyle name="Normal 9 2 3 2 4 4" xfId="26105" xr:uid="{00000000-0005-0000-0000-00005F650000}"/>
    <cellStyle name="Normal 9 2 3 2 4 4 2" xfId="26106" xr:uid="{00000000-0005-0000-0000-000060650000}"/>
    <cellStyle name="Normal 9 2 3 2 4 4 2 2" xfId="26107" xr:uid="{00000000-0005-0000-0000-000061650000}"/>
    <cellStyle name="Normal 9 2 3 2 4 4 3" xfId="26108" xr:uid="{00000000-0005-0000-0000-000062650000}"/>
    <cellStyle name="Normal 9 2 3 2 4 5" xfId="26109" xr:uid="{00000000-0005-0000-0000-000063650000}"/>
    <cellStyle name="Normal 9 2 3 2 4 5 2" xfId="26110" xr:uid="{00000000-0005-0000-0000-000064650000}"/>
    <cellStyle name="Normal 9 2 3 2 4 6" xfId="26111" xr:uid="{00000000-0005-0000-0000-000065650000}"/>
    <cellStyle name="Normal 9 2 3 2 4 6 2" xfId="26112" xr:uid="{00000000-0005-0000-0000-000066650000}"/>
    <cellStyle name="Normal 9 2 3 2 4 7" xfId="26113" xr:uid="{00000000-0005-0000-0000-000067650000}"/>
    <cellStyle name="Normal 9 2 3 2 5" xfId="26114" xr:uid="{00000000-0005-0000-0000-000068650000}"/>
    <cellStyle name="Normal 9 2 3 2 5 2" xfId="26115" xr:uid="{00000000-0005-0000-0000-000069650000}"/>
    <cellStyle name="Normal 9 2 3 2 5 2 2" xfId="26116" xr:uid="{00000000-0005-0000-0000-00006A650000}"/>
    <cellStyle name="Normal 9 2 3 2 5 2 2 2" xfId="26117" xr:uid="{00000000-0005-0000-0000-00006B650000}"/>
    <cellStyle name="Normal 9 2 3 2 5 2 2 2 2" xfId="26118" xr:uid="{00000000-0005-0000-0000-00006C650000}"/>
    <cellStyle name="Normal 9 2 3 2 5 2 2 3" xfId="26119" xr:uid="{00000000-0005-0000-0000-00006D650000}"/>
    <cellStyle name="Normal 9 2 3 2 5 2 3" xfId="26120" xr:uid="{00000000-0005-0000-0000-00006E650000}"/>
    <cellStyle name="Normal 9 2 3 2 5 2 3 2" xfId="26121" xr:uid="{00000000-0005-0000-0000-00006F650000}"/>
    <cellStyle name="Normal 9 2 3 2 5 2 3 2 2" xfId="26122" xr:uid="{00000000-0005-0000-0000-000070650000}"/>
    <cellStyle name="Normal 9 2 3 2 5 2 3 3" xfId="26123" xr:uid="{00000000-0005-0000-0000-000071650000}"/>
    <cellStyle name="Normal 9 2 3 2 5 2 4" xfId="26124" xr:uid="{00000000-0005-0000-0000-000072650000}"/>
    <cellStyle name="Normal 9 2 3 2 5 2 4 2" xfId="26125" xr:uid="{00000000-0005-0000-0000-000073650000}"/>
    <cellStyle name="Normal 9 2 3 2 5 2 5" xfId="26126" xr:uid="{00000000-0005-0000-0000-000074650000}"/>
    <cellStyle name="Normal 9 2 3 2 5 2 5 2" xfId="26127" xr:uid="{00000000-0005-0000-0000-000075650000}"/>
    <cellStyle name="Normal 9 2 3 2 5 2 6" xfId="26128" xr:uid="{00000000-0005-0000-0000-000076650000}"/>
    <cellStyle name="Normal 9 2 3 2 5 3" xfId="26129" xr:uid="{00000000-0005-0000-0000-000077650000}"/>
    <cellStyle name="Normal 9 2 3 2 5 3 2" xfId="26130" xr:uid="{00000000-0005-0000-0000-000078650000}"/>
    <cellStyle name="Normal 9 2 3 2 5 3 2 2" xfId="26131" xr:uid="{00000000-0005-0000-0000-000079650000}"/>
    <cellStyle name="Normal 9 2 3 2 5 3 3" xfId="26132" xr:uid="{00000000-0005-0000-0000-00007A650000}"/>
    <cellStyle name="Normal 9 2 3 2 5 4" xfId="26133" xr:uid="{00000000-0005-0000-0000-00007B650000}"/>
    <cellStyle name="Normal 9 2 3 2 5 4 2" xfId="26134" xr:uid="{00000000-0005-0000-0000-00007C650000}"/>
    <cellStyle name="Normal 9 2 3 2 5 4 2 2" xfId="26135" xr:uid="{00000000-0005-0000-0000-00007D650000}"/>
    <cellStyle name="Normal 9 2 3 2 5 4 3" xfId="26136" xr:uid="{00000000-0005-0000-0000-00007E650000}"/>
    <cellStyle name="Normal 9 2 3 2 5 5" xfId="26137" xr:uid="{00000000-0005-0000-0000-00007F650000}"/>
    <cellStyle name="Normal 9 2 3 2 5 5 2" xfId="26138" xr:uid="{00000000-0005-0000-0000-000080650000}"/>
    <cellStyle name="Normal 9 2 3 2 5 6" xfId="26139" xr:uid="{00000000-0005-0000-0000-000081650000}"/>
    <cellStyle name="Normal 9 2 3 2 5 6 2" xfId="26140" xr:uid="{00000000-0005-0000-0000-000082650000}"/>
    <cellStyle name="Normal 9 2 3 2 5 7" xfId="26141" xr:uid="{00000000-0005-0000-0000-000083650000}"/>
    <cellStyle name="Normal 9 2 3 2 6" xfId="26142" xr:uid="{00000000-0005-0000-0000-000084650000}"/>
    <cellStyle name="Normal 9 2 3 2 6 2" xfId="26143" xr:uid="{00000000-0005-0000-0000-000085650000}"/>
    <cellStyle name="Normal 9 2 3 2 6 2 2" xfId="26144" xr:uid="{00000000-0005-0000-0000-000086650000}"/>
    <cellStyle name="Normal 9 2 3 2 6 2 2 2" xfId="26145" xr:uid="{00000000-0005-0000-0000-000087650000}"/>
    <cellStyle name="Normal 9 2 3 2 6 2 3" xfId="26146" xr:uid="{00000000-0005-0000-0000-000088650000}"/>
    <cellStyle name="Normal 9 2 3 2 6 3" xfId="26147" xr:uid="{00000000-0005-0000-0000-000089650000}"/>
    <cellStyle name="Normal 9 2 3 2 6 3 2" xfId="26148" xr:uid="{00000000-0005-0000-0000-00008A650000}"/>
    <cellStyle name="Normal 9 2 3 2 6 3 2 2" xfId="26149" xr:uid="{00000000-0005-0000-0000-00008B650000}"/>
    <cellStyle name="Normal 9 2 3 2 6 3 3" xfId="26150" xr:uid="{00000000-0005-0000-0000-00008C650000}"/>
    <cellStyle name="Normal 9 2 3 2 6 4" xfId="26151" xr:uid="{00000000-0005-0000-0000-00008D650000}"/>
    <cellStyle name="Normal 9 2 3 2 6 4 2" xfId="26152" xr:uid="{00000000-0005-0000-0000-00008E650000}"/>
    <cellStyle name="Normal 9 2 3 2 6 5" xfId="26153" xr:uid="{00000000-0005-0000-0000-00008F650000}"/>
    <cellStyle name="Normal 9 2 3 2 6 5 2" xfId="26154" xr:uid="{00000000-0005-0000-0000-000090650000}"/>
    <cellStyle name="Normal 9 2 3 2 6 6" xfId="26155" xr:uid="{00000000-0005-0000-0000-000091650000}"/>
    <cellStyle name="Normal 9 2 3 2 7" xfId="26156" xr:uid="{00000000-0005-0000-0000-000092650000}"/>
    <cellStyle name="Normal 9 2 3 2 7 2" xfId="26157" xr:uid="{00000000-0005-0000-0000-000093650000}"/>
    <cellStyle name="Normal 9 2 3 2 7 2 2" xfId="26158" xr:uid="{00000000-0005-0000-0000-000094650000}"/>
    <cellStyle name="Normal 9 2 3 2 7 3" xfId="26159" xr:uid="{00000000-0005-0000-0000-000095650000}"/>
    <cellStyle name="Normal 9 2 3 2 8" xfId="26160" xr:uid="{00000000-0005-0000-0000-000096650000}"/>
    <cellStyle name="Normal 9 2 3 2 8 2" xfId="26161" xr:uid="{00000000-0005-0000-0000-000097650000}"/>
    <cellStyle name="Normal 9 2 3 2 8 2 2" xfId="26162" xr:uid="{00000000-0005-0000-0000-000098650000}"/>
    <cellStyle name="Normal 9 2 3 2 8 3" xfId="26163" xr:uid="{00000000-0005-0000-0000-000099650000}"/>
    <cellStyle name="Normal 9 2 3 2 9" xfId="26164" xr:uid="{00000000-0005-0000-0000-00009A650000}"/>
    <cellStyle name="Normal 9 2 3 2 9 2" xfId="26165" xr:uid="{00000000-0005-0000-0000-00009B650000}"/>
    <cellStyle name="Normal 9 2 3 3" xfId="26166" xr:uid="{00000000-0005-0000-0000-00009C650000}"/>
    <cellStyle name="Normal 9 2 3 3 10" xfId="26167" xr:uid="{00000000-0005-0000-0000-00009D650000}"/>
    <cellStyle name="Normal 9 2 3 3 2" xfId="26168" xr:uid="{00000000-0005-0000-0000-00009E650000}"/>
    <cellStyle name="Normal 9 2 3 3 2 2" xfId="26169" xr:uid="{00000000-0005-0000-0000-00009F650000}"/>
    <cellStyle name="Normal 9 2 3 3 2 2 2" xfId="26170" xr:uid="{00000000-0005-0000-0000-0000A0650000}"/>
    <cellStyle name="Normal 9 2 3 3 2 2 2 2" xfId="26171" xr:uid="{00000000-0005-0000-0000-0000A1650000}"/>
    <cellStyle name="Normal 9 2 3 3 2 2 2 2 2" xfId="26172" xr:uid="{00000000-0005-0000-0000-0000A2650000}"/>
    <cellStyle name="Normal 9 2 3 3 2 2 2 2 2 2" xfId="26173" xr:uid="{00000000-0005-0000-0000-0000A3650000}"/>
    <cellStyle name="Normal 9 2 3 3 2 2 2 2 3" xfId="26174" xr:uid="{00000000-0005-0000-0000-0000A4650000}"/>
    <cellStyle name="Normal 9 2 3 3 2 2 2 3" xfId="26175" xr:uid="{00000000-0005-0000-0000-0000A5650000}"/>
    <cellStyle name="Normal 9 2 3 3 2 2 2 3 2" xfId="26176" xr:uid="{00000000-0005-0000-0000-0000A6650000}"/>
    <cellStyle name="Normal 9 2 3 3 2 2 2 3 2 2" xfId="26177" xr:uid="{00000000-0005-0000-0000-0000A7650000}"/>
    <cellStyle name="Normal 9 2 3 3 2 2 2 3 3" xfId="26178" xr:uid="{00000000-0005-0000-0000-0000A8650000}"/>
    <cellStyle name="Normal 9 2 3 3 2 2 2 4" xfId="26179" xr:uid="{00000000-0005-0000-0000-0000A9650000}"/>
    <cellStyle name="Normal 9 2 3 3 2 2 2 4 2" xfId="26180" xr:uid="{00000000-0005-0000-0000-0000AA650000}"/>
    <cellStyle name="Normal 9 2 3 3 2 2 2 5" xfId="26181" xr:uid="{00000000-0005-0000-0000-0000AB650000}"/>
    <cellStyle name="Normal 9 2 3 3 2 2 2 5 2" xfId="26182" xr:uid="{00000000-0005-0000-0000-0000AC650000}"/>
    <cellStyle name="Normal 9 2 3 3 2 2 2 6" xfId="26183" xr:uid="{00000000-0005-0000-0000-0000AD650000}"/>
    <cellStyle name="Normal 9 2 3 3 2 2 3" xfId="26184" xr:uid="{00000000-0005-0000-0000-0000AE650000}"/>
    <cellStyle name="Normal 9 2 3 3 2 2 3 2" xfId="26185" xr:uid="{00000000-0005-0000-0000-0000AF650000}"/>
    <cellStyle name="Normal 9 2 3 3 2 2 3 2 2" xfId="26186" xr:uid="{00000000-0005-0000-0000-0000B0650000}"/>
    <cellStyle name="Normal 9 2 3 3 2 2 3 3" xfId="26187" xr:uid="{00000000-0005-0000-0000-0000B1650000}"/>
    <cellStyle name="Normal 9 2 3 3 2 2 4" xfId="26188" xr:uid="{00000000-0005-0000-0000-0000B2650000}"/>
    <cellStyle name="Normal 9 2 3 3 2 2 4 2" xfId="26189" xr:uid="{00000000-0005-0000-0000-0000B3650000}"/>
    <cellStyle name="Normal 9 2 3 3 2 2 4 2 2" xfId="26190" xr:uid="{00000000-0005-0000-0000-0000B4650000}"/>
    <cellStyle name="Normal 9 2 3 3 2 2 4 3" xfId="26191" xr:uid="{00000000-0005-0000-0000-0000B5650000}"/>
    <cellStyle name="Normal 9 2 3 3 2 2 5" xfId="26192" xr:uid="{00000000-0005-0000-0000-0000B6650000}"/>
    <cellStyle name="Normal 9 2 3 3 2 2 5 2" xfId="26193" xr:uid="{00000000-0005-0000-0000-0000B7650000}"/>
    <cellStyle name="Normal 9 2 3 3 2 2 6" xfId="26194" xr:uid="{00000000-0005-0000-0000-0000B8650000}"/>
    <cellStyle name="Normal 9 2 3 3 2 2 6 2" xfId="26195" xr:uid="{00000000-0005-0000-0000-0000B9650000}"/>
    <cellStyle name="Normal 9 2 3 3 2 2 7" xfId="26196" xr:uid="{00000000-0005-0000-0000-0000BA650000}"/>
    <cellStyle name="Normal 9 2 3 3 2 3" xfId="26197" xr:uid="{00000000-0005-0000-0000-0000BB650000}"/>
    <cellStyle name="Normal 9 2 3 3 2 3 2" xfId="26198" xr:uid="{00000000-0005-0000-0000-0000BC650000}"/>
    <cellStyle name="Normal 9 2 3 3 2 3 2 2" xfId="26199" xr:uid="{00000000-0005-0000-0000-0000BD650000}"/>
    <cellStyle name="Normal 9 2 3 3 2 3 2 2 2" xfId="26200" xr:uid="{00000000-0005-0000-0000-0000BE650000}"/>
    <cellStyle name="Normal 9 2 3 3 2 3 2 3" xfId="26201" xr:uid="{00000000-0005-0000-0000-0000BF650000}"/>
    <cellStyle name="Normal 9 2 3 3 2 3 3" xfId="26202" xr:uid="{00000000-0005-0000-0000-0000C0650000}"/>
    <cellStyle name="Normal 9 2 3 3 2 3 3 2" xfId="26203" xr:uid="{00000000-0005-0000-0000-0000C1650000}"/>
    <cellStyle name="Normal 9 2 3 3 2 3 3 2 2" xfId="26204" xr:uid="{00000000-0005-0000-0000-0000C2650000}"/>
    <cellStyle name="Normal 9 2 3 3 2 3 3 3" xfId="26205" xr:uid="{00000000-0005-0000-0000-0000C3650000}"/>
    <cellStyle name="Normal 9 2 3 3 2 3 4" xfId="26206" xr:uid="{00000000-0005-0000-0000-0000C4650000}"/>
    <cellStyle name="Normal 9 2 3 3 2 3 4 2" xfId="26207" xr:uid="{00000000-0005-0000-0000-0000C5650000}"/>
    <cellStyle name="Normal 9 2 3 3 2 3 5" xfId="26208" xr:uid="{00000000-0005-0000-0000-0000C6650000}"/>
    <cellStyle name="Normal 9 2 3 3 2 3 5 2" xfId="26209" xr:uid="{00000000-0005-0000-0000-0000C7650000}"/>
    <cellStyle name="Normal 9 2 3 3 2 3 6" xfId="26210" xr:uid="{00000000-0005-0000-0000-0000C8650000}"/>
    <cellStyle name="Normal 9 2 3 3 2 4" xfId="26211" xr:uid="{00000000-0005-0000-0000-0000C9650000}"/>
    <cellStyle name="Normal 9 2 3 3 2 4 2" xfId="26212" xr:uid="{00000000-0005-0000-0000-0000CA650000}"/>
    <cellStyle name="Normal 9 2 3 3 2 4 2 2" xfId="26213" xr:uid="{00000000-0005-0000-0000-0000CB650000}"/>
    <cellStyle name="Normal 9 2 3 3 2 4 3" xfId="26214" xr:uid="{00000000-0005-0000-0000-0000CC650000}"/>
    <cellStyle name="Normal 9 2 3 3 2 5" xfId="26215" xr:uid="{00000000-0005-0000-0000-0000CD650000}"/>
    <cellStyle name="Normal 9 2 3 3 2 5 2" xfId="26216" xr:uid="{00000000-0005-0000-0000-0000CE650000}"/>
    <cellStyle name="Normal 9 2 3 3 2 5 2 2" xfId="26217" xr:uid="{00000000-0005-0000-0000-0000CF650000}"/>
    <cellStyle name="Normal 9 2 3 3 2 5 3" xfId="26218" xr:uid="{00000000-0005-0000-0000-0000D0650000}"/>
    <cellStyle name="Normal 9 2 3 3 2 6" xfId="26219" xr:uid="{00000000-0005-0000-0000-0000D1650000}"/>
    <cellStyle name="Normal 9 2 3 3 2 6 2" xfId="26220" xr:uid="{00000000-0005-0000-0000-0000D2650000}"/>
    <cellStyle name="Normal 9 2 3 3 2 7" xfId="26221" xr:uid="{00000000-0005-0000-0000-0000D3650000}"/>
    <cellStyle name="Normal 9 2 3 3 2 7 2" xfId="26222" xr:uid="{00000000-0005-0000-0000-0000D4650000}"/>
    <cellStyle name="Normal 9 2 3 3 2 8" xfId="26223" xr:uid="{00000000-0005-0000-0000-0000D5650000}"/>
    <cellStyle name="Normal 9 2 3 3 3" xfId="26224" xr:uid="{00000000-0005-0000-0000-0000D6650000}"/>
    <cellStyle name="Normal 9 2 3 3 3 2" xfId="26225" xr:uid="{00000000-0005-0000-0000-0000D7650000}"/>
    <cellStyle name="Normal 9 2 3 3 3 2 2" xfId="26226" xr:uid="{00000000-0005-0000-0000-0000D8650000}"/>
    <cellStyle name="Normal 9 2 3 3 3 2 2 2" xfId="26227" xr:uid="{00000000-0005-0000-0000-0000D9650000}"/>
    <cellStyle name="Normal 9 2 3 3 3 2 2 2 2" xfId="26228" xr:uid="{00000000-0005-0000-0000-0000DA650000}"/>
    <cellStyle name="Normal 9 2 3 3 3 2 2 3" xfId="26229" xr:uid="{00000000-0005-0000-0000-0000DB650000}"/>
    <cellStyle name="Normal 9 2 3 3 3 2 3" xfId="26230" xr:uid="{00000000-0005-0000-0000-0000DC650000}"/>
    <cellStyle name="Normal 9 2 3 3 3 2 3 2" xfId="26231" xr:uid="{00000000-0005-0000-0000-0000DD650000}"/>
    <cellStyle name="Normal 9 2 3 3 3 2 3 2 2" xfId="26232" xr:uid="{00000000-0005-0000-0000-0000DE650000}"/>
    <cellStyle name="Normal 9 2 3 3 3 2 3 3" xfId="26233" xr:uid="{00000000-0005-0000-0000-0000DF650000}"/>
    <cellStyle name="Normal 9 2 3 3 3 2 4" xfId="26234" xr:uid="{00000000-0005-0000-0000-0000E0650000}"/>
    <cellStyle name="Normal 9 2 3 3 3 2 4 2" xfId="26235" xr:uid="{00000000-0005-0000-0000-0000E1650000}"/>
    <cellStyle name="Normal 9 2 3 3 3 2 5" xfId="26236" xr:uid="{00000000-0005-0000-0000-0000E2650000}"/>
    <cellStyle name="Normal 9 2 3 3 3 2 5 2" xfId="26237" xr:uid="{00000000-0005-0000-0000-0000E3650000}"/>
    <cellStyle name="Normal 9 2 3 3 3 2 6" xfId="26238" xr:uid="{00000000-0005-0000-0000-0000E4650000}"/>
    <cellStyle name="Normal 9 2 3 3 3 3" xfId="26239" xr:uid="{00000000-0005-0000-0000-0000E5650000}"/>
    <cellStyle name="Normal 9 2 3 3 3 3 2" xfId="26240" xr:uid="{00000000-0005-0000-0000-0000E6650000}"/>
    <cellStyle name="Normal 9 2 3 3 3 3 2 2" xfId="26241" xr:uid="{00000000-0005-0000-0000-0000E7650000}"/>
    <cellStyle name="Normal 9 2 3 3 3 3 3" xfId="26242" xr:uid="{00000000-0005-0000-0000-0000E8650000}"/>
    <cellStyle name="Normal 9 2 3 3 3 4" xfId="26243" xr:uid="{00000000-0005-0000-0000-0000E9650000}"/>
    <cellStyle name="Normal 9 2 3 3 3 4 2" xfId="26244" xr:uid="{00000000-0005-0000-0000-0000EA650000}"/>
    <cellStyle name="Normal 9 2 3 3 3 4 2 2" xfId="26245" xr:uid="{00000000-0005-0000-0000-0000EB650000}"/>
    <cellStyle name="Normal 9 2 3 3 3 4 3" xfId="26246" xr:uid="{00000000-0005-0000-0000-0000EC650000}"/>
    <cellStyle name="Normal 9 2 3 3 3 5" xfId="26247" xr:uid="{00000000-0005-0000-0000-0000ED650000}"/>
    <cellStyle name="Normal 9 2 3 3 3 5 2" xfId="26248" xr:uid="{00000000-0005-0000-0000-0000EE650000}"/>
    <cellStyle name="Normal 9 2 3 3 3 6" xfId="26249" xr:uid="{00000000-0005-0000-0000-0000EF650000}"/>
    <cellStyle name="Normal 9 2 3 3 3 6 2" xfId="26250" xr:uid="{00000000-0005-0000-0000-0000F0650000}"/>
    <cellStyle name="Normal 9 2 3 3 3 7" xfId="26251" xr:uid="{00000000-0005-0000-0000-0000F1650000}"/>
    <cellStyle name="Normal 9 2 3 3 4" xfId="26252" xr:uid="{00000000-0005-0000-0000-0000F2650000}"/>
    <cellStyle name="Normal 9 2 3 3 4 2" xfId="26253" xr:uid="{00000000-0005-0000-0000-0000F3650000}"/>
    <cellStyle name="Normal 9 2 3 3 4 2 2" xfId="26254" xr:uid="{00000000-0005-0000-0000-0000F4650000}"/>
    <cellStyle name="Normal 9 2 3 3 4 2 2 2" xfId="26255" xr:uid="{00000000-0005-0000-0000-0000F5650000}"/>
    <cellStyle name="Normal 9 2 3 3 4 2 2 2 2" xfId="26256" xr:uid="{00000000-0005-0000-0000-0000F6650000}"/>
    <cellStyle name="Normal 9 2 3 3 4 2 2 3" xfId="26257" xr:uid="{00000000-0005-0000-0000-0000F7650000}"/>
    <cellStyle name="Normal 9 2 3 3 4 2 3" xfId="26258" xr:uid="{00000000-0005-0000-0000-0000F8650000}"/>
    <cellStyle name="Normal 9 2 3 3 4 2 3 2" xfId="26259" xr:uid="{00000000-0005-0000-0000-0000F9650000}"/>
    <cellStyle name="Normal 9 2 3 3 4 2 3 2 2" xfId="26260" xr:uid="{00000000-0005-0000-0000-0000FA650000}"/>
    <cellStyle name="Normal 9 2 3 3 4 2 3 3" xfId="26261" xr:uid="{00000000-0005-0000-0000-0000FB650000}"/>
    <cellStyle name="Normal 9 2 3 3 4 2 4" xfId="26262" xr:uid="{00000000-0005-0000-0000-0000FC650000}"/>
    <cellStyle name="Normal 9 2 3 3 4 2 4 2" xfId="26263" xr:uid="{00000000-0005-0000-0000-0000FD650000}"/>
    <cellStyle name="Normal 9 2 3 3 4 2 5" xfId="26264" xr:uid="{00000000-0005-0000-0000-0000FE650000}"/>
    <cellStyle name="Normal 9 2 3 3 4 2 5 2" xfId="26265" xr:uid="{00000000-0005-0000-0000-0000FF650000}"/>
    <cellStyle name="Normal 9 2 3 3 4 2 6" xfId="26266" xr:uid="{00000000-0005-0000-0000-000000660000}"/>
    <cellStyle name="Normal 9 2 3 3 4 3" xfId="26267" xr:uid="{00000000-0005-0000-0000-000001660000}"/>
    <cellStyle name="Normal 9 2 3 3 4 3 2" xfId="26268" xr:uid="{00000000-0005-0000-0000-000002660000}"/>
    <cellStyle name="Normal 9 2 3 3 4 3 2 2" xfId="26269" xr:uid="{00000000-0005-0000-0000-000003660000}"/>
    <cellStyle name="Normal 9 2 3 3 4 3 3" xfId="26270" xr:uid="{00000000-0005-0000-0000-000004660000}"/>
    <cellStyle name="Normal 9 2 3 3 4 4" xfId="26271" xr:uid="{00000000-0005-0000-0000-000005660000}"/>
    <cellStyle name="Normal 9 2 3 3 4 4 2" xfId="26272" xr:uid="{00000000-0005-0000-0000-000006660000}"/>
    <cellStyle name="Normal 9 2 3 3 4 4 2 2" xfId="26273" xr:uid="{00000000-0005-0000-0000-000007660000}"/>
    <cellStyle name="Normal 9 2 3 3 4 4 3" xfId="26274" xr:uid="{00000000-0005-0000-0000-000008660000}"/>
    <cellStyle name="Normal 9 2 3 3 4 5" xfId="26275" xr:uid="{00000000-0005-0000-0000-000009660000}"/>
    <cellStyle name="Normal 9 2 3 3 4 5 2" xfId="26276" xr:uid="{00000000-0005-0000-0000-00000A660000}"/>
    <cellStyle name="Normal 9 2 3 3 4 6" xfId="26277" xr:uid="{00000000-0005-0000-0000-00000B660000}"/>
    <cellStyle name="Normal 9 2 3 3 4 6 2" xfId="26278" xr:uid="{00000000-0005-0000-0000-00000C660000}"/>
    <cellStyle name="Normal 9 2 3 3 4 7" xfId="26279" xr:uid="{00000000-0005-0000-0000-00000D660000}"/>
    <cellStyle name="Normal 9 2 3 3 5" xfId="26280" xr:uid="{00000000-0005-0000-0000-00000E660000}"/>
    <cellStyle name="Normal 9 2 3 3 5 2" xfId="26281" xr:uid="{00000000-0005-0000-0000-00000F660000}"/>
    <cellStyle name="Normal 9 2 3 3 5 2 2" xfId="26282" xr:uid="{00000000-0005-0000-0000-000010660000}"/>
    <cellStyle name="Normal 9 2 3 3 5 2 2 2" xfId="26283" xr:uid="{00000000-0005-0000-0000-000011660000}"/>
    <cellStyle name="Normal 9 2 3 3 5 2 3" xfId="26284" xr:uid="{00000000-0005-0000-0000-000012660000}"/>
    <cellStyle name="Normal 9 2 3 3 5 3" xfId="26285" xr:uid="{00000000-0005-0000-0000-000013660000}"/>
    <cellStyle name="Normal 9 2 3 3 5 3 2" xfId="26286" xr:uid="{00000000-0005-0000-0000-000014660000}"/>
    <cellStyle name="Normal 9 2 3 3 5 3 2 2" xfId="26287" xr:uid="{00000000-0005-0000-0000-000015660000}"/>
    <cellStyle name="Normal 9 2 3 3 5 3 3" xfId="26288" xr:uid="{00000000-0005-0000-0000-000016660000}"/>
    <cellStyle name="Normal 9 2 3 3 5 4" xfId="26289" xr:uid="{00000000-0005-0000-0000-000017660000}"/>
    <cellStyle name="Normal 9 2 3 3 5 4 2" xfId="26290" xr:uid="{00000000-0005-0000-0000-000018660000}"/>
    <cellStyle name="Normal 9 2 3 3 5 5" xfId="26291" xr:uid="{00000000-0005-0000-0000-000019660000}"/>
    <cellStyle name="Normal 9 2 3 3 5 5 2" xfId="26292" xr:uid="{00000000-0005-0000-0000-00001A660000}"/>
    <cellStyle name="Normal 9 2 3 3 5 6" xfId="26293" xr:uid="{00000000-0005-0000-0000-00001B660000}"/>
    <cellStyle name="Normal 9 2 3 3 6" xfId="26294" xr:uid="{00000000-0005-0000-0000-00001C660000}"/>
    <cellStyle name="Normal 9 2 3 3 6 2" xfId="26295" xr:uid="{00000000-0005-0000-0000-00001D660000}"/>
    <cellStyle name="Normal 9 2 3 3 6 2 2" xfId="26296" xr:uid="{00000000-0005-0000-0000-00001E660000}"/>
    <cellStyle name="Normal 9 2 3 3 6 3" xfId="26297" xr:uid="{00000000-0005-0000-0000-00001F660000}"/>
    <cellStyle name="Normal 9 2 3 3 7" xfId="26298" xr:uid="{00000000-0005-0000-0000-000020660000}"/>
    <cellStyle name="Normal 9 2 3 3 7 2" xfId="26299" xr:uid="{00000000-0005-0000-0000-000021660000}"/>
    <cellStyle name="Normal 9 2 3 3 7 2 2" xfId="26300" xr:uid="{00000000-0005-0000-0000-000022660000}"/>
    <cellStyle name="Normal 9 2 3 3 7 3" xfId="26301" xr:uid="{00000000-0005-0000-0000-000023660000}"/>
    <cellStyle name="Normal 9 2 3 3 8" xfId="26302" xr:uid="{00000000-0005-0000-0000-000024660000}"/>
    <cellStyle name="Normal 9 2 3 3 8 2" xfId="26303" xr:uid="{00000000-0005-0000-0000-000025660000}"/>
    <cellStyle name="Normal 9 2 3 3 9" xfId="26304" xr:uid="{00000000-0005-0000-0000-000026660000}"/>
    <cellStyle name="Normal 9 2 3 3 9 2" xfId="26305" xr:uid="{00000000-0005-0000-0000-000027660000}"/>
    <cellStyle name="Normal 9 2 3 4" xfId="26306" xr:uid="{00000000-0005-0000-0000-000028660000}"/>
    <cellStyle name="Normal 9 2 3 4 2" xfId="26307" xr:uid="{00000000-0005-0000-0000-000029660000}"/>
    <cellStyle name="Normal 9 2 3 4 2 2" xfId="26308" xr:uid="{00000000-0005-0000-0000-00002A660000}"/>
    <cellStyle name="Normal 9 2 3 4 2 2 2" xfId="26309" xr:uid="{00000000-0005-0000-0000-00002B660000}"/>
    <cellStyle name="Normal 9 2 3 4 2 2 2 2" xfId="26310" xr:uid="{00000000-0005-0000-0000-00002C660000}"/>
    <cellStyle name="Normal 9 2 3 4 2 2 2 2 2" xfId="26311" xr:uid="{00000000-0005-0000-0000-00002D660000}"/>
    <cellStyle name="Normal 9 2 3 4 2 2 2 3" xfId="26312" xr:uid="{00000000-0005-0000-0000-00002E660000}"/>
    <cellStyle name="Normal 9 2 3 4 2 2 3" xfId="26313" xr:uid="{00000000-0005-0000-0000-00002F660000}"/>
    <cellStyle name="Normal 9 2 3 4 2 2 3 2" xfId="26314" xr:uid="{00000000-0005-0000-0000-000030660000}"/>
    <cellStyle name="Normal 9 2 3 4 2 2 3 2 2" xfId="26315" xr:uid="{00000000-0005-0000-0000-000031660000}"/>
    <cellStyle name="Normal 9 2 3 4 2 2 3 3" xfId="26316" xr:uid="{00000000-0005-0000-0000-000032660000}"/>
    <cellStyle name="Normal 9 2 3 4 2 2 4" xfId="26317" xr:uid="{00000000-0005-0000-0000-000033660000}"/>
    <cellStyle name="Normal 9 2 3 4 2 2 4 2" xfId="26318" xr:uid="{00000000-0005-0000-0000-000034660000}"/>
    <cellStyle name="Normal 9 2 3 4 2 2 5" xfId="26319" xr:uid="{00000000-0005-0000-0000-000035660000}"/>
    <cellStyle name="Normal 9 2 3 4 2 2 5 2" xfId="26320" xr:uid="{00000000-0005-0000-0000-000036660000}"/>
    <cellStyle name="Normal 9 2 3 4 2 2 6" xfId="26321" xr:uid="{00000000-0005-0000-0000-000037660000}"/>
    <cellStyle name="Normal 9 2 3 4 2 3" xfId="26322" xr:uid="{00000000-0005-0000-0000-000038660000}"/>
    <cellStyle name="Normal 9 2 3 4 2 3 2" xfId="26323" xr:uid="{00000000-0005-0000-0000-000039660000}"/>
    <cellStyle name="Normal 9 2 3 4 2 3 2 2" xfId="26324" xr:uid="{00000000-0005-0000-0000-00003A660000}"/>
    <cellStyle name="Normal 9 2 3 4 2 3 3" xfId="26325" xr:uid="{00000000-0005-0000-0000-00003B660000}"/>
    <cellStyle name="Normal 9 2 3 4 2 4" xfId="26326" xr:uid="{00000000-0005-0000-0000-00003C660000}"/>
    <cellStyle name="Normal 9 2 3 4 2 4 2" xfId="26327" xr:uid="{00000000-0005-0000-0000-00003D660000}"/>
    <cellStyle name="Normal 9 2 3 4 2 4 2 2" xfId="26328" xr:uid="{00000000-0005-0000-0000-00003E660000}"/>
    <cellStyle name="Normal 9 2 3 4 2 4 3" xfId="26329" xr:uid="{00000000-0005-0000-0000-00003F660000}"/>
    <cellStyle name="Normal 9 2 3 4 2 5" xfId="26330" xr:uid="{00000000-0005-0000-0000-000040660000}"/>
    <cellStyle name="Normal 9 2 3 4 2 5 2" xfId="26331" xr:uid="{00000000-0005-0000-0000-000041660000}"/>
    <cellStyle name="Normal 9 2 3 4 2 6" xfId="26332" xr:uid="{00000000-0005-0000-0000-000042660000}"/>
    <cellStyle name="Normal 9 2 3 4 2 6 2" xfId="26333" xr:uid="{00000000-0005-0000-0000-000043660000}"/>
    <cellStyle name="Normal 9 2 3 4 2 7" xfId="26334" xr:uid="{00000000-0005-0000-0000-000044660000}"/>
    <cellStyle name="Normal 9 2 3 4 3" xfId="26335" xr:uid="{00000000-0005-0000-0000-000045660000}"/>
    <cellStyle name="Normal 9 2 3 4 3 2" xfId="26336" xr:uid="{00000000-0005-0000-0000-000046660000}"/>
    <cellStyle name="Normal 9 2 3 4 3 2 2" xfId="26337" xr:uid="{00000000-0005-0000-0000-000047660000}"/>
    <cellStyle name="Normal 9 2 3 4 3 2 2 2" xfId="26338" xr:uid="{00000000-0005-0000-0000-000048660000}"/>
    <cellStyle name="Normal 9 2 3 4 3 2 3" xfId="26339" xr:uid="{00000000-0005-0000-0000-000049660000}"/>
    <cellStyle name="Normal 9 2 3 4 3 3" xfId="26340" xr:uid="{00000000-0005-0000-0000-00004A660000}"/>
    <cellStyle name="Normal 9 2 3 4 3 3 2" xfId="26341" xr:uid="{00000000-0005-0000-0000-00004B660000}"/>
    <cellStyle name="Normal 9 2 3 4 3 3 2 2" xfId="26342" xr:uid="{00000000-0005-0000-0000-00004C660000}"/>
    <cellStyle name="Normal 9 2 3 4 3 3 3" xfId="26343" xr:uid="{00000000-0005-0000-0000-00004D660000}"/>
    <cellStyle name="Normal 9 2 3 4 3 4" xfId="26344" xr:uid="{00000000-0005-0000-0000-00004E660000}"/>
    <cellStyle name="Normal 9 2 3 4 3 4 2" xfId="26345" xr:uid="{00000000-0005-0000-0000-00004F660000}"/>
    <cellStyle name="Normal 9 2 3 4 3 5" xfId="26346" xr:uid="{00000000-0005-0000-0000-000050660000}"/>
    <cellStyle name="Normal 9 2 3 4 3 5 2" xfId="26347" xr:uid="{00000000-0005-0000-0000-000051660000}"/>
    <cellStyle name="Normal 9 2 3 4 3 6" xfId="26348" xr:uid="{00000000-0005-0000-0000-000052660000}"/>
    <cellStyle name="Normal 9 2 3 4 4" xfId="26349" xr:uid="{00000000-0005-0000-0000-000053660000}"/>
    <cellStyle name="Normal 9 2 3 4 4 2" xfId="26350" xr:uid="{00000000-0005-0000-0000-000054660000}"/>
    <cellStyle name="Normal 9 2 3 4 4 2 2" xfId="26351" xr:uid="{00000000-0005-0000-0000-000055660000}"/>
    <cellStyle name="Normal 9 2 3 4 4 3" xfId="26352" xr:uid="{00000000-0005-0000-0000-000056660000}"/>
    <cellStyle name="Normal 9 2 3 4 5" xfId="26353" xr:uid="{00000000-0005-0000-0000-000057660000}"/>
    <cellStyle name="Normal 9 2 3 4 5 2" xfId="26354" xr:uid="{00000000-0005-0000-0000-000058660000}"/>
    <cellStyle name="Normal 9 2 3 4 5 2 2" xfId="26355" xr:uid="{00000000-0005-0000-0000-000059660000}"/>
    <cellStyle name="Normal 9 2 3 4 5 3" xfId="26356" xr:uid="{00000000-0005-0000-0000-00005A660000}"/>
    <cellStyle name="Normal 9 2 3 4 6" xfId="26357" xr:uid="{00000000-0005-0000-0000-00005B660000}"/>
    <cellStyle name="Normal 9 2 3 4 6 2" xfId="26358" xr:uid="{00000000-0005-0000-0000-00005C660000}"/>
    <cellStyle name="Normal 9 2 3 4 7" xfId="26359" xr:uid="{00000000-0005-0000-0000-00005D660000}"/>
    <cellStyle name="Normal 9 2 3 4 7 2" xfId="26360" xr:uid="{00000000-0005-0000-0000-00005E660000}"/>
    <cellStyle name="Normal 9 2 3 4 8" xfId="26361" xr:uid="{00000000-0005-0000-0000-00005F660000}"/>
    <cellStyle name="Normal 9 2 3 5" xfId="26362" xr:uid="{00000000-0005-0000-0000-000060660000}"/>
    <cellStyle name="Normal 9 2 3 5 2" xfId="26363" xr:uid="{00000000-0005-0000-0000-000061660000}"/>
    <cellStyle name="Normal 9 2 3 5 2 2" xfId="26364" xr:uid="{00000000-0005-0000-0000-000062660000}"/>
    <cellStyle name="Normal 9 2 3 5 2 2 2" xfId="26365" xr:uid="{00000000-0005-0000-0000-000063660000}"/>
    <cellStyle name="Normal 9 2 3 5 2 2 2 2" xfId="26366" xr:uid="{00000000-0005-0000-0000-000064660000}"/>
    <cellStyle name="Normal 9 2 3 5 2 2 3" xfId="26367" xr:uid="{00000000-0005-0000-0000-000065660000}"/>
    <cellStyle name="Normal 9 2 3 5 2 3" xfId="26368" xr:uid="{00000000-0005-0000-0000-000066660000}"/>
    <cellStyle name="Normal 9 2 3 5 2 3 2" xfId="26369" xr:uid="{00000000-0005-0000-0000-000067660000}"/>
    <cellStyle name="Normal 9 2 3 5 2 3 2 2" xfId="26370" xr:uid="{00000000-0005-0000-0000-000068660000}"/>
    <cellStyle name="Normal 9 2 3 5 2 3 3" xfId="26371" xr:uid="{00000000-0005-0000-0000-000069660000}"/>
    <cellStyle name="Normal 9 2 3 5 2 4" xfId="26372" xr:uid="{00000000-0005-0000-0000-00006A660000}"/>
    <cellStyle name="Normal 9 2 3 5 2 4 2" xfId="26373" xr:uid="{00000000-0005-0000-0000-00006B660000}"/>
    <cellStyle name="Normal 9 2 3 5 2 5" xfId="26374" xr:uid="{00000000-0005-0000-0000-00006C660000}"/>
    <cellStyle name="Normal 9 2 3 5 2 5 2" xfId="26375" xr:uid="{00000000-0005-0000-0000-00006D660000}"/>
    <cellStyle name="Normal 9 2 3 5 2 6" xfId="26376" xr:uid="{00000000-0005-0000-0000-00006E660000}"/>
    <cellStyle name="Normal 9 2 3 5 3" xfId="26377" xr:uid="{00000000-0005-0000-0000-00006F660000}"/>
    <cellStyle name="Normal 9 2 3 5 3 2" xfId="26378" xr:uid="{00000000-0005-0000-0000-000070660000}"/>
    <cellStyle name="Normal 9 2 3 5 3 2 2" xfId="26379" xr:uid="{00000000-0005-0000-0000-000071660000}"/>
    <cellStyle name="Normal 9 2 3 5 3 3" xfId="26380" xr:uid="{00000000-0005-0000-0000-000072660000}"/>
    <cellStyle name="Normal 9 2 3 5 4" xfId="26381" xr:uid="{00000000-0005-0000-0000-000073660000}"/>
    <cellStyle name="Normal 9 2 3 5 4 2" xfId="26382" xr:uid="{00000000-0005-0000-0000-000074660000}"/>
    <cellStyle name="Normal 9 2 3 5 4 2 2" xfId="26383" xr:uid="{00000000-0005-0000-0000-000075660000}"/>
    <cellStyle name="Normal 9 2 3 5 4 3" xfId="26384" xr:uid="{00000000-0005-0000-0000-000076660000}"/>
    <cellStyle name="Normal 9 2 3 5 5" xfId="26385" xr:uid="{00000000-0005-0000-0000-000077660000}"/>
    <cellStyle name="Normal 9 2 3 5 5 2" xfId="26386" xr:uid="{00000000-0005-0000-0000-000078660000}"/>
    <cellStyle name="Normal 9 2 3 5 6" xfId="26387" xr:uid="{00000000-0005-0000-0000-000079660000}"/>
    <cellStyle name="Normal 9 2 3 5 6 2" xfId="26388" xr:uid="{00000000-0005-0000-0000-00007A660000}"/>
    <cellStyle name="Normal 9 2 3 5 7" xfId="26389" xr:uid="{00000000-0005-0000-0000-00007B660000}"/>
    <cellStyle name="Normal 9 2 3 6" xfId="26390" xr:uid="{00000000-0005-0000-0000-00007C660000}"/>
    <cellStyle name="Normal 9 2 3 6 2" xfId="26391" xr:uid="{00000000-0005-0000-0000-00007D660000}"/>
    <cellStyle name="Normal 9 2 3 6 2 2" xfId="26392" xr:uid="{00000000-0005-0000-0000-00007E660000}"/>
    <cellStyle name="Normal 9 2 3 6 2 2 2" xfId="26393" xr:uid="{00000000-0005-0000-0000-00007F660000}"/>
    <cellStyle name="Normal 9 2 3 6 2 2 2 2" xfId="26394" xr:uid="{00000000-0005-0000-0000-000080660000}"/>
    <cellStyle name="Normal 9 2 3 6 2 2 3" xfId="26395" xr:uid="{00000000-0005-0000-0000-000081660000}"/>
    <cellStyle name="Normal 9 2 3 6 2 3" xfId="26396" xr:uid="{00000000-0005-0000-0000-000082660000}"/>
    <cellStyle name="Normal 9 2 3 6 2 3 2" xfId="26397" xr:uid="{00000000-0005-0000-0000-000083660000}"/>
    <cellStyle name="Normal 9 2 3 6 2 3 2 2" xfId="26398" xr:uid="{00000000-0005-0000-0000-000084660000}"/>
    <cellStyle name="Normal 9 2 3 6 2 3 3" xfId="26399" xr:uid="{00000000-0005-0000-0000-000085660000}"/>
    <cellStyle name="Normal 9 2 3 6 2 4" xfId="26400" xr:uid="{00000000-0005-0000-0000-000086660000}"/>
    <cellStyle name="Normal 9 2 3 6 2 4 2" xfId="26401" xr:uid="{00000000-0005-0000-0000-000087660000}"/>
    <cellStyle name="Normal 9 2 3 6 2 5" xfId="26402" xr:uid="{00000000-0005-0000-0000-000088660000}"/>
    <cellStyle name="Normal 9 2 3 6 2 5 2" xfId="26403" xr:uid="{00000000-0005-0000-0000-000089660000}"/>
    <cellStyle name="Normal 9 2 3 6 2 6" xfId="26404" xr:uid="{00000000-0005-0000-0000-00008A660000}"/>
    <cellStyle name="Normal 9 2 3 6 3" xfId="26405" xr:uid="{00000000-0005-0000-0000-00008B660000}"/>
    <cellStyle name="Normal 9 2 3 6 3 2" xfId="26406" xr:uid="{00000000-0005-0000-0000-00008C660000}"/>
    <cellStyle name="Normal 9 2 3 6 3 2 2" xfId="26407" xr:uid="{00000000-0005-0000-0000-00008D660000}"/>
    <cellStyle name="Normal 9 2 3 6 3 3" xfId="26408" xr:uid="{00000000-0005-0000-0000-00008E660000}"/>
    <cellStyle name="Normal 9 2 3 6 4" xfId="26409" xr:uid="{00000000-0005-0000-0000-00008F660000}"/>
    <cellStyle name="Normal 9 2 3 6 4 2" xfId="26410" xr:uid="{00000000-0005-0000-0000-000090660000}"/>
    <cellStyle name="Normal 9 2 3 6 4 2 2" xfId="26411" xr:uid="{00000000-0005-0000-0000-000091660000}"/>
    <cellStyle name="Normal 9 2 3 6 4 3" xfId="26412" xr:uid="{00000000-0005-0000-0000-000092660000}"/>
    <cellStyle name="Normal 9 2 3 6 5" xfId="26413" xr:uid="{00000000-0005-0000-0000-000093660000}"/>
    <cellStyle name="Normal 9 2 3 6 5 2" xfId="26414" xr:uid="{00000000-0005-0000-0000-000094660000}"/>
    <cellStyle name="Normal 9 2 3 6 6" xfId="26415" xr:uid="{00000000-0005-0000-0000-000095660000}"/>
    <cellStyle name="Normal 9 2 3 6 6 2" xfId="26416" xr:uid="{00000000-0005-0000-0000-000096660000}"/>
    <cellStyle name="Normal 9 2 3 6 7" xfId="26417" xr:uid="{00000000-0005-0000-0000-000097660000}"/>
    <cellStyle name="Normal 9 2 3 7" xfId="26418" xr:uid="{00000000-0005-0000-0000-000098660000}"/>
    <cellStyle name="Normal 9 2 3 7 2" xfId="26419" xr:uid="{00000000-0005-0000-0000-000099660000}"/>
    <cellStyle name="Normal 9 2 3 7 2 2" xfId="26420" xr:uid="{00000000-0005-0000-0000-00009A660000}"/>
    <cellStyle name="Normal 9 2 3 7 2 2 2" xfId="26421" xr:uid="{00000000-0005-0000-0000-00009B660000}"/>
    <cellStyle name="Normal 9 2 3 7 2 3" xfId="26422" xr:uid="{00000000-0005-0000-0000-00009C660000}"/>
    <cellStyle name="Normal 9 2 3 7 3" xfId="26423" xr:uid="{00000000-0005-0000-0000-00009D660000}"/>
    <cellStyle name="Normal 9 2 3 7 3 2" xfId="26424" xr:uid="{00000000-0005-0000-0000-00009E660000}"/>
    <cellStyle name="Normal 9 2 3 7 3 2 2" xfId="26425" xr:uid="{00000000-0005-0000-0000-00009F660000}"/>
    <cellStyle name="Normal 9 2 3 7 3 3" xfId="26426" xr:uid="{00000000-0005-0000-0000-0000A0660000}"/>
    <cellStyle name="Normal 9 2 3 7 4" xfId="26427" xr:uid="{00000000-0005-0000-0000-0000A1660000}"/>
    <cellStyle name="Normal 9 2 3 7 4 2" xfId="26428" xr:uid="{00000000-0005-0000-0000-0000A2660000}"/>
    <cellStyle name="Normal 9 2 3 7 5" xfId="26429" xr:uid="{00000000-0005-0000-0000-0000A3660000}"/>
    <cellStyle name="Normal 9 2 3 7 5 2" xfId="26430" xr:uid="{00000000-0005-0000-0000-0000A4660000}"/>
    <cellStyle name="Normal 9 2 3 7 6" xfId="26431" xr:uid="{00000000-0005-0000-0000-0000A5660000}"/>
    <cellStyle name="Normal 9 2 3 8" xfId="26432" xr:uid="{00000000-0005-0000-0000-0000A6660000}"/>
    <cellStyle name="Normal 9 2 3 8 2" xfId="26433" xr:uid="{00000000-0005-0000-0000-0000A7660000}"/>
    <cellStyle name="Normal 9 2 3 8 2 2" xfId="26434" xr:uid="{00000000-0005-0000-0000-0000A8660000}"/>
    <cellStyle name="Normal 9 2 3 8 3" xfId="26435" xr:uid="{00000000-0005-0000-0000-0000A9660000}"/>
    <cellStyle name="Normal 9 2 3 9" xfId="26436" xr:uid="{00000000-0005-0000-0000-0000AA660000}"/>
    <cellStyle name="Normal 9 2 3 9 2" xfId="26437" xr:uid="{00000000-0005-0000-0000-0000AB660000}"/>
    <cellStyle name="Normal 9 2 3 9 2 2" xfId="26438" xr:uid="{00000000-0005-0000-0000-0000AC660000}"/>
    <cellStyle name="Normal 9 2 3 9 3" xfId="26439" xr:uid="{00000000-0005-0000-0000-0000AD660000}"/>
    <cellStyle name="Normal 9 2 4" xfId="26440" xr:uid="{00000000-0005-0000-0000-0000AE660000}"/>
    <cellStyle name="Normal 9 2 4 10" xfId="26441" xr:uid="{00000000-0005-0000-0000-0000AF660000}"/>
    <cellStyle name="Normal 9 2 4 10 2" xfId="26442" xr:uid="{00000000-0005-0000-0000-0000B0660000}"/>
    <cellStyle name="Normal 9 2 4 11" xfId="26443" xr:uid="{00000000-0005-0000-0000-0000B1660000}"/>
    <cellStyle name="Normal 9 2 4 2" xfId="26444" xr:uid="{00000000-0005-0000-0000-0000B2660000}"/>
    <cellStyle name="Normal 9 2 4 2 10" xfId="26445" xr:uid="{00000000-0005-0000-0000-0000B3660000}"/>
    <cellStyle name="Normal 9 2 4 2 2" xfId="26446" xr:uid="{00000000-0005-0000-0000-0000B4660000}"/>
    <cellStyle name="Normal 9 2 4 2 2 2" xfId="26447" xr:uid="{00000000-0005-0000-0000-0000B5660000}"/>
    <cellStyle name="Normal 9 2 4 2 2 2 2" xfId="26448" xr:uid="{00000000-0005-0000-0000-0000B6660000}"/>
    <cellStyle name="Normal 9 2 4 2 2 2 2 2" xfId="26449" xr:uid="{00000000-0005-0000-0000-0000B7660000}"/>
    <cellStyle name="Normal 9 2 4 2 2 2 2 2 2" xfId="26450" xr:uid="{00000000-0005-0000-0000-0000B8660000}"/>
    <cellStyle name="Normal 9 2 4 2 2 2 2 2 2 2" xfId="26451" xr:uid="{00000000-0005-0000-0000-0000B9660000}"/>
    <cellStyle name="Normal 9 2 4 2 2 2 2 2 3" xfId="26452" xr:uid="{00000000-0005-0000-0000-0000BA660000}"/>
    <cellStyle name="Normal 9 2 4 2 2 2 2 3" xfId="26453" xr:uid="{00000000-0005-0000-0000-0000BB660000}"/>
    <cellStyle name="Normal 9 2 4 2 2 2 2 3 2" xfId="26454" xr:uid="{00000000-0005-0000-0000-0000BC660000}"/>
    <cellStyle name="Normal 9 2 4 2 2 2 2 3 2 2" xfId="26455" xr:uid="{00000000-0005-0000-0000-0000BD660000}"/>
    <cellStyle name="Normal 9 2 4 2 2 2 2 3 3" xfId="26456" xr:uid="{00000000-0005-0000-0000-0000BE660000}"/>
    <cellStyle name="Normal 9 2 4 2 2 2 2 4" xfId="26457" xr:uid="{00000000-0005-0000-0000-0000BF660000}"/>
    <cellStyle name="Normal 9 2 4 2 2 2 2 4 2" xfId="26458" xr:uid="{00000000-0005-0000-0000-0000C0660000}"/>
    <cellStyle name="Normal 9 2 4 2 2 2 2 5" xfId="26459" xr:uid="{00000000-0005-0000-0000-0000C1660000}"/>
    <cellStyle name="Normal 9 2 4 2 2 2 2 5 2" xfId="26460" xr:uid="{00000000-0005-0000-0000-0000C2660000}"/>
    <cellStyle name="Normal 9 2 4 2 2 2 2 6" xfId="26461" xr:uid="{00000000-0005-0000-0000-0000C3660000}"/>
    <cellStyle name="Normal 9 2 4 2 2 2 3" xfId="26462" xr:uid="{00000000-0005-0000-0000-0000C4660000}"/>
    <cellStyle name="Normal 9 2 4 2 2 2 3 2" xfId="26463" xr:uid="{00000000-0005-0000-0000-0000C5660000}"/>
    <cellStyle name="Normal 9 2 4 2 2 2 3 2 2" xfId="26464" xr:uid="{00000000-0005-0000-0000-0000C6660000}"/>
    <cellStyle name="Normal 9 2 4 2 2 2 3 3" xfId="26465" xr:uid="{00000000-0005-0000-0000-0000C7660000}"/>
    <cellStyle name="Normal 9 2 4 2 2 2 4" xfId="26466" xr:uid="{00000000-0005-0000-0000-0000C8660000}"/>
    <cellStyle name="Normal 9 2 4 2 2 2 4 2" xfId="26467" xr:uid="{00000000-0005-0000-0000-0000C9660000}"/>
    <cellStyle name="Normal 9 2 4 2 2 2 4 2 2" xfId="26468" xr:uid="{00000000-0005-0000-0000-0000CA660000}"/>
    <cellStyle name="Normal 9 2 4 2 2 2 4 3" xfId="26469" xr:uid="{00000000-0005-0000-0000-0000CB660000}"/>
    <cellStyle name="Normal 9 2 4 2 2 2 5" xfId="26470" xr:uid="{00000000-0005-0000-0000-0000CC660000}"/>
    <cellStyle name="Normal 9 2 4 2 2 2 5 2" xfId="26471" xr:uid="{00000000-0005-0000-0000-0000CD660000}"/>
    <cellStyle name="Normal 9 2 4 2 2 2 6" xfId="26472" xr:uid="{00000000-0005-0000-0000-0000CE660000}"/>
    <cellStyle name="Normal 9 2 4 2 2 2 6 2" xfId="26473" xr:uid="{00000000-0005-0000-0000-0000CF660000}"/>
    <cellStyle name="Normal 9 2 4 2 2 2 7" xfId="26474" xr:uid="{00000000-0005-0000-0000-0000D0660000}"/>
    <cellStyle name="Normal 9 2 4 2 2 3" xfId="26475" xr:uid="{00000000-0005-0000-0000-0000D1660000}"/>
    <cellStyle name="Normal 9 2 4 2 2 3 2" xfId="26476" xr:uid="{00000000-0005-0000-0000-0000D2660000}"/>
    <cellStyle name="Normal 9 2 4 2 2 3 2 2" xfId="26477" xr:uid="{00000000-0005-0000-0000-0000D3660000}"/>
    <cellStyle name="Normal 9 2 4 2 2 3 2 2 2" xfId="26478" xr:uid="{00000000-0005-0000-0000-0000D4660000}"/>
    <cellStyle name="Normal 9 2 4 2 2 3 2 3" xfId="26479" xr:uid="{00000000-0005-0000-0000-0000D5660000}"/>
    <cellStyle name="Normal 9 2 4 2 2 3 3" xfId="26480" xr:uid="{00000000-0005-0000-0000-0000D6660000}"/>
    <cellStyle name="Normal 9 2 4 2 2 3 3 2" xfId="26481" xr:uid="{00000000-0005-0000-0000-0000D7660000}"/>
    <cellStyle name="Normal 9 2 4 2 2 3 3 2 2" xfId="26482" xr:uid="{00000000-0005-0000-0000-0000D8660000}"/>
    <cellStyle name="Normal 9 2 4 2 2 3 3 3" xfId="26483" xr:uid="{00000000-0005-0000-0000-0000D9660000}"/>
    <cellStyle name="Normal 9 2 4 2 2 3 4" xfId="26484" xr:uid="{00000000-0005-0000-0000-0000DA660000}"/>
    <cellStyle name="Normal 9 2 4 2 2 3 4 2" xfId="26485" xr:uid="{00000000-0005-0000-0000-0000DB660000}"/>
    <cellStyle name="Normal 9 2 4 2 2 3 5" xfId="26486" xr:uid="{00000000-0005-0000-0000-0000DC660000}"/>
    <cellStyle name="Normal 9 2 4 2 2 3 5 2" xfId="26487" xr:uid="{00000000-0005-0000-0000-0000DD660000}"/>
    <cellStyle name="Normal 9 2 4 2 2 3 6" xfId="26488" xr:uid="{00000000-0005-0000-0000-0000DE660000}"/>
    <cellStyle name="Normal 9 2 4 2 2 4" xfId="26489" xr:uid="{00000000-0005-0000-0000-0000DF660000}"/>
    <cellStyle name="Normal 9 2 4 2 2 4 2" xfId="26490" xr:uid="{00000000-0005-0000-0000-0000E0660000}"/>
    <cellStyle name="Normal 9 2 4 2 2 4 2 2" xfId="26491" xr:uid="{00000000-0005-0000-0000-0000E1660000}"/>
    <cellStyle name="Normal 9 2 4 2 2 4 3" xfId="26492" xr:uid="{00000000-0005-0000-0000-0000E2660000}"/>
    <cellStyle name="Normal 9 2 4 2 2 5" xfId="26493" xr:uid="{00000000-0005-0000-0000-0000E3660000}"/>
    <cellStyle name="Normal 9 2 4 2 2 5 2" xfId="26494" xr:uid="{00000000-0005-0000-0000-0000E4660000}"/>
    <cellStyle name="Normal 9 2 4 2 2 5 2 2" xfId="26495" xr:uid="{00000000-0005-0000-0000-0000E5660000}"/>
    <cellStyle name="Normal 9 2 4 2 2 5 3" xfId="26496" xr:uid="{00000000-0005-0000-0000-0000E6660000}"/>
    <cellStyle name="Normal 9 2 4 2 2 6" xfId="26497" xr:uid="{00000000-0005-0000-0000-0000E7660000}"/>
    <cellStyle name="Normal 9 2 4 2 2 6 2" xfId="26498" xr:uid="{00000000-0005-0000-0000-0000E8660000}"/>
    <cellStyle name="Normal 9 2 4 2 2 7" xfId="26499" xr:uid="{00000000-0005-0000-0000-0000E9660000}"/>
    <cellStyle name="Normal 9 2 4 2 2 7 2" xfId="26500" xr:uid="{00000000-0005-0000-0000-0000EA660000}"/>
    <cellStyle name="Normal 9 2 4 2 2 8" xfId="26501" xr:uid="{00000000-0005-0000-0000-0000EB660000}"/>
    <cellStyle name="Normal 9 2 4 2 3" xfId="26502" xr:uid="{00000000-0005-0000-0000-0000EC660000}"/>
    <cellStyle name="Normal 9 2 4 2 3 2" xfId="26503" xr:uid="{00000000-0005-0000-0000-0000ED660000}"/>
    <cellStyle name="Normal 9 2 4 2 3 2 2" xfId="26504" xr:uid="{00000000-0005-0000-0000-0000EE660000}"/>
    <cellStyle name="Normal 9 2 4 2 3 2 2 2" xfId="26505" xr:uid="{00000000-0005-0000-0000-0000EF660000}"/>
    <cellStyle name="Normal 9 2 4 2 3 2 2 2 2" xfId="26506" xr:uid="{00000000-0005-0000-0000-0000F0660000}"/>
    <cellStyle name="Normal 9 2 4 2 3 2 2 3" xfId="26507" xr:uid="{00000000-0005-0000-0000-0000F1660000}"/>
    <cellStyle name="Normal 9 2 4 2 3 2 3" xfId="26508" xr:uid="{00000000-0005-0000-0000-0000F2660000}"/>
    <cellStyle name="Normal 9 2 4 2 3 2 3 2" xfId="26509" xr:uid="{00000000-0005-0000-0000-0000F3660000}"/>
    <cellStyle name="Normal 9 2 4 2 3 2 3 2 2" xfId="26510" xr:uid="{00000000-0005-0000-0000-0000F4660000}"/>
    <cellStyle name="Normal 9 2 4 2 3 2 3 3" xfId="26511" xr:uid="{00000000-0005-0000-0000-0000F5660000}"/>
    <cellStyle name="Normal 9 2 4 2 3 2 4" xfId="26512" xr:uid="{00000000-0005-0000-0000-0000F6660000}"/>
    <cellStyle name="Normal 9 2 4 2 3 2 4 2" xfId="26513" xr:uid="{00000000-0005-0000-0000-0000F7660000}"/>
    <cellStyle name="Normal 9 2 4 2 3 2 5" xfId="26514" xr:uid="{00000000-0005-0000-0000-0000F8660000}"/>
    <cellStyle name="Normal 9 2 4 2 3 2 5 2" xfId="26515" xr:uid="{00000000-0005-0000-0000-0000F9660000}"/>
    <cellStyle name="Normal 9 2 4 2 3 2 6" xfId="26516" xr:uid="{00000000-0005-0000-0000-0000FA660000}"/>
    <cellStyle name="Normal 9 2 4 2 3 3" xfId="26517" xr:uid="{00000000-0005-0000-0000-0000FB660000}"/>
    <cellStyle name="Normal 9 2 4 2 3 3 2" xfId="26518" xr:uid="{00000000-0005-0000-0000-0000FC660000}"/>
    <cellStyle name="Normal 9 2 4 2 3 3 2 2" xfId="26519" xr:uid="{00000000-0005-0000-0000-0000FD660000}"/>
    <cellStyle name="Normal 9 2 4 2 3 3 3" xfId="26520" xr:uid="{00000000-0005-0000-0000-0000FE660000}"/>
    <cellStyle name="Normal 9 2 4 2 3 4" xfId="26521" xr:uid="{00000000-0005-0000-0000-0000FF660000}"/>
    <cellStyle name="Normal 9 2 4 2 3 4 2" xfId="26522" xr:uid="{00000000-0005-0000-0000-000000670000}"/>
    <cellStyle name="Normal 9 2 4 2 3 4 2 2" xfId="26523" xr:uid="{00000000-0005-0000-0000-000001670000}"/>
    <cellStyle name="Normal 9 2 4 2 3 4 3" xfId="26524" xr:uid="{00000000-0005-0000-0000-000002670000}"/>
    <cellStyle name="Normal 9 2 4 2 3 5" xfId="26525" xr:uid="{00000000-0005-0000-0000-000003670000}"/>
    <cellStyle name="Normal 9 2 4 2 3 5 2" xfId="26526" xr:uid="{00000000-0005-0000-0000-000004670000}"/>
    <cellStyle name="Normal 9 2 4 2 3 6" xfId="26527" xr:uid="{00000000-0005-0000-0000-000005670000}"/>
    <cellStyle name="Normal 9 2 4 2 3 6 2" xfId="26528" xr:uid="{00000000-0005-0000-0000-000006670000}"/>
    <cellStyle name="Normal 9 2 4 2 3 7" xfId="26529" xr:uid="{00000000-0005-0000-0000-000007670000}"/>
    <cellStyle name="Normal 9 2 4 2 4" xfId="26530" xr:uid="{00000000-0005-0000-0000-000008670000}"/>
    <cellStyle name="Normal 9 2 4 2 4 2" xfId="26531" xr:uid="{00000000-0005-0000-0000-000009670000}"/>
    <cellStyle name="Normal 9 2 4 2 4 2 2" xfId="26532" xr:uid="{00000000-0005-0000-0000-00000A670000}"/>
    <cellStyle name="Normal 9 2 4 2 4 2 2 2" xfId="26533" xr:uid="{00000000-0005-0000-0000-00000B670000}"/>
    <cellStyle name="Normal 9 2 4 2 4 2 2 2 2" xfId="26534" xr:uid="{00000000-0005-0000-0000-00000C670000}"/>
    <cellStyle name="Normal 9 2 4 2 4 2 2 3" xfId="26535" xr:uid="{00000000-0005-0000-0000-00000D670000}"/>
    <cellStyle name="Normal 9 2 4 2 4 2 3" xfId="26536" xr:uid="{00000000-0005-0000-0000-00000E670000}"/>
    <cellStyle name="Normal 9 2 4 2 4 2 3 2" xfId="26537" xr:uid="{00000000-0005-0000-0000-00000F670000}"/>
    <cellStyle name="Normal 9 2 4 2 4 2 3 2 2" xfId="26538" xr:uid="{00000000-0005-0000-0000-000010670000}"/>
    <cellStyle name="Normal 9 2 4 2 4 2 3 3" xfId="26539" xr:uid="{00000000-0005-0000-0000-000011670000}"/>
    <cellStyle name="Normal 9 2 4 2 4 2 4" xfId="26540" xr:uid="{00000000-0005-0000-0000-000012670000}"/>
    <cellStyle name="Normal 9 2 4 2 4 2 4 2" xfId="26541" xr:uid="{00000000-0005-0000-0000-000013670000}"/>
    <cellStyle name="Normal 9 2 4 2 4 2 5" xfId="26542" xr:uid="{00000000-0005-0000-0000-000014670000}"/>
    <cellStyle name="Normal 9 2 4 2 4 2 5 2" xfId="26543" xr:uid="{00000000-0005-0000-0000-000015670000}"/>
    <cellStyle name="Normal 9 2 4 2 4 2 6" xfId="26544" xr:uid="{00000000-0005-0000-0000-000016670000}"/>
    <cellStyle name="Normal 9 2 4 2 4 3" xfId="26545" xr:uid="{00000000-0005-0000-0000-000017670000}"/>
    <cellStyle name="Normal 9 2 4 2 4 3 2" xfId="26546" xr:uid="{00000000-0005-0000-0000-000018670000}"/>
    <cellStyle name="Normal 9 2 4 2 4 3 2 2" xfId="26547" xr:uid="{00000000-0005-0000-0000-000019670000}"/>
    <cellStyle name="Normal 9 2 4 2 4 3 3" xfId="26548" xr:uid="{00000000-0005-0000-0000-00001A670000}"/>
    <cellStyle name="Normal 9 2 4 2 4 4" xfId="26549" xr:uid="{00000000-0005-0000-0000-00001B670000}"/>
    <cellStyle name="Normal 9 2 4 2 4 4 2" xfId="26550" xr:uid="{00000000-0005-0000-0000-00001C670000}"/>
    <cellStyle name="Normal 9 2 4 2 4 4 2 2" xfId="26551" xr:uid="{00000000-0005-0000-0000-00001D670000}"/>
    <cellStyle name="Normal 9 2 4 2 4 4 3" xfId="26552" xr:uid="{00000000-0005-0000-0000-00001E670000}"/>
    <cellStyle name="Normal 9 2 4 2 4 5" xfId="26553" xr:uid="{00000000-0005-0000-0000-00001F670000}"/>
    <cellStyle name="Normal 9 2 4 2 4 5 2" xfId="26554" xr:uid="{00000000-0005-0000-0000-000020670000}"/>
    <cellStyle name="Normal 9 2 4 2 4 6" xfId="26555" xr:uid="{00000000-0005-0000-0000-000021670000}"/>
    <cellStyle name="Normal 9 2 4 2 4 6 2" xfId="26556" xr:uid="{00000000-0005-0000-0000-000022670000}"/>
    <cellStyle name="Normal 9 2 4 2 4 7" xfId="26557" xr:uid="{00000000-0005-0000-0000-000023670000}"/>
    <cellStyle name="Normal 9 2 4 2 5" xfId="26558" xr:uid="{00000000-0005-0000-0000-000024670000}"/>
    <cellStyle name="Normal 9 2 4 2 5 2" xfId="26559" xr:uid="{00000000-0005-0000-0000-000025670000}"/>
    <cellStyle name="Normal 9 2 4 2 5 2 2" xfId="26560" xr:uid="{00000000-0005-0000-0000-000026670000}"/>
    <cellStyle name="Normal 9 2 4 2 5 2 2 2" xfId="26561" xr:uid="{00000000-0005-0000-0000-000027670000}"/>
    <cellStyle name="Normal 9 2 4 2 5 2 3" xfId="26562" xr:uid="{00000000-0005-0000-0000-000028670000}"/>
    <cellStyle name="Normal 9 2 4 2 5 3" xfId="26563" xr:uid="{00000000-0005-0000-0000-000029670000}"/>
    <cellStyle name="Normal 9 2 4 2 5 3 2" xfId="26564" xr:uid="{00000000-0005-0000-0000-00002A670000}"/>
    <cellStyle name="Normal 9 2 4 2 5 3 2 2" xfId="26565" xr:uid="{00000000-0005-0000-0000-00002B670000}"/>
    <cellStyle name="Normal 9 2 4 2 5 3 3" xfId="26566" xr:uid="{00000000-0005-0000-0000-00002C670000}"/>
    <cellStyle name="Normal 9 2 4 2 5 4" xfId="26567" xr:uid="{00000000-0005-0000-0000-00002D670000}"/>
    <cellStyle name="Normal 9 2 4 2 5 4 2" xfId="26568" xr:uid="{00000000-0005-0000-0000-00002E670000}"/>
    <cellStyle name="Normal 9 2 4 2 5 5" xfId="26569" xr:uid="{00000000-0005-0000-0000-00002F670000}"/>
    <cellStyle name="Normal 9 2 4 2 5 5 2" xfId="26570" xr:uid="{00000000-0005-0000-0000-000030670000}"/>
    <cellStyle name="Normal 9 2 4 2 5 6" xfId="26571" xr:uid="{00000000-0005-0000-0000-000031670000}"/>
    <cellStyle name="Normal 9 2 4 2 6" xfId="26572" xr:uid="{00000000-0005-0000-0000-000032670000}"/>
    <cellStyle name="Normal 9 2 4 2 6 2" xfId="26573" xr:uid="{00000000-0005-0000-0000-000033670000}"/>
    <cellStyle name="Normal 9 2 4 2 6 2 2" xfId="26574" xr:uid="{00000000-0005-0000-0000-000034670000}"/>
    <cellStyle name="Normal 9 2 4 2 6 3" xfId="26575" xr:uid="{00000000-0005-0000-0000-000035670000}"/>
    <cellStyle name="Normal 9 2 4 2 7" xfId="26576" xr:uid="{00000000-0005-0000-0000-000036670000}"/>
    <cellStyle name="Normal 9 2 4 2 7 2" xfId="26577" xr:uid="{00000000-0005-0000-0000-000037670000}"/>
    <cellStyle name="Normal 9 2 4 2 7 2 2" xfId="26578" xr:uid="{00000000-0005-0000-0000-000038670000}"/>
    <cellStyle name="Normal 9 2 4 2 7 3" xfId="26579" xr:uid="{00000000-0005-0000-0000-000039670000}"/>
    <cellStyle name="Normal 9 2 4 2 8" xfId="26580" xr:uid="{00000000-0005-0000-0000-00003A670000}"/>
    <cellStyle name="Normal 9 2 4 2 8 2" xfId="26581" xr:uid="{00000000-0005-0000-0000-00003B670000}"/>
    <cellStyle name="Normal 9 2 4 2 9" xfId="26582" xr:uid="{00000000-0005-0000-0000-00003C670000}"/>
    <cellStyle name="Normal 9 2 4 2 9 2" xfId="26583" xr:uid="{00000000-0005-0000-0000-00003D670000}"/>
    <cellStyle name="Normal 9 2 4 3" xfId="26584" xr:uid="{00000000-0005-0000-0000-00003E670000}"/>
    <cellStyle name="Normal 9 2 4 3 2" xfId="26585" xr:uid="{00000000-0005-0000-0000-00003F670000}"/>
    <cellStyle name="Normal 9 2 4 3 2 2" xfId="26586" xr:uid="{00000000-0005-0000-0000-000040670000}"/>
    <cellStyle name="Normal 9 2 4 3 2 2 2" xfId="26587" xr:uid="{00000000-0005-0000-0000-000041670000}"/>
    <cellStyle name="Normal 9 2 4 3 2 2 2 2" xfId="26588" xr:uid="{00000000-0005-0000-0000-000042670000}"/>
    <cellStyle name="Normal 9 2 4 3 2 2 2 2 2" xfId="26589" xr:uid="{00000000-0005-0000-0000-000043670000}"/>
    <cellStyle name="Normal 9 2 4 3 2 2 2 3" xfId="26590" xr:uid="{00000000-0005-0000-0000-000044670000}"/>
    <cellStyle name="Normal 9 2 4 3 2 2 3" xfId="26591" xr:uid="{00000000-0005-0000-0000-000045670000}"/>
    <cellStyle name="Normal 9 2 4 3 2 2 3 2" xfId="26592" xr:uid="{00000000-0005-0000-0000-000046670000}"/>
    <cellStyle name="Normal 9 2 4 3 2 2 3 2 2" xfId="26593" xr:uid="{00000000-0005-0000-0000-000047670000}"/>
    <cellStyle name="Normal 9 2 4 3 2 2 3 3" xfId="26594" xr:uid="{00000000-0005-0000-0000-000048670000}"/>
    <cellStyle name="Normal 9 2 4 3 2 2 4" xfId="26595" xr:uid="{00000000-0005-0000-0000-000049670000}"/>
    <cellStyle name="Normal 9 2 4 3 2 2 4 2" xfId="26596" xr:uid="{00000000-0005-0000-0000-00004A670000}"/>
    <cellStyle name="Normal 9 2 4 3 2 2 5" xfId="26597" xr:uid="{00000000-0005-0000-0000-00004B670000}"/>
    <cellStyle name="Normal 9 2 4 3 2 2 5 2" xfId="26598" xr:uid="{00000000-0005-0000-0000-00004C670000}"/>
    <cellStyle name="Normal 9 2 4 3 2 2 6" xfId="26599" xr:uid="{00000000-0005-0000-0000-00004D670000}"/>
    <cellStyle name="Normal 9 2 4 3 2 3" xfId="26600" xr:uid="{00000000-0005-0000-0000-00004E670000}"/>
    <cellStyle name="Normal 9 2 4 3 2 3 2" xfId="26601" xr:uid="{00000000-0005-0000-0000-00004F670000}"/>
    <cellStyle name="Normal 9 2 4 3 2 3 2 2" xfId="26602" xr:uid="{00000000-0005-0000-0000-000050670000}"/>
    <cellStyle name="Normal 9 2 4 3 2 3 3" xfId="26603" xr:uid="{00000000-0005-0000-0000-000051670000}"/>
    <cellStyle name="Normal 9 2 4 3 2 4" xfId="26604" xr:uid="{00000000-0005-0000-0000-000052670000}"/>
    <cellStyle name="Normal 9 2 4 3 2 4 2" xfId="26605" xr:uid="{00000000-0005-0000-0000-000053670000}"/>
    <cellStyle name="Normal 9 2 4 3 2 4 2 2" xfId="26606" xr:uid="{00000000-0005-0000-0000-000054670000}"/>
    <cellStyle name="Normal 9 2 4 3 2 4 3" xfId="26607" xr:uid="{00000000-0005-0000-0000-000055670000}"/>
    <cellStyle name="Normal 9 2 4 3 2 5" xfId="26608" xr:uid="{00000000-0005-0000-0000-000056670000}"/>
    <cellStyle name="Normal 9 2 4 3 2 5 2" xfId="26609" xr:uid="{00000000-0005-0000-0000-000057670000}"/>
    <cellStyle name="Normal 9 2 4 3 2 6" xfId="26610" xr:uid="{00000000-0005-0000-0000-000058670000}"/>
    <cellStyle name="Normal 9 2 4 3 2 6 2" xfId="26611" xr:uid="{00000000-0005-0000-0000-000059670000}"/>
    <cellStyle name="Normal 9 2 4 3 2 7" xfId="26612" xr:uid="{00000000-0005-0000-0000-00005A670000}"/>
    <cellStyle name="Normal 9 2 4 3 3" xfId="26613" xr:uid="{00000000-0005-0000-0000-00005B670000}"/>
    <cellStyle name="Normal 9 2 4 3 3 2" xfId="26614" xr:uid="{00000000-0005-0000-0000-00005C670000}"/>
    <cellStyle name="Normal 9 2 4 3 3 2 2" xfId="26615" xr:uid="{00000000-0005-0000-0000-00005D670000}"/>
    <cellStyle name="Normal 9 2 4 3 3 2 2 2" xfId="26616" xr:uid="{00000000-0005-0000-0000-00005E670000}"/>
    <cellStyle name="Normal 9 2 4 3 3 2 3" xfId="26617" xr:uid="{00000000-0005-0000-0000-00005F670000}"/>
    <cellStyle name="Normal 9 2 4 3 3 3" xfId="26618" xr:uid="{00000000-0005-0000-0000-000060670000}"/>
    <cellStyle name="Normal 9 2 4 3 3 3 2" xfId="26619" xr:uid="{00000000-0005-0000-0000-000061670000}"/>
    <cellStyle name="Normal 9 2 4 3 3 3 2 2" xfId="26620" xr:uid="{00000000-0005-0000-0000-000062670000}"/>
    <cellStyle name="Normal 9 2 4 3 3 3 3" xfId="26621" xr:uid="{00000000-0005-0000-0000-000063670000}"/>
    <cellStyle name="Normal 9 2 4 3 3 4" xfId="26622" xr:uid="{00000000-0005-0000-0000-000064670000}"/>
    <cellStyle name="Normal 9 2 4 3 3 4 2" xfId="26623" xr:uid="{00000000-0005-0000-0000-000065670000}"/>
    <cellStyle name="Normal 9 2 4 3 3 5" xfId="26624" xr:uid="{00000000-0005-0000-0000-000066670000}"/>
    <cellStyle name="Normal 9 2 4 3 3 5 2" xfId="26625" xr:uid="{00000000-0005-0000-0000-000067670000}"/>
    <cellStyle name="Normal 9 2 4 3 3 6" xfId="26626" xr:uid="{00000000-0005-0000-0000-000068670000}"/>
    <cellStyle name="Normal 9 2 4 3 4" xfId="26627" xr:uid="{00000000-0005-0000-0000-000069670000}"/>
    <cellStyle name="Normal 9 2 4 3 4 2" xfId="26628" xr:uid="{00000000-0005-0000-0000-00006A670000}"/>
    <cellStyle name="Normal 9 2 4 3 4 2 2" xfId="26629" xr:uid="{00000000-0005-0000-0000-00006B670000}"/>
    <cellStyle name="Normal 9 2 4 3 4 3" xfId="26630" xr:uid="{00000000-0005-0000-0000-00006C670000}"/>
    <cellStyle name="Normal 9 2 4 3 5" xfId="26631" xr:uid="{00000000-0005-0000-0000-00006D670000}"/>
    <cellStyle name="Normal 9 2 4 3 5 2" xfId="26632" xr:uid="{00000000-0005-0000-0000-00006E670000}"/>
    <cellStyle name="Normal 9 2 4 3 5 2 2" xfId="26633" xr:uid="{00000000-0005-0000-0000-00006F670000}"/>
    <cellStyle name="Normal 9 2 4 3 5 3" xfId="26634" xr:uid="{00000000-0005-0000-0000-000070670000}"/>
    <cellStyle name="Normal 9 2 4 3 6" xfId="26635" xr:uid="{00000000-0005-0000-0000-000071670000}"/>
    <cellStyle name="Normal 9 2 4 3 6 2" xfId="26636" xr:uid="{00000000-0005-0000-0000-000072670000}"/>
    <cellStyle name="Normal 9 2 4 3 7" xfId="26637" xr:uid="{00000000-0005-0000-0000-000073670000}"/>
    <cellStyle name="Normal 9 2 4 3 7 2" xfId="26638" xr:uid="{00000000-0005-0000-0000-000074670000}"/>
    <cellStyle name="Normal 9 2 4 3 8" xfId="26639" xr:uid="{00000000-0005-0000-0000-000075670000}"/>
    <cellStyle name="Normal 9 2 4 4" xfId="26640" xr:uid="{00000000-0005-0000-0000-000076670000}"/>
    <cellStyle name="Normal 9 2 4 4 2" xfId="26641" xr:uid="{00000000-0005-0000-0000-000077670000}"/>
    <cellStyle name="Normal 9 2 4 4 2 2" xfId="26642" xr:uid="{00000000-0005-0000-0000-000078670000}"/>
    <cellStyle name="Normal 9 2 4 4 2 2 2" xfId="26643" xr:uid="{00000000-0005-0000-0000-000079670000}"/>
    <cellStyle name="Normal 9 2 4 4 2 2 2 2" xfId="26644" xr:uid="{00000000-0005-0000-0000-00007A670000}"/>
    <cellStyle name="Normal 9 2 4 4 2 2 3" xfId="26645" xr:uid="{00000000-0005-0000-0000-00007B670000}"/>
    <cellStyle name="Normal 9 2 4 4 2 3" xfId="26646" xr:uid="{00000000-0005-0000-0000-00007C670000}"/>
    <cellStyle name="Normal 9 2 4 4 2 3 2" xfId="26647" xr:uid="{00000000-0005-0000-0000-00007D670000}"/>
    <cellStyle name="Normal 9 2 4 4 2 3 2 2" xfId="26648" xr:uid="{00000000-0005-0000-0000-00007E670000}"/>
    <cellStyle name="Normal 9 2 4 4 2 3 3" xfId="26649" xr:uid="{00000000-0005-0000-0000-00007F670000}"/>
    <cellStyle name="Normal 9 2 4 4 2 4" xfId="26650" xr:uid="{00000000-0005-0000-0000-000080670000}"/>
    <cellStyle name="Normal 9 2 4 4 2 4 2" xfId="26651" xr:uid="{00000000-0005-0000-0000-000081670000}"/>
    <cellStyle name="Normal 9 2 4 4 2 5" xfId="26652" xr:uid="{00000000-0005-0000-0000-000082670000}"/>
    <cellStyle name="Normal 9 2 4 4 2 5 2" xfId="26653" xr:uid="{00000000-0005-0000-0000-000083670000}"/>
    <cellStyle name="Normal 9 2 4 4 2 6" xfId="26654" xr:uid="{00000000-0005-0000-0000-000084670000}"/>
    <cellStyle name="Normal 9 2 4 4 3" xfId="26655" xr:uid="{00000000-0005-0000-0000-000085670000}"/>
    <cellStyle name="Normal 9 2 4 4 3 2" xfId="26656" xr:uid="{00000000-0005-0000-0000-000086670000}"/>
    <cellStyle name="Normal 9 2 4 4 3 2 2" xfId="26657" xr:uid="{00000000-0005-0000-0000-000087670000}"/>
    <cellStyle name="Normal 9 2 4 4 3 3" xfId="26658" xr:uid="{00000000-0005-0000-0000-000088670000}"/>
    <cellStyle name="Normal 9 2 4 4 4" xfId="26659" xr:uid="{00000000-0005-0000-0000-000089670000}"/>
    <cellStyle name="Normal 9 2 4 4 4 2" xfId="26660" xr:uid="{00000000-0005-0000-0000-00008A670000}"/>
    <cellStyle name="Normal 9 2 4 4 4 2 2" xfId="26661" xr:uid="{00000000-0005-0000-0000-00008B670000}"/>
    <cellStyle name="Normal 9 2 4 4 4 3" xfId="26662" xr:uid="{00000000-0005-0000-0000-00008C670000}"/>
    <cellStyle name="Normal 9 2 4 4 5" xfId="26663" xr:uid="{00000000-0005-0000-0000-00008D670000}"/>
    <cellStyle name="Normal 9 2 4 4 5 2" xfId="26664" xr:uid="{00000000-0005-0000-0000-00008E670000}"/>
    <cellStyle name="Normal 9 2 4 4 6" xfId="26665" xr:uid="{00000000-0005-0000-0000-00008F670000}"/>
    <cellStyle name="Normal 9 2 4 4 6 2" xfId="26666" xr:uid="{00000000-0005-0000-0000-000090670000}"/>
    <cellStyle name="Normal 9 2 4 4 7" xfId="26667" xr:uid="{00000000-0005-0000-0000-000091670000}"/>
    <cellStyle name="Normal 9 2 4 5" xfId="26668" xr:uid="{00000000-0005-0000-0000-000092670000}"/>
    <cellStyle name="Normal 9 2 4 5 2" xfId="26669" xr:uid="{00000000-0005-0000-0000-000093670000}"/>
    <cellStyle name="Normal 9 2 4 5 2 2" xfId="26670" xr:uid="{00000000-0005-0000-0000-000094670000}"/>
    <cellStyle name="Normal 9 2 4 5 2 2 2" xfId="26671" xr:uid="{00000000-0005-0000-0000-000095670000}"/>
    <cellStyle name="Normal 9 2 4 5 2 2 2 2" xfId="26672" xr:uid="{00000000-0005-0000-0000-000096670000}"/>
    <cellStyle name="Normal 9 2 4 5 2 2 3" xfId="26673" xr:uid="{00000000-0005-0000-0000-000097670000}"/>
    <cellStyle name="Normal 9 2 4 5 2 3" xfId="26674" xr:uid="{00000000-0005-0000-0000-000098670000}"/>
    <cellStyle name="Normal 9 2 4 5 2 3 2" xfId="26675" xr:uid="{00000000-0005-0000-0000-000099670000}"/>
    <cellStyle name="Normal 9 2 4 5 2 3 2 2" xfId="26676" xr:uid="{00000000-0005-0000-0000-00009A670000}"/>
    <cellStyle name="Normal 9 2 4 5 2 3 3" xfId="26677" xr:uid="{00000000-0005-0000-0000-00009B670000}"/>
    <cellStyle name="Normal 9 2 4 5 2 4" xfId="26678" xr:uid="{00000000-0005-0000-0000-00009C670000}"/>
    <cellStyle name="Normal 9 2 4 5 2 4 2" xfId="26679" xr:uid="{00000000-0005-0000-0000-00009D670000}"/>
    <cellStyle name="Normal 9 2 4 5 2 5" xfId="26680" xr:uid="{00000000-0005-0000-0000-00009E670000}"/>
    <cellStyle name="Normal 9 2 4 5 2 5 2" xfId="26681" xr:uid="{00000000-0005-0000-0000-00009F670000}"/>
    <cellStyle name="Normal 9 2 4 5 2 6" xfId="26682" xr:uid="{00000000-0005-0000-0000-0000A0670000}"/>
    <cellStyle name="Normal 9 2 4 5 3" xfId="26683" xr:uid="{00000000-0005-0000-0000-0000A1670000}"/>
    <cellStyle name="Normal 9 2 4 5 3 2" xfId="26684" xr:uid="{00000000-0005-0000-0000-0000A2670000}"/>
    <cellStyle name="Normal 9 2 4 5 3 2 2" xfId="26685" xr:uid="{00000000-0005-0000-0000-0000A3670000}"/>
    <cellStyle name="Normal 9 2 4 5 3 3" xfId="26686" xr:uid="{00000000-0005-0000-0000-0000A4670000}"/>
    <cellStyle name="Normal 9 2 4 5 4" xfId="26687" xr:uid="{00000000-0005-0000-0000-0000A5670000}"/>
    <cellStyle name="Normal 9 2 4 5 4 2" xfId="26688" xr:uid="{00000000-0005-0000-0000-0000A6670000}"/>
    <cellStyle name="Normal 9 2 4 5 4 2 2" xfId="26689" xr:uid="{00000000-0005-0000-0000-0000A7670000}"/>
    <cellStyle name="Normal 9 2 4 5 4 3" xfId="26690" xr:uid="{00000000-0005-0000-0000-0000A8670000}"/>
    <cellStyle name="Normal 9 2 4 5 5" xfId="26691" xr:uid="{00000000-0005-0000-0000-0000A9670000}"/>
    <cellStyle name="Normal 9 2 4 5 5 2" xfId="26692" xr:uid="{00000000-0005-0000-0000-0000AA670000}"/>
    <cellStyle name="Normal 9 2 4 5 6" xfId="26693" xr:uid="{00000000-0005-0000-0000-0000AB670000}"/>
    <cellStyle name="Normal 9 2 4 5 6 2" xfId="26694" xr:uid="{00000000-0005-0000-0000-0000AC670000}"/>
    <cellStyle name="Normal 9 2 4 5 7" xfId="26695" xr:uid="{00000000-0005-0000-0000-0000AD670000}"/>
    <cellStyle name="Normal 9 2 4 6" xfId="26696" xr:uid="{00000000-0005-0000-0000-0000AE670000}"/>
    <cellStyle name="Normal 9 2 4 6 2" xfId="26697" xr:uid="{00000000-0005-0000-0000-0000AF670000}"/>
    <cellStyle name="Normal 9 2 4 6 2 2" xfId="26698" xr:uid="{00000000-0005-0000-0000-0000B0670000}"/>
    <cellStyle name="Normal 9 2 4 6 2 2 2" xfId="26699" xr:uid="{00000000-0005-0000-0000-0000B1670000}"/>
    <cellStyle name="Normal 9 2 4 6 2 3" xfId="26700" xr:uid="{00000000-0005-0000-0000-0000B2670000}"/>
    <cellStyle name="Normal 9 2 4 6 3" xfId="26701" xr:uid="{00000000-0005-0000-0000-0000B3670000}"/>
    <cellStyle name="Normal 9 2 4 6 3 2" xfId="26702" xr:uid="{00000000-0005-0000-0000-0000B4670000}"/>
    <cellStyle name="Normal 9 2 4 6 3 2 2" xfId="26703" xr:uid="{00000000-0005-0000-0000-0000B5670000}"/>
    <cellStyle name="Normal 9 2 4 6 3 3" xfId="26704" xr:uid="{00000000-0005-0000-0000-0000B6670000}"/>
    <cellStyle name="Normal 9 2 4 6 4" xfId="26705" xr:uid="{00000000-0005-0000-0000-0000B7670000}"/>
    <cellStyle name="Normal 9 2 4 6 4 2" xfId="26706" xr:uid="{00000000-0005-0000-0000-0000B8670000}"/>
    <cellStyle name="Normal 9 2 4 6 5" xfId="26707" xr:uid="{00000000-0005-0000-0000-0000B9670000}"/>
    <cellStyle name="Normal 9 2 4 6 5 2" xfId="26708" xr:uid="{00000000-0005-0000-0000-0000BA670000}"/>
    <cellStyle name="Normal 9 2 4 6 6" xfId="26709" xr:uid="{00000000-0005-0000-0000-0000BB670000}"/>
    <cellStyle name="Normal 9 2 4 7" xfId="26710" xr:uid="{00000000-0005-0000-0000-0000BC670000}"/>
    <cellStyle name="Normal 9 2 4 7 2" xfId="26711" xr:uid="{00000000-0005-0000-0000-0000BD670000}"/>
    <cellStyle name="Normal 9 2 4 7 2 2" xfId="26712" xr:uid="{00000000-0005-0000-0000-0000BE670000}"/>
    <cellStyle name="Normal 9 2 4 7 3" xfId="26713" xr:uid="{00000000-0005-0000-0000-0000BF670000}"/>
    <cellStyle name="Normal 9 2 4 8" xfId="26714" xr:uid="{00000000-0005-0000-0000-0000C0670000}"/>
    <cellStyle name="Normal 9 2 4 8 2" xfId="26715" xr:uid="{00000000-0005-0000-0000-0000C1670000}"/>
    <cellStyle name="Normal 9 2 4 8 2 2" xfId="26716" xr:uid="{00000000-0005-0000-0000-0000C2670000}"/>
    <cellStyle name="Normal 9 2 4 8 3" xfId="26717" xr:uid="{00000000-0005-0000-0000-0000C3670000}"/>
    <cellStyle name="Normal 9 2 4 9" xfId="26718" xr:uid="{00000000-0005-0000-0000-0000C4670000}"/>
    <cellStyle name="Normal 9 2 4 9 2" xfId="26719" xr:uid="{00000000-0005-0000-0000-0000C5670000}"/>
    <cellStyle name="Normal 9 2 5" xfId="26720" xr:uid="{00000000-0005-0000-0000-0000C6670000}"/>
    <cellStyle name="Normal 9 2 5 10" xfId="26721" xr:uid="{00000000-0005-0000-0000-0000C7670000}"/>
    <cellStyle name="Normal 9 2 5 2" xfId="26722" xr:uid="{00000000-0005-0000-0000-0000C8670000}"/>
    <cellStyle name="Normal 9 2 5 2 2" xfId="26723" xr:uid="{00000000-0005-0000-0000-0000C9670000}"/>
    <cellStyle name="Normal 9 2 5 2 2 2" xfId="26724" xr:uid="{00000000-0005-0000-0000-0000CA670000}"/>
    <cellStyle name="Normal 9 2 5 2 2 2 2" xfId="26725" xr:uid="{00000000-0005-0000-0000-0000CB670000}"/>
    <cellStyle name="Normal 9 2 5 2 2 2 2 2" xfId="26726" xr:uid="{00000000-0005-0000-0000-0000CC670000}"/>
    <cellStyle name="Normal 9 2 5 2 2 2 2 2 2" xfId="26727" xr:uid="{00000000-0005-0000-0000-0000CD670000}"/>
    <cellStyle name="Normal 9 2 5 2 2 2 2 3" xfId="26728" xr:uid="{00000000-0005-0000-0000-0000CE670000}"/>
    <cellStyle name="Normal 9 2 5 2 2 2 3" xfId="26729" xr:uid="{00000000-0005-0000-0000-0000CF670000}"/>
    <cellStyle name="Normal 9 2 5 2 2 2 3 2" xfId="26730" xr:uid="{00000000-0005-0000-0000-0000D0670000}"/>
    <cellStyle name="Normal 9 2 5 2 2 2 3 2 2" xfId="26731" xr:uid="{00000000-0005-0000-0000-0000D1670000}"/>
    <cellStyle name="Normal 9 2 5 2 2 2 3 3" xfId="26732" xr:uid="{00000000-0005-0000-0000-0000D2670000}"/>
    <cellStyle name="Normal 9 2 5 2 2 2 4" xfId="26733" xr:uid="{00000000-0005-0000-0000-0000D3670000}"/>
    <cellStyle name="Normal 9 2 5 2 2 2 4 2" xfId="26734" xr:uid="{00000000-0005-0000-0000-0000D4670000}"/>
    <cellStyle name="Normal 9 2 5 2 2 2 5" xfId="26735" xr:uid="{00000000-0005-0000-0000-0000D5670000}"/>
    <cellStyle name="Normal 9 2 5 2 2 2 5 2" xfId="26736" xr:uid="{00000000-0005-0000-0000-0000D6670000}"/>
    <cellStyle name="Normal 9 2 5 2 2 2 6" xfId="26737" xr:uid="{00000000-0005-0000-0000-0000D7670000}"/>
    <cellStyle name="Normal 9 2 5 2 2 3" xfId="26738" xr:uid="{00000000-0005-0000-0000-0000D8670000}"/>
    <cellStyle name="Normal 9 2 5 2 2 3 2" xfId="26739" xr:uid="{00000000-0005-0000-0000-0000D9670000}"/>
    <cellStyle name="Normal 9 2 5 2 2 3 2 2" xfId="26740" xr:uid="{00000000-0005-0000-0000-0000DA670000}"/>
    <cellStyle name="Normal 9 2 5 2 2 3 3" xfId="26741" xr:uid="{00000000-0005-0000-0000-0000DB670000}"/>
    <cellStyle name="Normal 9 2 5 2 2 4" xfId="26742" xr:uid="{00000000-0005-0000-0000-0000DC670000}"/>
    <cellStyle name="Normal 9 2 5 2 2 4 2" xfId="26743" xr:uid="{00000000-0005-0000-0000-0000DD670000}"/>
    <cellStyle name="Normal 9 2 5 2 2 4 2 2" xfId="26744" xr:uid="{00000000-0005-0000-0000-0000DE670000}"/>
    <cellStyle name="Normal 9 2 5 2 2 4 3" xfId="26745" xr:uid="{00000000-0005-0000-0000-0000DF670000}"/>
    <cellStyle name="Normal 9 2 5 2 2 5" xfId="26746" xr:uid="{00000000-0005-0000-0000-0000E0670000}"/>
    <cellStyle name="Normal 9 2 5 2 2 5 2" xfId="26747" xr:uid="{00000000-0005-0000-0000-0000E1670000}"/>
    <cellStyle name="Normal 9 2 5 2 2 6" xfId="26748" xr:uid="{00000000-0005-0000-0000-0000E2670000}"/>
    <cellStyle name="Normal 9 2 5 2 2 6 2" xfId="26749" xr:uid="{00000000-0005-0000-0000-0000E3670000}"/>
    <cellStyle name="Normal 9 2 5 2 2 7" xfId="26750" xr:uid="{00000000-0005-0000-0000-0000E4670000}"/>
    <cellStyle name="Normal 9 2 5 2 3" xfId="26751" xr:uid="{00000000-0005-0000-0000-0000E5670000}"/>
    <cellStyle name="Normal 9 2 5 2 3 2" xfId="26752" xr:uid="{00000000-0005-0000-0000-0000E6670000}"/>
    <cellStyle name="Normal 9 2 5 2 3 2 2" xfId="26753" xr:uid="{00000000-0005-0000-0000-0000E7670000}"/>
    <cellStyle name="Normal 9 2 5 2 3 2 2 2" xfId="26754" xr:uid="{00000000-0005-0000-0000-0000E8670000}"/>
    <cellStyle name="Normal 9 2 5 2 3 2 3" xfId="26755" xr:uid="{00000000-0005-0000-0000-0000E9670000}"/>
    <cellStyle name="Normal 9 2 5 2 3 3" xfId="26756" xr:uid="{00000000-0005-0000-0000-0000EA670000}"/>
    <cellStyle name="Normal 9 2 5 2 3 3 2" xfId="26757" xr:uid="{00000000-0005-0000-0000-0000EB670000}"/>
    <cellStyle name="Normal 9 2 5 2 3 3 2 2" xfId="26758" xr:uid="{00000000-0005-0000-0000-0000EC670000}"/>
    <cellStyle name="Normal 9 2 5 2 3 3 3" xfId="26759" xr:uid="{00000000-0005-0000-0000-0000ED670000}"/>
    <cellStyle name="Normal 9 2 5 2 3 4" xfId="26760" xr:uid="{00000000-0005-0000-0000-0000EE670000}"/>
    <cellStyle name="Normal 9 2 5 2 3 4 2" xfId="26761" xr:uid="{00000000-0005-0000-0000-0000EF670000}"/>
    <cellStyle name="Normal 9 2 5 2 3 5" xfId="26762" xr:uid="{00000000-0005-0000-0000-0000F0670000}"/>
    <cellStyle name="Normal 9 2 5 2 3 5 2" xfId="26763" xr:uid="{00000000-0005-0000-0000-0000F1670000}"/>
    <cellStyle name="Normal 9 2 5 2 3 6" xfId="26764" xr:uid="{00000000-0005-0000-0000-0000F2670000}"/>
    <cellStyle name="Normal 9 2 5 2 4" xfId="26765" xr:uid="{00000000-0005-0000-0000-0000F3670000}"/>
    <cellStyle name="Normal 9 2 5 2 4 2" xfId="26766" xr:uid="{00000000-0005-0000-0000-0000F4670000}"/>
    <cellStyle name="Normal 9 2 5 2 4 2 2" xfId="26767" xr:uid="{00000000-0005-0000-0000-0000F5670000}"/>
    <cellStyle name="Normal 9 2 5 2 4 3" xfId="26768" xr:uid="{00000000-0005-0000-0000-0000F6670000}"/>
    <cellStyle name="Normal 9 2 5 2 5" xfId="26769" xr:uid="{00000000-0005-0000-0000-0000F7670000}"/>
    <cellStyle name="Normal 9 2 5 2 5 2" xfId="26770" xr:uid="{00000000-0005-0000-0000-0000F8670000}"/>
    <cellStyle name="Normal 9 2 5 2 5 2 2" xfId="26771" xr:uid="{00000000-0005-0000-0000-0000F9670000}"/>
    <cellStyle name="Normal 9 2 5 2 5 3" xfId="26772" xr:uid="{00000000-0005-0000-0000-0000FA670000}"/>
    <cellStyle name="Normal 9 2 5 2 6" xfId="26773" xr:uid="{00000000-0005-0000-0000-0000FB670000}"/>
    <cellStyle name="Normal 9 2 5 2 6 2" xfId="26774" xr:uid="{00000000-0005-0000-0000-0000FC670000}"/>
    <cellStyle name="Normal 9 2 5 2 7" xfId="26775" xr:uid="{00000000-0005-0000-0000-0000FD670000}"/>
    <cellStyle name="Normal 9 2 5 2 7 2" xfId="26776" xr:uid="{00000000-0005-0000-0000-0000FE670000}"/>
    <cellStyle name="Normal 9 2 5 2 8" xfId="26777" xr:uid="{00000000-0005-0000-0000-0000FF670000}"/>
    <cellStyle name="Normal 9 2 5 3" xfId="26778" xr:uid="{00000000-0005-0000-0000-000000680000}"/>
    <cellStyle name="Normal 9 2 5 3 2" xfId="26779" xr:uid="{00000000-0005-0000-0000-000001680000}"/>
    <cellStyle name="Normal 9 2 5 3 2 2" xfId="26780" xr:uid="{00000000-0005-0000-0000-000002680000}"/>
    <cellStyle name="Normal 9 2 5 3 2 2 2" xfId="26781" xr:uid="{00000000-0005-0000-0000-000003680000}"/>
    <cellStyle name="Normal 9 2 5 3 2 2 2 2" xfId="26782" xr:uid="{00000000-0005-0000-0000-000004680000}"/>
    <cellStyle name="Normal 9 2 5 3 2 2 3" xfId="26783" xr:uid="{00000000-0005-0000-0000-000005680000}"/>
    <cellStyle name="Normal 9 2 5 3 2 3" xfId="26784" xr:uid="{00000000-0005-0000-0000-000006680000}"/>
    <cellStyle name="Normal 9 2 5 3 2 3 2" xfId="26785" xr:uid="{00000000-0005-0000-0000-000007680000}"/>
    <cellStyle name="Normal 9 2 5 3 2 3 2 2" xfId="26786" xr:uid="{00000000-0005-0000-0000-000008680000}"/>
    <cellStyle name="Normal 9 2 5 3 2 3 3" xfId="26787" xr:uid="{00000000-0005-0000-0000-000009680000}"/>
    <cellStyle name="Normal 9 2 5 3 2 4" xfId="26788" xr:uid="{00000000-0005-0000-0000-00000A680000}"/>
    <cellStyle name="Normal 9 2 5 3 2 4 2" xfId="26789" xr:uid="{00000000-0005-0000-0000-00000B680000}"/>
    <cellStyle name="Normal 9 2 5 3 2 5" xfId="26790" xr:uid="{00000000-0005-0000-0000-00000C680000}"/>
    <cellStyle name="Normal 9 2 5 3 2 5 2" xfId="26791" xr:uid="{00000000-0005-0000-0000-00000D680000}"/>
    <cellStyle name="Normal 9 2 5 3 2 6" xfId="26792" xr:uid="{00000000-0005-0000-0000-00000E680000}"/>
    <cellStyle name="Normal 9 2 5 3 3" xfId="26793" xr:uid="{00000000-0005-0000-0000-00000F680000}"/>
    <cellStyle name="Normal 9 2 5 3 3 2" xfId="26794" xr:uid="{00000000-0005-0000-0000-000010680000}"/>
    <cellStyle name="Normal 9 2 5 3 3 2 2" xfId="26795" xr:uid="{00000000-0005-0000-0000-000011680000}"/>
    <cellStyle name="Normal 9 2 5 3 3 3" xfId="26796" xr:uid="{00000000-0005-0000-0000-000012680000}"/>
    <cellStyle name="Normal 9 2 5 3 4" xfId="26797" xr:uid="{00000000-0005-0000-0000-000013680000}"/>
    <cellStyle name="Normal 9 2 5 3 4 2" xfId="26798" xr:uid="{00000000-0005-0000-0000-000014680000}"/>
    <cellStyle name="Normal 9 2 5 3 4 2 2" xfId="26799" xr:uid="{00000000-0005-0000-0000-000015680000}"/>
    <cellStyle name="Normal 9 2 5 3 4 3" xfId="26800" xr:uid="{00000000-0005-0000-0000-000016680000}"/>
    <cellStyle name="Normal 9 2 5 3 5" xfId="26801" xr:uid="{00000000-0005-0000-0000-000017680000}"/>
    <cellStyle name="Normal 9 2 5 3 5 2" xfId="26802" xr:uid="{00000000-0005-0000-0000-000018680000}"/>
    <cellStyle name="Normal 9 2 5 3 6" xfId="26803" xr:uid="{00000000-0005-0000-0000-000019680000}"/>
    <cellStyle name="Normal 9 2 5 3 6 2" xfId="26804" xr:uid="{00000000-0005-0000-0000-00001A680000}"/>
    <cellStyle name="Normal 9 2 5 3 7" xfId="26805" xr:uid="{00000000-0005-0000-0000-00001B680000}"/>
    <cellStyle name="Normal 9 2 5 4" xfId="26806" xr:uid="{00000000-0005-0000-0000-00001C680000}"/>
    <cellStyle name="Normal 9 2 5 4 2" xfId="26807" xr:uid="{00000000-0005-0000-0000-00001D680000}"/>
    <cellStyle name="Normal 9 2 5 4 2 2" xfId="26808" xr:uid="{00000000-0005-0000-0000-00001E680000}"/>
    <cellStyle name="Normal 9 2 5 4 2 2 2" xfId="26809" xr:uid="{00000000-0005-0000-0000-00001F680000}"/>
    <cellStyle name="Normal 9 2 5 4 2 2 2 2" xfId="26810" xr:uid="{00000000-0005-0000-0000-000020680000}"/>
    <cellStyle name="Normal 9 2 5 4 2 2 3" xfId="26811" xr:uid="{00000000-0005-0000-0000-000021680000}"/>
    <cellStyle name="Normal 9 2 5 4 2 3" xfId="26812" xr:uid="{00000000-0005-0000-0000-000022680000}"/>
    <cellStyle name="Normal 9 2 5 4 2 3 2" xfId="26813" xr:uid="{00000000-0005-0000-0000-000023680000}"/>
    <cellStyle name="Normal 9 2 5 4 2 3 2 2" xfId="26814" xr:uid="{00000000-0005-0000-0000-000024680000}"/>
    <cellStyle name="Normal 9 2 5 4 2 3 3" xfId="26815" xr:uid="{00000000-0005-0000-0000-000025680000}"/>
    <cellStyle name="Normal 9 2 5 4 2 4" xfId="26816" xr:uid="{00000000-0005-0000-0000-000026680000}"/>
    <cellStyle name="Normal 9 2 5 4 2 4 2" xfId="26817" xr:uid="{00000000-0005-0000-0000-000027680000}"/>
    <cellStyle name="Normal 9 2 5 4 2 5" xfId="26818" xr:uid="{00000000-0005-0000-0000-000028680000}"/>
    <cellStyle name="Normal 9 2 5 4 2 5 2" xfId="26819" xr:uid="{00000000-0005-0000-0000-000029680000}"/>
    <cellStyle name="Normal 9 2 5 4 2 6" xfId="26820" xr:uid="{00000000-0005-0000-0000-00002A680000}"/>
    <cellStyle name="Normal 9 2 5 4 3" xfId="26821" xr:uid="{00000000-0005-0000-0000-00002B680000}"/>
    <cellStyle name="Normal 9 2 5 4 3 2" xfId="26822" xr:uid="{00000000-0005-0000-0000-00002C680000}"/>
    <cellStyle name="Normal 9 2 5 4 3 2 2" xfId="26823" xr:uid="{00000000-0005-0000-0000-00002D680000}"/>
    <cellStyle name="Normal 9 2 5 4 3 3" xfId="26824" xr:uid="{00000000-0005-0000-0000-00002E680000}"/>
    <cellStyle name="Normal 9 2 5 4 4" xfId="26825" xr:uid="{00000000-0005-0000-0000-00002F680000}"/>
    <cellStyle name="Normal 9 2 5 4 4 2" xfId="26826" xr:uid="{00000000-0005-0000-0000-000030680000}"/>
    <cellStyle name="Normal 9 2 5 4 4 2 2" xfId="26827" xr:uid="{00000000-0005-0000-0000-000031680000}"/>
    <cellStyle name="Normal 9 2 5 4 4 3" xfId="26828" xr:uid="{00000000-0005-0000-0000-000032680000}"/>
    <cellStyle name="Normal 9 2 5 4 5" xfId="26829" xr:uid="{00000000-0005-0000-0000-000033680000}"/>
    <cellStyle name="Normal 9 2 5 4 5 2" xfId="26830" xr:uid="{00000000-0005-0000-0000-000034680000}"/>
    <cellStyle name="Normal 9 2 5 4 6" xfId="26831" xr:uid="{00000000-0005-0000-0000-000035680000}"/>
    <cellStyle name="Normal 9 2 5 4 6 2" xfId="26832" xr:uid="{00000000-0005-0000-0000-000036680000}"/>
    <cellStyle name="Normal 9 2 5 4 7" xfId="26833" xr:uid="{00000000-0005-0000-0000-000037680000}"/>
    <cellStyle name="Normal 9 2 5 5" xfId="26834" xr:uid="{00000000-0005-0000-0000-000038680000}"/>
    <cellStyle name="Normal 9 2 5 5 2" xfId="26835" xr:uid="{00000000-0005-0000-0000-000039680000}"/>
    <cellStyle name="Normal 9 2 5 5 2 2" xfId="26836" xr:uid="{00000000-0005-0000-0000-00003A680000}"/>
    <cellStyle name="Normal 9 2 5 5 2 2 2" xfId="26837" xr:uid="{00000000-0005-0000-0000-00003B680000}"/>
    <cellStyle name="Normal 9 2 5 5 2 3" xfId="26838" xr:uid="{00000000-0005-0000-0000-00003C680000}"/>
    <cellStyle name="Normal 9 2 5 5 3" xfId="26839" xr:uid="{00000000-0005-0000-0000-00003D680000}"/>
    <cellStyle name="Normal 9 2 5 5 3 2" xfId="26840" xr:uid="{00000000-0005-0000-0000-00003E680000}"/>
    <cellStyle name="Normal 9 2 5 5 3 2 2" xfId="26841" xr:uid="{00000000-0005-0000-0000-00003F680000}"/>
    <cellStyle name="Normal 9 2 5 5 3 3" xfId="26842" xr:uid="{00000000-0005-0000-0000-000040680000}"/>
    <cellStyle name="Normal 9 2 5 5 4" xfId="26843" xr:uid="{00000000-0005-0000-0000-000041680000}"/>
    <cellStyle name="Normal 9 2 5 5 4 2" xfId="26844" xr:uid="{00000000-0005-0000-0000-000042680000}"/>
    <cellStyle name="Normal 9 2 5 5 5" xfId="26845" xr:uid="{00000000-0005-0000-0000-000043680000}"/>
    <cellStyle name="Normal 9 2 5 5 5 2" xfId="26846" xr:uid="{00000000-0005-0000-0000-000044680000}"/>
    <cellStyle name="Normal 9 2 5 5 6" xfId="26847" xr:uid="{00000000-0005-0000-0000-000045680000}"/>
    <cellStyle name="Normal 9 2 5 6" xfId="26848" xr:uid="{00000000-0005-0000-0000-000046680000}"/>
    <cellStyle name="Normal 9 2 5 6 2" xfId="26849" xr:uid="{00000000-0005-0000-0000-000047680000}"/>
    <cellStyle name="Normal 9 2 5 6 2 2" xfId="26850" xr:uid="{00000000-0005-0000-0000-000048680000}"/>
    <cellStyle name="Normal 9 2 5 6 3" xfId="26851" xr:uid="{00000000-0005-0000-0000-000049680000}"/>
    <cellStyle name="Normal 9 2 5 7" xfId="26852" xr:uid="{00000000-0005-0000-0000-00004A680000}"/>
    <cellStyle name="Normal 9 2 5 7 2" xfId="26853" xr:uid="{00000000-0005-0000-0000-00004B680000}"/>
    <cellStyle name="Normal 9 2 5 7 2 2" xfId="26854" xr:uid="{00000000-0005-0000-0000-00004C680000}"/>
    <cellStyle name="Normal 9 2 5 7 3" xfId="26855" xr:uid="{00000000-0005-0000-0000-00004D680000}"/>
    <cellStyle name="Normal 9 2 5 8" xfId="26856" xr:uid="{00000000-0005-0000-0000-00004E680000}"/>
    <cellStyle name="Normal 9 2 5 8 2" xfId="26857" xr:uid="{00000000-0005-0000-0000-00004F680000}"/>
    <cellStyle name="Normal 9 2 5 9" xfId="26858" xr:uid="{00000000-0005-0000-0000-000050680000}"/>
    <cellStyle name="Normal 9 2 5 9 2" xfId="26859" xr:uid="{00000000-0005-0000-0000-000051680000}"/>
    <cellStyle name="Normal 9 2 6" xfId="26860" xr:uid="{00000000-0005-0000-0000-000052680000}"/>
    <cellStyle name="Normal 9 2 6 10" xfId="26861" xr:uid="{00000000-0005-0000-0000-000053680000}"/>
    <cellStyle name="Normal 9 2 6 2" xfId="26862" xr:uid="{00000000-0005-0000-0000-000054680000}"/>
    <cellStyle name="Normal 9 2 6 2 2" xfId="26863" xr:uid="{00000000-0005-0000-0000-000055680000}"/>
    <cellStyle name="Normal 9 2 6 2 2 2" xfId="26864" xr:uid="{00000000-0005-0000-0000-000056680000}"/>
    <cellStyle name="Normal 9 2 6 2 2 2 2" xfId="26865" xr:uid="{00000000-0005-0000-0000-000057680000}"/>
    <cellStyle name="Normal 9 2 6 2 2 2 2 2" xfId="26866" xr:uid="{00000000-0005-0000-0000-000058680000}"/>
    <cellStyle name="Normal 9 2 6 2 2 2 2 2 2" xfId="26867" xr:uid="{00000000-0005-0000-0000-000059680000}"/>
    <cellStyle name="Normal 9 2 6 2 2 2 2 3" xfId="26868" xr:uid="{00000000-0005-0000-0000-00005A680000}"/>
    <cellStyle name="Normal 9 2 6 2 2 2 3" xfId="26869" xr:uid="{00000000-0005-0000-0000-00005B680000}"/>
    <cellStyle name="Normal 9 2 6 2 2 2 3 2" xfId="26870" xr:uid="{00000000-0005-0000-0000-00005C680000}"/>
    <cellStyle name="Normal 9 2 6 2 2 2 3 2 2" xfId="26871" xr:uid="{00000000-0005-0000-0000-00005D680000}"/>
    <cellStyle name="Normal 9 2 6 2 2 2 3 3" xfId="26872" xr:uid="{00000000-0005-0000-0000-00005E680000}"/>
    <cellStyle name="Normal 9 2 6 2 2 2 4" xfId="26873" xr:uid="{00000000-0005-0000-0000-00005F680000}"/>
    <cellStyle name="Normal 9 2 6 2 2 2 4 2" xfId="26874" xr:uid="{00000000-0005-0000-0000-000060680000}"/>
    <cellStyle name="Normal 9 2 6 2 2 2 5" xfId="26875" xr:uid="{00000000-0005-0000-0000-000061680000}"/>
    <cellStyle name="Normal 9 2 6 2 2 2 5 2" xfId="26876" xr:uid="{00000000-0005-0000-0000-000062680000}"/>
    <cellStyle name="Normal 9 2 6 2 2 2 6" xfId="26877" xr:uid="{00000000-0005-0000-0000-000063680000}"/>
    <cellStyle name="Normal 9 2 6 2 2 3" xfId="26878" xr:uid="{00000000-0005-0000-0000-000064680000}"/>
    <cellStyle name="Normal 9 2 6 2 2 3 2" xfId="26879" xr:uid="{00000000-0005-0000-0000-000065680000}"/>
    <cellStyle name="Normal 9 2 6 2 2 3 2 2" xfId="26880" xr:uid="{00000000-0005-0000-0000-000066680000}"/>
    <cellStyle name="Normal 9 2 6 2 2 3 3" xfId="26881" xr:uid="{00000000-0005-0000-0000-000067680000}"/>
    <cellStyle name="Normal 9 2 6 2 2 4" xfId="26882" xr:uid="{00000000-0005-0000-0000-000068680000}"/>
    <cellStyle name="Normal 9 2 6 2 2 4 2" xfId="26883" xr:uid="{00000000-0005-0000-0000-000069680000}"/>
    <cellStyle name="Normal 9 2 6 2 2 4 2 2" xfId="26884" xr:uid="{00000000-0005-0000-0000-00006A680000}"/>
    <cellStyle name="Normal 9 2 6 2 2 4 3" xfId="26885" xr:uid="{00000000-0005-0000-0000-00006B680000}"/>
    <cellStyle name="Normal 9 2 6 2 2 5" xfId="26886" xr:uid="{00000000-0005-0000-0000-00006C680000}"/>
    <cellStyle name="Normal 9 2 6 2 2 5 2" xfId="26887" xr:uid="{00000000-0005-0000-0000-00006D680000}"/>
    <cellStyle name="Normal 9 2 6 2 2 6" xfId="26888" xr:uid="{00000000-0005-0000-0000-00006E680000}"/>
    <cellStyle name="Normal 9 2 6 2 2 6 2" xfId="26889" xr:uid="{00000000-0005-0000-0000-00006F680000}"/>
    <cellStyle name="Normal 9 2 6 2 2 7" xfId="26890" xr:uid="{00000000-0005-0000-0000-000070680000}"/>
    <cellStyle name="Normal 9 2 6 2 3" xfId="26891" xr:uid="{00000000-0005-0000-0000-000071680000}"/>
    <cellStyle name="Normal 9 2 6 2 3 2" xfId="26892" xr:uid="{00000000-0005-0000-0000-000072680000}"/>
    <cellStyle name="Normal 9 2 6 2 3 2 2" xfId="26893" xr:uid="{00000000-0005-0000-0000-000073680000}"/>
    <cellStyle name="Normal 9 2 6 2 3 2 2 2" xfId="26894" xr:uid="{00000000-0005-0000-0000-000074680000}"/>
    <cellStyle name="Normal 9 2 6 2 3 2 3" xfId="26895" xr:uid="{00000000-0005-0000-0000-000075680000}"/>
    <cellStyle name="Normal 9 2 6 2 3 3" xfId="26896" xr:uid="{00000000-0005-0000-0000-000076680000}"/>
    <cellStyle name="Normal 9 2 6 2 3 3 2" xfId="26897" xr:uid="{00000000-0005-0000-0000-000077680000}"/>
    <cellStyle name="Normal 9 2 6 2 3 3 2 2" xfId="26898" xr:uid="{00000000-0005-0000-0000-000078680000}"/>
    <cellStyle name="Normal 9 2 6 2 3 3 3" xfId="26899" xr:uid="{00000000-0005-0000-0000-000079680000}"/>
    <cellStyle name="Normal 9 2 6 2 3 4" xfId="26900" xr:uid="{00000000-0005-0000-0000-00007A680000}"/>
    <cellStyle name="Normal 9 2 6 2 3 4 2" xfId="26901" xr:uid="{00000000-0005-0000-0000-00007B680000}"/>
    <cellStyle name="Normal 9 2 6 2 3 5" xfId="26902" xr:uid="{00000000-0005-0000-0000-00007C680000}"/>
    <cellStyle name="Normal 9 2 6 2 3 5 2" xfId="26903" xr:uid="{00000000-0005-0000-0000-00007D680000}"/>
    <cellStyle name="Normal 9 2 6 2 3 6" xfId="26904" xr:uid="{00000000-0005-0000-0000-00007E680000}"/>
    <cellStyle name="Normal 9 2 6 2 4" xfId="26905" xr:uid="{00000000-0005-0000-0000-00007F680000}"/>
    <cellStyle name="Normal 9 2 6 2 4 2" xfId="26906" xr:uid="{00000000-0005-0000-0000-000080680000}"/>
    <cellStyle name="Normal 9 2 6 2 4 2 2" xfId="26907" xr:uid="{00000000-0005-0000-0000-000081680000}"/>
    <cellStyle name="Normal 9 2 6 2 4 3" xfId="26908" xr:uid="{00000000-0005-0000-0000-000082680000}"/>
    <cellStyle name="Normal 9 2 6 2 5" xfId="26909" xr:uid="{00000000-0005-0000-0000-000083680000}"/>
    <cellStyle name="Normal 9 2 6 2 5 2" xfId="26910" xr:uid="{00000000-0005-0000-0000-000084680000}"/>
    <cellStyle name="Normal 9 2 6 2 5 2 2" xfId="26911" xr:uid="{00000000-0005-0000-0000-000085680000}"/>
    <cellStyle name="Normal 9 2 6 2 5 3" xfId="26912" xr:uid="{00000000-0005-0000-0000-000086680000}"/>
    <cellStyle name="Normal 9 2 6 2 6" xfId="26913" xr:uid="{00000000-0005-0000-0000-000087680000}"/>
    <cellStyle name="Normal 9 2 6 2 6 2" xfId="26914" xr:uid="{00000000-0005-0000-0000-000088680000}"/>
    <cellStyle name="Normal 9 2 6 2 7" xfId="26915" xr:uid="{00000000-0005-0000-0000-000089680000}"/>
    <cellStyle name="Normal 9 2 6 2 7 2" xfId="26916" xr:uid="{00000000-0005-0000-0000-00008A680000}"/>
    <cellStyle name="Normal 9 2 6 2 8" xfId="26917" xr:uid="{00000000-0005-0000-0000-00008B680000}"/>
    <cellStyle name="Normal 9 2 6 3" xfId="26918" xr:uid="{00000000-0005-0000-0000-00008C680000}"/>
    <cellStyle name="Normal 9 2 6 3 2" xfId="26919" xr:uid="{00000000-0005-0000-0000-00008D680000}"/>
    <cellStyle name="Normal 9 2 6 3 2 2" xfId="26920" xr:uid="{00000000-0005-0000-0000-00008E680000}"/>
    <cellStyle name="Normal 9 2 6 3 2 2 2" xfId="26921" xr:uid="{00000000-0005-0000-0000-00008F680000}"/>
    <cellStyle name="Normal 9 2 6 3 2 2 2 2" xfId="26922" xr:uid="{00000000-0005-0000-0000-000090680000}"/>
    <cellStyle name="Normal 9 2 6 3 2 2 3" xfId="26923" xr:uid="{00000000-0005-0000-0000-000091680000}"/>
    <cellStyle name="Normal 9 2 6 3 2 3" xfId="26924" xr:uid="{00000000-0005-0000-0000-000092680000}"/>
    <cellStyle name="Normal 9 2 6 3 2 3 2" xfId="26925" xr:uid="{00000000-0005-0000-0000-000093680000}"/>
    <cellStyle name="Normal 9 2 6 3 2 3 2 2" xfId="26926" xr:uid="{00000000-0005-0000-0000-000094680000}"/>
    <cellStyle name="Normal 9 2 6 3 2 3 3" xfId="26927" xr:uid="{00000000-0005-0000-0000-000095680000}"/>
    <cellStyle name="Normal 9 2 6 3 2 4" xfId="26928" xr:uid="{00000000-0005-0000-0000-000096680000}"/>
    <cellStyle name="Normal 9 2 6 3 2 4 2" xfId="26929" xr:uid="{00000000-0005-0000-0000-000097680000}"/>
    <cellStyle name="Normal 9 2 6 3 2 5" xfId="26930" xr:uid="{00000000-0005-0000-0000-000098680000}"/>
    <cellStyle name="Normal 9 2 6 3 2 5 2" xfId="26931" xr:uid="{00000000-0005-0000-0000-000099680000}"/>
    <cellStyle name="Normal 9 2 6 3 2 6" xfId="26932" xr:uid="{00000000-0005-0000-0000-00009A680000}"/>
    <cellStyle name="Normal 9 2 6 3 3" xfId="26933" xr:uid="{00000000-0005-0000-0000-00009B680000}"/>
    <cellStyle name="Normal 9 2 6 3 3 2" xfId="26934" xr:uid="{00000000-0005-0000-0000-00009C680000}"/>
    <cellStyle name="Normal 9 2 6 3 3 2 2" xfId="26935" xr:uid="{00000000-0005-0000-0000-00009D680000}"/>
    <cellStyle name="Normal 9 2 6 3 3 3" xfId="26936" xr:uid="{00000000-0005-0000-0000-00009E680000}"/>
    <cellStyle name="Normal 9 2 6 3 4" xfId="26937" xr:uid="{00000000-0005-0000-0000-00009F680000}"/>
    <cellStyle name="Normal 9 2 6 3 4 2" xfId="26938" xr:uid="{00000000-0005-0000-0000-0000A0680000}"/>
    <cellStyle name="Normal 9 2 6 3 4 2 2" xfId="26939" xr:uid="{00000000-0005-0000-0000-0000A1680000}"/>
    <cellStyle name="Normal 9 2 6 3 4 3" xfId="26940" xr:uid="{00000000-0005-0000-0000-0000A2680000}"/>
    <cellStyle name="Normal 9 2 6 3 5" xfId="26941" xr:uid="{00000000-0005-0000-0000-0000A3680000}"/>
    <cellStyle name="Normal 9 2 6 3 5 2" xfId="26942" xr:uid="{00000000-0005-0000-0000-0000A4680000}"/>
    <cellStyle name="Normal 9 2 6 3 6" xfId="26943" xr:uid="{00000000-0005-0000-0000-0000A5680000}"/>
    <cellStyle name="Normal 9 2 6 3 6 2" xfId="26944" xr:uid="{00000000-0005-0000-0000-0000A6680000}"/>
    <cellStyle name="Normal 9 2 6 3 7" xfId="26945" xr:uid="{00000000-0005-0000-0000-0000A7680000}"/>
    <cellStyle name="Normal 9 2 6 4" xfId="26946" xr:uid="{00000000-0005-0000-0000-0000A8680000}"/>
    <cellStyle name="Normal 9 2 6 4 2" xfId="26947" xr:uid="{00000000-0005-0000-0000-0000A9680000}"/>
    <cellStyle name="Normal 9 2 6 4 2 2" xfId="26948" xr:uid="{00000000-0005-0000-0000-0000AA680000}"/>
    <cellStyle name="Normal 9 2 6 4 2 2 2" xfId="26949" xr:uid="{00000000-0005-0000-0000-0000AB680000}"/>
    <cellStyle name="Normal 9 2 6 4 2 2 2 2" xfId="26950" xr:uid="{00000000-0005-0000-0000-0000AC680000}"/>
    <cellStyle name="Normal 9 2 6 4 2 2 3" xfId="26951" xr:uid="{00000000-0005-0000-0000-0000AD680000}"/>
    <cellStyle name="Normal 9 2 6 4 2 3" xfId="26952" xr:uid="{00000000-0005-0000-0000-0000AE680000}"/>
    <cellStyle name="Normal 9 2 6 4 2 3 2" xfId="26953" xr:uid="{00000000-0005-0000-0000-0000AF680000}"/>
    <cellStyle name="Normal 9 2 6 4 2 3 2 2" xfId="26954" xr:uid="{00000000-0005-0000-0000-0000B0680000}"/>
    <cellStyle name="Normal 9 2 6 4 2 3 3" xfId="26955" xr:uid="{00000000-0005-0000-0000-0000B1680000}"/>
    <cellStyle name="Normal 9 2 6 4 2 4" xfId="26956" xr:uid="{00000000-0005-0000-0000-0000B2680000}"/>
    <cellStyle name="Normal 9 2 6 4 2 4 2" xfId="26957" xr:uid="{00000000-0005-0000-0000-0000B3680000}"/>
    <cellStyle name="Normal 9 2 6 4 2 5" xfId="26958" xr:uid="{00000000-0005-0000-0000-0000B4680000}"/>
    <cellStyle name="Normal 9 2 6 4 2 5 2" xfId="26959" xr:uid="{00000000-0005-0000-0000-0000B5680000}"/>
    <cellStyle name="Normal 9 2 6 4 2 6" xfId="26960" xr:uid="{00000000-0005-0000-0000-0000B6680000}"/>
    <cellStyle name="Normal 9 2 6 4 3" xfId="26961" xr:uid="{00000000-0005-0000-0000-0000B7680000}"/>
    <cellStyle name="Normal 9 2 6 4 3 2" xfId="26962" xr:uid="{00000000-0005-0000-0000-0000B8680000}"/>
    <cellStyle name="Normal 9 2 6 4 3 2 2" xfId="26963" xr:uid="{00000000-0005-0000-0000-0000B9680000}"/>
    <cellStyle name="Normal 9 2 6 4 3 3" xfId="26964" xr:uid="{00000000-0005-0000-0000-0000BA680000}"/>
    <cellStyle name="Normal 9 2 6 4 4" xfId="26965" xr:uid="{00000000-0005-0000-0000-0000BB680000}"/>
    <cellStyle name="Normal 9 2 6 4 4 2" xfId="26966" xr:uid="{00000000-0005-0000-0000-0000BC680000}"/>
    <cellStyle name="Normal 9 2 6 4 4 2 2" xfId="26967" xr:uid="{00000000-0005-0000-0000-0000BD680000}"/>
    <cellStyle name="Normal 9 2 6 4 4 3" xfId="26968" xr:uid="{00000000-0005-0000-0000-0000BE680000}"/>
    <cellStyle name="Normal 9 2 6 4 5" xfId="26969" xr:uid="{00000000-0005-0000-0000-0000BF680000}"/>
    <cellStyle name="Normal 9 2 6 4 5 2" xfId="26970" xr:uid="{00000000-0005-0000-0000-0000C0680000}"/>
    <cellStyle name="Normal 9 2 6 4 6" xfId="26971" xr:uid="{00000000-0005-0000-0000-0000C1680000}"/>
    <cellStyle name="Normal 9 2 6 4 6 2" xfId="26972" xr:uid="{00000000-0005-0000-0000-0000C2680000}"/>
    <cellStyle name="Normal 9 2 6 4 7" xfId="26973" xr:uid="{00000000-0005-0000-0000-0000C3680000}"/>
    <cellStyle name="Normal 9 2 6 5" xfId="26974" xr:uid="{00000000-0005-0000-0000-0000C4680000}"/>
    <cellStyle name="Normal 9 2 6 5 2" xfId="26975" xr:uid="{00000000-0005-0000-0000-0000C5680000}"/>
    <cellStyle name="Normal 9 2 6 5 2 2" xfId="26976" xr:uid="{00000000-0005-0000-0000-0000C6680000}"/>
    <cellStyle name="Normal 9 2 6 5 2 2 2" xfId="26977" xr:uid="{00000000-0005-0000-0000-0000C7680000}"/>
    <cellStyle name="Normal 9 2 6 5 2 3" xfId="26978" xr:uid="{00000000-0005-0000-0000-0000C8680000}"/>
    <cellStyle name="Normal 9 2 6 5 3" xfId="26979" xr:uid="{00000000-0005-0000-0000-0000C9680000}"/>
    <cellStyle name="Normal 9 2 6 5 3 2" xfId="26980" xr:uid="{00000000-0005-0000-0000-0000CA680000}"/>
    <cellStyle name="Normal 9 2 6 5 3 2 2" xfId="26981" xr:uid="{00000000-0005-0000-0000-0000CB680000}"/>
    <cellStyle name="Normal 9 2 6 5 3 3" xfId="26982" xr:uid="{00000000-0005-0000-0000-0000CC680000}"/>
    <cellStyle name="Normal 9 2 6 5 4" xfId="26983" xr:uid="{00000000-0005-0000-0000-0000CD680000}"/>
    <cellStyle name="Normal 9 2 6 5 4 2" xfId="26984" xr:uid="{00000000-0005-0000-0000-0000CE680000}"/>
    <cellStyle name="Normal 9 2 6 5 5" xfId="26985" xr:uid="{00000000-0005-0000-0000-0000CF680000}"/>
    <cellStyle name="Normal 9 2 6 5 5 2" xfId="26986" xr:uid="{00000000-0005-0000-0000-0000D0680000}"/>
    <cellStyle name="Normal 9 2 6 5 6" xfId="26987" xr:uid="{00000000-0005-0000-0000-0000D1680000}"/>
    <cellStyle name="Normal 9 2 6 6" xfId="26988" xr:uid="{00000000-0005-0000-0000-0000D2680000}"/>
    <cellStyle name="Normal 9 2 6 6 2" xfId="26989" xr:uid="{00000000-0005-0000-0000-0000D3680000}"/>
    <cellStyle name="Normal 9 2 6 6 2 2" xfId="26990" xr:uid="{00000000-0005-0000-0000-0000D4680000}"/>
    <cellStyle name="Normal 9 2 6 6 3" xfId="26991" xr:uid="{00000000-0005-0000-0000-0000D5680000}"/>
    <cellStyle name="Normal 9 2 6 7" xfId="26992" xr:uid="{00000000-0005-0000-0000-0000D6680000}"/>
    <cellStyle name="Normal 9 2 6 7 2" xfId="26993" xr:uid="{00000000-0005-0000-0000-0000D7680000}"/>
    <cellStyle name="Normal 9 2 6 7 2 2" xfId="26994" xr:uid="{00000000-0005-0000-0000-0000D8680000}"/>
    <cellStyle name="Normal 9 2 6 7 3" xfId="26995" xr:uid="{00000000-0005-0000-0000-0000D9680000}"/>
    <cellStyle name="Normal 9 2 6 8" xfId="26996" xr:uid="{00000000-0005-0000-0000-0000DA680000}"/>
    <cellStyle name="Normal 9 2 6 8 2" xfId="26997" xr:uid="{00000000-0005-0000-0000-0000DB680000}"/>
    <cellStyle name="Normal 9 2 6 9" xfId="26998" xr:uid="{00000000-0005-0000-0000-0000DC680000}"/>
    <cellStyle name="Normal 9 2 6 9 2" xfId="26999" xr:uid="{00000000-0005-0000-0000-0000DD680000}"/>
    <cellStyle name="Normal 9 2 7" xfId="27000" xr:uid="{00000000-0005-0000-0000-0000DE680000}"/>
    <cellStyle name="Normal 9 2 7 2" xfId="27001" xr:uid="{00000000-0005-0000-0000-0000DF680000}"/>
    <cellStyle name="Normal 9 2 7 2 2" xfId="27002" xr:uid="{00000000-0005-0000-0000-0000E0680000}"/>
    <cellStyle name="Normal 9 2 7 2 2 2" xfId="27003" xr:uid="{00000000-0005-0000-0000-0000E1680000}"/>
    <cellStyle name="Normal 9 2 7 2 2 2 2" xfId="27004" xr:uid="{00000000-0005-0000-0000-0000E2680000}"/>
    <cellStyle name="Normal 9 2 7 2 2 2 2 2" xfId="27005" xr:uid="{00000000-0005-0000-0000-0000E3680000}"/>
    <cellStyle name="Normal 9 2 7 2 2 2 3" xfId="27006" xr:uid="{00000000-0005-0000-0000-0000E4680000}"/>
    <cellStyle name="Normal 9 2 7 2 2 3" xfId="27007" xr:uid="{00000000-0005-0000-0000-0000E5680000}"/>
    <cellStyle name="Normal 9 2 7 2 2 3 2" xfId="27008" xr:uid="{00000000-0005-0000-0000-0000E6680000}"/>
    <cellStyle name="Normal 9 2 7 2 2 3 2 2" xfId="27009" xr:uid="{00000000-0005-0000-0000-0000E7680000}"/>
    <cellStyle name="Normal 9 2 7 2 2 3 3" xfId="27010" xr:uid="{00000000-0005-0000-0000-0000E8680000}"/>
    <cellStyle name="Normal 9 2 7 2 2 4" xfId="27011" xr:uid="{00000000-0005-0000-0000-0000E9680000}"/>
    <cellStyle name="Normal 9 2 7 2 2 4 2" xfId="27012" xr:uid="{00000000-0005-0000-0000-0000EA680000}"/>
    <cellStyle name="Normal 9 2 7 2 2 5" xfId="27013" xr:uid="{00000000-0005-0000-0000-0000EB680000}"/>
    <cellStyle name="Normal 9 2 7 2 2 5 2" xfId="27014" xr:uid="{00000000-0005-0000-0000-0000EC680000}"/>
    <cellStyle name="Normal 9 2 7 2 2 6" xfId="27015" xr:uid="{00000000-0005-0000-0000-0000ED680000}"/>
    <cellStyle name="Normal 9 2 7 2 3" xfId="27016" xr:uid="{00000000-0005-0000-0000-0000EE680000}"/>
    <cellStyle name="Normal 9 2 7 2 3 2" xfId="27017" xr:uid="{00000000-0005-0000-0000-0000EF680000}"/>
    <cellStyle name="Normal 9 2 7 2 3 2 2" xfId="27018" xr:uid="{00000000-0005-0000-0000-0000F0680000}"/>
    <cellStyle name="Normal 9 2 7 2 3 3" xfId="27019" xr:uid="{00000000-0005-0000-0000-0000F1680000}"/>
    <cellStyle name="Normal 9 2 7 2 4" xfId="27020" xr:uid="{00000000-0005-0000-0000-0000F2680000}"/>
    <cellStyle name="Normal 9 2 7 2 4 2" xfId="27021" xr:uid="{00000000-0005-0000-0000-0000F3680000}"/>
    <cellStyle name="Normal 9 2 7 2 4 2 2" xfId="27022" xr:uid="{00000000-0005-0000-0000-0000F4680000}"/>
    <cellStyle name="Normal 9 2 7 2 4 3" xfId="27023" xr:uid="{00000000-0005-0000-0000-0000F5680000}"/>
    <cellStyle name="Normal 9 2 7 2 5" xfId="27024" xr:uid="{00000000-0005-0000-0000-0000F6680000}"/>
    <cellStyle name="Normal 9 2 7 2 5 2" xfId="27025" xr:uid="{00000000-0005-0000-0000-0000F7680000}"/>
    <cellStyle name="Normal 9 2 7 2 6" xfId="27026" xr:uid="{00000000-0005-0000-0000-0000F8680000}"/>
    <cellStyle name="Normal 9 2 7 2 6 2" xfId="27027" xr:uid="{00000000-0005-0000-0000-0000F9680000}"/>
    <cellStyle name="Normal 9 2 7 2 7" xfId="27028" xr:uid="{00000000-0005-0000-0000-0000FA680000}"/>
    <cellStyle name="Normal 9 2 7 3" xfId="27029" xr:uid="{00000000-0005-0000-0000-0000FB680000}"/>
    <cellStyle name="Normal 9 2 7 3 2" xfId="27030" xr:uid="{00000000-0005-0000-0000-0000FC680000}"/>
    <cellStyle name="Normal 9 2 7 3 2 2" xfId="27031" xr:uid="{00000000-0005-0000-0000-0000FD680000}"/>
    <cellStyle name="Normal 9 2 7 3 2 2 2" xfId="27032" xr:uid="{00000000-0005-0000-0000-0000FE680000}"/>
    <cellStyle name="Normal 9 2 7 3 2 3" xfId="27033" xr:uid="{00000000-0005-0000-0000-0000FF680000}"/>
    <cellStyle name="Normal 9 2 7 3 3" xfId="27034" xr:uid="{00000000-0005-0000-0000-000000690000}"/>
    <cellStyle name="Normal 9 2 7 3 3 2" xfId="27035" xr:uid="{00000000-0005-0000-0000-000001690000}"/>
    <cellStyle name="Normal 9 2 7 3 3 2 2" xfId="27036" xr:uid="{00000000-0005-0000-0000-000002690000}"/>
    <cellStyle name="Normal 9 2 7 3 3 3" xfId="27037" xr:uid="{00000000-0005-0000-0000-000003690000}"/>
    <cellStyle name="Normal 9 2 7 3 4" xfId="27038" xr:uid="{00000000-0005-0000-0000-000004690000}"/>
    <cellStyle name="Normal 9 2 7 3 4 2" xfId="27039" xr:uid="{00000000-0005-0000-0000-000005690000}"/>
    <cellStyle name="Normal 9 2 7 3 5" xfId="27040" xr:uid="{00000000-0005-0000-0000-000006690000}"/>
    <cellStyle name="Normal 9 2 7 3 5 2" xfId="27041" xr:uid="{00000000-0005-0000-0000-000007690000}"/>
    <cellStyle name="Normal 9 2 7 3 6" xfId="27042" xr:uid="{00000000-0005-0000-0000-000008690000}"/>
    <cellStyle name="Normal 9 2 7 4" xfId="27043" xr:uid="{00000000-0005-0000-0000-000009690000}"/>
    <cellStyle name="Normal 9 2 7 4 2" xfId="27044" xr:uid="{00000000-0005-0000-0000-00000A690000}"/>
    <cellStyle name="Normal 9 2 7 4 2 2" xfId="27045" xr:uid="{00000000-0005-0000-0000-00000B690000}"/>
    <cellStyle name="Normal 9 2 7 4 3" xfId="27046" xr:uid="{00000000-0005-0000-0000-00000C690000}"/>
    <cellStyle name="Normal 9 2 7 5" xfId="27047" xr:uid="{00000000-0005-0000-0000-00000D690000}"/>
    <cellStyle name="Normal 9 2 7 5 2" xfId="27048" xr:uid="{00000000-0005-0000-0000-00000E690000}"/>
    <cellStyle name="Normal 9 2 7 5 2 2" xfId="27049" xr:uid="{00000000-0005-0000-0000-00000F690000}"/>
    <cellStyle name="Normal 9 2 7 5 3" xfId="27050" xr:uid="{00000000-0005-0000-0000-000010690000}"/>
    <cellStyle name="Normal 9 2 7 6" xfId="27051" xr:uid="{00000000-0005-0000-0000-000011690000}"/>
    <cellStyle name="Normal 9 2 7 6 2" xfId="27052" xr:uid="{00000000-0005-0000-0000-000012690000}"/>
    <cellStyle name="Normal 9 2 7 7" xfId="27053" xr:uid="{00000000-0005-0000-0000-000013690000}"/>
    <cellStyle name="Normal 9 2 7 7 2" xfId="27054" xr:uid="{00000000-0005-0000-0000-000014690000}"/>
    <cellStyle name="Normal 9 2 7 8" xfId="27055" xr:uid="{00000000-0005-0000-0000-000015690000}"/>
    <cellStyle name="Normal 9 2 8" xfId="27056" xr:uid="{00000000-0005-0000-0000-000016690000}"/>
    <cellStyle name="Normal 9 2 8 2" xfId="27057" xr:uid="{00000000-0005-0000-0000-000017690000}"/>
    <cellStyle name="Normal 9 2 8 2 2" xfId="27058" xr:uid="{00000000-0005-0000-0000-000018690000}"/>
    <cellStyle name="Normal 9 2 8 2 2 2" xfId="27059" xr:uid="{00000000-0005-0000-0000-000019690000}"/>
    <cellStyle name="Normal 9 2 8 2 2 2 2" xfId="27060" xr:uid="{00000000-0005-0000-0000-00001A690000}"/>
    <cellStyle name="Normal 9 2 8 2 2 3" xfId="27061" xr:uid="{00000000-0005-0000-0000-00001B690000}"/>
    <cellStyle name="Normal 9 2 8 2 3" xfId="27062" xr:uid="{00000000-0005-0000-0000-00001C690000}"/>
    <cellStyle name="Normal 9 2 8 2 3 2" xfId="27063" xr:uid="{00000000-0005-0000-0000-00001D690000}"/>
    <cellStyle name="Normal 9 2 8 2 3 2 2" xfId="27064" xr:uid="{00000000-0005-0000-0000-00001E690000}"/>
    <cellStyle name="Normal 9 2 8 2 3 3" xfId="27065" xr:uid="{00000000-0005-0000-0000-00001F690000}"/>
    <cellStyle name="Normal 9 2 8 2 4" xfId="27066" xr:uid="{00000000-0005-0000-0000-000020690000}"/>
    <cellStyle name="Normal 9 2 8 2 4 2" xfId="27067" xr:uid="{00000000-0005-0000-0000-000021690000}"/>
    <cellStyle name="Normal 9 2 8 2 5" xfId="27068" xr:uid="{00000000-0005-0000-0000-000022690000}"/>
    <cellStyle name="Normal 9 2 8 2 5 2" xfId="27069" xr:uid="{00000000-0005-0000-0000-000023690000}"/>
    <cellStyle name="Normal 9 2 8 2 6" xfId="27070" xr:uid="{00000000-0005-0000-0000-000024690000}"/>
    <cellStyle name="Normal 9 2 8 3" xfId="27071" xr:uid="{00000000-0005-0000-0000-000025690000}"/>
    <cellStyle name="Normal 9 2 8 3 2" xfId="27072" xr:uid="{00000000-0005-0000-0000-000026690000}"/>
    <cellStyle name="Normal 9 2 8 3 2 2" xfId="27073" xr:uid="{00000000-0005-0000-0000-000027690000}"/>
    <cellStyle name="Normal 9 2 8 3 3" xfId="27074" xr:uid="{00000000-0005-0000-0000-000028690000}"/>
    <cellStyle name="Normal 9 2 8 4" xfId="27075" xr:uid="{00000000-0005-0000-0000-000029690000}"/>
    <cellStyle name="Normal 9 2 8 4 2" xfId="27076" xr:uid="{00000000-0005-0000-0000-00002A690000}"/>
    <cellStyle name="Normal 9 2 8 4 2 2" xfId="27077" xr:uid="{00000000-0005-0000-0000-00002B690000}"/>
    <cellStyle name="Normal 9 2 8 4 3" xfId="27078" xr:uid="{00000000-0005-0000-0000-00002C690000}"/>
    <cellStyle name="Normal 9 2 8 5" xfId="27079" xr:uid="{00000000-0005-0000-0000-00002D690000}"/>
    <cellStyle name="Normal 9 2 8 5 2" xfId="27080" xr:uid="{00000000-0005-0000-0000-00002E690000}"/>
    <cellStyle name="Normal 9 2 8 6" xfId="27081" xr:uid="{00000000-0005-0000-0000-00002F690000}"/>
    <cellStyle name="Normal 9 2 8 6 2" xfId="27082" xr:uid="{00000000-0005-0000-0000-000030690000}"/>
    <cellStyle name="Normal 9 2 8 7" xfId="27083" xr:uid="{00000000-0005-0000-0000-000031690000}"/>
    <cellStyle name="Normal 9 2 9" xfId="27084" xr:uid="{00000000-0005-0000-0000-000032690000}"/>
    <cellStyle name="Normal 9 2 9 2" xfId="27085" xr:uid="{00000000-0005-0000-0000-000033690000}"/>
    <cellStyle name="Normal 9 2 9 2 2" xfId="27086" xr:uid="{00000000-0005-0000-0000-000034690000}"/>
    <cellStyle name="Normal 9 2 9 2 2 2" xfId="27087" xr:uid="{00000000-0005-0000-0000-000035690000}"/>
    <cellStyle name="Normal 9 2 9 2 2 2 2" xfId="27088" xr:uid="{00000000-0005-0000-0000-000036690000}"/>
    <cellStyle name="Normal 9 2 9 2 2 3" xfId="27089" xr:uid="{00000000-0005-0000-0000-000037690000}"/>
    <cellStyle name="Normal 9 2 9 2 3" xfId="27090" xr:uid="{00000000-0005-0000-0000-000038690000}"/>
    <cellStyle name="Normal 9 2 9 2 3 2" xfId="27091" xr:uid="{00000000-0005-0000-0000-000039690000}"/>
    <cellStyle name="Normal 9 2 9 2 3 2 2" xfId="27092" xr:uid="{00000000-0005-0000-0000-00003A690000}"/>
    <cellStyle name="Normal 9 2 9 2 3 3" xfId="27093" xr:uid="{00000000-0005-0000-0000-00003B690000}"/>
    <cellStyle name="Normal 9 2 9 2 4" xfId="27094" xr:uid="{00000000-0005-0000-0000-00003C690000}"/>
    <cellStyle name="Normal 9 2 9 2 4 2" xfId="27095" xr:uid="{00000000-0005-0000-0000-00003D690000}"/>
    <cellStyle name="Normal 9 2 9 2 5" xfId="27096" xr:uid="{00000000-0005-0000-0000-00003E690000}"/>
    <cellStyle name="Normal 9 2 9 2 5 2" xfId="27097" xr:uid="{00000000-0005-0000-0000-00003F690000}"/>
    <cellStyle name="Normal 9 2 9 2 6" xfId="27098" xr:uid="{00000000-0005-0000-0000-000040690000}"/>
    <cellStyle name="Normal 9 2 9 3" xfId="27099" xr:uid="{00000000-0005-0000-0000-000041690000}"/>
    <cellStyle name="Normal 9 2 9 3 2" xfId="27100" xr:uid="{00000000-0005-0000-0000-000042690000}"/>
    <cellStyle name="Normal 9 2 9 3 2 2" xfId="27101" xr:uid="{00000000-0005-0000-0000-000043690000}"/>
    <cellStyle name="Normal 9 2 9 3 3" xfId="27102" xr:uid="{00000000-0005-0000-0000-000044690000}"/>
    <cellStyle name="Normal 9 2 9 4" xfId="27103" xr:uid="{00000000-0005-0000-0000-000045690000}"/>
    <cellStyle name="Normal 9 2 9 4 2" xfId="27104" xr:uid="{00000000-0005-0000-0000-000046690000}"/>
    <cellStyle name="Normal 9 2 9 4 2 2" xfId="27105" xr:uid="{00000000-0005-0000-0000-000047690000}"/>
    <cellStyle name="Normal 9 2 9 4 3" xfId="27106" xr:uid="{00000000-0005-0000-0000-000048690000}"/>
    <cellStyle name="Normal 9 2 9 5" xfId="27107" xr:uid="{00000000-0005-0000-0000-000049690000}"/>
    <cellStyle name="Normal 9 2 9 5 2" xfId="27108" xr:uid="{00000000-0005-0000-0000-00004A690000}"/>
    <cellStyle name="Normal 9 2 9 6" xfId="27109" xr:uid="{00000000-0005-0000-0000-00004B690000}"/>
    <cellStyle name="Normal 9 2 9 6 2" xfId="27110" xr:uid="{00000000-0005-0000-0000-00004C690000}"/>
    <cellStyle name="Normal 9 2 9 7" xfId="27111" xr:uid="{00000000-0005-0000-0000-00004D690000}"/>
    <cellStyle name="Normal 9 2_3 - Revenue Credits" xfId="27112" xr:uid="{00000000-0005-0000-0000-00004E690000}"/>
    <cellStyle name="Normal 9 3" xfId="27113" xr:uid="{00000000-0005-0000-0000-00004F690000}"/>
    <cellStyle name="Normal 9 4" xfId="27114" xr:uid="{00000000-0005-0000-0000-000050690000}"/>
    <cellStyle name="Normal 9 4 10" xfId="27115" xr:uid="{00000000-0005-0000-0000-000051690000}"/>
    <cellStyle name="Normal 9 4 10 2" xfId="27116" xr:uid="{00000000-0005-0000-0000-000052690000}"/>
    <cellStyle name="Normal 9 4 11" xfId="27117" xr:uid="{00000000-0005-0000-0000-000053690000}"/>
    <cellStyle name="Normal 9 4 11 2" xfId="27118" xr:uid="{00000000-0005-0000-0000-000054690000}"/>
    <cellStyle name="Normal 9 4 12" xfId="27119" xr:uid="{00000000-0005-0000-0000-000055690000}"/>
    <cellStyle name="Normal 9 4 2" xfId="27120" xr:uid="{00000000-0005-0000-0000-000056690000}"/>
    <cellStyle name="Normal 9 4 2 10" xfId="27121" xr:uid="{00000000-0005-0000-0000-000057690000}"/>
    <cellStyle name="Normal 9 4 2 10 2" xfId="27122" xr:uid="{00000000-0005-0000-0000-000058690000}"/>
    <cellStyle name="Normal 9 4 2 11" xfId="27123" xr:uid="{00000000-0005-0000-0000-000059690000}"/>
    <cellStyle name="Normal 9 4 2 2" xfId="27124" xr:uid="{00000000-0005-0000-0000-00005A690000}"/>
    <cellStyle name="Normal 9 4 2 2 10" xfId="27125" xr:uid="{00000000-0005-0000-0000-00005B690000}"/>
    <cellStyle name="Normal 9 4 2 2 2" xfId="27126" xr:uid="{00000000-0005-0000-0000-00005C690000}"/>
    <cellStyle name="Normal 9 4 2 2 2 2" xfId="27127" xr:uid="{00000000-0005-0000-0000-00005D690000}"/>
    <cellStyle name="Normal 9 4 2 2 2 2 2" xfId="27128" xr:uid="{00000000-0005-0000-0000-00005E690000}"/>
    <cellStyle name="Normal 9 4 2 2 2 2 2 2" xfId="27129" xr:uid="{00000000-0005-0000-0000-00005F690000}"/>
    <cellStyle name="Normal 9 4 2 2 2 2 2 2 2" xfId="27130" xr:uid="{00000000-0005-0000-0000-000060690000}"/>
    <cellStyle name="Normal 9 4 2 2 2 2 2 2 2 2" xfId="27131" xr:uid="{00000000-0005-0000-0000-000061690000}"/>
    <cellStyle name="Normal 9 4 2 2 2 2 2 2 3" xfId="27132" xr:uid="{00000000-0005-0000-0000-000062690000}"/>
    <cellStyle name="Normal 9 4 2 2 2 2 2 3" xfId="27133" xr:uid="{00000000-0005-0000-0000-000063690000}"/>
    <cellStyle name="Normal 9 4 2 2 2 2 2 3 2" xfId="27134" xr:uid="{00000000-0005-0000-0000-000064690000}"/>
    <cellStyle name="Normal 9 4 2 2 2 2 2 3 2 2" xfId="27135" xr:uid="{00000000-0005-0000-0000-000065690000}"/>
    <cellStyle name="Normal 9 4 2 2 2 2 2 3 3" xfId="27136" xr:uid="{00000000-0005-0000-0000-000066690000}"/>
    <cellStyle name="Normal 9 4 2 2 2 2 2 4" xfId="27137" xr:uid="{00000000-0005-0000-0000-000067690000}"/>
    <cellStyle name="Normal 9 4 2 2 2 2 2 4 2" xfId="27138" xr:uid="{00000000-0005-0000-0000-000068690000}"/>
    <cellStyle name="Normal 9 4 2 2 2 2 2 5" xfId="27139" xr:uid="{00000000-0005-0000-0000-000069690000}"/>
    <cellStyle name="Normal 9 4 2 2 2 2 2 5 2" xfId="27140" xr:uid="{00000000-0005-0000-0000-00006A690000}"/>
    <cellStyle name="Normal 9 4 2 2 2 2 2 6" xfId="27141" xr:uid="{00000000-0005-0000-0000-00006B690000}"/>
    <cellStyle name="Normal 9 4 2 2 2 2 3" xfId="27142" xr:uid="{00000000-0005-0000-0000-00006C690000}"/>
    <cellStyle name="Normal 9 4 2 2 2 2 3 2" xfId="27143" xr:uid="{00000000-0005-0000-0000-00006D690000}"/>
    <cellStyle name="Normal 9 4 2 2 2 2 3 2 2" xfId="27144" xr:uid="{00000000-0005-0000-0000-00006E690000}"/>
    <cellStyle name="Normal 9 4 2 2 2 2 3 3" xfId="27145" xr:uid="{00000000-0005-0000-0000-00006F690000}"/>
    <cellStyle name="Normal 9 4 2 2 2 2 4" xfId="27146" xr:uid="{00000000-0005-0000-0000-000070690000}"/>
    <cellStyle name="Normal 9 4 2 2 2 2 4 2" xfId="27147" xr:uid="{00000000-0005-0000-0000-000071690000}"/>
    <cellStyle name="Normal 9 4 2 2 2 2 4 2 2" xfId="27148" xr:uid="{00000000-0005-0000-0000-000072690000}"/>
    <cellStyle name="Normal 9 4 2 2 2 2 4 3" xfId="27149" xr:uid="{00000000-0005-0000-0000-000073690000}"/>
    <cellStyle name="Normal 9 4 2 2 2 2 5" xfId="27150" xr:uid="{00000000-0005-0000-0000-000074690000}"/>
    <cellStyle name="Normal 9 4 2 2 2 2 5 2" xfId="27151" xr:uid="{00000000-0005-0000-0000-000075690000}"/>
    <cellStyle name="Normal 9 4 2 2 2 2 6" xfId="27152" xr:uid="{00000000-0005-0000-0000-000076690000}"/>
    <cellStyle name="Normal 9 4 2 2 2 2 6 2" xfId="27153" xr:uid="{00000000-0005-0000-0000-000077690000}"/>
    <cellStyle name="Normal 9 4 2 2 2 2 7" xfId="27154" xr:uid="{00000000-0005-0000-0000-000078690000}"/>
    <cellStyle name="Normal 9 4 2 2 2 3" xfId="27155" xr:uid="{00000000-0005-0000-0000-000079690000}"/>
    <cellStyle name="Normal 9 4 2 2 2 3 2" xfId="27156" xr:uid="{00000000-0005-0000-0000-00007A690000}"/>
    <cellStyle name="Normal 9 4 2 2 2 3 2 2" xfId="27157" xr:uid="{00000000-0005-0000-0000-00007B690000}"/>
    <cellStyle name="Normal 9 4 2 2 2 3 2 2 2" xfId="27158" xr:uid="{00000000-0005-0000-0000-00007C690000}"/>
    <cellStyle name="Normal 9 4 2 2 2 3 2 3" xfId="27159" xr:uid="{00000000-0005-0000-0000-00007D690000}"/>
    <cellStyle name="Normal 9 4 2 2 2 3 3" xfId="27160" xr:uid="{00000000-0005-0000-0000-00007E690000}"/>
    <cellStyle name="Normal 9 4 2 2 2 3 3 2" xfId="27161" xr:uid="{00000000-0005-0000-0000-00007F690000}"/>
    <cellStyle name="Normal 9 4 2 2 2 3 3 2 2" xfId="27162" xr:uid="{00000000-0005-0000-0000-000080690000}"/>
    <cellStyle name="Normal 9 4 2 2 2 3 3 3" xfId="27163" xr:uid="{00000000-0005-0000-0000-000081690000}"/>
    <cellStyle name="Normal 9 4 2 2 2 3 4" xfId="27164" xr:uid="{00000000-0005-0000-0000-000082690000}"/>
    <cellStyle name="Normal 9 4 2 2 2 3 4 2" xfId="27165" xr:uid="{00000000-0005-0000-0000-000083690000}"/>
    <cellStyle name="Normal 9 4 2 2 2 3 5" xfId="27166" xr:uid="{00000000-0005-0000-0000-000084690000}"/>
    <cellStyle name="Normal 9 4 2 2 2 3 5 2" xfId="27167" xr:uid="{00000000-0005-0000-0000-000085690000}"/>
    <cellStyle name="Normal 9 4 2 2 2 3 6" xfId="27168" xr:uid="{00000000-0005-0000-0000-000086690000}"/>
    <cellStyle name="Normal 9 4 2 2 2 4" xfId="27169" xr:uid="{00000000-0005-0000-0000-000087690000}"/>
    <cellStyle name="Normal 9 4 2 2 2 4 2" xfId="27170" xr:uid="{00000000-0005-0000-0000-000088690000}"/>
    <cellStyle name="Normal 9 4 2 2 2 4 2 2" xfId="27171" xr:uid="{00000000-0005-0000-0000-000089690000}"/>
    <cellStyle name="Normal 9 4 2 2 2 4 3" xfId="27172" xr:uid="{00000000-0005-0000-0000-00008A690000}"/>
    <cellStyle name="Normal 9 4 2 2 2 5" xfId="27173" xr:uid="{00000000-0005-0000-0000-00008B690000}"/>
    <cellStyle name="Normal 9 4 2 2 2 5 2" xfId="27174" xr:uid="{00000000-0005-0000-0000-00008C690000}"/>
    <cellStyle name="Normal 9 4 2 2 2 5 2 2" xfId="27175" xr:uid="{00000000-0005-0000-0000-00008D690000}"/>
    <cellStyle name="Normal 9 4 2 2 2 5 3" xfId="27176" xr:uid="{00000000-0005-0000-0000-00008E690000}"/>
    <cellStyle name="Normal 9 4 2 2 2 6" xfId="27177" xr:uid="{00000000-0005-0000-0000-00008F690000}"/>
    <cellStyle name="Normal 9 4 2 2 2 6 2" xfId="27178" xr:uid="{00000000-0005-0000-0000-000090690000}"/>
    <cellStyle name="Normal 9 4 2 2 2 7" xfId="27179" xr:uid="{00000000-0005-0000-0000-000091690000}"/>
    <cellStyle name="Normal 9 4 2 2 2 7 2" xfId="27180" xr:uid="{00000000-0005-0000-0000-000092690000}"/>
    <cellStyle name="Normal 9 4 2 2 2 8" xfId="27181" xr:uid="{00000000-0005-0000-0000-000093690000}"/>
    <cellStyle name="Normal 9 4 2 2 3" xfId="27182" xr:uid="{00000000-0005-0000-0000-000094690000}"/>
    <cellStyle name="Normal 9 4 2 2 3 2" xfId="27183" xr:uid="{00000000-0005-0000-0000-000095690000}"/>
    <cellStyle name="Normal 9 4 2 2 3 2 2" xfId="27184" xr:uid="{00000000-0005-0000-0000-000096690000}"/>
    <cellStyle name="Normal 9 4 2 2 3 2 2 2" xfId="27185" xr:uid="{00000000-0005-0000-0000-000097690000}"/>
    <cellStyle name="Normal 9 4 2 2 3 2 2 2 2" xfId="27186" xr:uid="{00000000-0005-0000-0000-000098690000}"/>
    <cellStyle name="Normal 9 4 2 2 3 2 2 3" xfId="27187" xr:uid="{00000000-0005-0000-0000-000099690000}"/>
    <cellStyle name="Normal 9 4 2 2 3 2 3" xfId="27188" xr:uid="{00000000-0005-0000-0000-00009A690000}"/>
    <cellStyle name="Normal 9 4 2 2 3 2 3 2" xfId="27189" xr:uid="{00000000-0005-0000-0000-00009B690000}"/>
    <cellStyle name="Normal 9 4 2 2 3 2 3 2 2" xfId="27190" xr:uid="{00000000-0005-0000-0000-00009C690000}"/>
    <cellStyle name="Normal 9 4 2 2 3 2 3 3" xfId="27191" xr:uid="{00000000-0005-0000-0000-00009D690000}"/>
    <cellStyle name="Normal 9 4 2 2 3 2 4" xfId="27192" xr:uid="{00000000-0005-0000-0000-00009E690000}"/>
    <cellStyle name="Normal 9 4 2 2 3 2 4 2" xfId="27193" xr:uid="{00000000-0005-0000-0000-00009F690000}"/>
    <cellStyle name="Normal 9 4 2 2 3 2 5" xfId="27194" xr:uid="{00000000-0005-0000-0000-0000A0690000}"/>
    <cellStyle name="Normal 9 4 2 2 3 2 5 2" xfId="27195" xr:uid="{00000000-0005-0000-0000-0000A1690000}"/>
    <cellStyle name="Normal 9 4 2 2 3 2 6" xfId="27196" xr:uid="{00000000-0005-0000-0000-0000A2690000}"/>
    <cellStyle name="Normal 9 4 2 2 3 3" xfId="27197" xr:uid="{00000000-0005-0000-0000-0000A3690000}"/>
    <cellStyle name="Normal 9 4 2 2 3 3 2" xfId="27198" xr:uid="{00000000-0005-0000-0000-0000A4690000}"/>
    <cellStyle name="Normal 9 4 2 2 3 3 2 2" xfId="27199" xr:uid="{00000000-0005-0000-0000-0000A5690000}"/>
    <cellStyle name="Normal 9 4 2 2 3 3 3" xfId="27200" xr:uid="{00000000-0005-0000-0000-0000A6690000}"/>
    <cellStyle name="Normal 9 4 2 2 3 4" xfId="27201" xr:uid="{00000000-0005-0000-0000-0000A7690000}"/>
    <cellStyle name="Normal 9 4 2 2 3 4 2" xfId="27202" xr:uid="{00000000-0005-0000-0000-0000A8690000}"/>
    <cellStyle name="Normal 9 4 2 2 3 4 2 2" xfId="27203" xr:uid="{00000000-0005-0000-0000-0000A9690000}"/>
    <cellStyle name="Normal 9 4 2 2 3 4 3" xfId="27204" xr:uid="{00000000-0005-0000-0000-0000AA690000}"/>
    <cellStyle name="Normal 9 4 2 2 3 5" xfId="27205" xr:uid="{00000000-0005-0000-0000-0000AB690000}"/>
    <cellStyle name="Normal 9 4 2 2 3 5 2" xfId="27206" xr:uid="{00000000-0005-0000-0000-0000AC690000}"/>
    <cellStyle name="Normal 9 4 2 2 3 6" xfId="27207" xr:uid="{00000000-0005-0000-0000-0000AD690000}"/>
    <cellStyle name="Normal 9 4 2 2 3 6 2" xfId="27208" xr:uid="{00000000-0005-0000-0000-0000AE690000}"/>
    <cellStyle name="Normal 9 4 2 2 3 7" xfId="27209" xr:uid="{00000000-0005-0000-0000-0000AF690000}"/>
    <cellStyle name="Normal 9 4 2 2 4" xfId="27210" xr:uid="{00000000-0005-0000-0000-0000B0690000}"/>
    <cellStyle name="Normal 9 4 2 2 4 2" xfId="27211" xr:uid="{00000000-0005-0000-0000-0000B1690000}"/>
    <cellStyle name="Normal 9 4 2 2 4 2 2" xfId="27212" xr:uid="{00000000-0005-0000-0000-0000B2690000}"/>
    <cellStyle name="Normal 9 4 2 2 4 2 2 2" xfId="27213" xr:uid="{00000000-0005-0000-0000-0000B3690000}"/>
    <cellStyle name="Normal 9 4 2 2 4 2 2 2 2" xfId="27214" xr:uid="{00000000-0005-0000-0000-0000B4690000}"/>
    <cellStyle name="Normal 9 4 2 2 4 2 2 3" xfId="27215" xr:uid="{00000000-0005-0000-0000-0000B5690000}"/>
    <cellStyle name="Normal 9 4 2 2 4 2 3" xfId="27216" xr:uid="{00000000-0005-0000-0000-0000B6690000}"/>
    <cellStyle name="Normal 9 4 2 2 4 2 3 2" xfId="27217" xr:uid="{00000000-0005-0000-0000-0000B7690000}"/>
    <cellStyle name="Normal 9 4 2 2 4 2 3 2 2" xfId="27218" xr:uid="{00000000-0005-0000-0000-0000B8690000}"/>
    <cellStyle name="Normal 9 4 2 2 4 2 3 3" xfId="27219" xr:uid="{00000000-0005-0000-0000-0000B9690000}"/>
    <cellStyle name="Normal 9 4 2 2 4 2 4" xfId="27220" xr:uid="{00000000-0005-0000-0000-0000BA690000}"/>
    <cellStyle name="Normal 9 4 2 2 4 2 4 2" xfId="27221" xr:uid="{00000000-0005-0000-0000-0000BB690000}"/>
    <cellStyle name="Normal 9 4 2 2 4 2 5" xfId="27222" xr:uid="{00000000-0005-0000-0000-0000BC690000}"/>
    <cellStyle name="Normal 9 4 2 2 4 2 5 2" xfId="27223" xr:uid="{00000000-0005-0000-0000-0000BD690000}"/>
    <cellStyle name="Normal 9 4 2 2 4 2 6" xfId="27224" xr:uid="{00000000-0005-0000-0000-0000BE690000}"/>
    <cellStyle name="Normal 9 4 2 2 4 3" xfId="27225" xr:uid="{00000000-0005-0000-0000-0000BF690000}"/>
    <cellStyle name="Normal 9 4 2 2 4 3 2" xfId="27226" xr:uid="{00000000-0005-0000-0000-0000C0690000}"/>
    <cellStyle name="Normal 9 4 2 2 4 3 2 2" xfId="27227" xr:uid="{00000000-0005-0000-0000-0000C1690000}"/>
    <cellStyle name="Normal 9 4 2 2 4 3 3" xfId="27228" xr:uid="{00000000-0005-0000-0000-0000C2690000}"/>
    <cellStyle name="Normal 9 4 2 2 4 4" xfId="27229" xr:uid="{00000000-0005-0000-0000-0000C3690000}"/>
    <cellStyle name="Normal 9 4 2 2 4 4 2" xfId="27230" xr:uid="{00000000-0005-0000-0000-0000C4690000}"/>
    <cellStyle name="Normal 9 4 2 2 4 4 2 2" xfId="27231" xr:uid="{00000000-0005-0000-0000-0000C5690000}"/>
    <cellStyle name="Normal 9 4 2 2 4 4 3" xfId="27232" xr:uid="{00000000-0005-0000-0000-0000C6690000}"/>
    <cellStyle name="Normal 9 4 2 2 4 5" xfId="27233" xr:uid="{00000000-0005-0000-0000-0000C7690000}"/>
    <cellStyle name="Normal 9 4 2 2 4 5 2" xfId="27234" xr:uid="{00000000-0005-0000-0000-0000C8690000}"/>
    <cellStyle name="Normal 9 4 2 2 4 6" xfId="27235" xr:uid="{00000000-0005-0000-0000-0000C9690000}"/>
    <cellStyle name="Normal 9 4 2 2 4 6 2" xfId="27236" xr:uid="{00000000-0005-0000-0000-0000CA690000}"/>
    <cellStyle name="Normal 9 4 2 2 4 7" xfId="27237" xr:uid="{00000000-0005-0000-0000-0000CB690000}"/>
    <cellStyle name="Normal 9 4 2 2 5" xfId="27238" xr:uid="{00000000-0005-0000-0000-0000CC690000}"/>
    <cellStyle name="Normal 9 4 2 2 5 2" xfId="27239" xr:uid="{00000000-0005-0000-0000-0000CD690000}"/>
    <cellStyle name="Normal 9 4 2 2 5 2 2" xfId="27240" xr:uid="{00000000-0005-0000-0000-0000CE690000}"/>
    <cellStyle name="Normal 9 4 2 2 5 2 2 2" xfId="27241" xr:uid="{00000000-0005-0000-0000-0000CF690000}"/>
    <cellStyle name="Normal 9 4 2 2 5 2 3" xfId="27242" xr:uid="{00000000-0005-0000-0000-0000D0690000}"/>
    <cellStyle name="Normal 9 4 2 2 5 3" xfId="27243" xr:uid="{00000000-0005-0000-0000-0000D1690000}"/>
    <cellStyle name="Normal 9 4 2 2 5 3 2" xfId="27244" xr:uid="{00000000-0005-0000-0000-0000D2690000}"/>
    <cellStyle name="Normal 9 4 2 2 5 3 2 2" xfId="27245" xr:uid="{00000000-0005-0000-0000-0000D3690000}"/>
    <cellStyle name="Normal 9 4 2 2 5 3 3" xfId="27246" xr:uid="{00000000-0005-0000-0000-0000D4690000}"/>
    <cellStyle name="Normal 9 4 2 2 5 4" xfId="27247" xr:uid="{00000000-0005-0000-0000-0000D5690000}"/>
    <cellStyle name="Normal 9 4 2 2 5 4 2" xfId="27248" xr:uid="{00000000-0005-0000-0000-0000D6690000}"/>
    <cellStyle name="Normal 9 4 2 2 5 5" xfId="27249" xr:uid="{00000000-0005-0000-0000-0000D7690000}"/>
    <cellStyle name="Normal 9 4 2 2 5 5 2" xfId="27250" xr:uid="{00000000-0005-0000-0000-0000D8690000}"/>
    <cellStyle name="Normal 9 4 2 2 5 6" xfId="27251" xr:uid="{00000000-0005-0000-0000-0000D9690000}"/>
    <cellStyle name="Normal 9 4 2 2 6" xfId="27252" xr:uid="{00000000-0005-0000-0000-0000DA690000}"/>
    <cellStyle name="Normal 9 4 2 2 6 2" xfId="27253" xr:uid="{00000000-0005-0000-0000-0000DB690000}"/>
    <cellStyle name="Normal 9 4 2 2 6 2 2" xfId="27254" xr:uid="{00000000-0005-0000-0000-0000DC690000}"/>
    <cellStyle name="Normal 9 4 2 2 6 3" xfId="27255" xr:uid="{00000000-0005-0000-0000-0000DD690000}"/>
    <cellStyle name="Normal 9 4 2 2 7" xfId="27256" xr:uid="{00000000-0005-0000-0000-0000DE690000}"/>
    <cellStyle name="Normal 9 4 2 2 7 2" xfId="27257" xr:uid="{00000000-0005-0000-0000-0000DF690000}"/>
    <cellStyle name="Normal 9 4 2 2 7 2 2" xfId="27258" xr:uid="{00000000-0005-0000-0000-0000E0690000}"/>
    <cellStyle name="Normal 9 4 2 2 7 3" xfId="27259" xr:uid="{00000000-0005-0000-0000-0000E1690000}"/>
    <cellStyle name="Normal 9 4 2 2 8" xfId="27260" xr:uid="{00000000-0005-0000-0000-0000E2690000}"/>
    <cellStyle name="Normal 9 4 2 2 8 2" xfId="27261" xr:uid="{00000000-0005-0000-0000-0000E3690000}"/>
    <cellStyle name="Normal 9 4 2 2 9" xfId="27262" xr:uid="{00000000-0005-0000-0000-0000E4690000}"/>
    <cellStyle name="Normal 9 4 2 2 9 2" xfId="27263" xr:uid="{00000000-0005-0000-0000-0000E5690000}"/>
    <cellStyle name="Normal 9 4 2 3" xfId="27264" xr:uid="{00000000-0005-0000-0000-0000E6690000}"/>
    <cellStyle name="Normal 9 4 2 3 2" xfId="27265" xr:uid="{00000000-0005-0000-0000-0000E7690000}"/>
    <cellStyle name="Normal 9 4 2 3 2 2" xfId="27266" xr:uid="{00000000-0005-0000-0000-0000E8690000}"/>
    <cellStyle name="Normal 9 4 2 3 2 2 2" xfId="27267" xr:uid="{00000000-0005-0000-0000-0000E9690000}"/>
    <cellStyle name="Normal 9 4 2 3 2 2 2 2" xfId="27268" xr:uid="{00000000-0005-0000-0000-0000EA690000}"/>
    <cellStyle name="Normal 9 4 2 3 2 2 2 2 2" xfId="27269" xr:uid="{00000000-0005-0000-0000-0000EB690000}"/>
    <cellStyle name="Normal 9 4 2 3 2 2 2 3" xfId="27270" xr:uid="{00000000-0005-0000-0000-0000EC690000}"/>
    <cellStyle name="Normal 9 4 2 3 2 2 3" xfId="27271" xr:uid="{00000000-0005-0000-0000-0000ED690000}"/>
    <cellStyle name="Normal 9 4 2 3 2 2 3 2" xfId="27272" xr:uid="{00000000-0005-0000-0000-0000EE690000}"/>
    <cellStyle name="Normal 9 4 2 3 2 2 3 2 2" xfId="27273" xr:uid="{00000000-0005-0000-0000-0000EF690000}"/>
    <cellStyle name="Normal 9 4 2 3 2 2 3 3" xfId="27274" xr:uid="{00000000-0005-0000-0000-0000F0690000}"/>
    <cellStyle name="Normal 9 4 2 3 2 2 4" xfId="27275" xr:uid="{00000000-0005-0000-0000-0000F1690000}"/>
    <cellStyle name="Normal 9 4 2 3 2 2 4 2" xfId="27276" xr:uid="{00000000-0005-0000-0000-0000F2690000}"/>
    <cellStyle name="Normal 9 4 2 3 2 2 5" xfId="27277" xr:uid="{00000000-0005-0000-0000-0000F3690000}"/>
    <cellStyle name="Normal 9 4 2 3 2 2 5 2" xfId="27278" xr:uid="{00000000-0005-0000-0000-0000F4690000}"/>
    <cellStyle name="Normal 9 4 2 3 2 2 6" xfId="27279" xr:uid="{00000000-0005-0000-0000-0000F5690000}"/>
    <cellStyle name="Normal 9 4 2 3 2 3" xfId="27280" xr:uid="{00000000-0005-0000-0000-0000F6690000}"/>
    <cellStyle name="Normal 9 4 2 3 2 3 2" xfId="27281" xr:uid="{00000000-0005-0000-0000-0000F7690000}"/>
    <cellStyle name="Normal 9 4 2 3 2 3 2 2" xfId="27282" xr:uid="{00000000-0005-0000-0000-0000F8690000}"/>
    <cellStyle name="Normal 9 4 2 3 2 3 3" xfId="27283" xr:uid="{00000000-0005-0000-0000-0000F9690000}"/>
    <cellStyle name="Normal 9 4 2 3 2 4" xfId="27284" xr:uid="{00000000-0005-0000-0000-0000FA690000}"/>
    <cellStyle name="Normal 9 4 2 3 2 4 2" xfId="27285" xr:uid="{00000000-0005-0000-0000-0000FB690000}"/>
    <cellStyle name="Normal 9 4 2 3 2 4 2 2" xfId="27286" xr:uid="{00000000-0005-0000-0000-0000FC690000}"/>
    <cellStyle name="Normal 9 4 2 3 2 4 3" xfId="27287" xr:uid="{00000000-0005-0000-0000-0000FD690000}"/>
    <cellStyle name="Normal 9 4 2 3 2 5" xfId="27288" xr:uid="{00000000-0005-0000-0000-0000FE690000}"/>
    <cellStyle name="Normal 9 4 2 3 2 5 2" xfId="27289" xr:uid="{00000000-0005-0000-0000-0000FF690000}"/>
    <cellStyle name="Normal 9 4 2 3 2 6" xfId="27290" xr:uid="{00000000-0005-0000-0000-0000006A0000}"/>
    <cellStyle name="Normal 9 4 2 3 2 6 2" xfId="27291" xr:uid="{00000000-0005-0000-0000-0000016A0000}"/>
    <cellStyle name="Normal 9 4 2 3 2 7" xfId="27292" xr:uid="{00000000-0005-0000-0000-0000026A0000}"/>
    <cellStyle name="Normal 9 4 2 3 3" xfId="27293" xr:uid="{00000000-0005-0000-0000-0000036A0000}"/>
    <cellStyle name="Normal 9 4 2 3 3 2" xfId="27294" xr:uid="{00000000-0005-0000-0000-0000046A0000}"/>
    <cellStyle name="Normal 9 4 2 3 3 2 2" xfId="27295" xr:uid="{00000000-0005-0000-0000-0000056A0000}"/>
    <cellStyle name="Normal 9 4 2 3 3 2 2 2" xfId="27296" xr:uid="{00000000-0005-0000-0000-0000066A0000}"/>
    <cellStyle name="Normal 9 4 2 3 3 2 3" xfId="27297" xr:uid="{00000000-0005-0000-0000-0000076A0000}"/>
    <cellStyle name="Normal 9 4 2 3 3 3" xfId="27298" xr:uid="{00000000-0005-0000-0000-0000086A0000}"/>
    <cellStyle name="Normal 9 4 2 3 3 3 2" xfId="27299" xr:uid="{00000000-0005-0000-0000-0000096A0000}"/>
    <cellStyle name="Normal 9 4 2 3 3 3 2 2" xfId="27300" xr:uid="{00000000-0005-0000-0000-00000A6A0000}"/>
    <cellStyle name="Normal 9 4 2 3 3 3 3" xfId="27301" xr:uid="{00000000-0005-0000-0000-00000B6A0000}"/>
    <cellStyle name="Normal 9 4 2 3 3 4" xfId="27302" xr:uid="{00000000-0005-0000-0000-00000C6A0000}"/>
    <cellStyle name="Normal 9 4 2 3 3 4 2" xfId="27303" xr:uid="{00000000-0005-0000-0000-00000D6A0000}"/>
    <cellStyle name="Normal 9 4 2 3 3 5" xfId="27304" xr:uid="{00000000-0005-0000-0000-00000E6A0000}"/>
    <cellStyle name="Normal 9 4 2 3 3 5 2" xfId="27305" xr:uid="{00000000-0005-0000-0000-00000F6A0000}"/>
    <cellStyle name="Normal 9 4 2 3 3 6" xfId="27306" xr:uid="{00000000-0005-0000-0000-0000106A0000}"/>
    <cellStyle name="Normal 9 4 2 3 4" xfId="27307" xr:uid="{00000000-0005-0000-0000-0000116A0000}"/>
    <cellStyle name="Normal 9 4 2 3 4 2" xfId="27308" xr:uid="{00000000-0005-0000-0000-0000126A0000}"/>
    <cellStyle name="Normal 9 4 2 3 4 2 2" xfId="27309" xr:uid="{00000000-0005-0000-0000-0000136A0000}"/>
    <cellStyle name="Normal 9 4 2 3 4 3" xfId="27310" xr:uid="{00000000-0005-0000-0000-0000146A0000}"/>
    <cellStyle name="Normal 9 4 2 3 5" xfId="27311" xr:uid="{00000000-0005-0000-0000-0000156A0000}"/>
    <cellStyle name="Normal 9 4 2 3 5 2" xfId="27312" xr:uid="{00000000-0005-0000-0000-0000166A0000}"/>
    <cellStyle name="Normal 9 4 2 3 5 2 2" xfId="27313" xr:uid="{00000000-0005-0000-0000-0000176A0000}"/>
    <cellStyle name="Normal 9 4 2 3 5 3" xfId="27314" xr:uid="{00000000-0005-0000-0000-0000186A0000}"/>
    <cellStyle name="Normal 9 4 2 3 6" xfId="27315" xr:uid="{00000000-0005-0000-0000-0000196A0000}"/>
    <cellStyle name="Normal 9 4 2 3 6 2" xfId="27316" xr:uid="{00000000-0005-0000-0000-00001A6A0000}"/>
    <cellStyle name="Normal 9 4 2 3 7" xfId="27317" xr:uid="{00000000-0005-0000-0000-00001B6A0000}"/>
    <cellStyle name="Normal 9 4 2 3 7 2" xfId="27318" xr:uid="{00000000-0005-0000-0000-00001C6A0000}"/>
    <cellStyle name="Normal 9 4 2 3 8" xfId="27319" xr:uid="{00000000-0005-0000-0000-00001D6A0000}"/>
    <cellStyle name="Normal 9 4 2 4" xfId="27320" xr:uid="{00000000-0005-0000-0000-00001E6A0000}"/>
    <cellStyle name="Normal 9 4 2 4 2" xfId="27321" xr:uid="{00000000-0005-0000-0000-00001F6A0000}"/>
    <cellStyle name="Normal 9 4 2 4 2 2" xfId="27322" xr:uid="{00000000-0005-0000-0000-0000206A0000}"/>
    <cellStyle name="Normal 9 4 2 4 2 2 2" xfId="27323" xr:uid="{00000000-0005-0000-0000-0000216A0000}"/>
    <cellStyle name="Normal 9 4 2 4 2 2 2 2" xfId="27324" xr:uid="{00000000-0005-0000-0000-0000226A0000}"/>
    <cellStyle name="Normal 9 4 2 4 2 2 3" xfId="27325" xr:uid="{00000000-0005-0000-0000-0000236A0000}"/>
    <cellStyle name="Normal 9 4 2 4 2 3" xfId="27326" xr:uid="{00000000-0005-0000-0000-0000246A0000}"/>
    <cellStyle name="Normal 9 4 2 4 2 3 2" xfId="27327" xr:uid="{00000000-0005-0000-0000-0000256A0000}"/>
    <cellStyle name="Normal 9 4 2 4 2 3 2 2" xfId="27328" xr:uid="{00000000-0005-0000-0000-0000266A0000}"/>
    <cellStyle name="Normal 9 4 2 4 2 3 3" xfId="27329" xr:uid="{00000000-0005-0000-0000-0000276A0000}"/>
    <cellStyle name="Normal 9 4 2 4 2 4" xfId="27330" xr:uid="{00000000-0005-0000-0000-0000286A0000}"/>
    <cellStyle name="Normal 9 4 2 4 2 4 2" xfId="27331" xr:uid="{00000000-0005-0000-0000-0000296A0000}"/>
    <cellStyle name="Normal 9 4 2 4 2 5" xfId="27332" xr:uid="{00000000-0005-0000-0000-00002A6A0000}"/>
    <cellStyle name="Normal 9 4 2 4 2 5 2" xfId="27333" xr:uid="{00000000-0005-0000-0000-00002B6A0000}"/>
    <cellStyle name="Normal 9 4 2 4 2 6" xfId="27334" xr:uid="{00000000-0005-0000-0000-00002C6A0000}"/>
    <cellStyle name="Normal 9 4 2 4 3" xfId="27335" xr:uid="{00000000-0005-0000-0000-00002D6A0000}"/>
    <cellStyle name="Normal 9 4 2 4 3 2" xfId="27336" xr:uid="{00000000-0005-0000-0000-00002E6A0000}"/>
    <cellStyle name="Normal 9 4 2 4 3 2 2" xfId="27337" xr:uid="{00000000-0005-0000-0000-00002F6A0000}"/>
    <cellStyle name="Normal 9 4 2 4 3 3" xfId="27338" xr:uid="{00000000-0005-0000-0000-0000306A0000}"/>
    <cellStyle name="Normal 9 4 2 4 4" xfId="27339" xr:uid="{00000000-0005-0000-0000-0000316A0000}"/>
    <cellStyle name="Normal 9 4 2 4 4 2" xfId="27340" xr:uid="{00000000-0005-0000-0000-0000326A0000}"/>
    <cellStyle name="Normal 9 4 2 4 4 2 2" xfId="27341" xr:uid="{00000000-0005-0000-0000-0000336A0000}"/>
    <cellStyle name="Normal 9 4 2 4 4 3" xfId="27342" xr:uid="{00000000-0005-0000-0000-0000346A0000}"/>
    <cellStyle name="Normal 9 4 2 4 5" xfId="27343" xr:uid="{00000000-0005-0000-0000-0000356A0000}"/>
    <cellStyle name="Normal 9 4 2 4 5 2" xfId="27344" xr:uid="{00000000-0005-0000-0000-0000366A0000}"/>
    <cellStyle name="Normal 9 4 2 4 6" xfId="27345" xr:uid="{00000000-0005-0000-0000-0000376A0000}"/>
    <cellStyle name="Normal 9 4 2 4 6 2" xfId="27346" xr:uid="{00000000-0005-0000-0000-0000386A0000}"/>
    <cellStyle name="Normal 9 4 2 4 7" xfId="27347" xr:uid="{00000000-0005-0000-0000-0000396A0000}"/>
    <cellStyle name="Normal 9 4 2 5" xfId="27348" xr:uid="{00000000-0005-0000-0000-00003A6A0000}"/>
    <cellStyle name="Normal 9 4 2 5 2" xfId="27349" xr:uid="{00000000-0005-0000-0000-00003B6A0000}"/>
    <cellStyle name="Normal 9 4 2 5 2 2" xfId="27350" xr:uid="{00000000-0005-0000-0000-00003C6A0000}"/>
    <cellStyle name="Normal 9 4 2 5 2 2 2" xfId="27351" xr:uid="{00000000-0005-0000-0000-00003D6A0000}"/>
    <cellStyle name="Normal 9 4 2 5 2 2 2 2" xfId="27352" xr:uid="{00000000-0005-0000-0000-00003E6A0000}"/>
    <cellStyle name="Normal 9 4 2 5 2 2 3" xfId="27353" xr:uid="{00000000-0005-0000-0000-00003F6A0000}"/>
    <cellStyle name="Normal 9 4 2 5 2 3" xfId="27354" xr:uid="{00000000-0005-0000-0000-0000406A0000}"/>
    <cellStyle name="Normal 9 4 2 5 2 3 2" xfId="27355" xr:uid="{00000000-0005-0000-0000-0000416A0000}"/>
    <cellStyle name="Normal 9 4 2 5 2 3 2 2" xfId="27356" xr:uid="{00000000-0005-0000-0000-0000426A0000}"/>
    <cellStyle name="Normal 9 4 2 5 2 3 3" xfId="27357" xr:uid="{00000000-0005-0000-0000-0000436A0000}"/>
    <cellStyle name="Normal 9 4 2 5 2 4" xfId="27358" xr:uid="{00000000-0005-0000-0000-0000446A0000}"/>
    <cellStyle name="Normal 9 4 2 5 2 4 2" xfId="27359" xr:uid="{00000000-0005-0000-0000-0000456A0000}"/>
    <cellStyle name="Normal 9 4 2 5 2 5" xfId="27360" xr:uid="{00000000-0005-0000-0000-0000466A0000}"/>
    <cellStyle name="Normal 9 4 2 5 2 5 2" xfId="27361" xr:uid="{00000000-0005-0000-0000-0000476A0000}"/>
    <cellStyle name="Normal 9 4 2 5 2 6" xfId="27362" xr:uid="{00000000-0005-0000-0000-0000486A0000}"/>
    <cellStyle name="Normal 9 4 2 5 3" xfId="27363" xr:uid="{00000000-0005-0000-0000-0000496A0000}"/>
    <cellStyle name="Normal 9 4 2 5 3 2" xfId="27364" xr:uid="{00000000-0005-0000-0000-00004A6A0000}"/>
    <cellStyle name="Normal 9 4 2 5 3 2 2" xfId="27365" xr:uid="{00000000-0005-0000-0000-00004B6A0000}"/>
    <cellStyle name="Normal 9 4 2 5 3 3" xfId="27366" xr:uid="{00000000-0005-0000-0000-00004C6A0000}"/>
    <cellStyle name="Normal 9 4 2 5 4" xfId="27367" xr:uid="{00000000-0005-0000-0000-00004D6A0000}"/>
    <cellStyle name="Normal 9 4 2 5 4 2" xfId="27368" xr:uid="{00000000-0005-0000-0000-00004E6A0000}"/>
    <cellStyle name="Normal 9 4 2 5 4 2 2" xfId="27369" xr:uid="{00000000-0005-0000-0000-00004F6A0000}"/>
    <cellStyle name="Normal 9 4 2 5 4 3" xfId="27370" xr:uid="{00000000-0005-0000-0000-0000506A0000}"/>
    <cellStyle name="Normal 9 4 2 5 5" xfId="27371" xr:uid="{00000000-0005-0000-0000-0000516A0000}"/>
    <cellStyle name="Normal 9 4 2 5 5 2" xfId="27372" xr:uid="{00000000-0005-0000-0000-0000526A0000}"/>
    <cellStyle name="Normal 9 4 2 5 6" xfId="27373" xr:uid="{00000000-0005-0000-0000-0000536A0000}"/>
    <cellStyle name="Normal 9 4 2 5 6 2" xfId="27374" xr:uid="{00000000-0005-0000-0000-0000546A0000}"/>
    <cellStyle name="Normal 9 4 2 5 7" xfId="27375" xr:uid="{00000000-0005-0000-0000-0000556A0000}"/>
    <cellStyle name="Normal 9 4 2 6" xfId="27376" xr:uid="{00000000-0005-0000-0000-0000566A0000}"/>
    <cellStyle name="Normal 9 4 2 6 2" xfId="27377" xr:uid="{00000000-0005-0000-0000-0000576A0000}"/>
    <cellStyle name="Normal 9 4 2 6 2 2" xfId="27378" xr:uid="{00000000-0005-0000-0000-0000586A0000}"/>
    <cellStyle name="Normal 9 4 2 6 2 2 2" xfId="27379" xr:uid="{00000000-0005-0000-0000-0000596A0000}"/>
    <cellStyle name="Normal 9 4 2 6 2 3" xfId="27380" xr:uid="{00000000-0005-0000-0000-00005A6A0000}"/>
    <cellStyle name="Normal 9 4 2 6 3" xfId="27381" xr:uid="{00000000-0005-0000-0000-00005B6A0000}"/>
    <cellStyle name="Normal 9 4 2 6 3 2" xfId="27382" xr:uid="{00000000-0005-0000-0000-00005C6A0000}"/>
    <cellStyle name="Normal 9 4 2 6 3 2 2" xfId="27383" xr:uid="{00000000-0005-0000-0000-00005D6A0000}"/>
    <cellStyle name="Normal 9 4 2 6 3 3" xfId="27384" xr:uid="{00000000-0005-0000-0000-00005E6A0000}"/>
    <cellStyle name="Normal 9 4 2 6 4" xfId="27385" xr:uid="{00000000-0005-0000-0000-00005F6A0000}"/>
    <cellStyle name="Normal 9 4 2 6 4 2" xfId="27386" xr:uid="{00000000-0005-0000-0000-0000606A0000}"/>
    <cellStyle name="Normal 9 4 2 6 5" xfId="27387" xr:uid="{00000000-0005-0000-0000-0000616A0000}"/>
    <cellStyle name="Normal 9 4 2 6 5 2" xfId="27388" xr:uid="{00000000-0005-0000-0000-0000626A0000}"/>
    <cellStyle name="Normal 9 4 2 6 6" xfId="27389" xr:uid="{00000000-0005-0000-0000-0000636A0000}"/>
    <cellStyle name="Normal 9 4 2 7" xfId="27390" xr:uid="{00000000-0005-0000-0000-0000646A0000}"/>
    <cellStyle name="Normal 9 4 2 7 2" xfId="27391" xr:uid="{00000000-0005-0000-0000-0000656A0000}"/>
    <cellStyle name="Normal 9 4 2 7 2 2" xfId="27392" xr:uid="{00000000-0005-0000-0000-0000666A0000}"/>
    <cellStyle name="Normal 9 4 2 7 3" xfId="27393" xr:uid="{00000000-0005-0000-0000-0000676A0000}"/>
    <cellStyle name="Normal 9 4 2 8" xfId="27394" xr:uid="{00000000-0005-0000-0000-0000686A0000}"/>
    <cellStyle name="Normal 9 4 2 8 2" xfId="27395" xr:uid="{00000000-0005-0000-0000-0000696A0000}"/>
    <cellStyle name="Normal 9 4 2 8 2 2" xfId="27396" xr:uid="{00000000-0005-0000-0000-00006A6A0000}"/>
    <cellStyle name="Normal 9 4 2 8 3" xfId="27397" xr:uid="{00000000-0005-0000-0000-00006B6A0000}"/>
    <cellStyle name="Normal 9 4 2 9" xfId="27398" xr:uid="{00000000-0005-0000-0000-00006C6A0000}"/>
    <cellStyle name="Normal 9 4 2 9 2" xfId="27399" xr:uid="{00000000-0005-0000-0000-00006D6A0000}"/>
    <cellStyle name="Normal 9 4 3" xfId="27400" xr:uid="{00000000-0005-0000-0000-00006E6A0000}"/>
    <cellStyle name="Normal 9 4 3 10" xfId="27401" xr:uid="{00000000-0005-0000-0000-00006F6A0000}"/>
    <cellStyle name="Normal 9 4 3 2" xfId="27402" xr:uid="{00000000-0005-0000-0000-0000706A0000}"/>
    <cellStyle name="Normal 9 4 3 2 2" xfId="27403" xr:uid="{00000000-0005-0000-0000-0000716A0000}"/>
    <cellStyle name="Normal 9 4 3 2 2 2" xfId="27404" xr:uid="{00000000-0005-0000-0000-0000726A0000}"/>
    <cellStyle name="Normal 9 4 3 2 2 2 2" xfId="27405" xr:uid="{00000000-0005-0000-0000-0000736A0000}"/>
    <cellStyle name="Normal 9 4 3 2 2 2 2 2" xfId="27406" xr:uid="{00000000-0005-0000-0000-0000746A0000}"/>
    <cellStyle name="Normal 9 4 3 2 2 2 2 2 2" xfId="27407" xr:uid="{00000000-0005-0000-0000-0000756A0000}"/>
    <cellStyle name="Normal 9 4 3 2 2 2 2 3" xfId="27408" xr:uid="{00000000-0005-0000-0000-0000766A0000}"/>
    <cellStyle name="Normal 9 4 3 2 2 2 3" xfId="27409" xr:uid="{00000000-0005-0000-0000-0000776A0000}"/>
    <cellStyle name="Normal 9 4 3 2 2 2 3 2" xfId="27410" xr:uid="{00000000-0005-0000-0000-0000786A0000}"/>
    <cellStyle name="Normal 9 4 3 2 2 2 3 2 2" xfId="27411" xr:uid="{00000000-0005-0000-0000-0000796A0000}"/>
    <cellStyle name="Normal 9 4 3 2 2 2 3 3" xfId="27412" xr:uid="{00000000-0005-0000-0000-00007A6A0000}"/>
    <cellStyle name="Normal 9 4 3 2 2 2 4" xfId="27413" xr:uid="{00000000-0005-0000-0000-00007B6A0000}"/>
    <cellStyle name="Normal 9 4 3 2 2 2 4 2" xfId="27414" xr:uid="{00000000-0005-0000-0000-00007C6A0000}"/>
    <cellStyle name="Normal 9 4 3 2 2 2 5" xfId="27415" xr:uid="{00000000-0005-0000-0000-00007D6A0000}"/>
    <cellStyle name="Normal 9 4 3 2 2 2 5 2" xfId="27416" xr:uid="{00000000-0005-0000-0000-00007E6A0000}"/>
    <cellStyle name="Normal 9 4 3 2 2 2 6" xfId="27417" xr:uid="{00000000-0005-0000-0000-00007F6A0000}"/>
    <cellStyle name="Normal 9 4 3 2 2 3" xfId="27418" xr:uid="{00000000-0005-0000-0000-0000806A0000}"/>
    <cellStyle name="Normal 9 4 3 2 2 3 2" xfId="27419" xr:uid="{00000000-0005-0000-0000-0000816A0000}"/>
    <cellStyle name="Normal 9 4 3 2 2 3 2 2" xfId="27420" xr:uid="{00000000-0005-0000-0000-0000826A0000}"/>
    <cellStyle name="Normal 9 4 3 2 2 3 3" xfId="27421" xr:uid="{00000000-0005-0000-0000-0000836A0000}"/>
    <cellStyle name="Normal 9 4 3 2 2 4" xfId="27422" xr:uid="{00000000-0005-0000-0000-0000846A0000}"/>
    <cellStyle name="Normal 9 4 3 2 2 4 2" xfId="27423" xr:uid="{00000000-0005-0000-0000-0000856A0000}"/>
    <cellStyle name="Normal 9 4 3 2 2 4 2 2" xfId="27424" xr:uid="{00000000-0005-0000-0000-0000866A0000}"/>
    <cellStyle name="Normal 9 4 3 2 2 4 3" xfId="27425" xr:uid="{00000000-0005-0000-0000-0000876A0000}"/>
    <cellStyle name="Normal 9 4 3 2 2 5" xfId="27426" xr:uid="{00000000-0005-0000-0000-0000886A0000}"/>
    <cellStyle name="Normal 9 4 3 2 2 5 2" xfId="27427" xr:uid="{00000000-0005-0000-0000-0000896A0000}"/>
    <cellStyle name="Normal 9 4 3 2 2 6" xfId="27428" xr:uid="{00000000-0005-0000-0000-00008A6A0000}"/>
    <cellStyle name="Normal 9 4 3 2 2 6 2" xfId="27429" xr:uid="{00000000-0005-0000-0000-00008B6A0000}"/>
    <cellStyle name="Normal 9 4 3 2 2 7" xfId="27430" xr:uid="{00000000-0005-0000-0000-00008C6A0000}"/>
    <cellStyle name="Normal 9 4 3 2 3" xfId="27431" xr:uid="{00000000-0005-0000-0000-00008D6A0000}"/>
    <cellStyle name="Normal 9 4 3 2 3 2" xfId="27432" xr:uid="{00000000-0005-0000-0000-00008E6A0000}"/>
    <cellStyle name="Normal 9 4 3 2 3 2 2" xfId="27433" xr:uid="{00000000-0005-0000-0000-00008F6A0000}"/>
    <cellStyle name="Normal 9 4 3 2 3 2 2 2" xfId="27434" xr:uid="{00000000-0005-0000-0000-0000906A0000}"/>
    <cellStyle name="Normal 9 4 3 2 3 2 3" xfId="27435" xr:uid="{00000000-0005-0000-0000-0000916A0000}"/>
    <cellStyle name="Normal 9 4 3 2 3 3" xfId="27436" xr:uid="{00000000-0005-0000-0000-0000926A0000}"/>
    <cellStyle name="Normal 9 4 3 2 3 3 2" xfId="27437" xr:uid="{00000000-0005-0000-0000-0000936A0000}"/>
    <cellStyle name="Normal 9 4 3 2 3 3 2 2" xfId="27438" xr:uid="{00000000-0005-0000-0000-0000946A0000}"/>
    <cellStyle name="Normal 9 4 3 2 3 3 3" xfId="27439" xr:uid="{00000000-0005-0000-0000-0000956A0000}"/>
    <cellStyle name="Normal 9 4 3 2 3 4" xfId="27440" xr:uid="{00000000-0005-0000-0000-0000966A0000}"/>
    <cellStyle name="Normal 9 4 3 2 3 4 2" xfId="27441" xr:uid="{00000000-0005-0000-0000-0000976A0000}"/>
    <cellStyle name="Normal 9 4 3 2 3 5" xfId="27442" xr:uid="{00000000-0005-0000-0000-0000986A0000}"/>
    <cellStyle name="Normal 9 4 3 2 3 5 2" xfId="27443" xr:uid="{00000000-0005-0000-0000-0000996A0000}"/>
    <cellStyle name="Normal 9 4 3 2 3 6" xfId="27444" xr:uid="{00000000-0005-0000-0000-00009A6A0000}"/>
    <cellStyle name="Normal 9 4 3 2 4" xfId="27445" xr:uid="{00000000-0005-0000-0000-00009B6A0000}"/>
    <cellStyle name="Normal 9 4 3 2 4 2" xfId="27446" xr:uid="{00000000-0005-0000-0000-00009C6A0000}"/>
    <cellStyle name="Normal 9 4 3 2 4 2 2" xfId="27447" xr:uid="{00000000-0005-0000-0000-00009D6A0000}"/>
    <cellStyle name="Normal 9 4 3 2 4 3" xfId="27448" xr:uid="{00000000-0005-0000-0000-00009E6A0000}"/>
    <cellStyle name="Normal 9 4 3 2 5" xfId="27449" xr:uid="{00000000-0005-0000-0000-00009F6A0000}"/>
    <cellStyle name="Normal 9 4 3 2 5 2" xfId="27450" xr:uid="{00000000-0005-0000-0000-0000A06A0000}"/>
    <cellStyle name="Normal 9 4 3 2 5 2 2" xfId="27451" xr:uid="{00000000-0005-0000-0000-0000A16A0000}"/>
    <cellStyle name="Normal 9 4 3 2 5 3" xfId="27452" xr:uid="{00000000-0005-0000-0000-0000A26A0000}"/>
    <cellStyle name="Normal 9 4 3 2 6" xfId="27453" xr:uid="{00000000-0005-0000-0000-0000A36A0000}"/>
    <cellStyle name="Normal 9 4 3 2 6 2" xfId="27454" xr:uid="{00000000-0005-0000-0000-0000A46A0000}"/>
    <cellStyle name="Normal 9 4 3 2 7" xfId="27455" xr:uid="{00000000-0005-0000-0000-0000A56A0000}"/>
    <cellStyle name="Normal 9 4 3 2 7 2" xfId="27456" xr:uid="{00000000-0005-0000-0000-0000A66A0000}"/>
    <cellStyle name="Normal 9 4 3 2 8" xfId="27457" xr:uid="{00000000-0005-0000-0000-0000A76A0000}"/>
    <cellStyle name="Normal 9 4 3 3" xfId="27458" xr:uid="{00000000-0005-0000-0000-0000A86A0000}"/>
    <cellStyle name="Normal 9 4 3 3 2" xfId="27459" xr:uid="{00000000-0005-0000-0000-0000A96A0000}"/>
    <cellStyle name="Normal 9 4 3 3 2 2" xfId="27460" xr:uid="{00000000-0005-0000-0000-0000AA6A0000}"/>
    <cellStyle name="Normal 9 4 3 3 2 2 2" xfId="27461" xr:uid="{00000000-0005-0000-0000-0000AB6A0000}"/>
    <cellStyle name="Normal 9 4 3 3 2 2 2 2" xfId="27462" xr:uid="{00000000-0005-0000-0000-0000AC6A0000}"/>
    <cellStyle name="Normal 9 4 3 3 2 2 3" xfId="27463" xr:uid="{00000000-0005-0000-0000-0000AD6A0000}"/>
    <cellStyle name="Normal 9 4 3 3 2 3" xfId="27464" xr:uid="{00000000-0005-0000-0000-0000AE6A0000}"/>
    <cellStyle name="Normal 9 4 3 3 2 3 2" xfId="27465" xr:uid="{00000000-0005-0000-0000-0000AF6A0000}"/>
    <cellStyle name="Normal 9 4 3 3 2 3 2 2" xfId="27466" xr:uid="{00000000-0005-0000-0000-0000B06A0000}"/>
    <cellStyle name="Normal 9 4 3 3 2 3 3" xfId="27467" xr:uid="{00000000-0005-0000-0000-0000B16A0000}"/>
    <cellStyle name="Normal 9 4 3 3 2 4" xfId="27468" xr:uid="{00000000-0005-0000-0000-0000B26A0000}"/>
    <cellStyle name="Normal 9 4 3 3 2 4 2" xfId="27469" xr:uid="{00000000-0005-0000-0000-0000B36A0000}"/>
    <cellStyle name="Normal 9 4 3 3 2 5" xfId="27470" xr:uid="{00000000-0005-0000-0000-0000B46A0000}"/>
    <cellStyle name="Normal 9 4 3 3 2 5 2" xfId="27471" xr:uid="{00000000-0005-0000-0000-0000B56A0000}"/>
    <cellStyle name="Normal 9 4 3 3 2 6" xfId="27472" xr:uid="{00000000-0005-0000-0000-0000B66A0000}"/>
    <cellStyle name="Normal 9 4 3 3 3" xfId="27473" xr:uid="{00000000-0005-0000-0000-0000B76A0000}"/>
    <cellStyle name="Normal 9 4 3 3 3 2" xfId="27474" xr:uid="{00000000-0005-0000-0000-0000B86A0000}"/>
    <cellStyle name="Normal 9 4 3 3 3 2 2" xfId="27475" xr:uid="{00000000-0005-0000-0000-0000B96A0000}"/>
    <cellStyle name="Normal 9 4 3 3 3 3" xfId="27476" xr:uid="{00000000-0005-0000-0000-0000BA6A0000}"/>
    <cellStyle name="Normal 9 4 3 3 4" xfId="27477" xr:uid="{00000000-0005-0000-0000-0000BB6A0000}"/>
    <cellStyle name="Normal 9 4 3 3 4 2" xfId="27478" xr:uid="{00000000-0005-0000-0000-0000BC6A0000}"/>
    <cellStyle name="Normal 9 4 3 3 4 2 2" xfId="27479" xr:uid="{00000000-0005-0000-0000-0000BD6A0000}"/>
    <cellStyle name="Normal 9 4 3 3 4 3" xfId="27480" xr:uid="{00000000-0005-0000-0000-0000BE6A0000}"/>
    <cellStyle name="Normal 9 4 3 3 5" xfId="27481" xr:uid="{00000000-0005-0000-0000-0000BF6A0000}"/>
    <cellStyle name="Normal 9 4 3 3 5 2" xfId="27482" xr:uid="{00000000-0005-0000-0000-0000C06A0000}"/>
    <cellStyle name="Normal 9 4 3 3 6" xfId="27483" xr:uid="{00000000-0005-0000-0000-0000C16A0000}"/>
    <cellStyle name="Normal 9 4 3 3 6 2" xfId="27484" xr:uid="{00000000-0005-0000-0000-0000C26A0000}"/>
    <cellStyle name="Normal 9 4 3 3 7" xfId="27485" xr:uid="{00000000-0005-0000-0000-0000C36A0000}"/>
    <cellStyle name="Normal 9 4 3 4" xfId="27486" xr:uid="{00000000-0005-0000-0000-0000C46A0000}"/>
    <cellStyle name="Normal 9 4 3 4 2" xfId="27487" xr:uid="{00000000-0005-0000-0000-0000C56A0000}"/>
    <cellStyle name="Normal 9 4 3 4 2 2" xfId="27488" xr:uid="{00000000-0005-0000-0000-0000C66A0000}"/>
    <cellStyle name="Normal 9 4 3 4 2 2 2" xfId="27489" xr:uid="{00000000-0005-0000-0000-0000C76A0000}"/>
    <cellStyle name="Normal 9 4 3 4 2 2 2 2" xfId="27490" xr:uid="{00000000-0005-0000-0000-0000C86A0000}"/>
    <cellStyle name="Normal 9 4 3 4 2 2 3" xfId="27491" xr:uid="{00000000-0005-0000-0000-0000C96A0000}"/>
    <cellStyle name="Normal 9 4 3 4 2 3" xfId="27492" xr:uid="{00000000-0005-0000-0000-0000CA6A0000}"/>
    <cellStyle name="Normal 9 4 3 4 2 3 2" xfId="27493" xr:uid="{00000000-0005-0000-0000-0000CB6A0000}"/>
    <cellStyle name="Normal 9 4 3 4 2 3 2 2" xfId="27494" xr:uid="{00000000-0005-0000-0000-0000CC6A0000}"/>
    <cellStyle name="Normal 9 4 3 4 2 3 3" xfId="27495" xr:uid="{00000000-0005-0000-0000-0000CD6A0000}"/>
    <cellStyle name="Normal 9 4 3 4 2 4" xfId="27496" xr:uid="{00000000-0005-0000-0000-0000CE6A0000}"/>
    <cellStyle name="Normal 9 4 3 4 2 4 2" xfId="27497" xr:uid="{00000000-0005-0000-0000-0000CF6A0000}"/>
    <cellStyle name="Normal 9 4 3 4 2 5" xfId="27498" xr:uid="{00000000-0005-0000-0000-0000D06A0000}"/>
    <cellStyle name="Normal 9 4 3 4 2 5 2" xfId="27499" xr:uid="{00000000-0005-0000-0000-0000D16A0000}"/>
    <cellStyle name="Normal 9 4 3 4 2 6" xfId="27500" xr:uid="{00000000-0005-0000-0000-0000D26A0000}"/>
    <cellStyle name="Normal 9 4 3 4 3" xfId="27501" xr:uid="{00000000-0005-0000-0000-0000D36A0000}"/>
    <cellStyle name="Normal 9 4 3 4 3 2" xfId="27502" xr:uid="{00000000-0005-0000-0000-0000D46A0000}"/>
    <cellStyle name="Normal 9 4 3 4 3 2 2" xfId="27503" xr:uid="{00000000-0005-0000-0000-0000D56A0000}"/>
    <cellStyle name="Normal 9 4 3 4 3 3" xfId="27504" xr:uid="{00000000-0005-0000-0000-0000D66A0000}"/>
    <cellStyle name="Normal 9 4 3 4 4" xfId="27505" xr:uid="{00000000-0005-0000-0000-0000D76A0000}"/>
    <cellStyle name="Normal 9 4 3 4 4 2" xfId="27506" xr:uid="{00000000-0005-0000-0000-0000D86A0000}"/>
    <cellStyle name="Normal 9 4 3 4 4 2 2" xfId="27507" xr:uid="{00000000-0005-0000-0000-0000D96A0000}"/>
    <cellStyle name="Normal 9 4 3 4 4 3" xfId="27508" xr:uid="{00000000-0005-0000-0000-0000DA6A0000}"/>
    <cellStyle name="Normal 9 4 3 4 5" xfId="27509" xr:uid="{00000000-0005-0000-0000-0000DB6A0000}"/>
    <cellStyle name="Normal 9 4 3 4 5 2" xfId="27510" xr:uid="{00000000-0005-0000-0000-0000DC6A0000}"/>
    <cellStyle name="Normal 9 4 3 4 6" xfId="27511" xr:uid="{00000000-0005-0000-0000-0000DD6A0000}"/>
    <cellStyle name="Normal 9 4 3 4 6 2" xfId="27512" xr:uid="{00000000-0005-0000-0000-0000DE6A0000}"/>
    <cellStyle name="Normal 9 4 3 4 7" xfId="27513" xr:uid="{00000000-0005-0000-0000-0000DF6A0000}"/>
    <cellStyle name="Normal 9 4 3 5" xfId="27514" xr:uid="{00000000-0005-0000-0000-0000E06A0000}"/>
    <cellStyle name="Normal 9 4 3 5 2" xfId="27515" xr:uid="{00000000-0005-0000-0000-0000E16A0000}"/>
    <cellStyle name="Normal 9 4 3 5 2 2" xfId="27516" xr:uid="{00000000-0005-0000-0000-0000E26A0000}"/>
    <cellStyle name="Normal 9 4 3 5 2 2 2" xfId="27517" xr:uid="{00000000-0005-0000-0000-0000E36A0000}"/>
    <cellStyle name="Normal 9 4 3 5 2 3" xfId="27518" xr:uid="{00000000-0005-0000-0000-0000E46A0000}"/>
    <cellStyle name="Normal 9 4 3 5 3" xfId="27519" xr:uid="{00000000-0005-0000-0000-0000E56A0000}"/>
    <cellStyle name="Normal 9 4 3 5 3 2" xfId="27520" xr:uid="{00000000-0005-0000-0000-0000E66A0000}"/>
    <cellStyle name="Normal 9 4 3 5 3 2 2" xfId="27521" xr:uid="{00000000-0005-0000-0000-0000E76A0000}"/>
    <cellStyle name="Normal 9 4 3 5 3 3" xfId="27522" xr:uid="{00000000-0005-0000-0000-0000E86A0000}"/>
    <cellStyle name="Normal 9 4 3 5 4" xfId="27523" xr:uid="{00000000-0005-0000-0000-0000E96A0000}"/>
    <cellStyle name="Normal 9 4 3 5 4 2" xfId="27524" xr:uid="{00000000-0005-0000-0000-0000EA6A0000}"/>
    <cellStyle name="Normal 9 4 3 5 5" xfId="27525" xr:uid="{00000000-0005-0000-0000-0000EB6A0000}"/>
    <cellStyle name="Normal 9 4 3 5 5 2" xfId="27526" xr:uid="{00000000-0005-0000-0000-0000EC6A0000}"/>
    <cellStyle name="Normal 9 4 3 5 6" xfId="27527" xr:uid="{00000000-0005-0000-0000-0000ED6A0000}"/>
    <cellStyle name="Normal 9 4 3 6" xfId="27528" xr:uid="{00000000-0005-0000-0000-0000EE6A0000}"/>
    <cellStyle name="Normal 9 4 3 6 2" xfId="27529" xr:uid="{00000000-0005-0000-0000-0000EF6A0000}"/>
    <cellStyle name="Normal 9 4 3 6 2 2" xfId="27530" xr:uid="{00000000-0005-0000-0000-0000F06A0000}"/>
    <cellStyle name="Normal 9 4 3 6 3" xfId="27531" xr:uid="{00000000-0005-0000-0000-0000F16A0000}"/>
    <cellStyle name="Normal 9 4 3 7" xfId="27532" xr:uid="{00000000-0005-0000-0000-0000F26A0000}"/>
    <cellStyle name="Normal 9 4 3 7 2" xfId="27533" xr:uid="{00000000-0005-0000-0000-0000F36A0000}"/>
    <cellStyle name="Normal 9 4 3 7 2 2" xfId="27534" xr:uid="{00000000-0005-0000-0000-0000F46A0000}"/>
    <cellStyle name="Normal 9 4 3 7 3" xfId="27535" xr:uid="{00000000-0005-0000-0000-0000F56A0000}"/>
    <cellStyle name="Normal 9 4 3 8" xfId="27536" xr:uid="{00000000-0005-0000-0000-0000F66A0000}"/>
    <cellStyle name="Normal 9 4 3 8 2" xfId="27537" xr:uid="{00000000-0005-0000-0000-0000F76A0000}"/>
    <cellStyle name="Normal 9 4 3 9" xfId="27538" xr:uid="{00000000-0005-0000-0000-0000F86A0000}"/>
    <cellStyle name="Normal 9 4 3 9 2" xfId="27539" xr:uid="{00000000-0005-0000-0000-0000F96A0000}"/>
    <cellStyle name="Normal 9 4 4" xfId="27540" xr:uid="{00000000-0005-0000-0000-0000FA6A0000}"/>
    <cellStyle name="Normal 9 4 4 2" xfId="27541" xr:uid="{00000000-0005-0000-0000-0000FB6A0000}"/>
    <cellStyle name="Normal 9 4 4 2 2" xfId="27542" xr:uid="{00000000-0005-0000-0000-0000FC6A0000}"/>
    <cellStyle name="Normal 9 4 4 2 2 2" xfId="27543" xr:uid="{00000000-0005-0000-0000-0000FD6A0000}"/>
    <cellStyle name="Normal 9 4 4 2 2 2 2" xfId="27544" xr:uid="{00000000-0005-0000-0000-0000FE6A0000}"/>
    <cellStyle name="Normal 9 4 4 2 2 2 2 2" xfId="27545" xr:uid="{00000000-0005-0000-0000-0000FF6A0000}"/>
    <cellStyle name="Normal 9 4 4 2 2 2 3" xfId="27546" xr:uid="{00000000-0005-0000-0000-0000006B0000}"/>
    <cellStyle name="Normal 9 4 4 2 2 3" xfId="27547" xr:uid="{00000000-0005-0000-0000-0000016B0000}"/>
    <cellStyle name="Normal 9 4 4 2 2 3 2" xfId="27548" xr:uid="{00000000-0005-0000-0000-0000026B0000}"/>
    <cellStyle name="Normal 9 4 4 2 2 3 2 2" xfId="27549" xr:uid="{00000000-0005-0000-0000-0000036B0000}"/>
    <cellStyle name="Normal 9 4 4 2 2 3 3" xfId="27550" xr:uid="{00000000-0005-0000-0000-0000046B0000}"/>
    <cellStyle name="Normal 9 4 4 2 2 4" xfId="27551" xr:uid="{00000000-0005-0000-0000-0000056B0000}"/>
    <cellStyle name="Normal 9 4 4 2 2 4 2" xfId="27552" xr:uid="{00000000-0005-0000-0000-0000066B0000}"/>
    <cellStyle name="Normal 9 4 4 2 2 5" xfId="27553" xr:uid="{00000000-0005-0000-0000-0000076B0000}"/>
    <cellStyle name="Normal 9 4 4 2 2 5 2" xfId="27554" xr:uid="{00000000-0005-0000-0000-0000086B0000}"/>
    <cellStyle name="Normal 9 4 4 2 2 6" xfId="27555" xr:uid="{00000000-0005-0000-0000-0000096B0000}"/>
    <cellStyle name="Normal 9 4 4 2 3" xfId="27556" xr:uid="{00000000-0005-0000-0000-00000A6B0000}"/>
    <cellStyle name="Normal 9 4 4 2 3 2" xfId="27557" xr:uid="{00000000-0005-0000-0000-00000B6B0000}"/>
    <cellStyle name="Normal 9 4 4 2 3 2 2" xfId="27558" xr:uid="{00000000-0005-0000-0000-00000C6B0000}"/>
    <cellStyle name="Normal 9 4 4 2 3 3" xfId="27559" xr:uid="{00000000-0005-0000-0000-00000D6B0000}"/>
    <cellStyle name="Normal 9 4 4 2 4" xfId="27560" xr:uid="{00000000-0005-0000-0000-00000E6B0000}"/>
    <cellStyle name="Normal 9 4 4 2 4 2" xfId="27561" xr:uid="{00000000-0005-0000-0000-00000F6B0000}"/>
    <cellStyle name="Normal 9 4 4 2 4 2 2" xfId="27562" xr:uid="{00000000-0005-0000-0000-0000106B0000}"/>
    <cellStyle name="Normal 9 4 4 2 4 3" xfId="27563" xr:uid="{00000000-0005-0000-0000-0000116B0000}"/>
    <cellStyle name="Normal 9 4 4 2 5" xfId="27564" xr:uid="{00000000-0005-0000-0000-0000126B0000}"/>
    <cellStyle name="Normal 9 4 4 2 5 2" xfId="27565" xr:uid="{00000000-0005-0000-0000-0000136B0000}"/>
    <cellStyle name="Normal 9 4 4 2 6" xfId="27566" xr:uid="{00000000-0005-0000-0000-0000146B0000}"/>
    <cellStyle name="Normal 9 4 4 2 6 2" xfId="27567" xr:uid="{00000000-0005-0000-0000-0000156B0000}"/>
    <cellStyle name="Normal 9 4 4 2 7" xfId="27568" xr:uid="{00000000-0005-0000-0000-0000166B0000}"/>
    <cellStyle name="Normal 9 4 4 3" xfId="27569" xr:uid="{00000000-0005-0000-0000-0000176B0000}"/>
    <cellStyle name="Normal 9 4 4 3 2" xfId="27570" xr:uid="{00000000-0005-0000-0000-0000186B0000}"/>
    <cellStyle name="Normal 9 4 4 3 2 2" xfId="27571" xr:uid="{00000000-0005-0000-0000-0000196B0000}"/>
    <cellStyle name="Normal 9 4 4 3 2 2 2" xfId="27572" xr:uid="{00000000-0005-0000-0000-00001A6B0000}"/>
    <cellStyle name="Normal 9 4 4 3 2 3" xfId="27573" xr:uid="{00000000-0005-0000-0000-00001B6B0000}"/>
    <cellStyle name="Normal 9 4 4 3 3" xfId="27574" xr:uid="{00000000-0005-0000-0000-00001C6B0000}"/>
    <cellStyle name="Normal 9 4 4 3 3 2" xfId="27575" xr:uid="{00000000-0005-0000-0000-00001D6B0000}"/>
    <cellStyle name="Normal 9 4 4 3 3 2 2" xfId="27576" xr:uid="{00000000-0005-0000-0000-00001E6B0000}"/>
    <cellStyle name="Normal 9 4 4 3 3 3" xfId="27577" xr:uid="{00000000-0005-0000-0000-00001F6B0000}"/>
    <cellStyle name="Normal 9 4 4 3 4" xfId="27578" xr:uid="{00000000-0005-0000-0000-0000206B0000}"/>
    <cellStyle name="Normal 9 4 4 3 4 2" xfId="27579" xr:uid="{00000000-0005-0000-0000-0000216B0000}"/>
    <cellStyle name="Normal 9 4 4 3 5" xfId="27580" xr:uid="{00000000-0005-0000-0000-0000226B0000}"/>
    <cellStyle name="Normal 9 4 4 3 5 2" xfId="27581" xr:uid="{00000000-0005-0000-0000-0000236B0000}"/>
    <cellStyle name="Normal 9 4 4 3 6" xfId="27582" xr:uid="{00000000-0005-0000-0000-0000246B0000}"/>
    <cellStyle name="Normal 9 4 4 4" xfId="27583" xr:uid="{00000000-0005-0000-0000-0000256B0000}"/>
    <cellStyle name="Normal 9 4 4 4 2" xfId="27584" xr:uid="{00000000-0005-0000-0000-0000266B0000}"/>
    <cellStyle name="Normal 9 4 4 4 2 2" xfId="27585" xr:uid="{00000000-0005-0000-0000-0000276B0000}"/>
    <cellStyle name="Normal 9 4 4 4 3" xfId="27586" xr:uid="{00000000-0005-0000-0000-0000286B0000}"/>
    <cellStyle name="Normal 9 4 4 5" xfId="27587" xr:uid="{00000000-0005-0000-0000-0000296B0000}"/>
    <cellStyle name="Normal 9 4 4 5 2" xfId="27588" xr:uid="{00000000-0005-0000-0000-00002A6B0000}"/>
    <cellStyle name="Normal 9 4 4 5 2 2" xfId="27589" xr:uid="{00000000-0005-0000-0000-00002B6B0000}"/>
    <cellStyle name="Normal 9 4 4 5 3" xfId="27590" xr:uid="{00000000-0005-0000-0000-00002C6B0000}"/>
    <cellStyle name="Normal 9 4 4 6" xfId="27591" xr:uid="{00000000-0005-0000-0000-00002D6B0000}"/>
    <cellStyle name="Normal 9 4 4 6 2" xfId="27592" xr:uid="{00000000-0005-0000-0000-00002E6B0000}"/>
    <cellStyle name="Normal 9 4 4 7" xfId="27593" xr:uid="{00000000-0005-0000-0000-00002F6B0000}"/>
    <cellStyle name="Normal 9 4 4 7 2" xfId="27594" xr:uid="{00000000-0005-0000-0000-0000306B0000}"/>
    <cellStyle name="Normal 9 4 4 8" xfId="27595" xr:uid="{00000000-0005-0000-0000-0000316B0000}"/>
    <cellStyle name="Normal 9 4 5" xfId="27596" xr:uid="{00000000-0005-0000-0000-0000326B0000}"/>
    <cellStyle name="Normal 9 4 5 2" xfId="27597" xr:uid="{00000000-0005-0000-0000-0000336B0000}"/>
    <cellStyle name="Normal 9 4 5 2 2" xfId="27598" xr:uid="{00000000-0005-0000-0000-0000346B0000}"/>
    <cellStyle name="Normal 9 4 5 2 2 2" xfId="27599" xr:uid="{00000000-0005-0000-0000-0000356B0000}"/>
    <cellStyle name="Normal 9 4 5 2 2 2 2" xfId="27600" xr:uid="{00000000-0005-0000-0000-0000366B0000}"/>
    <cellStyle name="Normal 9 4 5 2 2 3" xfId="27601" xr:uid="{00000000-0005-0000-0000-0000376B0000}"/>
    <cellStyle name="Normal 9 4 5 2 3" xfId="27602" xr:uid="{00000000-0005-0000-0000-0000386B0000}"/>
    <cellStyle name="Normal 9 4 5 2 3 2" xfId="27603" xr:uid="{00000000-0005-0000-0000-0000396B0000}"/>
    <cellStyle name="Normal 9 4 5 2 3 2 2" xfId="27604" xr:uid="{00000000-0005-0000-0000-00003A6B0000}"/>
    <cellStyle name="Normal 9 4 5 2 3 3" xfId="27605" xr:uid="{00000000-0005-0000-0000-00003B6B0000}"/>
    <cellStyle name="Normal 9 4 5 2 4" xfId="27606" xr:uid="{00000000-0005-0000-0000-00003C6B0000}"/>
    <cellStyle name="Normal 9 4 5 2 4 2" xfId="27607" xr:uid="{00000000-0005-0000-0000-00003D6B0000}"/>
    <cellStyle name="Normal 9 4 5 2 5" xfId="27608" xr:uid="{00000000-0005-0000-0000-00003E6B0000}"/>
    <cellStyle name="Normal 9 4 5 2 5 2" xfId="27609" xr:uid="{00000000-0005-0000-0000-00003F6B0000}"/>
    <cellStyle name="Normal 9 4 5 2 6" xfId="27610" xr:uid="{00000000-0005-0000-0000-0000406B0000}"/>
    <cellStyle name="Normal 9 4 5 3" xfId="27611" xr:uid="{00000000-0005-0000-0000-0000416B0000}"/>
    <cellStyle name="Normal 9 4 5 3 2" xfId="27612" xr:uid="{00000000-0005-0000-0000-0000426B0000}"/>
    <cellStyle name="Normal 9 4 5 3 2 2" xfId="27613" xr:uid="{00000000-0005-0000-0000-0000436B0000}"/>
    <cellStyle name="Normal 9 4 5 3 3" xfId="27614" xr:uid="{00000000-0005-0000-0000-0000446B0000}"/>
    <cellStyle name="Normal 9 4 5 4" xfId="27615" xr:uid="{00000000-0005-0000-0000-0000456B0000}"/>
    <cellStyle name="Normal 9 4 5 4 2" xfId="27616" xr:uid="{00000000-0005-0000-0000-0000466B0000}"/>
    <cellStyle name="Normal 9 4 5 4 2 2" xfId="27617" xr:uid="{00000000-0005-0000-0000-0000476B0000}"/>
    <cellStyle name="Normal 9 4 5 4 3" xfId="27618" xr:uid="{00000000-0005-0000-0000-0000486B0000}"/>
    <cellStyle name="Normal 9 4 5 5" xfId="27619" xr:uid="{00000000-0005-0000-0000-0000496B0000}"/>
    <cellStyle name="Normal 9 4 5 5 2" xfId="27620" xr:uid="{00000000-0005-0000-0000-00004A6B0000}"/>
    <cellStyle name="Normal 9 4 5 6" xfId="27621" xr:uid="{00000000-0005-0000-0000-00004B6B0000}"/>
    <cellStyle name="Normal 9 4 5 6 2" xfId="27622" xr:uid="{00000000-0005-0000-0000-00004C6B0000}"/>
    <cellStyle name="Normal 9 4 5 7" xfId="27623" xr:uid="{00000000-0005-0000-0000-00004D6B0000}"/>
    <cellStyle name="Normal 9 4 6" xfId="27624" xr:uid="{00000000-0005-0000-0000-00004E6B0000}"/>
    <cellStyle name="Normal 9 4 6 2" xfId="27625" xr:uid="{00000000-0005-0000-0000-00004F6B0000}"/>
    <cellStyle name="Normal 9 4 6 2 2" xfId="27626" xr:uid="{00000000-0005-0000-0000-0000506B0000}"/>
    <cellStyle name="Normal 9 4 6 2 2 2" xfId="27627" xr:uid="{00000000-0005-0000-0000-0000516B0000}"/>
    <cellStyle name="Normal 9 4 6 2 2 2 2" xfId="27628" xr:uid="{00000000-0005-0000-0000-0000526B0000}"/>
    <cellStyle name="Normal 9 4 6 2 2 3" xfId="27629" xr:uid="{00000000-0005-0000-0000-0000536B0000}"/>
    <cellStyle name="Normal 9 4 6 2 3" xfId="27630" xr:uid="{00000000-0005-0000-0000-0000546B0000}"/>
    <cellStyle name="Normal 9 4 6 2 3 2" xfId="27631" xr:uid="{00000000-0005-0000-0000-0000556B0000}"/>
    <cellStyle name="Normal 9 4 6 2 3 2 2" xfId="27632" xr:uid="{00000000-0005-0000-0000-0000566B0000}"/>
    <cellStyle name="Normal 9 4 6 2 3 3" xfId="27633" xr:uid="{00000000-0005-0000-0000-0000576B0000}"/>
    <cellStyle name="Normal 9 4 6 2 4" xfId="27634" xr:uid="{00000000-0005-0000-0000-0000586B0000}"/>
    <cellStyle name="Normal 9 4 6 2 4 2" xfId="27635" xr:uid="{00000000-0005-0000-0000-0000596B0000}"/>
    <cellStyle name="Normal 9 4 6 2 5" xfId="27636" xr:uid="{00000000-0005-0000-0000-00005A6B0000}"/>
    <cellStyle name="Normal 9 4 6 2 5 2" xfId="27637" xr:uid="{00000000-0005-0000-0000-00005B6B0000}"/>
    <cellStyle name="Normal 9 4 6 2 6" xfId="27638" xr:uid="{00000000-0005-0000-0000-00005C6B0000}"/>
    <cellStyle name="Normal 9 4 6 3" xfId="27639" xr:uid="{00000000-0005-0000-0000-00005D6B0000}"/>
    <cellStyle name="Normal 9 4 6 3 2" xfId="27640" xr:uid="{00000000-0005-0000-0000-00005E6B0000}"/>
    <cellStyle name="Normal 9 4 6 3 2 2" xfId="27641" xr:uid="{00000000-0005-0000-0000-00005F6B0000}"/>
    <cellStyle name="Normal 9 4 6 3 3" xfId="27642" xr:uid="{00000000-0005-0000-0000-0000606B0000}"/>
    <cellStyle name="Normal 9 4 6 4" xfId="27643" xr:uid="{00000000-0005-0000-0000-0000616B0000}"/>
    <cellStyle name="Normal 9 4 6 4 2" xfId="27644" xr:uid="{00000000-0005-0000-0000-0000626B0000}"/>
    <cellStyle name="Normal 9 4 6 4 2 2" xfId="27645" xr:uid="{00000000-0005-0000-0000-0000636B0000}"/>
    <cellStyle name="Normal 9 4 6 4 3" xfId="27646" xr:uid="{00000000-0005-0000-0000-0000646B0000}"/>
    <cellStyle name="Normal 9 4 6 5" xfId="27647" xr:uid="{00000000-0005-0000-0000-0000656B0000}"/>
    <cellStyle name="Normal 9 4 6 5 2" xfId="27648" xr:uid="{00000000-0005-0000-0000-0000666B0000}"/>
    <cellStyle name="Normal 9 4 6 6" xfId="27649" xr:uid="{00000000-0005-0000-0000-0000676B0000}"/>
    <cellStyle name="Normal 9 4 6 6 2" xfId="27650" xr:uid="{00000000-0005-0000-0000-0000686B0000}"/>
    <cellStyle name="Normal 9 4 6 7" xfId="27651" xr:uid="{00000000-0005-0000-0000-0000696B0000}"/>
    <cellStyle name="Normal 9 4 7" xfId="27652" xr:uid="{00000000-0005-0000-0000-00006A6B0000}"/>
    <cellStyle name="Normal 9 4 7 2" xfId="27653" xr:uid="{00000000-0005-0000-0000-00006B6B0000}"/>
    <cellStyle name="Normal 9 4 7 2 2" xfId="27654" xr:uid="{00000000-0005-0000-0000-00006C6B0000}"/>
    <cellStyle name="Normal 9 4 7 2 2 2" xfId="27655" xr:uid="{00000000-0005-0000-0000-00006D6B0000}"/>
    <cellStyle name="Normal 9 4 7 2 3" xfId="27656" xr:uid="{00000000-0005-0000-0000-00006E6B0000}"/>
    <cellStyle name="Normal 9 4 7 3" xfId="27657" xr:uid="{00000000-0005-0000-0000-00006F6B0000}"/>
    <cellStyle name="Normal 9 4 7 3 2" xfId="27658" xr:uid="{00000000-0005-0000-0000-0000706B0000}"/>
    <cellStyle name="Normal 9 4 7 3 2 2" xfId="27659" xr:uid="{00000000-0005-0000-0000-0000716B0000}"/>
    <cellStyle name="Normal 9 4 7 3 3" xfId="27660" xr:uid="{00000000-0005-0000-0000-0000726B0000}"/>
    <cellStyle name="Normal 9 4 7 4" xfId="27661" xr:uid="{00000000-0005-0000-0000-0000736B0000}"/>
    <cellStyle name="Normal 9 4 7 4 2" xfId="27662" xr:uid="{00000000-0005-0000-0000-0000746B0000}"/>
    <cellStyle name="Normal 9 4 7 5" xfId="27663" xr:uid="{00000000-0005-0000-0000-0000756B0000}"/>
    <cellStyle name="Normal 9 4 7 5 2" xfId="27664" xr:uid="{00000000-0005-0000-0000-0000766B0000}"/>
    <cellStyle name="Normal 9 4 7 6" xfId="27665" xr:uid="{00000000-0005-0000-0000-0000776B0000}"/>
    <cellStyle name="Normal 9 4 8" xfId="27666" xr:uid="{00000000-0005-0000-0000-0000786B0000}"/>
    <cellStyle name="Normal 9 4 8 2" xfId="27667" xr:uid="{00000000-0005-0000-0000-0000796B0000}"/>
    <cellStyle name="Normal 9 4 8 2 2" xfId="27668" xr:uid="{00000000-0005-0000-0000-00007A6B0000}"/>
    <cellStyle name="Normal 9 4 8 3" xfId="27669" xr:uid="{00000000-0005-0000-0000-00007B6B0000}"/>
    <cellStyle name="Normal 9 4 9" xfId="27670" xr:uid="{00000000-0005-0000-0000-00007C6B0000}"/>
    <cellStyle name="Normal 9 4 9 2" xfId="27671" xr:uid="{00000000-0005-0000-0000-00007D6B0000}"/>
    <cellStyle name="Normal 9 4 9 2 2" xfId="27672" xr:uid="{00000000-0005-0000-0000-00007E6B0000}"/>
    <cellStyle name="Normal 9 4 9 3" xfId="27673" xr:uid="{00000000-0005-0000-0000-00007F6B0000}"/>
    <cellStyle name="Normal 9 5" xfId="27674" xr:uid="{00000000-0005-0000-0000-0000806B0000}"/>
    <cellStyle name="Normal 9 5 10" xfId="27675" xr:uid="{00000000-0005-0000-0000-0000816B0000}"/>
    <cellStyle name="Normal 9 5 10 2" xfId="27676" xr:uid="{00000000-0005-0000-0000-0000826B0000}"/>
    <cellStyle name="Normal 9 5 11" xfId="27677" xr:uid="{00000000-0005-0000-0000-0000836B0000}"/>
    <cellStyle name="Normal 9 5 2" xfId="27678" xr:uid="{00000000-0005-0000-0000-0000846B0000}"/>
    <cellStyle name="Normal 9 5 2 10" xfId="27679" xr:uid="{00000000-0005-0000-0000-0000856B0000}"/>
    <cellStyle name="Normal 9 5 2 2" xfId="27680" xr:uid="{00000000-0005-0000-0000-0000866B0000}"/>
    <cellStyle name="Normal 9 5 2 2 2" xfId="27681" xr:uid="{00000000-0005-0000-0000-0000876B0000}"/>
    <cellStyle name="Normal 9 5 2 2 2 2" xfId="27682" xr:uid="{00000000-0005-0000-0000-0000886B0000}"/>
    <cellStyle name="Normal 9 5 2 2 2 2 2" xfId="27683" xr:uid="{00000000-0005-0000-0000-0000896B0000}"/>
    <cellStyle name="Normal 9 5 2 2 2 2 2 2" xfId="27684" xr:uid="{00000000-0005-0000-0000-00008A6B0000}"/>
    <cellStyle name="Normal 9 5 2 2 2 2 2 2 2" xfId="27685" xr:uid="{00000000-0005-0000-0000-00008B6B0000}"/>
    <cellStyle name="Normal 9 5 2 2 2 2 2 3" xfId="27686" xr:uid="{00000000-0005-0000-0000-00008C6B0000}"/>
    <cellStyle name="Normal 9 5 2 2 2 2 3" xfId="27687" xr:uid="{00000000-0005-0000-0000-00008D6B0000}"/>
    <cellStyle name="Normal 9 5 2 2 2 2 3 2" xfId="27688" xr:uid="{00000000-0005-0000-0000-00008E6B0000}"/>
    <cellStyle name="Normal 9 5 2 2 2 2 3 2 2" xfId="27689" xr:uid="{00000000-0005-0000-0000-00008F6B0000}"/>
    <cellStyle name="Normal 9 5 2 2 2 2 3 3" xfId="27690" xr:uid="{00000000-0005-0000-0000-0000906B0000}"/>
    <cellStyle name="Normal 9 5 2 2 2 2 4" xfId="27691" xr:uid="{00000000-0005-0000-0000-0000916B0000}"/>
    <cellStyle name="Normal 9 5 2 2 2 2 4 2" xfId="27692" xr:uid="{00000000-0005-0000-0000-0000926B0000}"/>
    <cellStyle name="Normal 9 5 2 2 2 2 5" xfId="27693" xr:uid="{00000000-0005-0000-0000-0000936B0000}"/>
    <cellStyle name="Normal 9 5 2 2 2 2 5 2" xfId="27694" xr:uid="{00000000-0005-0000-0000-0000946B0000}"/>
    <cellStyle name="Normal 9 5 2 2 2 2 6" xfId="27695" xr:uid="{00000000-0005-0000-0000-0000956B0000}"/>
    <cellStyle name="Normal 9 5 2 2 2 3" xfId="27696" xr:uid="{00000000-0005-0000-0000-0000966B0000}"/>
    <cellStyle name="Normal 9 5 2 2 2 3 2" xfId="27697" xr:uid="{00000000-0005-0000-0000-0000976B0000}"/>
    <cellStyle name="Normal 9 5 2 2 2 3 2 2" xfId="27698" xr:uid="{00000000-0005-0000-0000-0000986B0000}"/>
    <cellStyle name="Normal 9 5 2 2 2 3 3" xfId="27699" xr:uid="{00000000-0005-0000-0000-0000996B0000}"/>
    <cellStyle name="Normal 9 5 2 2 2 4" xfId="27700" xr:uid="{00000000-0005-0000-0000-00009A6B0000}"/>
    <cellStyle name="Normal 9 5 2 2 2 4 2" xfId="27701" xr:uid="{00000000-0005-0000-0000-00009B6B0000}"/>
    <cellStyle name="Normal 9 5 2 2 2 4 2 2" xfId="27702" xr:uid="{00000000-0005-0000-0000-00009C6B0000}"/>
    <cellStyle name="Normal 9 5 2 2 2 4 3" xfId="27703" xr:uid="{00000000-0005-0000-0000-00009D6B0000}"/>
    <cellStyle name="Normal 9 5 2 2 2 5" xfId="27704" xr:uid="{00000000-0005-0000-0000-00009E6B0000}"/>
    <cellStyle name="Normal 9 5 2 2 2 5 2" xfId="27705" xr:uid="{00000000-0005-0000-0000-00009F6B0000}"/>
    <cellStyle name="Normal 9 5 2 2 2 6" xfId="27706" xr:uid="{00000000-0005-0000-0000-0000A06B0000}"/>
    <cellStyle name="Normal 9 5 2 2 2 6 2" xfId="27707" xr:uid="{00000000-0005-0000-0000-0000A16B0000}"/>
    <cellStyle name="Normal 9 5 2 2 2 7" xfId="27708" xr:uid="{00000000-0005-0000-0000-0000A26B0000}"/>
    <cellStyle name="Normal 9 5 2 2 3" xfId="27709" xr:uid="{00000000-0005-0000-0000-0000A36B0000}"/>
    <cellStyle name="Normal 9 5 2 2 3 2" xfId="27710" xr:uid="{00000000-0005-0000-0000-0000A46B0000}"/>
    <cellStyle name="Normal 9 5 2 2 3 2 2" xfId="27711" xr:uid="{00000000-0005-0000-0000-0000A56B0000}"/>
    <cellStyle name="Normal 9 5 2 2 3 2 2 2" xfId="27712" xr:uid="{00000000-0005-0000-0000-0000A66B0000}"/>
    <cellStyle name="Normal 9 5 2 2 3 2 3" xfId="27713" xr:uid="{00000000-0005-0000-0000-0000A76B0000}"/>
    <cellStyle name="Normal 9 5 2 2 3 3" xfId="27714" xr:uid="{00000000-0005-0000-0000-0000A86B0000}"/>
    <cellStyle name="Normal 9 5 2 2 3 3 2" xfId="27715" xr:uid="{00000000-0005-0000-0000-0000A96B0000}"/>
    <cellStyle name="Normal 9 5 2 2 3 3 2 2" xfId="27716" xr:uid="{00000000-0005-0000-0000-0000AA6B0000}"/>
    <cellStyle name="Normal 9 5 2 2 3 3 3" xfId="27717" xr:uid="{00000000-0005-0000-0000-0000AB6B0000}"/>
    <cellStyle name="Normal 9 5 2 2 3 4" xfId="27718" xr:uid="{00000000-0005-0000-0000-0000AC6B0000}"/>
    <cellStyle name="Normal 9 5 2 2 3 4 2" xfId="27719" xr:uid="{00000000-0005-0000-0000-0000AD6B0000}"/>
    <cellStyle name="Normal 9 5 2 2 3 5" xfId="27720" xr:uid="{00000000-0005-0000-0000-0000AE6B0000}"/>
    <cellStyle name="Normal 9 5 2 2 3 5 2" xfId="27721" xr:uid="{00000000-0005-0000-0000-0000AF6B0000}"/>
    <cellStyle name="Normal 9 5 2 2 3 6" xfId="27722" xr:uid="{00000000-0005-0000-0000-0000B06B0000}"/>
    <cellStyle name="Normal 9 5 2 2 4" xfId="27723" xr:uid="{00000000-0005-0000-0000-0000B16B0000}"/>
    <cellStyle name="Normal 9 5 2 2 4 2" xfId="27724" xr:uid="{00000000-0005-0000-0000-0000B26B0000}"/>
    <cellStyle name="Normal 9 5 2 2 4 2 2" xfId="27725" xr:uid="{00000000-0005-0000-0000-0000B36B0000}"/>
    <cellStyle name="Normal 9 5 2 2 4 3" xfId="27726" xr:uid="{00000000-0005-0000-0000-0000B46B0000}"/>
    <cellStyle name="Normal 9 5 2 2 5" xfId="27727" xr:uid="{00000000-0005-0000-0000-0000B56B0000}"/>
    <cellStyle name="Normal 9 5 2 2 5 2" xfId="27728" xr:uid="{00000000-0005-0000-0000-0000B66B0000}"/>
    <cellStyle name="Normal 9 5 2 2 5 2 2" xfId="27729" xr:uid="{00000000-0005-0000-0000-0000B76B0000}"/>
    <cellStyle name="Normal 9 5 2 2 5 3" xfId="27730" xr:uid="{00000000-0005-0000-0000-0000B86B0000}"/>
    <cellStyle name="Normal 9 5 2 2 6" xfId="27731" xr:uid="{00000000-0005-0000-0000-0000B96B0000}"/>
    <cellStyle name="Normal 9 5 2 2 6 2" xfId="27732" xr:uid="{00000000-0005-0000-0000-0000BA6B0000}"/>
    <cellStyle name="Normal 9 5 2 2 7" xfId="27733" xr:uid="{00000000-0005-0000-0000-0000BB6B0000}"/>
    <cellStyle name="Normal 9 5 2 2 7 2" xfId="27734" xr:uid="{00000000-0005-0000-0000-0000BC6B0000}"/>
    <cellStyle name="Normal 9 5 2 2 8" xfId="27735" xr:uid="{00000000-0005-0000-0000-0000BD6B0000}"/>
    <cellStyle name="Normal 9 5 2 3" xfId="27736" xr:uid="{00000000-0005-0000-0000-0000BE6B0000}"/>
    <cellStyle name="Normal 9 5 2 3 2" xfId="27737" xr:uid="{00000000-0005-0000-0000-0000BF6B0000}"/>
    <cellStyle name="Normal 9 5 2 3 2 2" xfId="27738" xr:uid="{00000000-0005-0000-0000-0000C06B0000}"/>
    <cellStyle name="Normal 9 5 2 3 2 2 2" xfId="27739" xr:uid="{00000000-0005-0000-0000-0000C16B0000}"/>
    <cellStyle name="Normal 9 5 2 3 2 2 2 2" xfId="27740" xr:uid="{00000000-0005-0000-0000-0000C26B0000}"/>
    <cellStyle name="Normal 9 5 2 3 2 2 3" xfId="27741" xr:uid="{00000000-0005-0000-0000-0000C36B0000}"/>
    <cellStyle name="Normal 9 5 2 3 2 3" xfId="27742" xr:uid="{00000000-0005-0000-0000-0000C46B0000}"/>
    <cellStyle name="Normal 9 5 2 3 2 3 2" xfId="27743" xr:uid="{00000000-0005-0000-0000-0000C56B0000}"/>
    <cellStyle name="Normal 9 5 2 3 2 3 2 2" xfId="27744" xr:uid="{00000000-0005-0000-0000-0000C66B0000}"/>
    <cellStyle name="Normal 9 5 2 3 2 3 3" xfId="27745" xr:uid="{00000000-0005-0000-0000-0000C76B0000}"/>
    <cellStyle name="Normal 9 5 2 3 2 4" xfId="27746" xr:uid="{00000000-0005-0000-0000-0000C86B0000}"/>
    <cellStyle name="Normal 9 5 2 3 2 4 2" xfId="27747" xr:uid="{00000000-0005-0000-0000-0000C96B0000}"/>
    <cellStyle name="Normal 9 5 2 3 2 5" xfId="27748" xr:uid="{00000000-0005-0000-0000-0000CA6B0000}"/>
    <cellStyle name="Normal 9 5 2 3 2 5 2" xfId="27749" xr:uid="{00000000-0005-0000-0000-0000CB6B0000}"/>
    <cellStyle name="Normal 9 5 2 3 2 6" xfId="27750" xr:uid="{00000000-0005-0000-0000-0000CC6B0000}"/>
    <cellStyle name="Normal 9 5 2 3 3" xfId="27751" xr:uid="{00000000-0005-0000-0000-0000CD6B0000}"/>
    <cellStyle name="Normal 9 5 2 3 3 2" xfId="27752" xr:uid="{00000000-0005-0000-0000-0000CE6B0000}"/>
    <cellStyle name="Normal 9 5 2 3 3 2 2" xfId="27753" xr:uid="{00000000-0005-0000-0000-0000CF6B0000}"/>
    <cellStyle name="Normal 9 5 2 3 3 3" xfId="27754" xr:uid="{00000000-0005-0000-0000-0000D06B0000}"/>
    <cellStyle name="Normal 9 5 2 3 4" xfId="27755" xr:uid="{00000000-0005-0000-0000-0000D16B0000}"/>
    <cellStyle name="Normal 9 5 2 3 4 2" xfId="27756" xr:uid="{00000000-0005-0000-0000-0000D26B0000}"/>
    <cellStyle name="Normal 9 5 2 3 4 2 2" xfId="27757" xr:uid="{00000000-0005-0000-0000-0000D36B0000}"/>
    <cellStyle name="Normal 9 5 2 3 4 3" xfId="27758" xr:uid="{00000000-0005-0000-0000-0000D46B0000}"/>
    <cellStyle name="Normal 9 5 2 3 5" xfId="27759" xr:uid="{00000000-0005-0000-0000-0000D56B0000}"/>
    <cellStyle name="Normal 9 5 2 3 5 2" xfId="27760" xr:uid="{00000000-0005-0000-0000-0000D66B0000}"/>
    <cellStyle name="Normal 9 5 2 3 6" xfId="27761" xr:uid="{00000000-0005-0000-0000-0000D76B0000}"/>
    <cellStyle name="Normal 9 5 2 3 6 2" xfId="27762" xr:uid="{00000000-0005-0000-0000-0000D86B0000}"/>
    <cellStyle name="Normal 9 5 2 3 7" xfId="27763" xr:uid="{00000000-0005-0000-0000-0000D96B0000}"/>
    <cellStyle name="Normal 9 5 2 4" xfId="27764" xr:uid="{00000000-0005-0000-0000-0000DA6B0000}"/>
    <cellStyle name="Normal 9 5 2 4 2" xfId="27765" xr:uid="{00000000-0005-0000-0000-0000DB6B0000}"/>
    <cellStyle name="Normal 9 5 2 4 2 2" xfId="27766" xr:uid="{00000000-0005-0000-0000-0000DC6B0000}"/>
    <cellStyle name="Normal 9 5 2 4 2 2 2" xfId="27767" xr:uid="{00000000-0005-0000-0000-0000DD6B0000}"/>
    <cellStyle name="Normal 9 5 2 4 2 2 2 2" xfId="27768" xr:uid="{00000000-0005-0000-0000-0000DE6B0000}"/>
    <cellStyle name="Normal 9 5 2 4 2 2 3" xfId="27769" xr:uid="{00000000-0005-0000-0000-0000DF6B0000}"/>
    <cellStyle name="Normal 9 5 2 4 2 3" xfId="27770" xr:uid="{00000000-0005-0000-0000-0000E06B0000}"/>
    <cellStyle name="Normal 9 5 2 4 2 3 2" xfId="27771" xr:uid="{00000000-0005-0000-0000-0000E16B0000}"/>
    <cellStyle name="Normal 9 5 2 4 2 3 2 2" xfId="27772" xr:uid="{00000000-0005-0000-0000-0000E26B0000}"/>
    <cellStyle name="Normal 9 5 2 4 2 3 3" xfId="27773" xr:uid="{00000000-0005-0000-0000-0000E36B0000}"/>
    <cellStyle name="Normal 9 5 2 4 2 4" xfId="27774" xr:uid="{00000000-0005-0000-0000-0000E46B0000}"/>
    <cellStyle name="Normal 9 5 2 4 2 4 2" xfId="27775" xr:uid="{00000000-0005-0000-0000-0000E56B0000}"/>
    <cellStyle name="Normal 9 5 2 4 2 5" xfId="27776" xr:uid="{00000000-0005-0000-0000-0000E66B0000}"/>
    <cellStyle name="Normal 9 5 2 4 2 5 2" xfId="27777" xr:uid="{00000000-0005-0000-0000-0000E76B0000}"/>
    <cellStyle name="Normal 9 5 2 4 2 6" xfId="27778" xr:uid="{00000000-0005-0000-0000-0000E86B0000}"/>
    <cellStyle name="Normal 9 5 2 4 3" xfId="27779" xr:uid="{00000000-0005-0000-0000-0000E96B0000}"/>
    <cellStyle name="Normal 9 5 2 4 3 2" xfId="27780" xr:uid="{00000000-0005-0000-0000-0000EA6B0000}"/>
    <cellStyle name="Normal 9 5 2 4 3 2 2" xfId="27781" xr:uid="{00000000-0005-0000-0000-0000EB6B0000}"/>
    <cellStyle name="Normal 9 5 2 4 3 3" xfId="27782" xr:uid="{00000000-0005-0000-0000-0000EC6B0000}"/>
    <cellStyle name="Normal 9 5 2 4 4" xfId="27783" xr:uid="{00000000-0005-0000-0000-0000ED6B0000}"/>
    <cellStyle name="Normal 9 5 2 4 4 2" xfId="27784" xr:uid="{00000000-0005-0000-0000-0000EE6B0000}"/>
    <cellStyle name="Normal 9 5 2 4 4 2 2" xfId="27785" xr:uid="{00000000-0005-0000-0000-0000EF6B0000}"/>
    <cellStyle name="Normal 9 5 2 4 4 3" xfId="27786" xr:uid="{00000000-0005-0000-0000-0000F06B0000}"/>
    <cellStyle name="Normal 9 5 2 4 5" xfId="27787" xr:uid="{00000000-0005-0000-0000-0000F16B0000}"/>
    <cellStyle name="Normal 9 5 2 4 5 2" xfId="27788" xr:uid="{00000000-0005-0000-0000-0000F26B0000}"/>
    <cellStyle name="Normal 9 5 2 4 6" xfId="27789" xr:uid="{00000000-0005-0000-0000-0000F36B0000}"/>
    <cellStyle name="Normal 9 5 2 4 6 2" xfId="27790" xr:uid="{00000000-0005-0000-0000-0000F46B0000}"/>
    <cellStyle name="Normal 9 5 2 4 7" xfId="27791" xr:uid="{00000000-0005-0000-0000-0000F56B0000}"/>
    <cellStyle name="Normal 9 5 2 5" xfId="27792" xr:uid="{00000000-0005-0000-0000-0000F66B0000}"/>
    <cellStyle name="Normal 9 5 2 5 2" xfId="27793" xr:uid="{00000000-0005-0000-0000-0000F76B0000}"/>
    <cellStyle name="Normal 9 5 2 5 2 2" xfId="27794" xr:uid="{00000000-0005-0000-0000-0000F86B0000}"/>
    <cellStyle name="Normal 9 5 2 5 2 2 2" xfId="27795" xr:uid="{00000000-0005-0000-0000-0000F96B0000}"/>
    <cellStyle name="Normal 9 5 2 5 2 3" xfId="27796" xr:uid="{00000000-0005-0000-0000-0000FA6B0000}"/>
    <cellStyle name="Normal 9 5 2 5 3" xfId="27797" xr:uid="{00000000-0005-0000-0000-0000FB6B0000}"/>
    <cellStyle name="Normal 9 5 2 5 3 2" xfId="27798" xr:uid="{00000000-0005-0000-0000-0000FC6B0000}"/>
    <cellStyle name="Normal 9 5 2 5 3 2 2" xfId="27799" xr:uid="{00000000-0005-0000-0000-0000FD6B0000}"/>
    <cellStyle name="Normal 9 5 2 5 3 3" xfId="27800" xr:uid="{00000000-0005-0000-0000-0000FE6B0000}"/>
    <cellStyle name="Normal 9 5 2 5 4" xfId="27801" xr:uid="{00000000-0005-0000-0000-0000FF6B0000}"/>
    <cellStyle name="Normal 9 5 2 5 4 2" xfId="27802" xr:uid="{00000000-0005-0000-0000-0000006C0000}"/>
    <cellStyle name="Normal 9 5 2 5 5" xfId="27803" xr:uid="{00000000-0005-0000-0000-0000016C0000}"/>
    <cellStyle name="Normal 9 5 2 5 5 2" xfId="27804" xr:uid="{00000000-0005-0000-0000-0000026C0000}"/>
    <cellStyle name="Normal 9 5 2 5 6" xfId="27805" xr:uid="{00000000-0005-0000-0000-0000036C0000}"/>
    <cellStyle name="Normal 9 5 2 6" xfId="27806" xr:uid="{00000000-0005-0000-0000-0000046C0000}"/>
    <cellStyle name="Normal 9 5 2 6 2" xfId="27807" xr:uid="{00000000-0005-0000-0000-0000056C0000}"/>
    <cellStyle name="Normal 9 5 2 6 2 2" xfId="27808" xr:uid="{00000000-0005-0000-0000-0000066C0000}"/>
    <cellStyle name="Normal 9 5 2 6 3" xfId="27809" xr:uid="{00000000-0005-0000-0000-0000076C0000}"/>
    <cellStyle name="Normal 9 5 2 7" xfId="27810" xr:uid="{00000000-0005-0000-0000-0000086C0000}"/>
    <cellStyle name="Normal 9 5 2 7 2" xfId="27811" xr:uid="{00000000-0005-0000-0000-0000096C0000}"/>
    <cellStyle name="Normal 9 5 2 7 2 2" xfId="27812" xr:uid="{00000000-0005-0000-0000-00000A6C0000}"/>
    <cellStyle name="Normal 9 5 2 7 3" xfId="27813" xr:uid="{00000000-0005-0000-0000-00000B6C0000}"/>
    <cellStyle name="Normal 9 5 2 8" xfId="27814" xr:uid="{00000000-0005-0000-0000-00000C6C0000}"/>
    <cellStyle name="Normal 9 5 2 8 2" xfId="27815" xr:uid="{00000000-0005-0000-0000-00000D6C0000}"/>
    <cellStyle name="Normal 9 5 2 9" xfId="27816" xr:uid="{00000000-0005-0000-0000-00000E6C0000}"/>
    <cellStyle name="Normal 9 5 2 9 2" xfId="27817" xr:uid="{00000000-0005-0000-0000-00000F6C0000}"/>
    <cellStyle name="Normal 9 5 3" xfId="27818" xr:uid="{00000000-0005-0000-0000-0000106C0000}"/>
    <cellStyle name="Normal 9 5 3 2" xfId="27819" xr:uid="{00000000-0005-0000-0000-0000116C0000}"/>
    <cellStyle name="Normal 9 5 3 2 2" xfId="27820" xr:uid="{00000000-0005-0000-0000-0000126C0000}"/>
    <cellStyle name="Normal 9 5 3 2 2 2" xfId="27821" xr:uid="{00000000-0005-0000-0000-0000136C0000}"/>
    <cellStyle name="Normal 9 5 3 2 2 2 2" xfId="27822" xr:uid="{00000000-0005-0000-0000-0000146C0000}"/>
    <cellStyle name="Normal 9 5 3 2 2 2 2 2" xfId="27823" xr:uid="{00000000-0005-0000-0000-0000156C0000}"/>
    <cellStyle name="Normal 9 5 3 2 2 2 3" xfId="27824" xr:uid="{00000000-0005-0000-0000-0000166C0000}"/>
    <cellStyle name="Normal 9 5 3 2 2 3" xfId="27825" xr:uid="{00000000-0005-0000-0000-0000176C0000}"/>
    <cellStyle name="Normal 9 5 3 2 2 3 2" xfId="27826" xr:uid="{00000000-0005-0000-0000-0000186C0000}"/>
    <cellStyle name="Normal 9 5 3 2 2 3 2 2" xfId="27827" xr:uid="{00000000-0005-0000-0000-0000196C0000}"/>
    <cellStyle name="Normal 9 5 3 2 2 3 3" xfId="27828" xr:uid="{00000000-0005-0000-0000-00001A6C0000}"/>
    <cellStyle name="Normal 9 5 3 2 2 4" xfId="27829" xr:uid="{00000000-0005-0000-0000-00001B6C0000}"/>
    <cellStyle name="Normal 9 5 3 2 2 4 2" xfId="27830" xr:uid="{00000000-0005-0000-0000-00001C6C0000}"/>
    <cellStyle name="Normal 9 5 3 2 2 5" xfId="27831" xr:uid="{00000000-0005-0000-0000-00001D6C0000}"/>
    <cellStyle name="Normal 9 5 3 2 2 5 2" xfId="27832" xr:uid="{00000000-0005-0000-0000-00001E6C0000}"/>
    <cellStyle name="Normal 9 5 3 2 2 6" xfId="27833" xr:uid="{00000000-0005-0000-0000-00001F6C0000}"/>
    <cellStyle name="Normal 9 5 3 2 3" xfId="27834" xr:uid="{00000000-0005-0000-0000-0000206C0000}"/>
    <cellStyle name="Normal 9 5 3 2 3 2" xfId="27835" xr:uid="{00000000-0005-0000-0000-0000216C0000}"/>
    <cellStyle name="Normal 9 5 3 2 3 2 2" xfId="27836" xr:uid="{00000000-0005-0000-0000-0000226C0000}"/>
    <cellStyle name="Normal 9 5 3 2 3 3" xfId="27837" xr:uid="{00000000-0005-0000-0000-0000236C0000}"/>
    <cellStyle name="Normal 9 5 3 2 4" xfId="27838" xr:uid="{00000000-0005-0000-0000-0000246C0000}"/>
    <cellStyle name="Normal 9 5 3 2 4 2" xfId="27839" xr:uid="{00000000-0005-0000-0000-0000256C0000}"/>
    <cellStyle name="Normal 9 5 3 2 4 2 2" xfId="27840" xr:uid="{00000000-0005-0000-0000-0000266C0000}"/>
    <cellStyle name="Normal 9 5 3 2 4 3" xfId="27841" xr:uid="{00000000-0005-0000-0000-0000276C0000}"/>
    <cellStyle name="Normal 9 5 3 2 5" xfId="27842" xr:uid="{00000000-0005-0000-0000-0000286C0000}"/>
    <cellStyle name="Normal 9 5 3 2 5 2" xfId="27843" xr:uid="{00000000-0005-0000-0000-0000296C0000}"/>
    <cellStyle name="Normal 9 5 3 2 6" xfId="27844" xr:uid="{00000000-0005-0000-0000-00002A6C0000}"/>
    <cellStyle name="Normal 9 5 3 2 6 2" xfId="27845" xr:uid="{00000000-0005-0000-0000-00002B6C0000}"/>
    <cellStyle name="Normal 9 5 3 2 7" xfId="27846" xr:uid="{00000000-0005-0000-0000-00002C6C0000}"/>
    <cellStyle name="Normal 9 5 3 3" xfId="27847" xr:uid="{00000000-0005-0000-0000-00002D6C0000}"/>
    <cellStyle name="Normal 9 5 3 3 2" xfId="27848" xr:uid="{00000000-0005-0000-0000-00002E6C0000}"/>
    <cellStyle name="Normal 9 5 3 3 2 2" xfId="27849" xr:uid="{00000000-0005-0000-0000-00002F6C0000}"/>
    <cellStyle name="Normal 9 5 3 3 2 2 2" xfId="27850" xr:uid="{00000000-0005-0000-0000-0000306C0000}"/>
    <cellStyle name="Normal 9 5 3 3 2 3" xfId="27851" xr:uid="{00000000-0005-0000-0000-0000316C0000}"/>
    <cellStyle name="Normal 9 5 3 3 3" xfId="27852" xr:uid="{00000000-0005-0000-0000-0000326C0000}"/>
    <cellStyle name="Normal 9 5 3 3 3 2" xfId="27853" xr:uid="{00000000-0005-0000-0000-0000336C0000}"/>
    <cellStyle name="Normal 9 5 3 3 3 2 2" xfId="27854" xr:uid="{00000000-0005-0000-0000-0000346C0000}"/>
    <cellStyle name="Normal 9 5 3 3 3 3" xfId="27855" xr:uid="{00000000-0005-0000-0000-0000356C0000}"/>
    <cellStyle name="Normal 9 5 3 3 4" xfId="27856" xr:uid="{00000000-0005-0000-0000-0000366C0000}"/>
    <cellStyle name="Normal 9 5 3 3 4 2" xfId="27857" xr:uid="{00000000-0005-0000-0000-0000376C0000}"/>
    <cellStyle name="Normal 9 5 3 3 5" xfId="27858" xr:uid="{00000000-0005-0000-0000-0000386C0000}"/>
    <cellStyle name="Normal 9 5 3 3 5 2" xfId="27859" xr:uid="{00000000-0005-0000-0000-0000396C0000}"/>
    <cellStyle name="Normal 9 5 3 3 6" xfId="27860" xr:uid="{00000000-0005-0000-0000-00003A6C0000}"/>
    <cellStyle name="Normal 9 5 3 4" xfId="27861" xr:uid="{00000000-0005-0000-0000-00003B6C0000}"/>
    <cellStyle name="Normal 9 5 3 4 2" xfId="27862" xr:uid="{00000000-0005-0000-0000-00003C6C0000}"/>
    <cellStyle name="Normal 9 5 3 4 2 2" xfId="27863" xr:uid="{00000000-0005-0000-0000-00003D6C0000}"/>
    <cellStyle name="Normal 9 5 3 4 3" xfId="27864" xr:uid="{00000000-0005-0000-0000-00003E6C0000}"/>
    <cellStyle name="Normal 9 5 3 5" xfId="27865" xr:uid="{00000000-0005-0000-0000-00003F6C0000}"/>
    <cellStyle name="Normal 9 5 3 5 2" xfId="27866" xr:uid="{00000000-0005-0000-0000-0000406C0000}"/>
    <cellStyle name="Normal 9 5 3 5 2 2" xfId="27867" xr:uid="{00000000-0005-0000-0000-0000416C0000}"/>
    <cellStyle name="Normal 9 5 3 5 3" xfId="27868" xr:uid="{00000000-0005-0000-0000-0000426C0000}"/>
    <cellStyle name="Normal 9 5 3 6" xfId="27869" xr:uid="{00000000-0005-0000-0000-0000436C0000}"/>
    <cellStyle name="Normal 9 5 3 6 2" xfId="27870" xr:uid="{00000000-0005-0000-0000-0000446C0000}"/>
    <cellStyle name="Normal 9 5 3 7" xfId="27871" xr:uid="{00000000-0005-0000-0000-0000456C0000}"/>
    <cellStyle name="Normal 9 5 3 7 2" xfId="27872" xr:uid="{00000000-0005-0000-0000-0000466C0000}"/>
    <cellStyle name="Normal 9 5 3 8" xfId="27873" xr:uid="{00000000-0005-0000-0000-0000476C0000}"/>
    <cellStyle name="Normal 9 5 4" xfId="27874" xr:uid="{00000000-0005-0000-0000-0000486C0000}"/>
    <cellStyle name="Normal 9 5 4 2" xfId="27875" xr:uid="{00000000-0005-0000-0000-0000496C0000}"/>
    <cellStyle name="Normal 9 5 4 2 2" xfId="27876" xr:uid="{00000000-0005-0000-0000-00004A6C0000}"/>
    <cellStyle name="Normal 9 5 4 2 2 2" xfId="27877" xr:uid="{00000000-0005-0000-0000-00004B6C0000}"/>
    <cellStyle name="Normal 9 5 4 2 2 2 2" xfId="27878" xr:uid="{00000000-0005-0000-0000-00004C6C0000}"/>
    <cellStyle name="Normal 9 5 4 2 2 3" xfId="27879" xr:uid="{00000000-0005-0000-0000-00004D6C0000}"/>
    <cellStyle name="Normal 9 5 4 2 3" xfId="27880" xr:uid="{00000000-0005-0000-0000-00004E6C0000}"/>
    <cellStyle name="Normal 9 5 4 2 3 2" xfId="27881" xr:uid="{00000000-0005-0000-0000-00004F6C0000}"/>
    <cellStyle name="Normal 9 5 4 2 3 2 2" xfId="27882" xr:uid="{00000000-0005-0000-0000-0000506C0000}"/>
    <cellStyle name="Normal 9 5 4 2 3 3" xfId="27883" xr:uid="{00000000-0005-0000-0000-0000516C0000}"/>
    <cellStyle name="Normal 9 5 4 2 4" xfId="27884" xr:uid="{00000000-0005-0000-0000-0000526C0000}"/>
    <cellStyle name="Normal 9 5 4 2 4 2" xfId="27885" xr:uid="{00000000-0005-0000-0000-0000536C0000}"/>
    <cellStyle name="Normal 9 5 4 2 5" xfId="27886" xr:uid="{00000000-0005-0000-0000-0000546C0000}"/>
    <cellStyle name="Normal 9 5 4 2 5 2" xfId="27887" xr:uid="{00000000-0005-0000-0000-0000556C0000}"/>
    <cellStyle name="Normal 9 5 4 2 6" xfId="27888" xr:uid="{00000000-0005-0000-0000-0000566C0000}"/>
    <cellStyle name="Normal 9 5 4 3" xfId="27889" xr:uid="{00000000-0005-0000-0000-0000576C0000}"/>
    <cellStyle name="Normal 9 5 4 3 2" xfId="27890" xr:uid="{00000000-0005-0000-0000-0000586C0000}"/>
    <cellStyle name="Normal 9 5 4 3 2 2" xfId="27891" xr:uid="{00000000-0005-0000-0000-0000596C0000}"/>
    <cellStyle name="Normal 9 5 4 3 3" xfId="27892" xr:uid="{00000000-0005-0000-0000-00005A6C0000}"/>
    <cellStyle name="Normal 9 5 4 4" xfId="27893" xr:uid="{00000000-0005-0000-0000-00005B6C0000}"/>
    <cellStyle name="Normal 9 5 4 4 2" xfId="27894" xr:uid="{00000000-0005-0000-0000-00005C6C0000}"/>
    <cellStyle name="Normal 9 5 4 4 2 2" xfId="27895" xr:uid="{00000000-0005-0000-0000-00005D6C0000}"/>
    <cellStyle name="Normal 9 5 4 4 3" xfId="27896" xr:uid="{00000000-0005-0000-0000-00005E6C0000}"/>
    <cellStyle name="Normal 9 5 4 5" xfId="27897" xr:uid="{00000000-0005-0000-0000-00005F6C0000}"/>
    <cellStyle name="Normal 9 5 4 5 2" xfId="27898" xr:uid="{00000000-0005-0000-0000-0000606C0000}"/>
    <cellStyle name="Normal 9 5 4 6" xfId="27899" xr:uid="{00000000-0005-0000-0000-0000616C0000}"/>
    <cellStyle name="Normal 9 5 4 6 2" xfId="27900" xr:uid="{00000000-0005-0000-0000-0000626C0000}"/>
    <cellStyle name="Normal 9 5 4 7" xfId="27901" xr:uid="{00000000-0005-0000-0000-0000636C0000}"/>
    <cellStyle name="Normal 9 5 5" xfId="27902" xr:uid="{00000000-0005-0000-0000-0000646C0000}"/>
    <cellStyle name="Normal 9 5 5 2" xfId="27903" xr:uid="{00000000-0005-0000-0000-0000656C0000}"/>
    <cellStyle name="Normal 9 5 5 2 2" xfId="27904" xr:uid="{00000000-0005-0000-0000-0000666C0000}"/>
    <cellStyle name="Normal 9 5 5 2 2 2" xfId="27905" xr:uid="{00000000-0005-0000-0000-0000676C0000}"/>
    <cellStyle name="Normal 9 5 5 2 2 2 2" xfId="27906" xr:uid="{00000000-0005-0000-0000-0000686C0000}"/>
    <cellStyle name="Normal 9 5 5 2 2 3" xfId="27907" xr:uid="{00000000-0005-0000-0000-0000696C0000}"/>
    <cellStyle name="Normal 9 5 5 2 3" xfId="27908" xr:uid="{00000000-0005-0000-0000-00006A6C0000}"/>
    <cellStyle name="Normal 9 5 5 2 3 2" xfId="27909" xr:uid="{00000000-0005-0000-0000-00006B6C0000}"/>
    <cellStyle name="Normal 9 5 5 2 3 2 2" xfId="27910" xr:uid="{00000000-0005-0000-0000-00006C6C0000}"/>
    <cellStyle name="Normal 9 5 5 2 3 3" xfId="27911" xr:uid="{00000000-0005-0000-0000-00006D6C0000}"/>
    <cellStyle name="Normal 9 5 5 2 4" xfId="27912" xr:uid="{00000000-0005-0000-0000-00006E6C0000}"/>
    <cellStyle name="Normal 9 5 5 2 4 2" xfId="27913" xr:uid="{00000000-0005-0000-0000-00006F6C0000}"/>
    <cellStyle name="Normal 9 5 5 2 5" xfId="27914" xr:uid="{00000000-0005-0000-0000-0000706C0000}"/>
    <cellStyle name="Normal 9 5 5 2 5 2" xfId="27915" xr:uid="{00000000-0005-0000-0000-0000716C0000}"/>
    <cellStyle name="Normal 9 5 5 2 6" xfId="27916" xr:uid="{00000000-0005-0000-0000-0000726C0000}"/>
    <cellStyle name="Normal 9 5 5 3" xfId="27917" xr:uid="{00000000-0005-0000-0000-0000736C0000}"/>
    <cellStyle name="Normal 9 5 5 3 2" xfId="27918" xr:uid="{00000000-0005-0000-0000-0000746C0000}"/>
    <cellStyle name="Normal 9 5 5 3 2 2" xfId="27919" xr:uid="{00000000-0005-0000-0000-0000756C0000}"/>
    <cellStyle name="Normal 9 5 5 3 3" xfId="27920" xr:uid="{00000000-0005-0000-0000-0000766C0000}"/>
    <cellStyle name="Normal 9 5 5 4" xfId="27921" xr:uid="{00000000-0005-0000-0000-0000776C0000}"/>
    <cellStyle name="Normal 9 5 5 4 2" xfId="27922" xr:uid="{00000000-0005-0000-0000-0000786C0000}"/>
    <cellStyle name="Normal 9 5 5 4 2 2" xfId="27923" xr:uid="{00000000-0005-0000-0000-0000796C0000}"/>
    <cellStyle name="Normal 9 5 5 4 3" xfId="27924" xr:uid="{00000000-0005-0000-0000-00007A6C0000}"/>
    <cellStyle name="Normal 9 5 5 5" xfId="27925" xr:uid="{00000000-0005-0000-0000-00007B6C0000}"/>
    <cellStyle name="Normal 9 5 5 5 2" xfId="27926" xr:uid="{00000000-0005-0000-0000-00007C6C0000}"/>
    <cellStyle name="Normal 9 5 5 6" xfId="27927" xr:uid="{00000000-0005-0000-0000-00007D6C0000}"/>
    <cellStyle name="Normal 9 5 5 6 2" xfId="27928" xr:uid="{00000000-0005-0000-0000-00007E6C0000}"/>
    <cellStyle name="Normal 9 5 5 7" xfId="27929" xr:uid="{00000000-0005-0000-0000-00007F6C0000}"/>
    <cellStyle name="Normal 9 5 6" xfId="27930" xr:uid="{00000000-0005-0000-0000-0000806C0000}"/>
    <cellStyle name="Normal 9 5 6 2" xfId="27931" xr:uid="{00000000-0005-0000-0000-0000816C0000}"/>
    <cellStyle name="Normal 9 5 6 2 2" xfId="27932" xr:uid="{00000000-0005-0000-0000-0000826C0000}"/>
    <cellStyle name="Normal 9 5 6 2 2 2" xfId="27933" xr:uid="{00000000-0005-0000-0000-0000836C0000}"/>
    <cellStyle name="Normal 9 5 6 2 3" xfId="27934" xr:uid="{00000000-0005-0000-0000-0000846C0000}"/>
    <cellStyle name="Normal 9 5 6 3" xfId="27935" xr:uid="{00000000-0005-0000-0000-0000856C0000}"/>
    <cellStyle name="Normal 9 5 6 3 2" xfId="27936" xr:uid="{00000000-0005-0000-0000-0000866C0000}"/>
    <cellStyle name="Normal 9 5 6 3 2 2" xfId="27937" xr:uid="{00000000-0005-0000-0000-0000876C0000}"/>
    <cellStyle name="Normal 9 5 6 3 3" xfId="27938" xr:uid="{00000000-0005-0000-0000-0000886C0000}"/>
    <cellStyle name="Normal 9 5 6 4" xfId="27939" xr:uid="{00000000-0005-0000-0000-0000896C0000}"/>
    <cellStyle name="Normal 9 5 6 4 2" xfId="27940" xr:uid="{00000000-0005-0000-0000-00008A6C0000}"/>
    <cellStyle name="Normal 9 5 6 5" xfId="27941" xr:uid="{00000000-0005-0000-0000-00008B6C0000}"/>
    <cellStyle name="Normal 9 5 6 5 2" xfId="27942" xr:uid="{00000000-0005-0000-0000-00008C6C0000}"/>
    <cellStyle name="Normal 9 5 6 6" xfId="27943" xr:uid="{00000000-0005-0000-0000-00008D6C0000}"/>
    <cellStyle name="Normal 9 5 7" xfId="27944" xr:uid="{00000000-0005-0000-0000-00008E6C0000}"/>
    <cellStyle name="Normal 9 5 7 2" xfId="27945" xr:uid="{00000000-0005-0000-0000-00008F6C0000}"/>
    <cellStyle name="Normal 9 5 7 2 2" xfId="27946" xr:uid="{00000000-0005-0000-0000-0000906C0000}"/>
    <cellStyle name="Normal 9 5 7 3" xfId="27947" xr:uid="{00000000-0005-0000-0000-0000916C0000}"/>
    <cellStyle name="Normal 9 5 8" xfId="27948" xr:uid="{00000000-0005-0000-0000-0000926C0000}"/>
    <cellStyle name="Normal 9 5 8 2" xfId="27949" xr:uid="{00000000-0005-0000-0000-0000936C0000}"/>
    <cellStyle name="Normal 9 5 8 2 2" xfId="27950" xr:uid="{00000000-0005-0000-0000-0000946C0000}"/>
    <cellStyle name="Normal 9 5 8 3" xfId="27951" xr:uid="{00000000-0005-0000-0000-0000956C0000}"/>
    <cellStyle name="Normal 9 5 9" xfId="27952" xr:uid="{00000000-0005-0000-0000-0000966C0000}"/>
    <cellStyle name="Normal 9 5 9 2" xfId="27953" xr:uid="{00000000-0005-0000-0000-0000976C0000}"/>
    <cellStyle name="Normal 9 6" xfId="27954" xr:uid="{00000000-0005-0000-0000-0000986C0000}"/>
    <cellStyle name="Normal 9 6 10" xfId="27955" xr:uid="{00000000-0005-0000-0000-0000996C0000}"/>
    <cellStyle name="Normal 9 6 2" xfId="27956" xr:uid="{00000000-0005-0000-0000-00009A6C0000}"/>
    <cellStyle name="Normal 9 6 2 2" xfId="27957" xr:uid="{00000000-0005-0000-0000-00009B6C0000}"/>
    <cellStyle name="Normal 9 6 2 2 2" xfId="27958" xr:uid="{00000000-0005-0000-0000-00009C6C0000}"/>
    <cellStyle name="Normal 9 6 2 2 2 2" xfId="27959" xr:uid="{00000000-0005-0000-0000-00009D6C0000}"/>
    <cellStyle name="Normal 9 6 2 2 2 2 2" xfId="27960" xr:uid="{00000000-0005-0000-0000-00009E6C0000}"/>
    <cellStyle name="Normal 9 6 2 2 2 2 2 2" xfId="27961" xr:uid="{00000000-0005-0000-0000-00009F6C0000}"/>
    <cellStyle name="Normal 9 6 2 2 2 2 3" xfId="27962" xr:uid="{00000000-0005-0000-0000-0000A06C0000}"/>
    <cellStyle name="Normal 9 6 2 2 2 3" xfId="27963" xr:uid="{00000000-0005-0000-0000-0000A16C0000}"/>
    <cellStyle name="Normal 9 6 2 2 2 3 2" xfId="27964" xr:uid="{00000000-0005-0000-0000-0000A26C0000}"/>
    <cellStyle name="Normal 9 6 2 2 2 3 2 2" xfId="27965" xr:uid="{00000000-0005-0000-0000-0000A36C0000}"/>
    <cellStyle name="Normal 9 6 2 2 2 3 3" xfId="27966" xr:uid="{00000000-0005-0000-0000-0000A46C0000}"/>
    <cellStyle name="Normal 9 6 2 2 2 4" xfId="27967" xr:uid="{00000000-0005-0000-0000-0000A56C0000}"/>
    <cellStyle name="Normal 9 6 2 2 2 4 2" xfId="27968" xr:uid="{00000000-0005-0000-0000-0000A66C0000}"/>
    <cellStyle name="Normal 9 6 2 2 2 5" xfId="27969" xr:uid="{00000000-0005-0000-0000-0000A76C0000}"/>
    <cellStyle name="Normal 9 6 2 2 2 5 2" xfId="27970" xr:uid="{00000000-0005-0000-0000-0000A86C0000}"/>
    <cellStyle name="Normal 9 6 2 2 2 6" xfId="27971" xr:uid="{00000000-0005-0000-0000-0000A96C0000}"/>
    <cellStyle name="Normal 9 6 2 2 3" xfId="27972" xr:uid="{00000000-0005-0000-0000-0000AA6C0000}"/>
    <cellStyle name="Normal 9 6 2 2 3 2" xfId="27973" xr:uid="{00000000-0005-0000-0000-0000AB6C0000}"/>
    <cellStyle name="Normal 9 6 2 2 3 2 2" xfId="27974" xr:uid="{00000000-0005-0000-0000-0000AC6C0000}"/>
    <cellStyle name="Normal 9 6 2 2 3 3" xfId="27975" xr:uid="{00000000-0005-0000-0000-0000AD6C0000}"/>
    <cellStyle name="Normal 9 6 2 2 4" xfId="27976" xr:uid="{00000000-0005-0000-0000-0000AE6C0000}"/>
    <cellStyle name="Normal 9 6 2 2 4 2" xfId="27977" xr:uid="{00000000-0005-0000-0000-0000AF6C0000}"/>
    <cellStyle name="Normal 9 6 2 2 4 2 2" xfId="27978" xr:uid="{00000000-0005-0000-0000-0000B06C0000}"/>
    <cellStyle name="Normal 9 6 2 2 4 3" xfId="27979" xr:uid="{00000000-0005-0000-0000-0000B16C0000}"/>
    <cellStyle name="Normal 9 6 2 2 5" xfId="27980" xr:uid="{00000000-0005-0000-0000-0000B26C0000}"/>
    <cellStyle name="Normal 9 6 2 2 5 2" xfId="27981" xr:uid="{00000000-0005-0000-0000-0000B36C0000}"/>
    <cellStyle name="Normal 9 6 2 2 6" xfId="27982" xr:uid="{00000000-0005-0000-0000-0000B46C0000}"/>
    <cellStyle name="Normal 9 6 2 2 6 2" xfId="27983" xr:uid="{00000000-0005-0000-0000-0000B56C0000}"/>
    <cellStyle name="Normal 9 6 2 2 7" xfId="27984" xr:uid="{00000000-0005-0000-0000-0000B66C0000}"/>
    <cellStyle name="Normal 9 6 2 3" xfId="27985" xr:uid="{00000000-0005-0000-0000-0000B76C0000}"/>
    <cellStyle name="Normal 9 6 2 3 2" xfId="27986" xr:uid="{00000000-0005-0000-0000-0000B86C0000}"/>
    <cellStyle name="Normal 9 6 2 3 2 2" xfId="27987" xr:uid="{00000000-0005-0000-0000-0000B96C0000}"/>
    <cellStyle name="Normal 9 6 2 3 2 2 2" xfId="27988" xr:uid="{00000000-0005-0000-0000-0000BA6C0000}"/>
    <cellStyle name="Normal 9 6 2 3 2 3" xfId="27989" xr:uid="{00000000-0005-0000-0000-0000BB6C0000}"/>
    <cellStyle name="Normal 9 6 2 3 3" xfId="27990" xr:uid="{00000000-0005-0000-0000-0000BC6C0000}"/>
    <cellStyle name="Normal 9 6 2 3 3 2" xfId="27991" xr:uid="{00000000-0005-0000-0000-0000BD6C0000}"/>
    <cellStyle name="Normal 9 6 2 3 3 2 2" xfId="27992" xr:uid="{00000000-0005-0000-0000-0000BE6C0000}"/>
    <cellStyle name="Normal 9 6 2 3 3 3" xfId="27993" xr:uid="{00000000-0005-0000-0000-0000BF6C0000}"/>
    <cellStyle name="Normal 9 6 2 3 4" xfId="27994" xr:uid="{00000000-0005-0000-0000-0000C06C0000}"/>
    <cellStyle name="Normal 9 6 2 3 4 2" xfId="27995" xr:uid="{00000000-0005-0000-0000-0000C16C0000}"/>
    <cellStyle name="Normal 9 6 2 3 5" xfId="27996" xr:uid="{00000000-0005-0000-0000-0000C26C0000}"/>
    <cellStyle name="Normal 9 6 2 3 5 2" xfId="27997" xr:uid="{00000000-0005-0000-0000-0000C36C0000}"/>
    <cellStyle name="Normal 9 6 2 3 6" xfId="27998" xr:uid="{00000000-0005-0000-0000-0000C46C0000}"/>
    <cellStyle name="Normal 9 6 2 4" xfId="27999" xr:uid="{00000000-0005-0000-0000-0000C56C0000}"/>
    <cellStyle name="Normal 9 6 2 4 2" xfId="28000" xr:uid="{00000000-0005-0000-0000-0000C66C0000}"/>
    <cellStyle name="Normal 9 6 2 4 2 2" xfId="28001" xr:uid="{00000000-0005-0000-0000-0000C76C0000}"/>
    <cellStyle name="Normal 9 6 2 4 3" xfId="28002" xr:uid="{00000000-0005-0000-0000-0000C86C0000}"/>
    <cellStyle name="Normal 9 6 2 5" xfId="28003" xr:uid="{00000000-0005-0000-0000-0000C96C0000}"/>
    <cellStyle name="Normal 9 6 2 5 2" xfId="28004" xr:uid="{00000000-0005-0000-0000-0000CA6C0000}"/>
    <cellStyle name="Normal 9 6 2 5 2 2" xfId="28005" xr:uid="{00000000-0005-0000-0000-0000CB6C0000}"/>
    <cellStyle name="Normal 9 6 2 5 3" xfId="28006" xr:uid="{00000000-0005-0000-0000-0000CC6C0000}"/>
    <cellStyle name="Normal 9 6 2 6" xfId="28007" xr:uid="{00000000-0005-0000-0000-0000CD6C0000}"/>
    <cellStyle name="Normal 9 6 2 6 2" xfId="28008" xr:uid="{00000000-0005-0000-0000-0000CE6C0000}"/>
    <cellStyle name="Normal 9 6 2 7" xfId="28009" xr:uid="{00000000-0005-0000-0000-0000CF6C0000}"/>
    <cellStyle name="Normal 9 6 2 7 2" xfId="28010" xr:uid="{00000000-0005-0000-0000-0000D06C0000}"/>
    <cellStyle name="Normal 9 6 2 8" xfId="28011" xr:uid="{00000000-0005-0000-0000-0000D16C0000}"/>
    <cellStyle name="Normal 9 6 3" xfId="28012" xr:uid="{00000000-0005-0000-0000-0000D26C0000}"/>
    <cellStyle name="Normal 9 6 3 2" xfId="28013" xr:uid="{00000000-0005-0000-0000-0000D36C0000}"/>
    <cellStyle name="Normal 9 6 3 2 2" xfId="28014" xr:uid="{00000000-0005-0000-0000-0000D46C0000}"/>
    <cellStyle name="Normal 9 6 3 2 2 2" xfId="28015" xr:uid="{00000000-0005-0000-0000-0000D56C0000}"/>
    <cellStyle name="Normal 9 6 3 2 2 2 2" xfId="28016" xr:uid="{00000000-0005-0000-0000-0000D66C0000}"/>
    <cellStyle name="Normal 9 6 3 2 2 3" xfId="28017" xr:uid="{00000000-0005-0000-0000-0000D76C0000}"/>
    <cellStyle name="Normal 9 6 3 2 3" xfId="28018" xr:uid="{00000000-0005-0000-0000-0000D86C0000}"/>
    <cellStyle name="Normal 9 6 3 2 3 2" xfId="28019" xr:uid="{00000000-0005-0000-0000-0000D96C0000}"/>
    <cellStyle name="Normal 9 6 3 2 3 2 2" xfId="28020" xr:uid="{00000000-0005-0000-0000-0000DA6C0000}"/>
    <cellStyle name="Normal 9 6 3 2 3 3" xfId="28021" xr:uid="{00000000-0005-0000-0000-0000DB6C0000}"/>
    <cellStyle name="Normal 9 6 3 2 4" xfId="28022" xr:uid="{00000000-0005-0000-0000-0000DC6C0000}"/>
    <cellStyle name="Normal 9 6 3 2 4 2" xfId="28023" xr:uid="{00000000-0005-0000-0000-0000DD6C0000}"/>
    <cellStyle name="Normal 9 6 3 2 5" xfId="28024" xr:uid="{00000000-0005-0000-0000-0000DE6C0000}"/>
    <cellStyle name="Normal 9 6 3 2 5 2" xfId="28025" xr:uid="{00000000-0005-0000-0000-0000DF6C0000}"/>
    <cellStyle name="Normal 9 6 3 2 6" xfId="28026" xr:uid="{00000000-0005-0000-0000-0000E06C0000}"/>
    <cellStyle name="Normal 9 6 3 3" xfId="28027" xr:uid="{00000000-0005-0000-0000-0000E16C0000}"/>
    <cellStyle name="Normal 9 6 3 3 2" xfId="28028" xr:uid="{00000000-0005-0000-0000-0000E26C0000}"/>
    <cellStyle name="Normal 9 6 3 3 2 2" xfId="28029" xr:uid="{00000000-0005-0000-0000-0000E36C0000}"/>
    <cellStyle name="Normal 9 6 3 3 3" xfId="28030" xr:uid="{00000000-0005-0000-0000-0000E46C0000}"/>
    <cellStyle name="Normal 9 6 3 4" xfId="28031" xr:uid="{00000000-0005-0000-0000-0000E56C0000}"/>
    <cellStyle name="Normal 9 6 3 4 2" xfId="28032" xr:uid="{00000000-0005-0000-0000-0000E66C0000}"/>
    <cellStyle name="Normal 9 6 3 4 2 2" xfId="28033" xr:uid="{00000000-0005-0000-0000-0000E76C0000}"/>
    <cellStyle name="Normal 9 6 3 4 3" xfId="28034" xr:uid="{00000000-0005-0000-0000-0000E86C0000}"/>
    <cellStyle name="Normal 9 6 3 5" xfId="28035" xr:uid="{00000000-0005-0000-0000-0000E96C0000}"/>
    <cellStyle name="Normal 9 6 3 5 2" xfId="28036" xr:uid="{00000000-0005-0000-0000-0000EA6C0000}"/>
    <cellStyle name="Normal 9 6 3 6" xfId="28037" xr:uid="{00000000-0005-0000-0000-0000EB6C0000}"/>
    <cellStyle name="Normal 9 6 3 6 2" xfId="28038" xr:uid="{00000000-0005-0000-0000-0000EC6C0000}"/>
    <cellStyle name="Normal 9 6 3 7" xfId="28039" xr:uid="{00000000-0005-0000-0000-0000ED6C0000}"/>
    <cellStyle name="Normal 9 6 4" xfId="28040" xr:uid="{00000000-0005-0000-0000-0000EE6C0000}"/>
    <cellStyle name="Normal 9 6 4 2" xfId="28041" xr:uid="{00000000-0005-0000-0000-0000EF6C0000}"/>
    <cellStyle name="Normal 9 6 4 2 2" xfId="28042" xr:uid="{00000000-0005-0000-0000-0000F06C0000}"/>
    <cellStyle name="Normal 9 6 4 2 2 2" xfId="28043" xr:uid="{00000000-0005-0000-0000-0000F16C0000}"/>
    <cellStyle name="Normal 9 6 4 2 2 2 2" xfId="28044" xr:uid="{00000000-0005-0000-0000-0000F26C0000}"/>
    <cellStyle name="Normal 9 6 4 2 2 3" xfId="28045" xr:uid="{00000000-0005-0000-0000-0000F36C0000}"/>
    <cellStyle name="Normal 9 6 4 2 3" xfId="28046" xr:uid="{00000000-0005-0000-0000-0000F46C0000}"/>
    <cellStyle name="Normal 9 6 4 2 3 2" xfId="28047" xr:uid="{00000000-0005-0000-0000-0000F56C0000}"/>
    <cellStyle name="Normal 9 6 4 2 3 2 2" xfId="28048" xr:uid="{00000000-0005-0000-0000-0000F66C0000}"/>
    <cellStyle name="Normal 9 6 4 2 3 3" xfId="28049" xr:uid="{00000000-0005-0000-0000-0000F76C0000}"/>
    <cellStyle name="Normal 9 6 4 2 4" xfId="28050" xr:uid="{00000000-0005-0000-0000-0000F86C0000}"/>
    <cellStyle name="Normal 9 6 4 2 4 2" xfId="28051" xr:uid="{00000000-0005-0000-0000-0000F96C0000}"/>
    <cellStyle name="Normal 9 6 4 2 5" xfId="28052" xr:uid="{00000000-0005-0000-0000-0000FA6C0000}"/>
    <cellStyle name="Normal 9 6 4 2 5 2" xfId="28053" xr:uid="{00000000-0005-0000-0000-0000FB6C0000}"/>
    <cellStyle name="Normal 9 6 4 2 6" xfId="28054" xr:uid="{00000000-0005-0000-0000-0000FC6C0000}"/>
    <cellStyle name="Normal 9 6 4 3" xfId="28055" xr:uid="{00000000-0005-0000-0000-0000FD6C0000}"/>
    <cellStyle name="Normal 9 6 4 3 2" xfId="28056" xr:uid="{00000000-0005-0000-0000-0000FE6C0000}"/>
    <cellStyle name="Normal 9 6 4 3 2 2" xfId="28057" xr:uid="{00000000-0005-0000-0000-0000FF6C0000}"/>
    <cellStyle name="Normal 9 6 4 3 3" xfId="28058" xr:uid="{00000000-0005-0000-0000-0000006D0000}"/>
    <cellStyle name="Normal 9 6 4 4" xfId="28059" xr:uid="{00000000-0005-0000-0000-0000016D0000}"/>
    <cellStyle name="Normal 9 6 4 4 2" xfId="28060" xr:uid="{00000000-0005-0000-0000-0000026D0000}"/>
    <cellStyle name="Normal 9 6 4 4 2 2" xfId="28061" xr:uid="{00000000-0005-0000-0000-0000036D0000}"/>
    <cellStyle name="Normal 9 6 4 4 3" xfId="28062" xr:uid="{00000000-0005-0000-0000-0000046D0000}"/>
    <cellStyle name="Normal 9 6 4 5" xfId="28063" xr:uid="{00000000-0005-0000-0000-0000056D0000}"/>
    <cellStyle name="Normal 9 6 4 5 2" xfId="28064" xr:uid="{00000000-0005-0000-0000-0000066D0000}"/>
    <cellStyle name="Normal 9 6 4 6" xfId="28065" xr:uid="{00000000-0005-0000-0000-0000076D0000}"/>
    <cellStyle name="Normal 9 6 4 6 2" xfId="28066" xr:uid="{00000000-0005-0000-0000-0000086D0000}"/>
    <cellStyle name="Normal 9 6 4 7" xfId="28067" xr:uid="{00000000-0005-0000-0000-0000096D0000}"/>
    <cellStyle name="Normal 9 6 5" xfId="28068" xr:uid="{00000000-0005-0000-0000-00000A6D0000}"/>
    <cellStyle name="Normal 9 6 5 2" xfId="28069" xr:uid="{00000000-0005-0000-0000-00000B6D0000}"/>
    <cellStyle name="Normal 9 6 5 2 2" xfId="28070" xr:uid="{00000000-0005-0000-0000-00000C6D0000}"/>
    <cellStyle name="Normal 9 6 5 2 2 2" xfId="28071" xr:uid="{00000000-0005-0000-0000-00000D6D0000}"/>
    <cellStyle name="Normal 9 6 5 2 3" xfId="28072" xr:uid="{00000000-0005-0000-0000-00000E6D0000}"/>
    <cellStyle name="Normal 9 6 5 3" xfId="28073" xr:uid="{00000000-0005-0000-0000-00000F6D0000}"/>
    <cellStyle name="Normal 9 6 5 3 2" xfId="28074" xr:uid="{00000000-0005-0000-0000-0000106D0000}"/>
    <cellStyle name="Normal 9 6 5 3 2 2" xfId="28075" xr:uid="{00000000-0005-0000-0000-0000116D0000}"/>
    <cellStyle name="Normal 9 6 5 3 3" xfId="28076" xr:uid="{00000000-0005-0000-0000-0000126D0000}"/>
    <cellStyle name="Normal 9 6 5 4" xfId="28077" xr:uid="{00000000-0005-0000-0000-0000136D0000}"/>
    <cellStyle name="Normal 9 6 5 4 2" xfId="28078" xr:uid="{00000000-0005-0000-0000-0000146D0000}"/>
    <cellStyle name="Normal 9 6 5 5" xfId="28079" xr:uid="{00000000-0005-0000-0000-0000156D0000}"/>
    <cellStyle name="Normal 9 6 5 5 2" xfId="28080" xr:uid="{00000000-0005-0000-0000-0000166D0000}"/>
    <cellStyle name="Normal 9 6 5 6" xfId="28081" xr:uid="{00000000-0005-0000-0000-0000176D0000}"/>
    <cellStyle name="Normal 9 6 6" xfId="28082" xr:uid="{00000000-0005-0000-0000-0000186D0000}"/>
    <cellStyle name="Normal 9 6 6 2" xfId="28083" xr:uid="{00000000-0005-0000-0000-0000196D0000}"/>
    <cellStyle name="Normal 9 6 6 2 2" xfId="28084" xr:uid="{00000000-0005-0000-0000-00001A6D0000}"/>
    <cellStyle name="Normal 9 6 6 3" xfId="28085" xr:uid="{00000000-0005-0000-0000-00001B6D0000}"/>
    <cellStyle name="Normal 9 6 7" xfId="28086" xr:uid="{00000000-0005-0000-0000-00001C6D0000}"/>
    <cellStyle name="Normal 9 6 7 2" xfId="28087" xr:uid="{00000000-0005-0000-0000-00001D6D0000}"/>
    <cellStyle name="Normal 9 6 7 2 2" xfId="28088" xr:uid="{00000000-0005-0000-0000-00001E6D0000}"/>
    <cellStyle name="Normal 9 6 7 3" xfId="28089" xr:uid="{00000000-0005-0000-0000-00001F6D0000}"/>
    <cellStyle name="Normal 9 6 8" xfId="28090" xr:uid="{00000000-0005-0000-0000-0000206D0000}"/>
    <cellStyle name="Normal 9 6 8 2" xfId="28091" xr:uid="{00000000-0005-0000-0000-0000216D0000}"/>
    <cellStyle name="Normal 9 6 9" xfId="28092" xr:uid="{00000000-0005-0000-0000-0000226D0000}"/>
    <cellStyle name="Normal 9 6 9 2" xfId="28093" xr:uid="{00000000-0005-0000-0000-0000236D0000}"/>
    <cellStyle name="Normal 9 7" xfId="28094" xr:uid="{00000000-0005-0000-0000-0000246D0000}"/>
    <cellStyle name="Normal 9 7 2" xfId="28095" xr:uid="{00000000-0005-0000-0000-0000256D0000}"/>
    <cellStyle name="Normal 9 7 2 2" xfId="28096" xr:uid="{00000000-0005-0000-0000-0000266D0000}"/>
    <cellStyle name="Normal 9 7 2 2 2" xfId="28097" xr:uid="{00000000-0005-0000-0000-0000276D0000}"/>
    <cellStyle name="Normal 9 7 2 2 2 2" xfId="28098" xr:uid="{00000000-0005-0000-0000-0000286D0000}"/>
    <cellStyle name="Normal 9 7 2 2 2 2 2" xfId="28099" xr:uid="{00000000-0005-0000-0000-0000296D0000}"/>
    <cellStyle name="Normal 9 7 2 2 2 3" xfId="28100" xr:uid="{00000000-0005-0000-0000-00002A6D0000}"/>
    <cellStyle name="Normal 9 7 2 2 3" xfId="28101" xr:uid="{00000000-0005-0000-0000-00002B6D0000}"/>
    <cellStyle name="Normal 9 7 2 2 3 2" xfId="28102" xr:uid="{00000000-0005-0000-0000-00002C6D0000}"/>
    <cellStyle name="Normal 9 7 2 2 3 2 2" xfId="28103" xr:uid="{00000000-0005-0000-0000-00002D6D0000}"/>
    <cellStyle name="Normal 9 7 2 2 3 3" xfId="28104" xr:uid="{00000000-0005-0000-0000-00002E6D0000}"/>
    <cellStyle name="Normal 9 7 2 2 4" xfId="28105" xr:uid="{00000000-0005-0000-0000-00002F6D0000}"/>
    <cellStyle name="Normal 9 7 2 2 4 2" xfId="28106" xr:uid="{00000000-0005-0000-0000-0000306D0000}"/>
    <cellStyle name="Normal 9 7 2 2 5" xfId="28107" xr:uid="{00000000-0005-0000-0000-0000316D0000}"/>
    <cellStyle name="Normal 9 7 2 2 5 2" xfId="28108" xr:uid="{00000000-0005-0000-0000-0000326D0000}"/>
    <cellStyle name="Normal 9 7 2 2 6" xfId="28109" xr:uid="{00000000-0005-0000-0000-0000336D0000}"/>
    <cellStyle name="Normal 9 7 2 3" xfId="28110" xr:uid="{00000000-0005-0000-0000-0000346D0000}"/>
    <cellStyle name="Normal 9 7 2 3 2" xfId="28111" xr:uid="{00000000-0005-0000-0000-0000356D0000}"/>
    <cellStyle name="Normal 9 7 2 3 2 2" xfId="28112" xr:uid="{00000000-0005-0000-0000-0000366D0000}"/>
    <cellStyle name="Normal 9 7 2 3 3" xfId="28113" xr:uid="{00000000-0005-0000-0000-0000376D0000}"/>
    <cellStyle name="Normal 9 7 2 4" xfId="28114" xr:uid="{00000000-0005-0000-0000-0000386D0000}"/>
    <cellStyle name="Normal 9 7 2 4 2" xfId="28115" xr:uid="{00000000-0005-0000-0000-0000396D0000}"/>
    <cellStyle name="Normal 9 7 2 4 2 2" xfId="28116" xr:uid="{00000000-0005-0000-0000-00003A6D0000}"/>
    <cellStyle name="Normal 9 7 2 4 3" xfId="28117" xr:uid="{00000000-0005-0000-0000-00003B6D0000}"/>
    <cellStyle name="Normal 9 7 2 5" xfId="28118" xr:uid="{00000000-0005-0000-0000-00003C6D0000}"/>
    <cellStyle name="Normal 9 7 2 5 2" xfId="28119" xr:uid="{00000000-0005-0000-0000-00003D6D0000}"/>
    <cellStyle name="Normal 9 7 2 6" xfId="28120" xr:uid="{00000000-0005-0000-0000-00003E6D0000}"/>
    <cellStyle name="Normal 9 7 2 6 2" xfId="28121" xr:uid="{00000000-0005-0000-0000-00003F6D0000}"/>
    <cellStyle name="Normal 9 7 2 7" xfId="28122" xr:uid="{00000000-0005-0000-0000-0000406D0000}"/>
    <cellStyle name="Normal 9 7 3" xfId="28123" xr:uid="{00000000-0005-0000-0000-0000416D0000}"/>
    <cellStyle name="Normal 9 7 3 2" xfId="28124" xr:uid="{00000000-0005-0000-0000-0000426D0000}"/>
    <cellStyle name="Normal 9 7 3 2 2" xfId="28125" xr:uid="{00000000-0005-0000-0000-0000436D0000}"/>
    <cellStyle name="Normal 9 7 3 2 2 2" xfId="28126" xr:uid="{00000000-0005-0000-0000-0000446D0000}"/>
    <cellStyle name="Normal 9 7 3 2 3" xfId="28127" xr:uid="{00000000-0005-0000-0000-0000456D0000}"/>
    <cellStyle name="Normal 9 7 3 3" xfId="28128" xr:uid="{00000000-0005-0000-0000-0000466D0000}"/>
    <cellStyle name="Normal 9 7 3 3 2" xfId="28129" xr:uid="{00000000-0005-0000-0000-0000476D0000}"/>
    <cellStyle name="Normal 9 7 3 3 2 2" xfId="28130" xr:uid="{00000000-0005-0000-0000-0000486D0000}"/>
    <cellStyle name="Normal 9 7 3 3 3" xfId="28131" xr:uid="{00000000-0005-0000-0000-0000496D0000}"/>
    <cellStyle name="Normal 9 7 3 4" xfId="28132" xr:uid="{00000000-0005-0000-0000-00004A6D0000}"/>
    <cellStyle name="Normal 9 7 3 4 2" xfId="28133" xr:uid="{00000000-0005-0000-0000-00004B6D0000}"/>
    <cellStyle name="Normal 9 7 3 5" xfId="28134" xr:uid="{00000000-0005-0000-0000-00004C6D0000}"/>
    <cellStyle name="Normal 9 7 3 5 2" xfId="28135" xr:uid="{00000000-0005-0000-0000-00004D6D0000}"/>
    <cellStyle name="Normal 9 7 3 6" xfId="28136" xr:uid="{00000000-0005-0000-0000-00004E6D0000}"/>
    <cellStyle name="Normal 9 7 4" xfId="28137" xr:uid="{00000000-0005-0000-0000-00004F6D0000}"/>
    <cellStyle name="Normal 9 7 4 2" xfId="28138" xr:uid="{00000000-0005-0000-0000-0000506D0000}"/>
    <cellStyle name="Normal 9 7 4 2 2" xfId="28139" xr:uid="{00000000-0005-0000-0000-0000516D0000}"/>
    <cellStyle name="Normal 9 7 4 3" xfId="28140" xr:uid="{00000000-0005-0000-0000-0000526D0000}"/>
    <cellStyle name="Normal 9 7 5" xfId="28141" xr:uid="{00000000-0005-0000-0000-0000536D0000}"/>
    <cellStyle name="Normal 9 7 5 2" xfId="28142" xr:uid="{00000000-0005-0000-0000-0000546D0000}"/>
    <cellStyle name="Normal 9 7 5 2 2" xfId="28143" xr:uid="{00000000-0005-0000-0000-0000556D0000}"/>
    <cellStyle name="Normal 9 7 5 3" xfId="28144" xr:uid="{00000000-0005-0000-0000-0000566D0000}"/>
    <cellStyle name="Normal 9 7 6" xfId="28145" xr:uid="{00000000-0005-0000-0000-0000576D0000}"/>
    <cellStyle name="Normal 9 7 6 2" xfId="28146" xr:uid="{00000000-0005-0000-0000-0000586D0000}"/>
    <cellStyle name="Normal 9 7 7" xfId="28147" xr:uid="{00000000-0005-0000-0000-0000596D0000}"/>
    <cellStyle name="Normal 9 7 7 2" xfId="28148" xr:uid="{00000000-0005-0000-0000-00005A6D0000}"/>
    <cellStyle name="Normal 9 7 8" xfId="28149" xr:uid="{00000000-0005-0000-0000-00005B6D0000}"/>
    <cellStyle name="Normal 9 8" xfId="28150" xr:uid="{00000000-0005-0000-0000-00005C6D0000}"/>
    <cellStyle name="Normal 9 8 2" xfId="28151" xr:uid="{00000000-0005-0000-0000-00005D6D0000}"/>
    <cellStyle name="Normal 9 8 2 2" xfId="28152" xr:uid="{00000000-0005-0000-0000-00005E6D0000}"/>
    <cellStyle name="Normal 9 8 2 2 2" xfId="28153" xr:uid="{00000000-0005-0000-0000-00005F6D0000}"/>
    <cellStyle name="Normal 9 8 2 2 2 2" xfId="28154" xr:uid="{00000000-0005-0000-0000-0000606D0000}"/>
    <cellStyle name="Normal 9 8 2 2 3" xfId="28155" xr:uid="{00000000-0005-0000-0000-0000616D0000}"/>
    <cellStyle name="Normal 9 8 2 3" xfId="28156" xr:uid="{00000000-0005-0000-0000-0000626D0000}"/>
    <cellStyle name="Normal 9 8 2 3 2" xfId="28157" xr:uid="{00000000-0005-0000-0000-0000636D0000}"/>
    <cellStyle name="Normal 9 8 2 3 2 2" xfId="28158" xr:uid="{00000000-0005-0000-0000-0000646D0000}"/>
    <cellStyle name="Normal 9 8 2 3 3" xfId="28159" xr:uid="{00000000-0005-0000-0000-0000656D0000}"/>
    <cellStyle name="Normal 9 8 2 4" xfId="28160" xr:uid="{00000000-0005-0000-0000-0000666D0000}"/>
    <cellStyle name="Normal 9 8 2 4 2" xfId="28161" xr:uid="{00000000-0005-0000-0000-0000676D0000}"/>
    <cellStyle name="Normal 9 8 2 5" xfId="28162" xr:uid="{00000000-0005-0000-0000-0000686D0000}"/>
    <cellStyle name="Normal 9 8 2 5 2" xfId="28163" xr:uid="{00000000-0005-0000-0000-0000696D0000}"/>
    <cellStyle name="Normal 9 8 2 6" xfId="28164" xr:uid="{00000000-0005-0000-0000-00006A6D0000}"/>
    <cellStyle name="Normal 9 8 3" xfId="28165" xr:uid="{00000000-0005-0000-0000-00006B6D0000}"/>
    <cellStyle name="Normal 9 8 3 2" xfId="28166" xr:uid="{00000000-0005-0000-0000-00006C6D0000}"/>
    <cellStyle name="Normal 9 8 3 2 2" xfId="28167" xr:uid="{00000000-0005-0000-0000-00006D6D0000}"/>
    <cellStyle name="Normal 9 8 3 3" xfId="28168" xr:uid="{00000000-0005-0000-0000-00006E6D0000}"/>
    <cellStyle name="Normal 9 8 4" xfId="28169" xr:uid="{00000000-0005-0000-0000-00006F6D0000}"/>
    <cellStyle name="Normal 9 8 4 2" xfId="28170" xr:uid="{00000000-0005-0000-0000-0000706D0000}"/>
    <cellStyle name="Normal 9 8 4 2 2" xfId="28171" xr:uid="{00000000-0005-0000-0000-0000716D0000}"/>
    <cellStyle name="Normal 9 8 4 3" xfId="28172" xr:uid="{00000000-0005-0000-0000-0000726D0000}"/>
    <cellStyle name="Normal 9 8 5" xfId="28173" xr:uid="{00000000-0005-0000-0000-0000736D0000}"/>
    <cellStyle name="Normal 9 8 5 2" xfId="28174" xr:uid="{00000000-0005-0000-0000-0000746D0000}"/>
    <cellStyle name="Normal 9 8 6" xfId="28175" xr:uid="{00000000-0005-0000-0000-0000756D0000}"/>
    <cellStyle name="Normal 9 8 6 2" xfId="28176" xr:uid="{00000000-0005-0000-0000-0000766D0000}"/>
    <cellStyle name="Normal 9 8 7" xfId="28177" xr:uid="{00000000-0005-0000-0000-0000776D0000}"/>
    <cellStyle name="Normal 9 9" xfId="28178" xr:uid="{00000000-0005-0000-0000-0000786D0000}"/>
    <cellStyle name="Normal 9 9 2" xfId="28179" xr:uid="{00000000-0005-0000-0000-0000796D0000}"/>
    <cellStyle name="Normal 9 9 2 2" xfId="28180" xr:uid="{00000000-0005-0000-0000-00007A6D0000}"/>
    <cellStyle name="Normal 9 9 2 2 2" xfId="28181" xr:uid="{00000000-0005-0000-0000-00007B6D0000}"/>
    <cellStyle name="Normal 9 9 2 2 2 2" xfId="28182" xr:uid="{00000000-0005-0000-0000-00007C6D0000}"/>
    <cellStyle name="Normal 9 9 2 2 3" xfId="28183" xr:uid="{00000000-0005-0000-0000-00007D6D0000}"/>
    <cellStyle name="Normal 9 9 2 3" xfId="28184" xr:uid="{00000000-0005-0000-0000-00007E6D0000}"/>
    <cellStyle name="Normal 9 9 2 3 2" xfId="28185" xr:uid="{00000000-0005-0000-0000-00007F6D0000}"/>
    <cellStyle name="Normal 9 9 2 3 2 2" xfId="28186" xr:uid="{00000000-0005-0000-0000-0000806D0000}"/>
    <cellStyle name="Normal 9 9 2 3 3" xfId="28187" xr:uid="{00000000-0005-0000-0000-0000816D0000}"/>
    <cellStyle name="Normal 9 9 2 4" xfId="28188" xr:uid="{00000000-0005-0000-0000-0000826D0000}"/>
    <cellStyle name="Normal 9 9 2 4 2" xfId="28189" xr:uid="{00000000-0005-0000-0000-0000836D0000}"/>
    <cellStyle name="Normal 9 9 2 5" xfId="28190" xr:uid="{00000000-0005-0000-0000-0000846D0000}"/>
    <cellStyle name="Normal 9 9 2 5 2" xfId="28191" xr:uid="{00000000-0005-0000-0000-0000856D0000}"/>
    <cellStyle name="Normal 9 9 2 6" xfId="28192" xr:uid="{00000000-0005-0000-0000-0000866D0000}"/>
    <cellStyle name="Normal 9 9 3" xfId="28193" xr:uid="{00000000-0005-0000-0000-0000876D0000}"/>
    <cellStyle name="Normal 9 9 3 2" xfId="28194" xr:uid="{00000000-0005-0000-0000-0000886D0000}"/>
    <cellStyle name="Normal 9 9 3 2 2" xfId="28195" xr:uid="{00000000-0005-0000-0000-0000896D0000}"/>
    <cellStyle name="Normal 9 9 3 3" xfId="28196" xr:uid="{00000000-0005-0000-0000-00008A6D0000}"/>
    <cellStyle name="Normal 9 9 4" xfId="28197" xr:uid="{00000000-0005-0000-0000-00008B6D0000}"/>
    <cellStyle name="Normal 9 9 4 2" xfId="28198" xr:uid="{00000000-0005-0000-0000-00008C6D0000}"/>
    <cellStyle name="Normal 9 9 4 2 2" xfId="28199" xr:uid="{00000000-0005-0000-0000-00008D6D0000}"/>
    <cellStyle name="Normal 9 9 4 3" xfId="28200" xr:uid="{00000000-0005-0000-0000-00008E6D0000}"/>
    <cellStyle name="Normal 9 9 5" xfId="28201" xr:uid="{00000000-0005-0000-0000-00008F6D0000}"/>
    <cellStyle name="Normal 9 9 5 2" xfId="28202" xr:uid="{00000000-0005-0000-0000-0000906D0000}"/>
    <cellStyle name="Normal 9 9 6" xfId="28203" xr:uid="{00000000-0005-0000-0000-0000916D0000}"/>
    <cellStyle name="Normal 9 9 6 2" xfId="28204" xr:uid="{00000000-0005-0000-0000-0000926D0000}"/>
    <cellStyle name="Normal 9 9 7" xfId="28205" xr:uid="{00000000-0005-0000-0000-0000936D0000}"/>
    <cellStyle name="Normal 9_10-15-10-Stmt AU - Period I - Working 1 0" xfId="28206" xr:uid="{00000000-0005-0000-0000-0000946D0000}"/>
    <cellStyle name="Normal dotted under" xfId="356" xr:uid="{00000000-0005-0000-0000-0000956D0000}"/>
    <cellStyle name="Normal U" xfId="357" xr:uid="{00000000-0005-0000-0000-0000966D0000}"/>
    <cellStyle name="Normal_21 Exh B" xfId="60" xr:uid="{00000000-0005-0000-0000-0000976D0000}"/>
    <cellStyle name="Normal_21 Exh B 2" xfId="38365" xr:uid="{AF36E62A-08A0-44DC-BAEC-3690B9C0B706}"/>
    <cellStyle name="Normal_AR workpaper --2002 Def Tax Exp by Account 8-14-02" xfId="61" xr:uid="{00000000-0005-0000-0000-0000986D0000}"/>
    <cellStyle name="Normal_Attachment GG Template ER11-28 11-18-10" xfId="527" xr:uid="{00000000-0005-0000-0000-0000996D0000}"/>
    <cellStyle name="Normal_Attachment Os for 2002 True-up" xfId="62" xr:uid="{00000000-0005-0000-0000-00009A6D0000}"/>
    <cellStyle name="Normal3d" xfId="358" xr:uid="{00000000-0005-0000-0000-00009B6D0000}"/>
    <cellStyle name="NormalGB" xfId="359" xr:uid="{00000000-0005-0000-0000-00009C6D0000}"/>
    <cellStyle name="Note 10" xfId="28207" xr:uid="{00000000-0005-0000-0000-00009D6D0000}"/>
    <cellStyle name="Note 10 10" xfId="28208" xr:uid="{00000000-0005-0000-0000-00009E6D0000}"/>
    <cellStyle name="Note 10 10 2" xfId="28209" xr:uid="{00000000-0005-0000-0000-00009F6D0000}"/>
    <cellStyle name="Note 10 10 2 2" xfId="28210" xr:uid="{00000000-0005-0000-0000-0000A06D0000}"/>
    <cellStyle name="Note 10 10 3" xfId="28211" xr:uid="{00000000-0005-0000-0000-0000A16D0000}"/>
    <cellStyle name="Note 10 11" xfId="28212" xr:uid="{00000000-0005-0000-0000-0000A26D0000}"/>
    <cellStyle name="Note 10 11 2" xfId="28213" xr:uid="{00000000-0005-0000-0000-0000A36D0000}"/>
    <cellStyle name="Note 10 12" xfId="28214" xr:uid="{00000000-0005-0000-0000-0000A46D0000}"/>
    <cellStyle name="Note 10 12 2" xfId="28215" xr:uid="{00000000-0005-0000-0000-0000A56D0000}"/>
    <cellStyle name="Note 10 13" xfId="28216" xr:uid="{00000000-0005-0000-0000-0000A66D0000}"/>
    <cellStyle name="Note 10 13 2" xfId="28217" xr:uid="{00000000-0005-0000-0000-0000A76D0000}"/>
    <cellStyle name="Note 10 14" xfId="28218" xr:uid="{00000000-0005-0000-0000-0000A86D0000}"/>
    <cellStyle name="Note 10 14 2" xfId="28219" xr:uid="{00000000-0005-0000-0000-0000A96D0000}"/>
    <cellStyle name="Note 10 15" xfId="28220" xr:uid="{00000000-0005-0000-0000-0000AA6D0000}"/>
    <cellStyle name="Note 10 15 2" xfId="28221" xr:uid="{00000000-0005-0000-0000-0000AB6D0000}"/>
    <cellStyle name="Note 10 16" xfId="28222" xr:uid="{00000000-0005-0000-0000-0000AC6D0000}"/>
    <cellStyle name="Note 10 2" xfId="28223" xr:uid="{00000000-0005-0000-0000-0000AD6D0000}"/>
    <cellStyle name="Note 10 2 10" xfId="28224" xr:uid="{00000000-0005-0000-0000-0000AE6D0000}"/>
    <cellStyle name="Note 10 2 10 2" xfId="28225" xr:uid="{00000000-0005-0000-0000-0000AF6D0000}"/>
    <cellStyle name="Note 10 2 11" xfId="28226" xr:uid="{00000000-0005-0000-0000-0000B06D0000}"/>
    <cellStyle name="Note 10 2 11 2" xfId="28227" xr:uid="{00000000-0005-0000-0000-0000B16D0000}"/>
    <cellStyle name="Note 10 2 12" xfId="28228" xr:uid="{00000000-0005-0000-0000-0000B26D0000}"/>
    <cellStyle name="Note 10 2 12 2" xfId="28229" xr:uid="{00000000-0005-0000-0000-0000B36D0000}"/>
    <cellStyle name="Note 10 2 13" xfId="28230" xr:uid="{00000000-0005-0000-0000-0000B46D0000}"/>
    <cellStyle name="Note 10 2 13 2" xfId="28231" xr:uid="{00000000-0005-0000-0000-0000B56D0000}"/>
    <cellStyle name="Note 10 2 14" xfId="28232" xr:uid="{00000000-0005-0000-0000-0000B66D0000}"/>
    <cellStyle name="Note 10 2 2" xfId="28233" xr:uid="{00000000-0005-0000-0000-0000B76D0000}"/>
    <cellStyle name="Note 10 2 2 10" xfId="28234" xr:uid="{00000000-0005-0000-0000-0000B86D0000}"/>
    <cellStyle name="Note 10 2 2 10 2" xfId="28235" xr:uid="{00000000-0005-0000-0000-0000B96D0000}"/>
    <cellStyle name="Note 10 2 2 11" xfId="28236" xr:uid="{00000000-0005-0000-0000-0000BA6D0000}"/>
    <cellStyle name="Note 10 2 2 11 2" xfId="28237" xr:uid="{00000000-0005-0000-0000-0000BB6D0000}"/>
    <cellStyle name="Note 10 2 2 12" xfId="28238" xr:uid="{00000000-0005-0000-0000-0000BC6D0000}"/>
    <cellStyle name="Note 10 2 2 12 2" xfId="28239" xr:uid="{00000000-0005-0000-0000-0000BD6D0000}"/>
    <cellStyle name="Note 10 2 2 13" xfId="28240" xr:uid="{00000000-0005-0000-0000-0000BE6D0000}"/>
    <cellStyle name="Note 10 2 2 2" xfId="28241" xr:uid="{00000000-0005-0000-0000-0000BF6D0000}"/>
    <cellStyle name="Note 10 2 2 2 2" xfId="28242" xr:uid="{00000000-0005-0000-0000-0000C06D0000}"/>
    <cellStyle name="Note 10 2 2 2 2 2" xfId="28243" xr:uid="{00000000-0005-0000-0000-0000C16D0000}"/>
    <cellStyle name="Note 10 2 2 2 2 2 2" xfId="28244" xr:uid="{00000000-0005-0000-0000-0000C26D0000}"/>
    <cellStyle name="Note 10 2 2 2 2 3" xfId="28245" xr:uid="{00000000-0005-0000-0000-0000C36D0000}"/>
    <cellStyle name="Note 10 2 2 2 3" xfId="28246" xr:uid="{00000000-0005-0000-0000-0000C46D0000}"/>
    <cellStyle name="Note 10 2 2 2 3 2" xfId="28247" xr:uid="{00000000-0005-0000-0000-0000C56D0000}"/>
    <cellStyle name="Note 10 2 2 2 3 2 2" xfId="28248" xr:uid="{00000000-0005-0000-0000-0000C66D0000}"/>
    <cellStyle name="Note 10 2 2 2 3 3" xfId="28249" xr:uid="{00000000-0005-0000-0000-0000C76D0000}"/>
    <cellStyle name="Note 10 2 2 2 4" xfId="28250" xr:uid="{00000000-0005-0000-0000-0000C86D0000}"/>
    <cellStyle name="Note 10 2 2 2 4 2" xfId="28251" xr:uid="{00000000-0005-0000-0000-0000C96D0000}"/>
    <cellStyle name="Note 10 2 2 2 5" xfId="28252" xr:uid="{00000000-0005-0000-0000-0000CA6D0000}"/>
    <cellStyle name="Note 10 2 2 2 5 2" xfId="28253" xr:uid="{00000000-0005-0000-0000-0000CB6D0000}"/>
    <cellStyle name="Note 10 2 2 2 6" xfId="28254" xr:uid="{00000000-0005-0000-0000-0000CC6D0000}"/>
    <cellStyle name="Note 10 2 2 2 6 2" xfId="28255" xr:uid="{00000000-0005-0000-0000-0000CD6D0000}"/>
    <cellStyle name="Note 10 2 2 2 7" xfId="28256" xr:uid="{00000000-0005-0000-0000-0000CE6D0000}"/>
    <cellStyle name="Note 10 2 2 2 7 2" xfId="28257" xr:uid="{00000000-0005-0000-0000-0000CF6D0000}"/>
    <cellStyle name="Note 10 2 2 2 8" xfId="28258" xr:uid="{00000000-0005-0000-0000-0000D06D0000}"/>
    <cellStyle name="Note 10 2 2 3" xfId="28259" xr:uid="{00000000-0005-0000-0000-0000D16D0000}"/>
    <cellStyle name="Note 10 2 2 3 10" xfId="28260" xr:uid="{00000000-0005-0000-0000-0000D26D0000}"/>
    <cellStyle name="Note 10 2 2 3 10 2" xfId="28261" xr:uid="{00000000-0005-0000-0000-0000D36D0000}"/>
    <cellStyle name="Note 10 2 2 3 11" xfId="28262" xr:uid="{00000000-0005-0000-0000-0000D46D0000}"/>
    <cellStyle name="Note 10 2 2 3 2" xfId="28263" xr:uid="{00000000-0005-0000-0000-0000D56D0000}"/>
    <cellStyle name="Note 10 2 2 3 2 2" xfId="28264" xr:uid="{00000000-0005-0000-0000-0000D66D0000}"/>
    <cellStyle name="Note 10 2 2 3 2 2 2" xfId="28265" xr:uid="{00000000-0005-0000-0000-0000D76D0000}"/>
    <cellStyle name="Note 10 2 2 3 2 3" xfId="28266" xr:uid="{00000000-0005-0000-0000-0000D86D0000}"/>
    <cellStyle name="Note 10 2 2 3 3" xfId="28267" xr:uid="{00000000-0005-0000-0000-0000D96D0000}"/>
    <cellStyle name="Note 10 2 2 3 3 2" xfId="28268" xr:uid="{00000000-0005-0000-0000-0000DA6D0000}"/>
    <cellStyle name="Note 10 2 2 3 4" xfId="28269" xr:uid="{00000000-0005-0000-0000-0000DB6D0000}"/>
    <cellStyle name="Note 10 2 2 3 4 2" xfId="28270" xr:uid="{00000000-0005-0000-0000-0000DC6D0000}"/>
    <cellStyle name="Note 10 2 2 3 5" xfId="28271" xr:uid="{00000000-0005-0000-0000-0000DD6D0000}"/>
    <cellStyle name="Note 10 2 2 3 5 2" xfId="28272" xr:uid="{00000000-0005-0000-0000-0000DE6D0000}"/>
    <cellStyle name="Note 10 2 2 3 6" xfId="28273" xr:uid="{00000000-0005-0000-0000-0000DF6D0000}"/>
    <cellStyle name="Note 10 2 2 3 6 2" xfId="28274" xr:uid="{00000000-0005-0000-0000-0000E06D0000}"/>
    <cellStyle name="Note 10 2 2 3 7" xfId="28275" xr:uid="{00000000-0005-0000-0000-0000E16D0000}"/>
    <cellStyle name="Note 10 2 2 3 7 2" xfId="28276" xr:uid="{00000000-0005-0000-0000-0000E26D0000}"/>
    <cellStyle name="Note 10 2 2 3 8" xfId="28277" xr:uid="{00000000-0005-0000-0000-0000E36D0000}"/>
    <cellStyle name="Note 10 2 2 3 8 2" xfId="28278" xr:uid="{00000000-0005-0000-0000-0000E46D0000}"/>
    <cellStyle name="Note 10 2 2 3 9" xfId="28279" xr:uid="{00000000-0005-0000-0000-0000E56D0000}"/>
    <cellStyle name="Note 10 2 2 3 9 2" xfId="28280" xr:uid="{00000000-0005-0000-0000-0000E66D0000}"/>
    <cellStyle name="Note 10 2 2 4" xfId="28281" xr:uid="{00000000-0005-0000-0000-0000E76D0000}"/>
    <cellStyle name="Note 10 2 2 4 10" xfId="28282" xr:uid="{00000000-0005-0000-0000-0000E86D0000}"/>
    <cellStyle name="Note 10 2 2 4 10 2" xfId="28283" xr:uid="{00000000-0005-0000-0000-0000E96D0000}"/>
    <cellStyle name="Note 10 2 2 4 11" xfId="28284" xr:uid="{00000000-0005-0000-0000-0000EA6D0000}"/>
    <cellStyle name="Note 10 2 2 4 2" xfId="28285" xr:uid="{00000000-0005-0000-0000-0000EB6D0000}"/>
    <cellStyle name="Note 10 2 2 4 2 2" xfId="28286" xr:uid="{00000000-0005-0000-0000-0000EC6D0000}"/>
    <cellStyle name="Note 10 2 2 4 2 2 2" xfId="28287" xr:uid="{00000000-0005-0000-0000-0000ED6D0000}"/>
    <cellStyle name="Note 10 2 2 4 2 3" xfId="28288" xr:uid="{00000000-0005-0000-0000-0000EE6D0000}"/>
    <cellStyle name="Note 10 2 2 4 3" xfId="28289" xr:uid="{00000000-0005-0000-0000-0000EF6D0000}"/>
    <cellStyle name="Note 10 2 2 4 3 2" xfId="28290" xr:uid="{00000000-0005-0000-0000-0000F06D0000}"/>
    <cellStyle name="Note 10 2 2 4 4" xfId="28291" xr:uid="{00000000-0005-0000-0000-0000F16D0000}"/>
    <cellStyle name="Note 10 2 2 4 4 2" xfId="28292" xr:uid="{00000000-0005-0000-0000-0000F26D0000}"/>
    <cellStyle name="Note 10 2 2 4 5" xfId="28293" xr:uid="{00000000-0005-0000-0000-0000F36D0000}"/>
    <cellStyle name="Note 10 2 2 4 5 2" xfId="28294" xr:uid="{00000000-0005-0000-0000-0000F46D0000}"/>
    <cellStyle name="Note 10 2 2 4 6" xfId="28295" xr:uid="{00000000-0005-0000-0000-0000F56D0000}"/>
    <cellStyle name="Note 10 2 2 4 6 2" xfId="28296" xr:uid="{00000000-0005-0000-0000-0000F66D0000}"/>
    <cellStyle name="Note 10 2 2 4 7" xfId="28297" xr:uid="{00000000-0005-0000-0000-0000F76D0000}"/>
    <cellStyle name="Note 10 2 2 4 7 2" xfId="28298" xr:uid="{00000000-0005-0000-0000-0000F86D0000}"/>
    <cellStyle name="Note 10 2 2 4 8" xfId="28299" xr:uid="{00000000-0005-0000-0000-0000F96D0000}"/>
    <cellStyle name="Note 10 2 2 4 8 2" xfId="28300" xr:uid="{00000000-0005-0000-0000-0000FA6D0000}"/>
    <cellStyle name="Note 10 2 2 4 9" xfId="28301" xr:uid="{00000000-0005-0000-0000-0000FB6D0000}"/>
    <cellStyle name="Note 10 2 2 4 9 2" xfId="28302" xr:uid="{00000000-0005-0000-0000-0000FC6D0000}"/>
    <cellStyle name="Note 10 2 2 5" xfId="28303" xr:uid="{00000000-0005-0000-0000-0000FD6D0000}"/>
    <cellStyle name="Note 10 2 2 5 10" xfId="28304" xr:uid="{00000000-0005-0000-0000-0000FE6D0000}"/>
    <cellStyle name="Note 10 2 2 5 10 2" xfId="28305" xr:uid="{00000000-0005-0000-0000-0000FF6D0000}"/>
    <cellStyle name="Note 10 2 2 5 11" xfId="28306" xr:uid="{00000000-0005-0000-0000-0000006E0000}"/>
    <cellStyle name="Note 10 2 2 5 2" xfId="28307" xr:uid="{00000000-0005-0000-0000-0000016E0000}"/>
    <cellStyle name="Note 10 2 2 5 2 2" xfId="28308" xr:uid="{00000000-0005-0000-0000-0000026E0000}"/>
    <cellStyle name="Note 10 2 2 5 2 2 2" xfId="28309" xr:uid="{00000000-0005-0000-0000-0000036E0000}"/>
    <cellStyle name="Note 10 2 2 5 2 3" xfId="28310" xr:uid="{00000000-0005-0000-0000-0000046E0000}"/>
    <cellStyle name="Note 10 2 2 5 3" xfId="28311" xr:uid="{00000000-0005-0000-0000-0000056E0000}"/>
    <cellStyle name="Note 10 2 2 5 3 2" xfId="28312" xr:uid="{00000000-0005-0000-0000-0000066E0000}"/>
    <cellStyle name="Note 10 2 2 5 4" xfId="28313" xr:uid="{00000000-0005-0000-0000-0000076E0000}"/>
    <cellStyle name="Note 10 2 2 5 4 2" xfId="28314" xr:uid="{00000000-0005-0000-0000-0000086E0000}"/>
    <cellStyle name="Note 10 2 2 5 5" xfId="28315" xr:uid="{00000000-0005-0000-0000-0000096E0000}"/>
    <cellStyle name="Note 10 2 2 5 5 2" xfId="28316" xr:uid="{00000000-0005-0000-0000-00000A6E0000}"/>
    <cellStyle name="Note 10 2 2 5 6" xfId="28317" xr:uid="{00000000-0005-0000-0000-00000B6E0000}"/>
    <cellStyle name="Note 10 2 2 5 6 2" xfId="28318" xr:uid="{00000000-0005-0000-0000-00000C6E0000}"/>
    <cellStyle name="Note 10 2 2 5 7" xfId="28319" xr:uid="{00000000-0005-0000-0000-00000D6E0000}"/>
    <cellStyle name="Note 10 2 2 5 7 2" xfId="28320" xr:uid="{00000000-0005-0000-0000-00000E6E0000}"/>
    <cellStyle name="Note 10 2 2 5 8" xfId="28321" xr:uid="{00000000-0005-0000-0000-00000F6E0000}"/>
    <cellStyle name="Note 10 2 2 5 8 2" xfId="28322" xr:uid="{00000000-0005-0000-0000-0000106E0000}"/>
    <cellStyle name="Note 10 2 2 5 9" xfId="28323" xr:uid="{00000000-0005-0000-0000-0000116E0000}"/>
    <cellStyle name="Note 10 2 2 5 9 2" xfId="28324" xr:uid="{00000000-0005-0000-0000-0000126E0000}"/>
    <cellStyle name="Note 10 2 2 6" xfId="28325" xr:uid="{00000000-0005-0000-0000-0000136E0000}"/>
    <cellStyle name="Note 10 2 2 6 10" xfId="28326" xr:uid="{00000000-0005-0000-0000-0000146E0000}"/>
    <cellStyle name="Note 10 2 2 6 10 2" xfId="28327" xr:uid="{00000000-0005-0000-0000-0000156E0000}"/>
    <cellStyle name="Note 10 2 2 6 11" xfId="28328" xr:uid="{00000000-0005-0000-0000-0000166E0000}"/>
    <cellStyle name="Note 10 2 2 6 2" xfId="28329" xr:uid="{00000000-0005-0000-0000-0000176E0000}"/>
    <cellStyle name="Note 10 2 2 6 2 2" xfId="28330" xr:uid="{00000000-0005-0000-0000-0000186E0000}"/>
    <cellStyle name="Note 10 2 2 6 2 2 2" xfId="28331" xr:uid="{00000000-0005-0000-0000-0000196E0000}"/>
    <cellStyle name="Note 10 2 2 6 2 3" xfId="28332" xr:uid="{00000000-0005-0000-0000-00001A6E0000}"/>
    <cellStyle name="Note 10 2 2 6 3" xfId="28333" xr:uid="{00000000-0005-0000-0000-00001B6E0000}"/>
    <cellStyle name="Note 10 2 2 6 3 2" xfId="28334" xr:uid="{00000000-0005-0000-0000-00001C6E0000}"/>
    <cellStyle name="Note 10 2 2 6 4" xfId="28335" xr:uid="{00000000-0005-0000-0000-00001D6E0000}"/>
    <cellStyle name="Note 10 2 2 6 4 2" xfId="28336" xr:uid="{00000000-0005-0000-0000-00001E6E0000}"/>
    <cellStyle name="Note 10 2 2 6 5" xfId="28337" xr:uid="{00000000-0005-0000-0000-00001F6E0000}"/>
    <cellStyle name="Note 10 2 2 6 5 2" xfId="28338" xr:uid="{00000000-0005-0000-0000-0000206E0000}"/>
    <cellStyle name="Note 10 2 2 6 6" xfId="28339" xr:uid="{00000000-0005-0000-0000-0000216E0000}"/>
    <cellStyle name="Note 10 2 2 6 6 2" xfId="28340" xr:uid="{00000000-0005-0000-0000-0000226E0000}"/>
    <cellStyle name="Note 10 2 2 6 7" xfId="28341" xr:uid="{00000000-0005-0000-0000-0000236E0000}"/>
    <cellStyle name="Note 10 2 2 6 7 2" xfId="28342" xr:uid="{00000000-0005-0000-0000-0000246E0000}"/>
    <cellStyle name="Note 10 2 2 6 8" xfId="28343" xr:uid="{00000000-0005-0000-0000-0000256E0000}"/>
    <cellStyle name="Note 10 2 2 6 8 2" xfId="28344" xr:uid="{00000000-0005-0000-0000-0000266E0000}"/>
    <cellStyle name="Note 10 2 2 6 9" xfId="28345" xr:uid="{00000000-0005-0000-0000-0000276E0000}"/>
    <cellStyle name="Note 10 2 2 6 9 2" xfId="28346" xr:uid="{00000000-0005-0000-0000-0000286E0000}"/>
    <cellStyle name="Note 10 2 2 7" xfId="28347" xr:uid="{00000000-0005-0000-0000-0000296E0000}"/>
    <cellStyle name="Note 10 2 2 7 2" xfId="28348" xr:uid="{00000000-0005-0000-0000-00002A6E0000}"/>
    <cellStyle name="Note 10 2 2 7 2 2" xfId="28349" xr:uid="{00000000-0005-0000-0000-00002B6E0000}"/>
    <cellStyle name="Note 10 2 2 7 3" xfId="28350" xr:uid="{00000000-0005-0000-0000-00002C6E0000}"/>
    <cellStyle name="Note 10 2 2 8" xfId="28351" xr:uid="{00000000-0005-0000-0000-00002D6E0000}"/>
    <cellStyle name="Note 10 2 2 8 2" xfId="28352" xr:uid="{00000000-0005-0000-0000-00002E6E0000}"/>
    <cellStyle name="Note 10 2 2 9" xfId="28353" xr:uid="{00000000-0005-0000-0000-00002F6E0000}"/>
    <cellStyle name="Note 10 2 2 9 2" xfId="28354" xr:uid="{00000000-0005-0000-0000-0000306E0000}"/>
    <cellStyle name="Note 10 2 3" xfId="28355" xr:uid="{00000000-0005-0000-0000-0000316E0000}"/>
    <cellStyle name="Note 10 2 3 2" xfId="28356" xr:uid="{00000000-0005-0000-0000-0000326E0000}"/>
    <cellStyle name="Note 10 2 3 2 2" xfId="28357" xr:uid="{00000000-0005-0000-0000-0000336E0000}"/>
    <cellStyle name="Note 10 2 3 2 2 2" xfId="28358" xr:uid="{00000000-0005-0000-0000-0000346E0000}"/>
    <cellStyle name="Note 10 2 3 2 3" xfId="28359" xr:uid="{00000000-0005-0000-0000-0000356E0000}"/>
    <cellStyle name="Note 10 2 3 3" xfId="28360" xr:uid="{00000000-0005-0000-0000-0000366E0000}"/>
    <cellStyle name="Note 10 2 3 3 2" xfId="28361" xr:uid="{00000000-0005-0000-0000-0000376E0000}"/>
    <cellStyle name="Note 10 2 3 3 2 2" xfId="28362" xr:uid="{00000000-0005-0000-0000-0000386E0000}"/>
    <cellStyle name="Note 10 2 3 3 3" xfId="28363" xr:uid="{00000000-0005-0000-0000-0000396E0000}"/>
    <cellStyle name="Note 10 2 3 4" xfId="28364" xr:uid="{00000000-0005-0000-0000-00003A6E0000}"/>
    <cellStyle name="Note 10 2 3 4 2" xfId="28365" xr:uid="{00000000-0005-0000-0000-00003B6E0000}"/>
    <cellStyle name="Note 10 2 3 5" xfId="28366" xr:uid="{00000000-0005-0000-0000-00003C6E0000}"/>
    <cellStyle name="Note 10 2 3 5 2" xfId="28367" xr:uid="{00000000-0005-0000-0000-00003D6E0000}"/>
    <cellStyle name="Note 10 2 3 6" xfId="28368" xr:uid="{00000000-0005-0000-0000-00003E6E0000}"/>
    <cellStyle name="Note 10 2 3 6 2" xfId="28369" xr:uid="{00000000-0005-0000-0000-00003F6E0000}"/>
    <cellStyle name="Note 10 2 3 7" xfId="28370" xr:uid="{00000000-0005-0000-0000-0000406E0000}"/>
    <cellStyle name="Note 10 2 3 7 2" xfId="28371" xr:uid="{00000000-0005-0000-0000-0000416E0000}"/>
    <cellStyle name="Note 10 2 3 8" xfId="28372" xr:uid="{00000000-0005-0000-0000-0000426E0000}"/>
    <cellStyle name="Note 10 2 4" xfId="28373" xr:uid="{00000000-0005-0000-0000-0000436E0000}"/>
    <cellStyle name="Note 10 2 4 10" xfId="28374" xr:uid="{00000000-0005-0000-0000-0000446E0000}"/>
    <cellStyle name="Note 10 2 4 10 2" xfId="28375" xr:uid="{00000000-0005-0000-0000-0000456E0000}"/>
    <cellStyle name="Note 10 2 4 11" xfId="28376" xr:uid="{00000000-0005-0000-0000-0000466E0000}"/>
    <cellStyle name="Note 10 2 4 2" xfId="28377" xr:uid="{00000000-0005-0000-0000-0000476E0000}"/>
    <cellStyle name="Note 10 2 4 2 2" xfId="28378" xr:uid="{00000000-0005-0000-0000-0000486E0000}"/>
    <cellStyle name="Note 10 2 4 2 2 2" xfId="28379" xr:uid="{00000000-0005-0000-0000-0000496E0000}"/>
    <cellStyle name="Note 10 2 4 2 3" xfId="28380" xr:uid="{00000000-0005-0000-0000-00004A6E0000}"/>
    <cellStyle name="Note 10 2 4 3" xfId="28381" xr:uid="{00000000-0005-0000-0000-00004B6E0000}"/>
    <cellStyle name="Note 10 2 4 3 2" xfId="28382" xr:uid="{00000000-0005-0000-0000-00004C6E0000}"/>
    <cellStyle name="Note 10 2 4 4" xfId="28383" xr:uid="{00000000-0005-0000-0000-00004D6E0000}"/>
    <cellStyle name="Note 10 2 4 4 2" xfId="28384" xr:uid="{00000000-0005-0000-0000-00004E6E0000}"/>
    <cellStyle name="Note 10 2 4 5" xfId="28385" xr:uid="{00000000-0005-0000-0000-00004F6E0000}"/>
    <cellStyle name="Note 10 2 4 5 2" xfId="28386" xr:uid="{00000000-0005-0000-0000-0000506E0000}"/>
    <cellStyle name="Note 10 2 4 6" xfId="28387" xr:uid="{00000000-0005-0000-0000-0000516E0000}"/>
    <cellStyle name="Note 10 2 4 6 2" xfId="28388" xr:uid="{00000000-0005-0000-0000-0000526E0000}"/>
    <cellStyle name="Note 10 2 4 7" xfId="28389" xr:uid="{00000000-0005-0000-0000-0000536E0000}"/>
    <cellStyle name="Note 10 2 4 7 2" xfId="28390" xr:uid="{00000000-0005-0000-0000-0000546E0000}"/>
    <cellStyle name="Note 10 2 4 8" xfId="28391" xr:uid="{00000000-0005-0000-0000-0000556E0000}"/>
    <cellStyle name="Note 10 2 4 8 2" xfId="28392" xr:uid="{00000000-0005-0000-0000-0000566E0000}"/>
    <cellStyle name="Note 10 2 4 9" xfId="28393" xr:uid="{00000000-0005-0000-0000-0000576E0000}"/>
    <cellStyle name="Note 10 2 4 9 2" xfId="28394" xr:uid="{00000000-0005-0000-0000-0000586E0000}"/>
    <cellStyle name="Note 10 2 5" xfId="28395" xr:uid="{00000000-0005-0000-0000-0000596E0000}"/>
    <cellStyle name="Note 10 2 5 10" xfId="28396" xr:uid="{00000000-0005-0000-0000-00005A6E0000}"/>
    <cellStyle name="Note 10 2 5 10 2" xfId="28397" xr:uid="{00000000-0005-0000-0000-00005B6E0000}"/>
    <cellStyle name="Note 10 2 5 11" xfId="28398" xr:uid="{00000000-0005-0000-0000-00005C6E0000}"/>
    <cellStyle name="Note 10 2 5 2" xfId="28399" xr:uid="{00000000-0005-0000-0000-00005D6E0000}"/>
    <cellStyle name="Note 10 2 5 2 2" xfId="28400" xr:uid="{00000000-0005-0000-0000-00005E6E0000}"/>
    <cellStyle name="Note 10 2 5 2 2 2" xfId="28401" xr:uid="{00000000-0005-0000-0000-00005F6E0000}"/>
    <cellStyle name="Note 10 2 5 2 3" xfId="28402" xr:uid="{00000000-0005-0000-0000-0000606E0000}"/>
    <cellStyle name="Note 10 2 5 3" xfId="28403" xr:uid="{00000000-0005-0000-0000-0000616E0000}"/>
    <cellStyle name="Note 10 2 5 3 2" xfId="28404" xr:uid="{00000000-0005-0000-0000-0000626E0000}"/>
    <cellStyle name="Note 10 2 5 4" xfId="28405" xr:uid="{00000000-0005-0000-0000-0000636E0000}"/>
    <cellStyle name="Note 10 2 5 4 2" xfId="28406" xr:uid="{00000000-0005-0000-0000-0000646E0000}"/>
    <cellStyle name="Note 10 2 5 5" xfId="28407" xr:uid="{00000000-0005-0000-0000-0000656E0000}"/>
    <cellStyle name="Note 10 2 5 5 2" xfId="28408" xr:uid="{00000000-0005-0000-0000-0000666E0000}"/>
    <cellStyle name="Note 10 2 5 6" xfId="28409" xr:uid="{00000000-0005-0000-0000-0000676E0000}"/>
    <cellStyle name="Note 10 2 5 6 2" xfId="28410" xr:uid="{00000000-0005-0000-0000-0000686E0000}"/>
    <cellStyle name="Note 10 2 5 7" xfId="28411" xr:uid="{00000000-0005-0000-0000-0000696E0000}"/>
    <cellStyle name="Note 10 2 5 7 2" xfId="28412" xr:uid="{00000000-0005-0000-0000-00006A6E0000}"/>
    <cellStyle name="Note 10 2 5 8" xfId="28413" xr:uid="{00000000-0005-0000-0000-00006B6E0000}"/>
    <cellStyle name="Note 10 2 5 8 2" xfId="28414" xr:uid="{00000000-0005-0000-0000-00006C6E0000}"/>
    <cellStyle name="Note 10 2 5 9" xfId="28415" xr:uid="{00000000-0005-0000-0000-00006D6E0000}"/>
    <cellStyle name="Note 10 2 5 9 2" xfId="28416" xr:uid="{00000000-0005-0000-0000-00006E6E0000}"/>
    <cellStyle name="Note 10 2 6" xfId="28417" xr:uid="{00000000-0005-0000-0000-00006F6E0000}"/>
    <cellStyle name="Note 10 2 6 10" xfId="28418" xr:uid="{00000000-0005-0000-0000-0000706E0000}"/>
    <cellStyle name="Note 10 2 6 10 2" xfId="28419" xr:uid="{00000000-0005-0000-0000-0000716E0000}"/>
    <cellStyle name="Note 10 2 6 11" xfId="28420" xr:uid="{00000000-0005-0000-0000-0000726E0000}"/>
    <cellStyle name="Note 10 2 6 2" xfId="28421" xr:uid="{00000000-0005-0000-0000-0000736E0000}"/>
    <cellStyle name="Note 10 2 6 2 2" xfId="28422" xr:uid="{00000000-0005-0000-0000-0000746E0000}"/>
    <cellStyle name="Note 10 2 6 2 2 2" xfId="28423" xr:uid="{00000000-0005-0000-0000-0000756E0000}"/>
    <cellStyle name="Note 10 2 6 2 3" xfId="28424" xr:uid="{00000000-0005-0000-0000-0000766E0000}"/>
    <cellStyle name="Note 10 2 6 3" xfId="28425" xr:uid="{00000000-0005-0000-0000-0000776E0000}"/>
    <cellStyle name="Note 10 2 6 3 2" xfId="28426" xr:uid="{00000000-0005-0000-0000-0000786E0000}"/>
    <cellStyle name="Note 10 2 6 4" xfId="28427" xr:uid="{00000000-0005-0000-0000-0000796E0000}"/>
    <cellStyle name="Note 10 2 6 4 2" xfId="28428" xr:uid="{00000000-0005-0000-0000-00007A6E0000}"/>
    <cellStyle name="Note 10 2 6 5" xfId="28429" xr:uid="{00000000-0005-0000-0000-00007B6E0000}"/>
    <cellStyle name="Note 10 2 6 5 2" xfId="28430" xr:uid="{00000000-0005-0000-0000-00007C6E0000}"/>
    <cellStyle name="Note 10 2 6 6" xfId="28431" xr:uid="{00000000-0005-0000-0000-00007D6E0000}"/>
    <cellStyle name="Note 10 2 6 6 2" xfId="28432" xr:uid="{00000000-0005-0000-0000-00007E6E0000}"/>
    <cellStyle name="Note 10 2 6 7" xfId="28433" xr:uid="{00000000-0005-0000-0000-00007F6E0000}"/>
    <cellStyle name="Note 10 2 6 7 2" xfId="28434" xr:uid="{00000000-0005-0000-0000-0000806E0000}"/>
    <cellStyle name="Note 10 2 6 8" xfId="28435" xr:uid="{00000000-0005-0000-0000-0000816E0000}"/>
    <cellStyle name="Note 10 2 6 8 2" xfId="28436" xr:uid="{00000000-0005-0000-0000-0000826E0000}"/>
    <cellStyle name="Note 10 2 6 9" xfId="28437" xr:uid="{00000000-0005-0000-0000-0000836E0000}"/>
    <cellStyle name="Note 10 2 6 9 2" xfId="28438" xr:uid="{00000000-0005-0000-0000-0000846E0000}"/>
    <cellStyle name="Note 10 2 7" xfId="28439" xr:uid="{00000000-0005-0000-0000-0000856E0000}"/>
    <cellStyle name="Note 10 2 7 10" xfId="28440" xr:uid="{00000000-0005-0000-0000-0000866E0000}"/>
    <cellStyle name="Note 10 2 7 10 2" xfId="28441" xr:uid="{00000000-0005-0000-0000-0000876E0000}"/>
    <cellStyle name="Note 10 2 7 11" xfId="28442" xr:uid="{00000000-0005-0000-0000-0000886E0000}"/>
    <cellStyle name="Note 10 2 7 2" xfId="28443" xr:uid="{00000000-0005-0000-0000-0000896E0000}"/>
    <cellStyle name="Note 10 2 7 2 2" xfId="28444" xr:uid="{00000000-0005-0000-0000-00008A6E0000}"/>
    <cellStyle name="Note 10 2 7 2 2 2" xfId="28445" xr:uid="{00000000-0005-0000-0000-00008B6E0000}"/>
    <cellStyle name="Note 10 2 7 2 3" xfId="28446" xr:uid="{00000000-0005-0000-0000-00008C6E0000}"/>
    <cellStyle name="Note 10 2 7 3" xfId="28447" xr:uid="{00000000-0005-0000-0000-00008D6E0000}"/>
    <cellStyle name="Note 10 2 7 3 2" xfId="28448" xr:uid="{00000000-0005-0000-0000-00008E6E0000}"/>
    <cellStyle name="Note 10 2 7 4" xfId="28449" xr:uid="{00000000-0005-0000-0000-00008F6E0000}"/>
    <cellStyle name="Note 10 2 7 4 2" xfId="28450" xr:uid="{00000000-0005-0000-0000-0000906E0000}"/>
    <cellStyle name="Note 10 2 7 5" xfId="28451" xr:uid="{00000000-0005-0000-0000-0000916E0000}"/>
    <cellStyle name="Note 10 2 7 5 2" xfId="28452" xr:uid="{00000000-0005-0000-0000-0000926E0000}"/>
    <cellStyle name="Note 10 2 7 6" xfId="28453" xr:uid="{00000000-0005-0000-0000-0000936E0000}"/>
    <cellStyle name="Note 10 2 7 6 2" xfId="28454" xr:uid="{00000000-0005-0000-0000-0000946E0000}"/>
    <cellStyle name="Note 10 2 7 7" xfId="28455" xr:uid="{00000000-0005-0000-0000-0000956E0000}"/>
    <cellStyle name="Note 10 2 7 7 2" xfId="28456" xr:uid="{00000000-0005-0000-0000-0000966E0000}"/>
    <cellStyle name="Note 10 2 7 8" xfId="28457" xr:uid="{00000000-0005-0000-0000-0000976E0000}"/>
    <cellStyle name="Note 10 2 7 8 2" xfId="28458" xr:uid="{00000000-0005-0000-0000-0000986E0000}"/>
    <cellStyle name="Note 10 2 7 9" xfId="28459" xr:uid="{00000000-0005-0000-0000-0000996E0000}"/>
    <cellStyle name="Note 10 2 7 9 2" xfId="28460" xr:uid="{00000000-0005-0000-0000-00009A6E0000}"/>
    <cellStyle name="Note 10 2 8" xfId="28461" xr:uid="{00000000-0005-0000-0000-00009B6E0000}"/>
    <cellStyle name="Note 10 2 8 2" xfId="28462" xr:uid="{00000000-0005-0000-0000-00009C6E0000}"/>
    <cellStyle name="Note 10 2 8 2 2" xfId="28463" xr:uid="{00000000-0005-0000-0000-00009D6E0000}"/>
    <cellStyle name="Note 10 2 8 3" xfId="28464" xr:uid="{00000000-0005-0000-0000-00009E6E0000}"/>
    <cellStyle name="Note 10 2 9" xfId="28465" xr:uid="{00000000-0005-0000-0000-00009F6E0000}"/>
    <cellStyle name="Note 10 2 9 2" xfId="28466" xr:uid="{00000000-0005-0000-0000-0000A06E0000}"/>
    <cellStyle name="Note 10 2_7 - Cap Add WS" xfId="28467" xr:uid="{00000000-0005-0000-0000-0000A16E0000}"/>
    <cellStyle name="Note 10 3" xfId="28468" xr:uid="{00000000-0005-0000-0000-0000A26E0000}"/>
    <cellStyle name="Note 10 3 10" xfId="28469" xr:uid="{00000000-0005-0000-0000-0000A36E0000}"/>
    <cellStyle name="Note 10 3 10 2" xfId="28470" xr:uid="{00000000-0005-0000-0000-0000A46E0000}"/>
    <cellStyle name="Note 10 3 11" xfId="28471" xr:uid="{00000000-0005-0000-0000-0000A56E0000}"/>
    <cellStyle name="Note 10 3 11 2" xfId="28472" xr:uid="{00000000-0005-0000-0000-0000A66E0000}"/>
    <cellStyle name="Note 10 3 12" xfId="28473" xr:uid="{00000000-0005-0000-0000-0000A76E0000}"/>
    <cellStyle name="Note 10 3 12 2" xfId="28474" xr:uid="{00000000-0005-0000-0000-0000A86E0000}"/>
    <cellStyle name="Note 10 3 13" xfId="28475" xr:uid="{00000000-0005-0000-0000-0000A96E0000}"/>
    <cellStyle name="Note 10 3 13 2" xfId="28476" xr:uid="{00000000-0005-0000-0000-0000AA6E0000}"/>
    <cellStyle name="Note 10 3 14" xfId="28477" xr:uid="{00000000-0005-0000-0000-0000AB6E0000}"/>
    <cellStyle name="Note 10 3 2" xfId="28478" xr:uid="{00000000-0005-0000-0000-0000AC6E0000}"/>
    <cellStyle name="Note 10 3 2 10" xfId="28479" xr:uid="{00000000-0005-0000-0000-0000AD6E0000}"/>
    <cellStyle name="Note 10 3 2 10 2" xfId="28480" xr:uid="{00000000-0005-0000-0000-0000AE6E0000}"/>
    <cellStyle name="Note 10 3 2 11" xfId="28481" xr:uid="{00000000-0005-0000-0000-0000AF6E0000}"/>
    <cellStyle name="Note 10 3 2 11 2" xfId="28482" xr:uid="{00000000-0005-0000-0000-0000B06E0000}"/>
    <cellStyle name="Note 10 3 2 12" xfId="28483" xr:uid="{00000000-0005-0000-0000-0000B16E0000}"/>
    <cellStyle name="Note 10 3 2 12 2" xfId="28484" xr:uid="{00000000-0005-0000-0000-0000B26E0000}"/>
    <cellStyle name="Note 10 3 2 13" xfId="28485" xr:uid="{00000000-0005-0000-0000-0000B36E0000}"/>
    <cellStyle name="Note 10 3 2 2" xfId="28486" xr:uid="{00000000-0005-0000-0000-0000B46E0000}"/>
    <cellStyle name="Note 10 3 2 2 2" xfId="28487" xr:uid="{00000000-0005-0000-0000-0000B56E0000}"/>
    <cellStyle name="Note 10 3 2 2 2 2" xfId="28488" xr:uid="{00000000-0005-0000-0000-0000B66E0000}"/>
    <cellStyle name="Note 10 3 2 2 2 2 2" xfId="28489" xr:uid="{00000000-0005-0000-0000-0000B76E0000}"/>
    <cellStyle name="Note 10 3 2 2 2 3" xfId="28490" xr:uid="{00000000-0005-0000-0000-0000B86E0000}"/>
    <cellStyle name="Note 10 3 2 2 3" xfId="28491" xr:uid="{00000000-0005-0000-0000-0000B96E0000}"/>
    <cellStyle name="Note 10 3 2 2 3 2" xfId="28492" xr:uid="{00000000-0005-0000-0000-0000BA6E0000}"/>
    <cellStyle name="Note 10 3 2 2 3 2 2" xfId="28493" xr:uid="{00000000-0005-0000-0000-0000BB6E0000}"/>
    <cellStyle name="Note 10 3 2 2 3 3" xfId="28494" xr:uid="{00000000-0005-0000-0000-0000BC6E0000}"/>
    <cellStyle name="Note 10 3 2 2 4" xfId="28495" xr:uid="{00000000-0005-0000-0000-0000BD6E0000}"/>
    <cellStyle name="Note 10 3 2 2 4 2" xfId="28496" xr:uid="{00000000-0005-0000-0000-0000BE6E0000}"/>
    <cellStyle name="Note 10 3 2 2 5" xfId="28497" xr:uid="{00000000-0005-0000-0000-0000BF6E0000}"/>
    <cellStyle name="Note 10 3 2 2 5 2" xfId="28498" xr:uid="{00000000-0005-0000-0000-0000C06E0000}"/>
    <cellStyle name="Note 10 3 2 2 6" xfId="28499" xr:uid="{00000000-0005-0000-0000-0000C16E0000}"/>
    <cellStyle name="Note 10 3 2 2 6 2" xfId="28500" xr:uid="{00000000-0005-0000-0000-0000C26E0000}"/>
    <cellStyle name="Note 10 3 2 2 7" xfId="28501" xr:uid="{00000000-0005-0000-0000-0000C36E0000}"/>
    <cellStyle name="Note 10 3 2 2 7 2" xfId="28502" xr:uid="{00000000-0005-0000-0000-0000C46E0000}"/>
    <cellStyle name="Note 10 3 2 2 8" xfId="28503" xr:uid="{00000000-0005-0000-0000-0000C56E0000}"/>
    <cellStyle name="Note 10 3 2 3" xfId="28504" xr:uid="{00000000-0005-0000-0000-0000C66E0000}"/>
    <cellStyle name="Note 10 3 2 3 10" xfId="28505" xr:uid="{00000000-0005-0000-0000-0000C76E0000}"/>
    <cellStyle name="Note 10 3 2 3 10 2" xfId="28506" xr:uid="{00000000-0005-0000-0000-0000C86E0000}"/>
    <cellStyle name="Note 10 3 2 3 11" xfId="28507" xr:uid="{00000000-0005-0000-0000-0000C96E0000}"/>
    <cellStyle name="Note 10 3 2 3 2" xfId="28508" xr:uid="{00000000-0005-0000-0000-0000CA6E0000}"/>
    <cellStyle name="Note 10 3 2 3 2 2" xfId="28509" xr:uid="{00000000-0005-0000-0000-0000CB6E0000}"/>
    <cellStyle name="Note 10 3 2 3 2 2 2" xfId="28510" xr:uid="{00000000-0005-0000-0000-0000CC6E0000}"/>
    <cellStyle name="Note 10 3 2 3 2 3" xfId="28511" xr:uid="{00000000-0005-0000-0000-0000CD6E0000}"/>
    <cellStyle name="Note 10 3 2 3 3" xfId="28512" xr:uid="{00000000-0005-0000-0000-0000CE6E0000}"/>
    <cellStyle name="Note 10 3 2 3 3 2" xfId="28513" xr:uid="{00000000-0005-0000-0000-0000CF6E0000}"/>
    <cellStyle name="Note 10 3 2 3 4" xfId="28514" xr:uid="{00000000-0005-0000-0000-0000D06E0000}"/>
    <cellStyle name="Note 10 3 2 3 4 2" xfId="28515" xr:uid="{00000000-0005-0000-0000-0000D16E0000}"/>
    <cellStyle name="Note 10 3 2 3 5" xfId="28516" xr:uid="{00000000-0005-0000-0000-0000D26E0000}"/>
    <cellStyle name="Note 10 3 2 3 5 2" xfId="28517" xr:uid="{00000000-0005-0000-0000-0000D36E0000}"/>
    <cellStyle name="Note 10 3 2 3 6" xfId="28518" xr:uid="{00000000-0005-0000-0000-0000D46E0000}"/>
    <cellStyle name="Note 10 3 2 3 6 2" xfId="28519" xr:uid="{00000000-0005-0000-0000-0000D56E0000}"/>
    <cellStyle name="Note 10 3 2 3 7" xfId="28520" xr:uid="{00000000-0005-0000-0000-0000D66E0000}"/>
    <cellStyle name="Note 10 3 2 3 7 2" xfId="28521" xr:uid="{00000000-0005-0000-0000-0000D76E0000}"/>
    <cellStyle name="Note 10 3 2 3 8" xfId="28522" xr:uid="{00000000-0005-0000-0000-0000D86E0000}"/>
    <cellStyle name="Note 10 3 2 3 8 2" xfId="28523" xr:uid="{00000000-0005-0000-0000-0000D96E0000}"/>
    <cellStyle name="Note 10 3 2 3 9" xfId="28524" xr:uid="{00000000-0005-0000-0000-0000DA6E0000}"/>
    <cellStyle name="Note 10 3 2 3 9 2" xfId="28525" xr:uid="{00000000-0005-0000-0000-0000DB6E0000}"/>
    <cellStyle name="Note 10 3 2 4" xfId="28526" xr:uid="{00000000-0005-0000-0000-0000DC6E0000}"/>
    <cellStyle name="Note 10 3 2 4 10" xfId="28527" xr:uid="{00000000-0005-0000-0000-0000DD6E0000}"/>
    <cellStyle name="Note 10 3 2 4 10 2" xfId="28528" xr:uid="{00000000-0005-0000-0000-0000DE6E0000}"/>
    <cellStyle name="Note 10 3 2 4 11" xfId="28529" xr:uid="{00000000-0005-0000-0000-0000DF6E0000}"/>
    <cellStyle name="Note 10 3 2 4 2" xfId="28530" xr:uid="{00000000-0005-0000-0000-0000E06E0000}"/>
    <cellStyle name="Note 10 3 2 4 2 2" xfId="28531" xr:uid="{00000000-0005-0000-0000-0000E16E0000}"/>
    <cellStyle name="Note 10 3 2 4 2 2 2" xfId="28532" xr:uid="{00000000-0005-0000-0000-0000E26E0000}"/>
    <cellStyle name="Note 10 3 2 4 2 3" xfId="28533" xr:uid="{00000000-0005-0000-0000-0000E36E0000}"/>
    <cellStyle name="Note 10 3 2 4 3" xfId="28534" xr:uid="{00000000-0005-0000-0000-0000E46E0000}"/>
    <cellStyle name="Note 10 3 2 4 3 2" xfId="28535" xr:uid="{00000000-0005-0000-0000-0000E56E0000}"/>
    <cellStyle name="Note 10 3 2 4 4" xfId="28536" xr:uid="{00000000-0005-0000-0000-0000E66E0000}"/>
    <cellStyle name="Note 10 3 2 4 4 2" xfId="28537" xr:uid="{00000000-0005-0000-0000-0000E76E0000}"/>
    <cellStyle name="Note 10 3 2 4 5" xfId="28538" xr:uid="{00000000-0005-0000-0000-0000E86E0000}"/>
    <cellStyle name="Note 10 3 2 4 5 2" xfId="28539" xr:uid="{00000000-0005-0000-0000-0000E96E0000}"/>
    <cellStyle name="Note 10 3 2 4 6" xfId="28540" xr:uid="{00000000-0005-0000-0000-0000EA6E0000}"/>
    <cellStyle name="Note 10 3 2 4 6 2" xfId="28541" xr:uid="{00000000-0005-0000-0000-0000EB6E0000}"/>
    <cellStyle name="Note 10 3 2 4 7" xfId="28542" xr:uid="{00000000-0005-0000-0000-0000EC6E0000}"/>
    <cellStyle name="Note 10 3 2 4 7 2" xfId="28543" xr:uid="{00000000-0005-0000-0000-0000ED6E0000}"/>
    <cellStyle name="Note 10 3 2 4 8" xfId="28544" xr:uid="{00000000-0005-0000-0000-0000EE6E0000}"/>
    <cellStyle name="Note 10 3 2 4 8 2" xfId="28545" xr:uid="{00000000-0005-0000-0000-0000EF6E0000}"/>
    <cellStyle name="Note 10 3 2 4 9" xfId="28546" xr:uid="{00000000-0005-0000-0000-0000F06E0000}"/>
    <cellStyle name="Note 10 3 2 4 9 2" xfId="28547" xr:uid="{00000000-0005-0000-0000-0000F16E0000}"/>
    <cellStyle name="Note 10 3 2 5" xfId="28548" xr:uid="{00000000-0005-0000-0000-0000F26E0000}"/>
    <cellStyle name="Note 10 3 2 5 10" xfId="28549" xr:uid="{00000000-0005-0000-0000-0000F36E0000}"/>
    <cellStyle name="Note 10 3 2 5 10 2" xfId="28550" xr:uid="{00000000-0005-0000-0000-0000F46E0000}"/>
    <cellStyle name="Note 10 3 2 5 11" xfId="28551" xr:uid="{00000000-0005-0000-0000-0000F56E0000}"/>
    <cellStyle name="Note 10 3 2 5 2" xfId="28552" xr:uid="{00000000-0005-0000-0000-0000F66E0000}"/>
    <cellStyle name="Note 10 3 2 5 2 2" xfId="28553" xr:uid="{00000000-0005-0000-0000-0000F76E0000}"/>
    <cellStyle name="Note 10 3 2 5 2 2 2" xfId="28554" xr:uid="{00000000-0005-0000-0000-0000F86E0000}"/>
    <cellStyle name="Note 10 3 2 5 2 3" xfId="28555" xr:uid="{00000000-0005-0000-0000-0000F96E0000}"/>
    <cellStyle name="Note 10 3 2 5 3" xfId="28556" xr:uid="{00000000-0005-0000-0000-0000FA6E0000}"/>
    <cellStyle name="Note 10 3 2 5 3 2" xfId="28557" xr:uid="{00000000-0005-0000-0000-0000FB6E0000}"/>
    <cellStyle name="Note 10 3 2 5 4" xfId="28558" xr:uid="{00000000-0005-0000-0000-0000FC6E0000}"/>
    <cellStyle name="Note 10 3 2 5 4 2" xfId="28559" xr:uid="{00000000-0005-0000-0000-0000FD6E0000}"/>
    <cellStyle name="Note 10 3 2 5 5" xfId="28560" xr:uid="{00000000-0005-0000-0000-0000FE6E0000}"/>
    <cellStyle name="Note 10 3 2 5 5 2" xfId="28561" xr:uid="{00000000-0005-0000-0000-0000FF6E0000}"/>
    <cellStyle name="Note 10 3 2 5 6" xfId="28562" xr:uid="{00000000-0005-0000-0000-0000006F0000}"/>
    <cellStyle name="Note 10 3 2 5 6 2" xfId="28563" xr:uid="{00000000-0005-0000-0000-0000016F0000}"/>
    <cellStyle name="Note 10 3 2 5 7" xfId="28564" xr:uid="{00000000-0005-0000-0000-0000026F0000}"/>
    <cellStyle name="Note 10 3 2 5 7 2" xfId="28565" xr:uid="{00000000-0005-0000-0000-0000036F0000}"/>
    <cellStyle name="Note 10 3 2 5 8" xfId="28566" xr:uid="{00000000-0005-0000-0000-0000046F0000}"/>
    <cellStyle name="Note 10 3 2 5 8 2" xfId="28567" xr:uid="{00000000-0005-0000-0000-0000056F0000}"/>
    <cellStyle name="Note 10 3 2 5 9" xfId="28568" xr:uid="{00000000-0005-0000-0000-0000066F0000}"/>
    <cellStyle name="Note 10 3 2 5 9 2" xfId="28569" xr:uid="{00000000-0005-0000-0000-0000076F0000}"/>
    <cellStyle name="Note 10 3 2 6" xfId="28570" xr:uid="{00000000-0005-0000-0000-0000086F0000}"/>
    <cellStyle name="Note 10 3 2 6 10" xfId="28571" xr:uid="{00000000-0005-0000-0000-0000096F0000}"/>
    <cellStyle name="Note 10 3 2 6 10 2" xfId="28572" xr:uid="{00000000-0005-0000-0000-00000A6F0000}"/>
    <cellStyle name="Note 10 3 2 6 11" xfId="28573" xr:uid="{00000000-0005-0000-0000-00000B6F0000}"/>
    <cellStyle name="Note 10 3 2 6 2" xfId="28574" xr:uid="{00000000-0005-0000-0000-00000C6F0000}"/>
    <cellStyle name="Note 10 3 2 6 2 2" xfId="28575" xr:uid="{00000000-0005-0000-0000-00000D6F0000}"/>
    <cellStyle name="Note 10 3 2 6 2 2 2" xfId="28576" xr:uid="{00000000-0005-0000-0000-00000E6F0000}"/>
    <cellStyle name="Note 10 3 2 6 2 3" xfId="28577" xr:uid="{00000000-0005-0000-0000-00000F6F0000}"/>
    <cellStyle name="Note 10 3 2 6 3" xfId="28578" xr:uid="{00000000-0005-0000-0000-0000106F0000}"/>
    <cellStyle name="Note 10 3 2 6 3 2" xfId="28579" xr:uid="{00000000-0005-0000-0000-0000116F0000}"/>
    <cellStyle name="Note 10 3 2 6 4" xfId="28580" xr:uid="{00000000-0005-0000-0000-0000126F0000}"/>
    <cellStyle name="Note 10 3 2 6 4 2" xfId="28581" xr:uid="{00000000-0005-0000-0000-0000136F0000}"/>
    <cellStyle name="Note 10 3 2 6 5" xfId="28582" xr:uid="{00000000-0005-0000-0000-0000146F0000}"/>
    <cellStyle name="Note 10 3 2 6 5 2" xfId="28583" xr:uid="{00000000-0005-0000-0000-0000156F0000}"/>
    <cellStyle name="Note 10 3 2 6 6" xfId="28584" xr:uid="{00000000-0005-0000-0000-0000166F0000}"/>
    <cellStyle name="Note 10 3 2 6 6 2" xfId="28585" xr:uid="{00000000-0005-0000-0000-0000176F0000}"/>
    <cellStyle name="Note 10 3 2 6 7" xfId="28586" xr:uid="{00000000-0005-0000-0000-0000186F0000}"/>
    <cellStyle name="Note 10 3 2 6 7 2" xfId="28587" xr:uid="{00000000-0005-0000-0000-0000196F0000}"/>
    <cellStyle name="Note 10 3 2 6 8" xfId="28588" xr:uid="{00000000-0005-0000-0000-00001A6F0000}"/>
    <cellStyle name="Note 10 3 2 6 8 2" xfId="28589" xr:uid="{00000000-0005-0000-0000-00001B6F0000}"/>
    <cellStyle name="Note 10 3 2 6 9" xfId="28590" xr:uid="{00000000-0005-0000-0000-00001C6F0000}"/>
    <cellStyle name="Note 10 3 2 6 9 2" xfId="28591" xr:uid="{00000000-0005-0000-0000-00001D6F0000}"/>
    <cellStyle name="Note 10 3 2 7" xfId="28592" xr:uid="{00000000-0005-0000-0000-00001E6F0000}"/>
    <cellStyle name="Note 10 3 2 7 2" xfId="28593" xr:uid="{00000000-0005-0000-0000-00001F6F0000}"/>
    <cellStyle name="Note 10 3 2 7 2 2" xfId="28594" xr:uid="{00000000-0005-0000-0000-0000206F0000}"/>
    <cellStyle name="Note 10 3 2 7 3" xfId="28595" xr:uid="{00000000-0005-0000-0000-0000216F0000}"/>
    <cellStyle name="Note 10 3 2 8" xfId="28596" xr:uid="{00000000-0005-0000-0000-0000226F0000}"/>
    <cellStyle name="Note 10 3 2 8 2" xfId="28597" xr:uid="{00000000-0005-0000-0000-0000236F0000}"/>
    <cellStyle name="Note 10 3 2 9" xfId="28598" xr:uid="{00000000-0005-0000-0000-0000246F0000}"/>
    <cellStyle name="Note 10 3 2 9 2" xfId="28599" xr:uid="{00000000-0005-0000-0000-0000256F0000}"/>
    <cellStyle name="Note 10 3 3" xfId="28600" xr:uid="{00000000-0005-0000-0000-0000266F0000}"/>
    <cellStyle name="Note 10 3 3 2" xfId="28601" xr:uid="{00000000-0005-0000-0000-0000276F0000}"/>
    <cellStyle name="Note 10 3 3 2 2" xfId="28602" xr:uid="{00000000-0005-0000-0000-0000286F0000}"/>
    <cellStyle name="Note 10 3 3 2 2 2" xfId="28603" xr:uid="{00000000-0005-0000-0000-0000296F0000}"/>
    <cellStyle name="Note 10 3 3 2 3" xfId="28604" xr:uid="{00000000-0005-0000-0000-00002A6F0000}"/>
    <cellStyle name="Note 10 3 3 3" xfId="28605" xr:uid="{00000000-0005-0000-0000-00002B6F0000}"/>
    <cellStyle name="Note 10 3 3 3 2" xfId="28606" xr:uid="{00000000-0005-0000-0000-00002C6F0000}"/>
    <cellStyle name="Note 10 3 3 3 2 2" xfId="28607" xr:uid="{00000000-0005-0000-0000-00002D6F0000}"/>
    <cellStyle name="Note 10 3 3 3 3" xfId="28608" xr:uid="{00000000-0005-0000-0000-00002E6F0000}"/>
    <cellStyle name="Note 10 3 3 4" xfId="28609" xr:uid="{00000000-0005-0000-0000-00002F6F0000}"/>
    <cellStyle name="Note 10 3 3 4 2" xfId="28610" xr:uid="{00000000-0005-0000-0000-0000306F0000}"/>
    <cellStyle name="Note 10 3 3 5" xfId="28611" xr:uid="{00000000-0005-0000-0000-0000316F0000}"/>
    <cellStyle name="Note 10 3 3 5 2" xfId="28612" xr:uid="{00000000-0005-0000-0000-0000326F0000}"/>
    <cellStyle name="Note 10 3 3 6" xfId="28613" xr:uid="{00000000-0005-0000-0000-0000336F0000}"/>
    <cellStyle name="Note 10 3 3 6 2" xfId="28614" xr:uid="{00000000-0005-0000-0000-0000346F0000}"/>
    <cellStyle name="Note 10 3 3 7" xfId="28615" xr:uid="{00000000-0005-0000-0000-0000356F0000}"/>
    <cellStyle name="Note 10 3 3 7 2" xfId="28616" xr:uid="{00000000-0005-0000-0000-0000366F0000}"/>
    <cellStyle name="Note 10 3 3 8" xfId="28617" xr:uid="{00000000-0005-0000-0000-0000376F0000}"/>
    <cellStyle name="Note 10 3 4" xfId="28618" xr:uid="{00000000-0005-0000-0000-0000386F0000}"/>
    <cellStyle name="Note 10 3 4 10" xfId="28619" xr:uid="{00000000-0005-0000-0000-0000396F0000}"/>
    <cellStyle name="Note 10 3 4 10 2" xfId="28620" xr:uid="{00000000-0005-0000-0000-00003A6F0000}"/>
    <cellStyle name="Note 10 3 4 11" xfId="28621" xr:uid="{00000000-0005-0000-0000-00003B6F0000}"/>
    <cellStyle name="Note 10 3 4 2" xfId="28622" xr:uid="{00000000-0005-0000-0000-00003C6F0000}"/>
    <cellStyle name="Note 10 3 4 2 2" xfId="28623" xr:uid="{00000000-0005-0000-0000-00003D6F0000}"/>
    <cellStyle name="Note 10 3 4 2 2 2" xfId="28624" xr:uid="{00000000-0005-0000-0000-00003E6F0000}"/>
    <cellStyle name="Note 10 3 4 2 3" xfId="28625" xr:uid="{00000000-0005-0000-0000-00003F6F0000}"/>
    <cellStyle name="Note 10 3 4 3" xfId="28626" xr:uid="{00000000-0005-0000-0000-0000406F0000}"/>
    <cellStyle name="Note 10 3 4 3 2" xfId="28627" xr:uid="{00000000-0005-0000-0000-0000416F0000}"/>
    <cellStyle name="Note 10 3 4 4" xfId="28628" xr:uid="{00000000-0005-0000-0000-0000426F0000}"/>
    <cellStyle name="Note 10 3 4 4 2" xfId="28629" xr:uid="{00000000-0005-0000-0000-0000436F0000}"/>
    <cellStyle name="Note 10 3 4 5" xfId="28630" xr:uid="{00000000-0005-0000-0000-0000446F0000}"/>
    <cellStyle name="Note 10 3 4 5 2" xfId="28631" xr:uid="{00000000-0005-0000-0000-0000456F0000}"/>
    <cellStyle name="Note 10 3 4 6" xfId="28632" xr:uid="{00000000-0005-0000-0000-0000466F0000}"/>
    <cellStyle name="Note 10 3 4 6 2" xfId="28633" xr:uid="{00000000-0005-0000-0000-0000476F0000}"/>
    <cellStyle name="Note 10 3 4 7" xfId="28634" xr:uid="{00000000-0005-0000-0000-0000486F0000}"/>
    <cellStyle name="Note 10 3 4 7 2" xfId="28635" xr:uid="{00000000-0005-0000-0000-0000496F0000}"/>
    <cellStyle name="Note 10 3 4 8" xfId="28636" xr:uid="{00000000-0005-0000-0000-00004A6F0000}"/>
    <cellStyle name="Note 10 3 4 8 2" xfId="28637" xr:uid="{00000000-0005-0000-0000-00004B6F0000}"/>
    <cellStyle name="Note 10 3 4 9" xfId="28638" xr:uid="{00000000-0005-0000-0000-00004C6F0000}"/>
    <cellStyle name="Note 10 3 4 9 2" xfId="28639" xr:uid="{00000000-0005-0000-0000-00004D6F0000}"/>
    <cellStyle name="Note 10 3 5" xfId="28640" xr:uid="{00000000-0005-0000-0000-00004E6F0000}"/>
    <cellStyle name="Note 10 3 5 10" xfId="28641" xr:uid="{00000000-0005-0000-0000-00004F6F0000}"/>
    <cellStyle name="Note 10 3 5 10 2" xfId="28642" xr:uid="{00000000-0005-0000-0000-0000506F0000}"/>
    <cellStyle name="Note 10 3 5 11" xfId="28643" xr:uid="{00000000-0005-0000-0000-0000516F0000}"/>
    <cellStyle name="Note 10 3 5 2" xfId="28644" xr:uid="{00000000-0005-0000-0000-0000526F0000}"/>
    <cellStyle name="Note 10 3 5 2 2" xfId="28645" xr:uid="{00000000-0005-0000-0000-0000536F0000}"/>
    <cellStyle name="Note 10 3 5 2 2 2" xfId="28646" xr:uid="{00000000-0005-0000-0000-0000546F0000}"/>
    <cellStyle name="Note 10 3 5 2 3" xfId="28647" xr:uid="{00000000-0005-0000-0000-0000556F0000}"/>
    <cellStyle name="Note 10 3 5 3" xfId="28648" xr:uid="{00000000-0005-0000-0000-0000566F0000}"/>
    <cellStyle name="Note 10 3 5 3 2" xfId="28649" xr:uid="{00000000-0005-0000-0000-0000576F0000}"/>
    <cellStyle name="Note 10 3 5 4" xfId="28650" xr:uid="{00000000-0005-0000-0000-0000586F0000}"/>
    <cellStyle name="Note 10 3 5 4 2" xfId="28651" xr:uid="{00000000-0005-0000-0000-0000596F0000}"/>
    <cellStyle name="Note 10 3 5 5" xfId="28652" xr:uid="{00000000-0005-0000-0000-00005A6F0000}"/>
    <cellStyle name="Note 10 3 5 5 2" xfId="28653" xr:uid="{00000000-0005-0000-0000-00005B6F0000}"/>
    <cellStyle name="Note 10 3 5 6" xfId="28654" xr:uid="{00000000-0005-0000-0000-00005C6F0000}"/>
    <cellStyle name="Note 10 3 5 6 2" xfId="28655" xr:uid="{00000000-0005-0000-0000-00005D6F0000}"/>
    <cellStyle name="Note 10 3 5 7" xfId="28656" xr:uid="{00000000-0005-0000-0000-00005E6F0000}"/>
    <cellStyle name="Note 10 3 5 7 2" xfId="28657" xr:uid="{00000000-0005-0000-0000-00005F6F0000}"/>
    <cellStyle name="Note 10 3 5 8" xfId="28658" xr:uid="{00000000-0005-0000-0000-0000606F0000}"/>
    <cellStyle name="Note 10 3 5 8 2" xfId="28659" xr:uid="{00000000-0005-0000-0000-0000616F0000}"/>
    <cellStyle name="Note 10 3 5 9" xfId="28660" xr:uid="{00000000-0005-0000-0000-0000626F0000}"/>
    <cellStyle name="Note 10 3 5 9 2" xfId="28661" xr:uid="{00000000-0005-0000-0000-0000636F0000}"/>
    <cellStyle name="Note 10 3 6" xfId="28662" xr:uid="{00000000-0005-0000-0000-0000646F0000}"/>
    <cellStyle name="Note 10 3 6 10" xfId="28663" xr:uid="{00000000-0005-0000-0000-0000656F0000}"/>
    <cellStyle name="Note 10 3 6 10 2" xfId="28664" xr:uid="{00000000-0005-0000-0000-0000666F0000}"/>
    <cellStyle name="Note 10 3 6 11" xfId="28665" xr:uid="{00000000-0005-0000-0000-0000676F0000}"/>
    <cellStyle name="Note 10 3 6 2" xfId="28666" xr:uid="{00000000-0005-0000-0000-0000686F0000}"/>
    <cellStyle name="Note 10 3 6 2 2" xfId="28667" xr:uid="{00000000-0005-0000-0000-0000696F0000}"/>
    <cellStyle name="Note 10 3 6 2 2 2" xfId="28668" xr:uid="{00000000-0005-0000-0000-00006A6F0000}"/>
    <cellStyle name="Note 10 3 6 2 3" xfId="28669" xr:uid="{00000000-0005-0000-0000-00006B6F0000}"/>
    <cellStyle name="Note 10 3 6 3" xfId="28670" xr:uid="{00000000-0005-0000-0000-00006C6F0000}"/>
    <cellStyle name="Note 10 3 6 3 2" xfId="28671" xr:uid="{00000000-0005-0000-0000-00006D6F0000}"/>
    <cellStyle name="Note 10 3 6 4" xfId="28672" xr:uid="{00000000-0005-0000-0000-00006E6F0000}"/>
    <cellStyle name="Note 10 3 6 4 2" xfId="28673" xr:uid="{00000000-0005-0000-0000-00006F6F0000}"/>
    <cellStyle name="Note 10 3 6 5" xfId="28674" xr:uid="{00000000-0005-0000-0000-0000706F0000}"/>
    <cellStyle name="Note 10 3 6 5 2" xfId="28675" xr:uid="{00000000-0005-0000-0000-0000716F0000}"/>
    <cellStyle name="Note 10 3 6 6" xfId="28676" xr:uid="{00000000-0005-0000-0000-0000726F0000}"/>
    <cellStyle name="Note 10 3 6 6 2" xfId="28677" xr:uid="{00000000-0005-0000-0000-0000736F0000}"/>
    <cellStyle name="Note 10 3 6 7" xfId="28678" xr:uid="{00000000-0005-0000-0000-0000746F0000}"/>
    <cellStyle name="Note 10 3 6 7 2" xfId="28679" xr:uid="{00000000-0005-0000-0000-0000756F0000}"/>
    <cellStyle name="Note 10 3 6 8" xfId="28680" xr:uid="{00000000-0005-0000-0000-0000766F0000}"/>
    <cellStyle name="Note 10 3 6 8 2" xfId="28681" xr:uid="{00000000-0005-0000-0000-0000776F0000}"/>
    <cellStyle name="Note 10 3 6 9" xfId="28682" xr:uid="{00000000-0005-0000-0000-0000786F0000}"/>
    <cellStyle name="Note 10 3 6 9 2" xfId="28683" xr:uid="{00000000-0005-0000-0000-0000796F0000}"/>
    <cellStyle name="Note 10 3 7" xfId="28684" xr:uid="{00000000-0005-0000-0000-00007A6F0000}"/>
    <cellStyle name="Note 10 3 7 10" xfId="28685" xr:uid="{00000000-0005-0000-0000-00007B6F0000}"/>
    <cellStyle name="Note 10 3 7 10 2" xfId="28686" xr:uid="{00000000-0005-0000-0000-00007C6F0000}"/>
    <cellStyle name="Note 10 3 7 11" xfId="28687" xr:uid="{00000000-0005-0000-0000-00007D6F0000}"/>
    <cellStyle name="Note 10 3 7 2" xfId="28688" xr:uid="{00000000-0005-0000-0000-00007E6F0000}"/>
    <cellStyle name="Note 10 3 7 2 2" xfId="28689" xr:uid="{00000000-0005-0000-0000-00007F6F0000}"/>
    <cellStyle name="Note 10 3 7 2 2 2" xfId="28690" xr:uid="{00000000-0005-0000-0000-0000806F0000}"/>
    <cellStyle name="Note 10 3 7 2 3" xfId="28691" xr:uid="{00000000-0005-0000-0000-0000816F0000}"/>
    <cellStyle name="Note 10 3 7 3" xfId="28692" xr:uid="{00000000-0005-0000-0000-0000826F0000}"/>
    <cellStyle name="Note 10 3 7 3 2" xfId="28693" xr:uid="{00000000-0005-0000-0000-0000836F0000}"/>
    <cellStyle name="Note 10 3 7 4" xfId="28694" xr:uid="{00000000-0005-0000-0000-0000846F0000}"/>
    <cellStyle name="Note 10 3 7 4 2" xfId="28695" xr:uid="{00000000-0005-0000-0000-0000856F0000}"/>
    <cellStyle name="Note 10 3 7 5" xfId="28696" xr:uid="{00000000-0005-0000-0000-0000866F0000}"/>
    <cellStyle name="Note 10 3 7 5 2" xfId="28697" xr:uid="{00000000-0005-0000-0000-0000876F0000}"/>
    <cellStyle name="Note 10 3 7 6" xfId="28698" xr:uid="{00000000-0005-0000-0000-0000886F0000}"/>
    <cellStyle name="Note 10 3 7 6 2" xfId="28699" xr:uid="{00000000-0005-0000-0000-0000896F0000}"/>
    <cellStyle name="Note 10 3 7 7" xfId="28700" xr:uid="{00000000-0005-0000-0000-00008A6F0000}"/>
    <cellStyle name="Note 10 3 7 7 2" xfId="28701" xr:uid="{00000000-0005-0000-0000-00008B6F0000}"/>
    <cellStyle name="Note 10 3 7 8" xfId="28702" xr:uid="{00000000-0005-0000-0000-00008C6F0000}"/>
    <cellStyle name="Note 10 3 7 8 2" xfId="28703" xr:uid="{00000000-0005-0000-0000-00008D6F0000}"/>
    <cellStyle name="Note 10 3 7 9" xfId="28704" xr:uid="{00000000-0005-0000-0000-00008E6F0000}"/>
    <cellStyle name="Note 10 3 7 9 2" xfId="28705" xr:uid="{00000000-0005-0000-0000-00008F6F0000}"/>
    <cellStyle name="Note 10 3 8" xfId="28706" xr:uid="{00000000-0005-0000-0000-0000906F0000}"/>
    <cellStyle name="Note 10 3 8 2" xfId="28707" xr:uid="{00000000-0005-0000-0000-0000916F0000}"/>
    <cellStyle name="Note 10 3 8 2 2" xfId="28708" xr:uid="{00000000-0005-0000-0000-0000926F0000}"/>
    <cellStyle name="Note 10 3 8 3" xfId="28709" xr:uid="{00000000-0005-0000-0000-0000936F0000}"/>
    <cellStyle name="Note 10 3 9" xfId="28710" xr:uid="{00000000-0005-0000-0000-0000946F0000}"/>
    <cellStyle name="Note 10 3 9 2" xfId="28711" xr:uid="{00000000-0005-0000-0000-0000956F0000}"/>
    <cellStyle name="Note 10 3_7 - Cap Add WS" xfId="28712" xr:uid="{00000000-0005-0000-0000-0000966F0000}"/>
    <cellStyle name="Note 10 4" xfId="28713" xr:uid="{00000000-0005-0000-0000-0000976F0000}"/>
    <cellStyle name="Note 10 4 10" xfId="28714" xr:uid="{00000000-0005-0000-0000-0000986F0000}"/>
    <cellStyle name="Note 10 4 10 2" xfId="28715" xr:uid="{00000000-0005-0000-0000-0000996F0000}"/>
    <cellStyle name="Note 10 4 11" xfId="28716" xr:uid="{00000000-0005-0000-0000-00009A6F0000}"/>
    <cellStyle name="Note 10 4 11 2" xfId="28717" xr:uid="{00000000-0005-0000-0000-00009B6F0000}"/>
    <cellStyle name="Note 10 4 12" xfId="28718" xr:uid="{00000000-0005-0000-0000-00009C6F0000}"/>
    <cellStyle name="Note 10 4 12 2" xfId="28719" xr:uid="{00000000-0005-0000-0000-00009D6F0000}"/>
    <cellStyle name="Note 10 4 13" xfId="28720" xr:uid="{00000000-0005-0000-0000-00009E6F0000}"/>
    <cellStyle name="Note 10 4 2" xfId="28721" xr:uid="{00000000-0005-0000-0000-00009F6F0000}"/>
    <cellStyle name="Note 10 4 2 2" xfId="28722" xr:uid="{00000000-0005-0000-0000-0000A06F0000}"/>
    <cellStyle name="Note 10 4 2 2 2" xfId="28723" xr:uid="{00000000-0005-0000-0000-0000A16F0000}"/>
    <cellStyle name="Note 10 4 2 2 2 2" xfId="28724" xr:uid="{00000000-0005-0000-0000-0000A26F0000}"/>
    <cellStyle name="Note 10 4 2 2 3" xfId="28725" xr:uid="{00000000-0005-0000-0000-0000A36F0000}"/>
    <cellStyle name="Note 10 4 2 3" xfId="28726" xr:uid="{00000000-0005-0000-0000-0000A46F0000}"/>
    <cellStyle name="Note 10 4 2 3 2" xfId="28727" xr:uid="{00000000-0005-0000-0000-0000A56F0000}"/>
    <cellStyle name="Note 10 4 2 3 2 2" xfId="28728" xr:uid="{00000000-0005-0000-0000-0000A66F0000}"/>
    <cellStyle name="Note 10 4 2 3 3" xfId="28729" xr:uid="{00000000-0005-0000-0000-0000A76F0000}"/>
    <cellStyle name="Note 10 4 2 4" xfId="28730" xr:uid="{00000000-0005-0000-0000-0000A86F0000}"/>
    <cellStyle name="Note 10 4 2 4 2" xfId="28731" xr:uid="{00000000-0005-0000-0000-0000A96F0000}"/>
    <cellStyle name="Note 10 4 2 5" xfId="28732" xr:uid="{00000000-0005-0000-0000-0000AA6F0000}"/>
    <cellStyle name="Note 10 4 2 5 2" xfId="28733" xr:uid="{00000000-0005-0000-0000-0000AB6F0000}"/>
    <cellStyle name="Note 10 4 2 6" xfId="28734" xr:uid="{00000000-0005-0000-0000-0000AC6F0000}"/>
    <cellStyle name="Note 10 4 2 6 2" xfId="28735" xr:uid="{00000000-0005-0000-0000-0000AD6F0000}"/>
    <cellStyle name="Note 10 4 2 7" xfId="28736" xr:uid="{00000000-0005-0000-0000-0000AE6F0000}"/>
    <cellStyle name="Note 10 4 2 7 2" xfId="28737" xr:uid="{00000000-0005-0000-0000-0000AF6F0000}"/>
    <cellStyle name="Note 10 4 2 8" xfId="28738" xr:uid="{00000000-0005-0000-0000-0000B06F0000}"/>
    <cellStyle name="Note 10 4 3" xfId="28739" xr:uid="{00000000-0005-0000-0000-0000B16F0000}"/>
    <cellStyle name="Note 10 4 3 10" xfId="28740" xr:uid="{00000000-0005-0000-0000-0000B26F0000}"/>
    <cellStyle name="Note 10 4 3 10 2" xfId="28741" xr:uid="{00000000-0005-0000-0000-0000B36F0000}"/>
    <cellStyle name="Note 10 4 3 11" xfId="28742" xr:uid="{00000000-0005-0000-0000-0000B46F0000}"/>
    <cellStyle name="Note 10 4 3 2" xfId="28743" xr:uid="{00000000-0005-0000-0000-0000B56F0000}"/>
    <cellStyle name="Note 10 4 3 2 2" xfId="28744" xr:uid="{00000000-0005-0000-0000-0000B66F0000}"/>
    <cellStyle name="Note 10 4 3 2 2 2" xfId="28745" xr:uid="{00000000-0005-0000-0000-0000B76F0000}"/>
    <cellStyle name="Note 10 4 3 2 3" xfId="28746" xr:uid="{00000000-0005-0000-0000-0000B86F0000}"/>
    <cellStyle name="Note 10 4 3 3" xfId="28747" xr:uid="{00000000-0005-0000-0000-0000B96F0000}"/>
    <cellStyle name="Note 10 4 3 3 2" xfId="28748" xr:uid="{00000000-0005-0000-0000-0000BA6F0000}"/>
    <cellStyle name="Note 10 4 3 4" xfId="28749" xr:uid="{00000000-0005-0000-0000-0000BB6F0000}"/>
    <cellStyle name="Note 10 4 3 4 2" xfId="28750" xr:uid="{00000000-0005-0000-0000-0000BC6F0000}"/>
    <cellStyle name="Note 10 4 3 5" xfId="28751" xr:uid="{00000000-0005-0000-0000-0000BD6F0000}"/>
    <cellStyle name="Note 10 4 3 5 2" xfId="28752" xr:uid="{00000000-0005-0000-0000-0000BE6F0000}"/>
    <cellStyle name="Note 10 4 3 6" xfId="28753" xr:uid="{00000000-0005-0000-0000-0000BF6F0000}"/>
    <cellStyle name="Note 10 4 3 6 2" xfId="28754" xr:uid="{00000000-0005-0000-0000-0000C06F0000}"/>
    <cellStyle name="Note 10 4 3 7" xfId="28755" xr:uid="{00000000-0005-0000-0000-0000C16F0000}"/>
    <cellStyle name="Note 10 4 3 7 2" xfId="28756" xr:uid="{00000000-0005-0000-0000-0000C26F0000}"/>
    <cellStyle name="Note 10 4 3 8" xfId="28757" xr:uid="{00000000-0005-0000-0000-0000C36F0000}"/>
    <cellStyle name="Note 10 4 3 8 2" xfId="28758" xr:uid="{00000000-0005-0000-0000-0000C46F0000}"/>
    <cellStyle name="Note 10 4 3 9" xfId="28759" xr:uid="{00000000-0005-0000-0000-0000C56F0000}"/>
    <cellStyle name="Note 10 4 3 9 2" xfId="28760" xr:uid="{00000000-0005-0000-0000-0000C66F0000}"/>
    <cellStyle name="Note 10 4 4" xfId="28761" xr:uid="{00000000-0005-0000-0000-0000C76F0000}"/>
    <cellStyle name="Note 10 4 4 10" xfId="28762" xr:uid="{00000000-0005-0000-0000-0000C86F0000}"/>
    <cellStyle name="Note 10 4 4 10 2" xfId="28763" xr:uid="{00000000-0005-0000-0000-0000C96F0000}"/>
    <cellStyle name="Note 10 4 4 11" xfId="28764" xr:uid="{00000000-0005-0000-0000-0000CA6F0000}"/>
    <cellStyle name="Note 10 4 4 2" xfId="28765" xr:uid="{00000000-0005-0000-0000-0000CB6F0000}"/>
    <cellStyle name="Note 10 4 4 2 2" xfId="28766" xr:uid="{00000000-0005-0000-0000-0000CC6F0000}"/>
    <cellStyle name="Note 10 4 4 2 2 2" xfId="28767" xr:uid="{00000000-0005-0000-0000-0000CD6F0000}"/>
    <cellStyle name="Note 10 4 4 2 3" xfId="28768" xr:uid="{00000000-0005-0000-0000-0000CE6F0000}"/>
    <cellStyle name="Note 10 4 4 3" xfId="28769" xr:uid="{00000000-0005-0000-0000-0000CF6F0000}"/>
    <cellStyle name="Note 10 4 4 3 2" xfId="28770" xr:uid="{00000000-0005-0000-0000-0000D06F0000}"/>
    <cellStyle name="Note 10 4 4 4" xfId="28771" xr:uid="{00000000-0005-0000-0000-0000D16F0000}"/>
    <cellStyle name="Note 10 4 4 4 2" xfId="28772" xr:uid="{00000000-0005-0000-0000-0000D26F0000}"/>
    <cellStyle name="Note 10 4 4 5" xfId="28773" xr:uid="{00000000-0005-0000-0000-0000D36F0000}"/>
    <cellStyle name="Note 10 4 4 5 2" xfId="28774" xr:uid="{00000000-0005-0000-0000-0000D46F0000}"/>
    <cellStyle name="Note 10 4 4 6" xfId="28775" xr:uid="{00000000-0005-0000-0000-0000D56F0000}"/>
    <cellStyle name="Note 10 4 4 6 2" xfId="28776" xr:uid="{00000000-0005-0000-0000-0000D66F0000}"/>
    <cellStyle name="Note 10 4 4 7" xfId="28777" xr:uid="{00000000-0005-0000-0000-0000D76F0000}"/>
    <cellStyle name="Note 10 4 4 7 2" xfId="28778" xr:uid="{00000000-0005-0000-0000-0000D86F0000}"/>
    <cellStyle name="Note 10 4 4 8" xfId="28779" xr:uid="{00000000-0005-0000-0000-0000D96F0000}"/>
    <cellStyle name="Note 10 4 4 8 2" xfId="28780" xr:uid="{00000000-0005-0000-0000-0000DA6F0000}"/>
    <cellStyle name="Note 10 4 4 9" xfId="28781" xr:uid="{00000000-0005-0000-0000-0000DB6F0000}"/>
    <cellStyle name="Note 10 4 4 9 2" xfId="28782" xr:uid="{00000000-0005-0000-0000-0000DC6F0000}"/>
    <cellStyle name="Note 10 4 5" xfId="28783" xr:uid="{00000000-0005-0000-0000-0000DD6F0000}"/>
    <cellStyle name="Note 10 4 5 10" xfId="28784" xr:uid="{00000000-0005-0000-0000-0000DE6F0000}"/>
    <cellStyle name="Note 10 4 5 10 2" xfId="28785" xr:uid="{00000000-0005-0000-0000-0000DF6F0000}"/>
    <cellStyle name="Note 10 4 5 11" xfId="28786" xr:uid="{00000000-0005-0000-0000-0000E06F0000}"/>
    <cellStyle name="Note 10 4 5 2" xfId="28787" xr:uid="{00000000-0005-0000-0000-0000E16F0000}"/>
    <cellStyle name="Note 10 4 5 2 2" xfId="28788" xr:uid="{00000000-0005-0000-0000-0000E26F0000}"/>
    <cellStyle name="Note 10 4 5 2 2 2" xfId="28789" xr:uid="{00000000-0005-0000-0000-0000E36F0000}"/>
    <cellStyle name="Note 10 4 5 2 3" xfId="28790" xr:uid="{00000000-0005-0000-0000-0000E46F0000}"/>
    <cellStyle name="Note 10 4 5 3" xfId="28791" xr:uid="{00000000-0005-0000-0000-0000E56F0000}"/>
    <cellStyle name="Note 10 4 5 3 2" xfId="28792" xr:uid="{00000000-0005-0000-0000-0000E66F0000}"/>
    <cellStyle name="Note 10 4 5 4" xfId="28793" xr:uid="{00000000-0005-0000-0000-0000E76F0000}"/>
    <cellStyle name="Note 10 4 5 4 2" xfId="28794" xr:uid="{00000000-0005-0000-0000-0000E86F0000}"/>
    <cellStyle name="Note 10 4 5 5" xfId="28795" xr:uid="{00000000-0005-0000-0000-0000E96F0000}"/>
    <cellStyle name="Note 10 4 5 5 2" xfId="28796" xr:uid="{00000000-0005-0000-0000-0000EA6F0000}"/>
    <cellStyle name="Note 10 4 5 6" xfId="28797" xr:uid="{00000000-0005-0000-0000-0000EB6F0000}"/>
    <cellStyle name="Note 10 4 5 6 2" xfId="28798" xr:uid="{00000000-0005-0000-0000-0000EC6F0000}"/>
    <cellStyle name="Note 10 4 5 7" xfId="28799" xr:uid="{00000000-0005-0000-0000-0000ED6F0000}"/>
    <cellStyle name="Note 10 4 5 7 2" xfId="28800" xr:uid="{00000000-0005-0000-0000-0000EE6F0000}"/>
    <cellStyle name="Note 10 4 5 8" xfId="28801" xr:uid="{00000000-0005-0000-0000-0000EF6F0000}"/>
    <cellStyle name="Note 10 4 5 8 2" xfId="28802" xr:uid="{00000000-0005-0000-0000-0000F06F0000}"/>
    <cellStyle name="Note 10 4 5 9" xfId="28803" xr:uid="{00000000-0005-0000-0000-0000F16F0000}"/>
    <cellStyle name="Note 10 4 5 9 2" xfId="28804" xr:uid="{00000000-0005-0000-0000-0000F26F0000}"/>
    <cellStyle name="Note 10 4 6" xfId="28805" xr:uid="{00000000-0005-0000-0000-0000F36F0000}"/>
    <cellStyle name="Note 10 4 6 10" xfId="28806" xr:uid="{00000000-0005-0000-0000-0000F46F0000}"/>
    <cellStyle name="Note 10 4 6 10 2" xfId="28807" xr:uid="{00000000-0005-0000-0000-0000F56F0000}"/>
    <cellStyle name="Note 10 4 6 11" xfId="28808" xr:uid="{00000000-0005-0000-0000-0000F66F0000}"/>
    <cellStyle name="Note 10 4 6 2" xfId="28809" xr:uid="{00000000-0005-0000-0000-0000F76F0000}"/>
    <cellStyle name="Note 10 4 6 2 2" xfId="28810" xr:uid="{00000000-0005-0000-0000-0000F86F0000}"/>
    <cellStyle name="Note 10 4 6 2 2 2" xfId="28811" xr:uid="{00000000-0005-0000-0000-0000F96F0000}"/>
    <cellStyle name="Note 10 4 6 2 3" xfId="28812" xr:uid="{00000000-0005-0000-0000-0000FA6F0000}"/>
    <cellStyle name="Note 10 4 6 3" xfId="28813" xr:uid="{00000000-0005-0000-0000-0000FB6F0000}"/>
    <cellStyle name="Note 10 4 6 3 2" xfId="28814" xr:uid="{00000000-0005-0000-0000-0000FC6F0000}"/>
    <cellStyle name="Note 10 4 6 4" xfId="28815" xr:uid="{00000000-0005-0000-0000-0000FD6F0000}"/>
    <cellStyle name="Note 10 4 6 4 2" xfId="28816" xr:uid="{00000000-0005-0000-0000-0000FE6F0000}"/>
    <cellStyle name="Note 10 4 6 5" xfId="28817" xr:uid="{00000000-0005-0000-0000-0000FF6F0000}"/>
    <cellStyle name="Note 10 4 6 5 2" xfId="28818" xr:uid="{00000000-0005-0000-0000-000000700000}"/>
    <cellStyle name="Note 10 4 6 6" xfId="28819" xr:uid="{00000000-0005-0000-0000-000001700000}"/>
    <cellStyle name="Note 10 4 6 6 2" xfId="28820" xr:uid="{00000000-0005-0000-0000-000002700000}"/>
    <cellStyle name="Note 10 4 6 7" xfId="28821" xr:uid="{00000000-0005-0000-0000-000003700000}"/>
    <cellStyle name="Note 10 4 6 7 2" xfId="28822" xr:uid="{00000000-0005-0000-0000-000004700000}"/>
    <cellStyle name="Note 10 4 6 8" xfId="28823" xr:uid="{00000000-0005-0000-0000-000005700000}"/>
    <cellStyle name="Note 10 4 6 8 2" xfId="28824" xr:uid="{00000000-0005-0000-0000-000006700000}"/>
    <cellStyle name="Note 10 4 6 9" xfId="28825" xr:uid="{00000000-0005-0000-0000-000007700000}"/>
    <cellStyle name="Note 10 4 6 9 2" xfId="28826" xr:uid="{00000000-0005-0000-0000-000008700000}"/>
    <cellStyle name="Note 10 4 7" xfId="28827" xr:uid="{00000000-0005-0000-0000-000009700000}"/>
    <cellStyle name="Note 10 4 7 2" xfId="28828" xr:uid="{00000000-0005-0000-0000-00000A700000}"/>
    <cellStyle name="Note 10 4 7 2 2" xfId="28829" xr:uid="{00000000-0005-0000-0000-00000B700000}"/>
    <cellStyle name="Note 10 4 7 3" xfId="28830" xr:uid="{00000000-0005-0000-0000-00000C700000}"/>
    <cellStyle name="Note 10 4 8" xfId="28831" xr:uid="{00000000-0005-0000-0000-00000D700000}"/>
    <cellStyle name="Note 10 4 8 2" xfId="28832" xr:uid="{00000000-0005-0000-0000-00000E700000}"/>
    <cellStyle name="Note 10 4 9" xfId="28833" xr:uid="{00000000-0005-0000-0000-00000F700000}"/>
    <cellStyle name="Note 10 4 9 2" xfId="28834" xr:uid="{00000000-0005-0000-0000-000010700000}"/>
    <cellStyle name="Note 10 5" xfId="28835" xr:uid="{00000000-0005-0000-0000-000011700000}"/>
    <cellStyle name="Note 10 5 2" xfId="28836" xr:uid="{00000000-0005-0000-0000-000012700000}"/>
    <cellStyle name="Note 10 5 2 2" xfId="28837" xr:uid="{00000000-0005-0000-0000-000013700000}"/>
    <cellStyle name="Note 10 5 2 2 2" xfId="28838" xr:uid="{00000000-0005-0000-0000-000014700000}"/>
    <cellStyle name="Note 10 5 2 3" xfId="28839" xr:uid="{00000000-0005-0000-0000-000015700000}"/>
    <cellStyle name="Note 10 5 3" xfId="28840" xr:uid="{00000000-0005-0000-0000-000016700000}"/>
    <cellStyle name="Note 10 5 3 2" xfId="28841" xr:uid="{00000000-0005-0000-0000-000017700000}"/>
    <cellStyle name="Note 10 5 3 2 2" xfId="28842" xr:uid="{00000000-0005-0000-0000-000018700000}"/>
    <cellStyle name="Note 10 5 3 3" xfId="28843" xr:uid="{00000000-0005-0000-0000-000019700000}"/>
    <cellStyle name="Note 10 5 4" xfId="28844" xr:uid="{00000000-0005-0000-0000-00001A700000}"/>
    <cellStyle name="Note 10 5 4 2" xfId="28845" xr:uid="{00000000-0005-0000-0000-00001B700000}"/>
    <cellStyle name="Note 10 5 5" xfId="28846" xr:uid="{00000000-0005-0000-0000-00001C700000}"/>
    <cellStyle name="Note 10 5 5 2" xfId="28847" xr:uid="{00000000-0005-0000-0000-00001D700000}"/>
    <cellStyle name="Note 10 5 6" xfId="28848" xr:uid="{00000000-0005-0000-0000-00001E700000}"/>
    <cellStyle name="Note 10 5 6 2" xfId="28849" xr:uid="{00000000-0005-0000-0000-00001F700000}"/>
    <cellStyle name="Note 10 5 7" xfId="28850" xr:uid="{00000000-0005-0000-0000-000020700000}"/>
    <cellStyle name="Note 10 5 7 2" xfId="28851" xr:uid="{00000000-0005-0000-0000-000021700000}"/>
    <cellStyle name="Note 10 5 8" xfId="28852" xr:uid="{00000000-0005-0000-0000-000022700000}"/>
    <cellStyle name="Note 10 6" xfId="28853" xr:uid="{00000000-0005-0000-0000-000023700000}"/>
    <cellStyle name="Note 10 6 10" xfId="28854" xr:uid="{00000000-0005-0000-0000-000024700000}"/>
    <cellStyle name="Note 10 6 10 2" xfId="28855" xr:uid="{00000000-0005-0000-0000-000025700000}"/>
    <cellStyle name="Note 10 6 11" xfId="28856" xr:uid="{00000000-0005-0000-0000-000026700000}"/>
    <cellStyle name="Note 10 6 2" xfId="28857" xr:uid="{00000000-0005-0000-0000-000027700000}"/>
    <cellStyle name="Note 10 6 2 2" xfId="28858" xr:uid="{00000000-0005-0000-0000-000028700000}"/>
    <cellStyle name="Note 10 6 2 2 2" xfId="28859" xr:uid="{00000000-0005-0000-0000-000029700000}"/>
    <cellStyle name="Note 10 6 2 3" xfId="28860" xr:uid="{00000000-0005-0000-0000-00002A700000}"/>
    <cellStyle name="Note 10 6 3" xfId="28861" xr:uid="{00000000-0005-0000-0000-00002B700000}"/>
    <cellStyle name="Note 10 6 3 2" xfId="28862" xr:uid="{00000000-0005-0000-0000-00002C700000}"/>
    <cellStyle name="Note 10 6 4" xfId="28863" xr:uid="{00000000-0005-0000-0000-00002D700000}"/>
    <cellStyle name="Note 10 6 4 2" xfId="28864" xr:uid="{00000000-0005-0000-0000-00002E700000}"/>
    <cellStyle name="Note 10 6 5" xfId="28865" xr:uid="{00000000-0005-0000-0000-00002F700000}"/>
    <cellStyle name="Note 10 6 5 2" xfId="28866" xr:uid="{00000000-0005-0000-0000-000030700000}"/>
    <cellStyle name="Note 10 6 6" xfId="28867" xr:uid="{00000000-0005-0000-0000-000031700000}"/>
    <cellStyle name="Note 10 6 6 2" xfId="28868" xr:uid="{00000000-0005-0000-0000-000032700000}"/>
    <cellStyle name="Note 10 6 7" xfId="28869" xr:uid="{00000000-0005-0000-0000-000033700000}"/>
    <cellStyle name="Note 10 6 7 2" xfId="28870" xr:uid="{00000000-0005-0000-0000-000034700000}"/>
    <cellStyle name="Note 10 6 8" xfId="28871" xr:uid="{00000000-0005-0000-0000-000035700000}"/>
    <cellStyle name="Note 10 6 8 2" xfId="28872" xr:uid="{00000000-0005-0000-0000-000036700000}"/>
    <cellStyle name="Note 10 6 9" xfId="28873" xr:uid="{00000000-0005-0000-0000-000037700000}"/>
    <cellStyle name="Note 10 6 9 2" xfId="28874" xr:uid="{00000000-0005-0000-0000-000038700000}"/>
    <cellStyle name="Note 10 7" xfId="28875" xr:uid="{00000000-0005-0000-0000-000039700000}"/>
    <cellStyle name="Note 10 7 10" xfId="28876" xr:uid="{00000000-0005-0000-0000-00003A700000}"/>
    <cellStyle name="Note 10 7 10 2" xfId="28877" xr:uid="{00000000-0005-0000-0000-00003B700000}"/>
    <cellStyle name="Note 10 7 11" xfId="28878" xr:uid="{00000000-0005-0000-0000-00003C700000}"/>
    <cellStyle name="Note 10 7 2" xfId="28879" xr:uid="{00000000-0005-0000-0000-00003D700000}"/>
    <cellStyle name="Note 10 7 2 2" xfId="28880" xr:uid="{00000000-0005-0000-0000-00003E700000}"/>
    <cellStyle name="Note 10 7 2 2 2" xfId="28881" xr:uid="{00000000-0005-0000-0000-00003F700000}"/>
    <cellStyle name="Note 10 7 2 3" xfId="28882" xr:uid="{00000000-0005-0000-0000-000040700000}"/>
    <cellStyle name="Note 10 7 3" xfId="28883" xr:uid="{00000000-0005-0000-0000-000041700000}"/>
    <cellStyle name="Note 10 7 3 2" xfId="28884" xr:uid="{00000000-0005-0000-0000-000042700000}"/>
    <cellStyle name="Note 10 7 4" xfId="28885" xr:uid="{00000000-0005-0000-0000-000043700000}"/>
    <cellStyle name="Note 10 7 4 2" xfId="28886" xr:uid="{00000000-0005-0000-0000-000044700000}"/>
    <cellStyle name="Note 10 7 5" xfId="28887" xr:uid="{00000000-0005-0000-0000-000045700000}"/>
    <cellStyle name="Note 10 7 5 2" xfId="28888" xr:uid="{00000000-0005-0000-0000-000046700000}"/>
    <cellStyle name="Note 10 7 6" xfId="28889" xr:uid="{00000000-0005-0000-0000-000047700000}"/>
    <cellStyle name="Note 10 7 6 2" xfId="28890" xr:uid="{00000000-0005-0000-0000-000048700000}"/>
    <cellStyle name="Note 10 7 7" xfId="28891" xr:uid="{00000000-0005-0000-0000-000049700000}"/>
    <cellStyle name="Note 10 7 7 2" xfId="28892" xr:uid="{00000000-0005-0000-0000-00004A700000}"/>
    <cellStyle name="Note 10 7 8" xfId="28893" xr:uid="{00000000-0005-0000-0000-00004B700000}"/>
    <cellStyle name="Note 10 7 8 2" xfId="28894" xr:uid="{00000000-0005-0000-0000-00004C700000}"/>
    <cellStyle name="Note 10 7 9" xfId="28895" xr:uid="{00000000-0005-0000-0000-00004D700000}"/>
    <cellStyle name="Note 10 7 9 2" xfId="28896" xr:uid="{00000000-0005-0000-0000-00004E700000}"/>
    <cellStyle name="Note 10 8" xfId="28897" xr:uid="{00000000-0005-0000-0000-00004F700000}"/>
    <cellStyle name="Note 10 8 10" xfId="28898" xr:uid="{00000000-0005-0000-0000-000050700000}"/>
    <cellStyle name="Note 10 8 10 2" xfId="28899" xr:uid="{00000000-0005-0000-0000-000051700000}"/>
    <cellStyle name="Note 10 8 11" xfId="28900" xr:uid="{00000000-0005-0000-0000-000052700000}"/>
    <cellStyle name="Note 10 8 2" xfId="28901" xr:uid="{00000000-0005-0000-0000-000053700000}"/>
    <cellStyle name="Note 10 8 2 2" xfId="28902" xr:uid="{00000000-0005-0000-0000-000054700000}"/>
    <cellStyle name="Note 10 8 2 2 2" xfId="28903" xr:uid="{00000000-0005-0000-0000-000055700000}"/>
    <cellStyle name="Note 10 8 2 3" xfId="28904" xr:uid="{00000000-0005-0000-0000-000056700000}"/>
    <cellStyle name="Note 10 8 3" xfId="28905" xr:uid="{00000000-0005-0000-0000-000057700000}"/>
    <cellStyle name="Note 10 8 3 2" xfId="28906" xr:uid="{00000000-0005-0000-0000-000058700000}"/>
    <cellStyle name="Note 10 8 4" xfId="28907" xr:uid="{00000000-0005-0000-0000-000059700000}"/>
    <cellStyle name="Note 10 8 4 2" xfId="28908" xr:uid="{00000000-0005-0000-0000-00005A700000}"/>
    <cellStyle name="Note 10 8 5" xfId="28909" xr:uid="{00000000-0005-0000-0000-00005B700000}"/>
    <cellStyle name="Note 10 8 5 2" xfId="28910" xr:uid="{00000000-0005-0000-0000-00005C700000}"/>
    <cellStyle name="Note 10 8 6" xfId="28911" xr:uid="{00000000-0005-0000-0000-00005D700000}"/>
    <cellStyle name="Note 10 8 6 2" xfId="28912" xr:uid="{00000000-0005-0000-0000-00005E700000}"/>
    <cellStyle name="Note 10 8 7" xfId="28913" xr:uid="{00000000-0005-0000-0000-00005F700000}"/>
    <cellStyle name="Note 10 8 7 2" xfId="28914" xr:uid="{00000000-0005-0000-0000-000060700000}"/>
    <cellStyle name="Note 10 8 8" xfId="28915" xr:uid="{00000000-0005-0000-0000-000061700000}"/>
    <cellStyle name="Note 10 8 8 2" xfId="28916" xr:uid="{00000000-0005-0000-0000-000062700000}"/>
    <cellStyle name="Note 10 8 9" xfId="28917" xr:uid="{00000000-0005-0000-0000-000063700000}"/>
    <cellStyle name="Note 10 8 9 2" xfId="28918" xr:uid="{00000000-0005-0000-0000-000064700000}"/>
    <cellStyle name="Note 10 9" xfId="28919" xr:uid="{00000000-0005-0000-0000-000065700000}"/>
    <cellStyle name="Note 10 9 10" xfId="28920" xr:uid="{00000000-0005-0000-0000-000066700000}"/>
    <cellStyle name="Note 10 9 10 2" xfId="28921" xr:uid="{00000000-0005-0000-0000-000067700000}"/>
    <cellStyle name="Note 10 9 11" xfId="28922" xr:uid="{00000000-0005-0000-0000-000068700000}"/>
    <cellStyle name="Note 10 9 2" xfId="28923" xr:uid="{00000000-0005-0000-0000-000069700000}"/>
    <cellStyle name="Note 10 9 2 2" xfId="28924" xr:uid="{00000000-0005-0000-0000-00006A700000}"/>
    <cellStyle name="Note 10 9 2 2 2" xfId="28925" xr:uid="{00000000-0005-0000-0000-00006B700000}"/>
    <cellStyle name="Note 10 9 2 3" xfId="28926" xr:uid="{00000000-0005-0000-0000-00006C700000}"/>
    <cellStyle name="Note 10 9 3" xfId="28927" xr:uid="{00000000-0005-0000-0000-00006D700000}"/>
    <cellStyle name="Note 10 9 3 2" xfId="28928" xr:uid="{00000000-0005-0000-0000-00006E700000}"/>
    <cellStyle name="Note 10 9 4" xfId="28929" xr:uid="{00000000-0005-0000-0000-00006F700000}"/>
    <cellStyle name="Note 10 9 4 2" xfId="28930" xr:uid="{00000000-0005-0000-0000-000070700000}"/>
    <cellStyle name="Note 10 9 5" xfId="28931" xr:uid="{00000000-0005-0000-0000-000071700000}"/>
    <cellStyle name="Note 10 9 5 2" xfId="28932" xr:uid="{00000000-0005-0000-0000-000072700000}"/>
    <cellStyle name="Note 10 9 6" xfId="28933" xr:uid="{00000000-0005-0000-0000-000073700000}"/>
    <cellStyle name="Note 10 9 6 2" xfId="28934" xr:uid="{00000000-0005-0000-0000-000074700000}"/>
    <cellStyle name="Note 10 9 7" xfId="28935" xr:uid="{00000000-0005-0000-0000-000075700000}"/>
    <cellStyle name="Note 10 9 7 2" xfId="28936" xr:uid="{00000000-0005-0000-0000-000076700000}"/>
    <cellStyle name="Note 10 9 8" xfId="28937" xr:uid="{00000000-0005-0000-0000-000077700000}"/>
    <cellStyle name="Note 10 9 8 2" xfId="28938" xr:uid="{00000000-0005-0000-0000-000078700000}"/>
    <cellStyle name="Note 10 9 9" xfId="28939" xr:uid="{00000000-0005-0000-0000-000079700000}"/>
    <cellStyle name="Note 10 9 9 2" xfId="28940" xr:uid="{00000000-0005-0000-0000-00007A700000}"/>
    <cellStyle name="Note 10_7 - Cap Add WS" xfId="28941" xr:uid="{00000000-0005-0000-0000-00007B700000}"/>
    <cellStyle name="Note 11" xfId="28942" xr:uid="{00000000-0005-0000-0000-00007C700000}"/>
    <cellStyle name="Note 11 10" xfId="28943" xr:uid="{00000000-0005-0000-0000-00007D700000}"/>
    <cellStyle name="Note 11 10 2" xfId="28944" xr:uid="{00000000-0005-0000-0000-00007E700000}"/>
    <cellStyle name="Note 11 11" xfId="28945" xr:uid="{00000000-0005-0000-0000-00007F700000}"/>
    <cellStyle name="Note 11 11 2" xfId="28946" xr:uid="{00000000-0005-0000-0000-000080700000}"/>
    <cellStyle name="Note 11 12" xfId="28947" xr:uid="{00000000-0005-0000-0000-000081700000}"/>
    <cellStyle name="Note 11 12 2" xfId="28948" xr:uid="{00000000-0005-0000-0000-000082700000}"/>
    <cellStyle name="Note 11 13" xfId="28949" xr:uid="{00000000-0005-0000-0000-000083700000}"/>
    <cellStyle name="Note 11 13 2" xfId="28950" xr:uid="{00000000-0005-0000-0000-000084700000}"/>
    <cellStyle name="Note 11 14" xfId="28951" xr:uid="{00000000-0005-0000-0000-000085700000}"/>
    <cellStyle name="Note 11 2" xfId="28952" xr:uid="{00000000-0005-0000-0000-000086700000}"/>
    <cellStyle name="Note 11 2 10" xfId="28953" xr:uid="{00000000-0005-0000-0000-000087700000}"/>
    <cellStyle name="Note 11 2 10 2" xfId="28954" xr:uid="{00000000-0005-0000-0000-000088700000}"/>
    <cellStyle name="Note 11 2 11" xfId="28955" xr:uid="{00000000-0005-0000-0000-000089700000}"/>
    <cellStyle name="Note 11 2 11 2" xfId="28956" xr:uid="{00000000-0005-0000-0000-00008A700000}"/>
    <cellStyle name="Note 11 2 12" xfId="28957" xr:uid="{00000000-0005-0000-0000-00008B700000}"/>
    <cellStyle name="Note 11 2 12 2" xfId="28958" xr:uid="{00000000-0005-0000-0000-00008C700000}"/>
    <cellStyle name="Note 11 2 13" xfId="28959" xr:uid="{00000000-0005-0000-0000-00008D700000}"/>
    <cellStyle name="Note 11 2 2" xfId="28960" xr:uid="{00000000-0005-0000-0000-00008E700000}"/>
    <cellStyle name="Note 11 2 2 2" xfId="28961" xr:uid="{00000000-0005-0000-0000-00008F700000}"/>
    <cellStyle name="Note 11 2 2 2 2" xfId="28962" xr:uid="{00000000-0005-0000-0000-000090700000}"/>
    <cellStyle name="Note 11 2 2 2 2 2" xfId="28963" xr:uid="{00000000-0005-0000-0000-000091700000}"/>
    <cellStyle name="Note 11 2 2 2 3" xfId="28964" xr:uid="{00000000-0005-0000-0000-000092700000}"/>
    <cellStyle name="Note 11 2 2 3" xfId="28965" xr:uid="{00000000-0005-0000-0000-000093700000}"/>
    <cellStyle name="Note 11 2 2 3 2" xfId="28966" xr:uid="{00000000-0005-0000-0000-000094700000}"/>
    <cellStyle name="Note 11 2 2 3 2 2" xfId="28967" xr:uid="{00000000-0005-0000-0000-000095700000}"/>
    <cellStyle name="Note 11 2 2 3 3" xfId="28968" xr:uid="{00000000-0005-0000-0000-000096700000}"/>
    <cellStyle name="Note 11 2 2 4" xfId="28969" xr:uid="{00000000-0005-0000-0000-000097700000}"/>
    <cellStyle name="Note 11 2 2 4 2" xfId="28970" xr:uid="{00000000-0005-0000-0000-000098700000}"/>
    <cellStyle name="Note 11 2 2 5" xfId="28971" xr:uid="{00000000-0005-0000-0000-000099700000}"/>
    <cellStyle name="Note 11 2 2 5 2" xfId="28972" xr:uid="{00000000-0005-0000-0000-00009A700000}"/>
    <cellStyle name="Note 11 2 2 6" xfId="28973" xr:uid="{00000000-0005-0000-0000-00009B700000}"/>
    <cellStyle name="Note 11 2 2 6 2" xfId="28974" xr:uid="{00000000-0005-0000-0000-00009C700000}"/>
    <cellStyle name="Note 11 2 2 7" xfId="28975" xr:uid="{00000000-0005-0000-0000-00009D700000}"/>
    <cellStyle name="Note 11 2 2 7 2" xfId="28976" xr:uid="{00000000-0005-0000-0000-00009E700000}"/>
    <cellStyle name="Note 11 2 2 8" xfId="28977" xr:uid="{00000000-0005-0000-0000-00009F700000}"/>
    <cellStyle name="Note 11 2 3" xfId="28978" xr:uid="{00000000-0005-0000-0000-0000A0700000}"/>
    <cellStyle name="Note 11 2 3 10" xfId="28979" xr:uid="{00000000-0005-0000-0000-0000A1700000}"/>
    <cellStyle name="Note 11 2 3 10 2" xfId="28980" xr:uid="{00000000-0005-0000-0000-0000A2700000}"/>
    <cellStyle name="Note 11 2 3 11" xfId="28981" xr:uid="{00000000-0005-0000-0000-0000A3700000}"/>
    <cellStyle name="Note 11 2 3 2" xfId="28982" xr:uid="{00000000-0005-0000-0000-0000A4700000}"/>
    <cellStyle name="Note 11 2 3 2 2" xfId="28983" xr:uid="{00000000-0005-0000-0000-0000A5700000}"/>
    <cellStyle name="Note 11 2 3 2 2 2" xfId="28984" xr:uid="{00000000-0005-0000-0000-0000A6700000}"/>
    <cellStyle name="Note 11 2 3 2 3" xfId="28985" xr:uid="{00000000-0005-0000-0000-0000A7700000}"/>
    <cellStyle name="Note 11 2 3 3" xfId="28986" xr:uid="{00000000-0005-0000-0000-0000A8700000}"/>
    <cellStyle name="Note 11 2 3 3 2" xfId="28987" xr:uid="{00000000-0005-0000-0000-0000A9700000}"/>
    <cellStyle name="Note 11 2 3 4" xfId="28988" xr:uid="{00000000-0005-0000-0000-0000AA700000}"/>
    <cellStyle name="Note 11 2 3 4 2" xfId="28989" xr:uid="{00000000-0005-0000-0000-0000AB700000}"/>
    <cellStyle name="Note 11 2 3 5" xfId="28990" xr:uid="{00000000-0005-0000-0000-0000AC700000}"/>
    <cellStyle name="Note 11 2 3 5 2" xfId="28991" xr:uid="{00000000-0005-0000-0000-0000AD700000}"/>
    <cellStyle name="Note 11 2 3 6" xfId="28992" xr:uid="{00000000-0005-0000-0000-0000AE700000}"/>
    <cellStyle name="Note 11 2 3 6 2" xfId="28993" xr:uid="{00000000-0005-0000-0000-0000AF700000}"/>
    <cellStyle name="Note 11 2 3 7" xfId="28994" xr:uid="{00000000-0005-0000-0000-0000B0700000}"/>
    <cellStyle name="Note 11 2 3 7 2" xfId="28995" xr:uid="{00000000-0005-0000-0000-0000B1700000}"/>
    <cellStyle name="Note 11 2 3 8" xfId="28996" xr:uid="{00000000-0005-0000-0000-0000B2700000}"/>
    <cellStyle name="Note 11 2 3 8 2" xfId="28997" xr:uid="{00000000-0005-0000-0000-0000B3700000}"/>
    <cellStyle name="Note 11 2 3 9" xfId="28998" xr:uid="{00000000-0005-0000-0000-0000B4700000}"/>
    <cellStyle name="Note 11 2 3 9 2" xfId="28999" xr:uid="{00000000-0005-0000-0000-0000B5700000}"/>
    <cellStyle name="Note 11 2 4" xfId="29000" xr:uid="{00000000-0005-0000-0000-0000B6700000}"/>
    <cellStyle name="Note 11 2 4 10" xfId="29001" xr:uid="{00000000-0005-0000-0000-0000B7700000}"/>
    <cellStyle name="Note 11 2 4 10 2" xfId="29002" xr:uid="{00000000-0005-0000-0000-0000B8700000}"/>
    <cellStyle name="Note 11 2 4 11" xfId="29003" xr:uid="{00000000-0005-0000-0000-0000B9700000}"/>
    <cellStyle name="Note 11 2 4 2" xfId="29004" xr:uid="{00000000-0005-0000-0000-0000BA700000}"/>
    <cellStyle name="Note 11 2 4 2 2" xfId="29005" xr:uid="{00000000-0005-0000-0000-0000BB700000}"/>
    <cellStyle name="Note 11 2 4 2 2 2" xfId="29006" xr:uid="{00000000-0005-0000-0000-0000BC700000}"/>
    <cellStyle name="Note 11 2 4 2 3" xfId="29007" xr:uid="{00000000-0005-0000-0000-0000BD700000}"/>
    <cellStyle name="Note 11 2 4 3" xfId="29008" xr:uid="{00000000-0005-0000-0000-0000BE700000}"/>
    <cellStyle name="Note 11 2 4 3 2" xfId="29009" xr:uid="{00000000-0005-0000-0000-0000BF700000}"/>
    <cellStyle name="Note 11 2 4 4" xfId="29010" xr:uid="{00000000-0005-0000-0000-0000C0700000}"/>
    <cellStyle name="Note 11 2 4 4 2" xfId="29011" xr:uid="{00000000-0005-0000-0000-0000C1700000}"/>
    <cellStyle name="Note 11 2 4 5" xfId="29012" xr:uid="{00000000-0005-0000-0000-0000C2700000}"/>
    <cellStyle name="Note 11 2 4 5 2" xfId="29013" xr:uid="{00000000-0005-0000-0000-0000C3700000}"/>
    <cellStyle name="Note 11 2 4 6" xfId="29014" xr:uid="{00000000-0005-0000-0000-0000C4700000}"/>
    <cellStyle name="Note 11 2 4 6 2" xfId="29015" xr:uid="{00000000-0005-0000-0000-0000C5700000}"/>
    <cellStyle name="Note 11 2 4 7" xfId="29016" xr:uid="{00000000-0005-0000-0000-0000C6700000}"/>
    <cellStyle name="Note 11 2 4 7 2" xfId="29017" xr:uid="{00000000-0005-0000-0000-0000C7700000}"/>
    <cellStyle name="Note 11 2 4 8" xfId="29018" xr:uid="{00000000-0005-0000-0000-0000C8700000}"/>
    <cellStyle name="Note 11 2 4 8 2" xfId="29019" xr:uid="{00000000-0005-0000-0000-0000C9700000}"/>
    <cellStyle name="Note 11 2 4 9" xfId="29020" xr:uid="{00000000-0005-0000-0000-0000CA700000}"/>
    <cellStyle name="Note 11 2 4 9 2" xfId="29021" xr:uid="{00000000-0005-0000-0000-0000CB700000}"/>
    <cellStyle name="Note 11 2 5" xfId="29022" xr:uid="{00000000-0005-0000-0000-0000CC700000}"/>
    <cellStyle name="Note 11 2 5 10" xfId="29023" xr:uid="{00000000-0005-0000-0000-0000CD700000}"/>
    <cellStyle name="Note 11 2 5 10 2" xfId="29024" xr:uid="{00000000-0005-0000-0000-0000CE700000}"/>
    <cellStyle name="Note 11 2 5 11" xfId="29025" xr:uid="{00000000-0005-0000-0000-0000CF700000}"/>
    <cellStyle name="Note 11 2 5 2" xfId="29026" xr:uid="{00000000-0005-0000-0000-0000D0700000}"/>
    <cellStyle name="Note 11 2 5 2 2" xfId="29027" xr:uid="{00000000-0005-0000-0000-0000D1700000}"/>
    <cellStyle name="Note 11 2 5 2 2 2" xfId="29028" xr:uid="{00000000-0005-0000-0000-0000D2700000}"/>
    <cellStyle name="Note 11 2 5 2 3" xfId="29029" xr:uid="{00000000-0005-0000-0000-0000D3700000}"/>
    <cellStyle name="Note 11 2 5 3" xfId="29030" xr:uid="{00000000-0005-0000-0000-0000D4700000}"/>
    <cellStyle name="Note 11 2 5 3 2" xfId="29031" xr:uid="{00000000-0005-0000-0000-0000D5700000}"/>
    <cellStyle name="Note 11 2 5 4" xfId="29032" xr:uid="{00000000-0005-0000-0000-0000D6700000}"/>
    <cellStyle name="Note 11 2 5 4 2" xfId="29033" xr:uid="{00000000-0005-0000-0000-0000D7700000}"/>
    <cellStyle name="Note 11 2 5 5" xfId="29034" xr:uid="{00000000-0005-0000-0000-0000D8700000}"/>
    <cellStyle name="Note 11 2 5 5 2" xfId="29035" xr:uid="{00000000-0005-0000-0000-0000D9700000}"/>
    <cellStyle name="Note 11 2 5 6" xfId="29036" xr:uid="{00000000-0005-0000-0000-0000DA700000}"/>
    <cellStyle name="Note 11 2 5 6 2" xfId="29037" xr:uid="{00000000-0005-0000-0000-0000DB700000}"/>
    <cellStyle name="Note 11 2 5 7" xfId="29038" xr:uid="{00000000-0005-0000-0000-0000DC700000}"/>
    <cellStyle name="Note 11 2 5 7 2" xfId="29039" xr:uid="{00000000-0005-0000-0000-0000DD700000}"/>
    <cellStyle name="Note 11 2 5 8" xfId="29040" xr:uid="{00000000-0005-0000-0000-0000DE700000}"/>
    <cellStyle name="Note 11 2 5 8 2" xfId="29041" xr:uid="{00000000-0005-0000-0000-0000DF700000}"/>
    <cellStyle name="Note 11 2 5 9" xfId="29042" xr:uid="{00000000-0005-0000-0000-0000E0700000}"/>
    <cellStyle name="Note 11 2 5 9 2" xfId="29043" xr:uid="{00000000-0005-0000-0000-0000E1700000}"/>
    <cellStyle name="Note 11 2 6" xfId="29044" xr:uid="{00000000-0005-0000-0000-0000E2700000}"/>
    <cellStyle name="Note 11 2 6 10" xfId="29045" xr:uid="{00000000-0005-0000-0000-0000E3700000}"/>
    <cellStyle name="Note 11 2 6 10 2" xfId="29046" xr:uid="{00000000-0005-0000-0000-0000E4700000}"/>
    <cellStyle name="Note 11 2 6 11" xfId="29047" xr:uid="{00000000-0005-0000-0000-0000E5700000}"/>
    <cellStyle name="Note 11 2 6 2" xfId="29048" xr:uid="{00000000-0005-0000-0000-0000E6700000}"/>
    <cellStyle name="Note 11 2 6 2 2" xfId="29049" xr:uid="{00000000-0005-0000-0000-0000E7700000}"/>
    <cellStyle name="Note 11 2 6 2 2 2" xfId="29050" xr:uid="{00000000-0005-0000-0000-0000E8700000}"/>
    <cellStyle name="Note 11 2 6 2 3" xfId="29051" xr:uid="{00000000-0005-0000-0000-0000E9700000}"/>
    <cellStyle name="Note 11 2 6 3" xfId="29052" xr:uid="{00000000-0005-0000-0000-0000EA700000}"/>
    <cellStyle name="Note 11 2 6 3 2" xfId="29053" xr:uid="{00000000-0005-0000-0000-0000EB700000}"/>
    <cellStyle name="Note 11 2 6 4" xfId="29054" xr:uid="{00000000-0005-0000-0000-0000EC700000}"/>
    <cellStyle name="Note 11 2 6 4 2" xfId="29055" xr:uid="{00000000-0005-0000-0000-0000ED700000}"/>
    <cellStyle name="Note 11 2 6 5" xfId="29056" xr:uid="{00000000-0005-0000-0000-0000EE700000}"/>
    <cellStyle name="Note 11 2 6 5 2" xfId="29057" xr:uid="{00000000-0005-0000-0000-0000EF700000}"/>
    <cellStyle name="Note 11 2 6 6" xfId="29058" xr:uid="{00000000-0005-0000-0000-0000F0700000}"/>
    <cellStyle name="Note 11 2 6 6 2" xfId="29059" xr:uid="{00000000-0005-0000-0000-0000F1700000}"/>
    <cellStyle name="Note 11 2 6 7" xfId="29060" xr:uid="{00000000-0005-0000-0000-0000F2700000}"/>
    <cellStyle name="Note 11 2 6 7 2" xfId="29061" xr:uid="{00000000-0005-0000-0000-0000F3700000}"/>
    <cellStyle name="Note 11 2 6 8" xfId="29062" xr:uid="{00000000-0005-0000-0000-0000F4700000}"/>
    <cellStyle name="Note 11 2 6 8 2" xfId="29063" xr:uid="{00000000-0005-0000-0000-0000F5700000}"/>
    <cellStyle name="Note 11 2 6 9" xfId="29064" xr:uid="{00000000-0005-0000-0000-0000F6700000}"/>
    <cellStyle name="Note 11 2 6 9 2" xfId="29065" xr:uid="{00000000-0005-0000-0000-0000F7700000}"/>
    <cellStyle name="Note 11 2 7" xfId="29066" xr:uid="{00000000-0005-0000-0000-0000F8700000}"/>
    <cellStyle name="Note 11 2 7 2" xfId="29067" xr:uid="{00000000-0005-0000-0000-0000F9700000}"/>
    <cellStyle name="Note 11 2 7 2 2" xfId="29068" xr:uid="{00000000-0005-0000-0000-0000FA700000}"/>
    <cellStyle name="Note 11 2 7 3" xfId="29069" xr:uid="{00000000-0005-0000-0000-0000FB700000}"/>
    <cellStyle name="Note 11 2 8" xfId="29070" xr:uid="{00000000-0005-0000-0000-0000FC700000}"/>
    <cellStyle name="Note 11 2 8 2" xfId="29071" xr:uid="{00000000-0005-0000-0000-0000FD700000}"/>
    <cellStyle name="Note 11 2 9" xfId="29072" xr:uid="{00000000-0005-0000-0000-0000FE700000}"/>
    <cellStyle name="Note 11 2 9 2" xfId="29073" xr:uid="{00000000-0005-0000-0000-0000FF700000}"/>
    <cellStyle name="Note 11 3" xfId="29074" xr:uid="{00000000-0005-0000-0000-000000710000}"/>
    <cellStyle name="Note 11 3 2" xfId="29075" xr:uid="{00000000-0005-0000-0000-000001710000}"/>
    <cellStyle name="Note 11 3 2 2" xfId="29076" xr:uid="{00000000-0005-0000-0000-000002710000}"/>
    <cellStyle name="Note 11 3 2 2 2" xfId="29077" xr:uid="{00000000-0005-0000-0000-000003710000}"/>
    <cellStyle name="Note 11 3 2 3" xfId="29078" xr:uid="{00000000-0005-0000-0000-000004710000}"/>
    <cellStyle name="Note 11 3 3" xfId="29079" xr:uid="{00000000-0005-0000-0000-000005710000}"/>
    <cellStyle name="Note 11 3 3 2" xfId="29080" xr:uid="{00000000-0005-0000-0000-000006710000}"/>
    <cellStyle name="Note 11 3 3 2 2" xfId="29081" xr:uid="{00000000-0005-0000-0000-000007710000}"/>
    <cellStyle name="Note 11 3 3 3" xfId="29082" xr:uid="{00000000-0005-0000-0000-000008710000}"/>
    <cellStyle name="Note 11 3 4" xfId="29083" xr:uid="{00000000-0005-0000-0000-000009710000}"/>
    <cellStyle name="Note 11 3 4 2" xfId="29084" xr:uid="{00000000-0005-0000-0000-00000A710000}"/>
    <cellStyle name="Note 11 3 5" xfId="29085" xr:uid="{00000000-0005-0000-0000-00000B710000}"/>
    <cellStyle name="Note 11 3 5 2" xfId="29086" xr:uid="{00000000-0005-0000-0000-00000C710000}"/>
    <cellStyle name="Note 11 3 6" xfId="29087" xr:uid="{00000000-0005-0000-0000-00000D710000}"/>
    <cellStyle name="Note 11 3 6 2" xfId="29088" xr:uid="{00000000-0005-0000-0000-00000E710000}"/>
    <cellStyle name="Note 11 3 7" xfId="29089" xr:uid="{00000000-0005-0000-0000-00000F710000}"/>
    <cellStyle name="Note 11 3 7 2" xfId="29090" xr:uid="{00000000-0005-0000-0000-000010710000}"/>
    <cellStyle name="Note 11 3 8" xfId="29091" xr:uid="{00000000-0005-0000-0000-000011710000}"/>
    <cellStyle name="Note 11 4" xfId="29092" xr:uid="{00000000-0005-0000-0000-000012710000}"/>
    <cellStyle name="Note 11 4 10" xfId="29093" xr:uid="{00000000-0005-0000-0000-000013710000}"/>
    <cellStyle name="Note 11 4 10 2" xfId="29094" xr:uid="{00000000-0005-0000-0000-000014710000}"/>
    <cellStyle name="Note 11 4 11" xfId="29095" xr:uid="{00000000-0005-0000-0000-000015710000}"/>
    <cellStyle name="Note 11 4 2" xfId="29096" xr:uid="{00000000-0005-0000-0000-000016710000}"/>
    <cellStyle name="Note 11 4 2 2" xfId="29097" xr:uid="{00000000-0005-0000-0000-000017710000}"/>
    <cellStyle name="Note 11 4 2 2 2" xfId="29098" xr:uid="{00000000-0005-0000-0000-000018710000}"/>
    <cellStyle name="Note 11 4 2 3" xfId="29099" xr:uid="{00000000-0005-0000-0000-000019710000}"/>
    <cellStyle name="Note 11 4 3" xfId="29100" xr:uid="{00000000-0005-0000-0000-00001A710000}"/>
    <cellStyle name="Note 11 4 3 2" xfId="29101" xr:uid="{00000000-0005-0000-0000-00001B710000}"/>
    <cellStyle name="Note 11 4 4" xfId="29102" xr:uid="{00000000-0005-0000-0000-00001C710000}"/>
    <cellStyle name="Note 11 4 4 2" xfId="29103" xr:uid="{00000000-0005-0000-0000-00001D710000}"/>
    <cellStyle name="Note 11 4 5" xfId="29104" xr:uid="{00000000-0005-0000-0000-00001E710000}"/>
    <cellStyle name="Note 11 4 5 2" xfId="29105" xr:uid="{00000000-0005-0000-0000-00001F710000}"/>
    <cellStyle name="Note 11 4 6" xfId="29106" xr:uid="{00000000-0005-0000-0000-000020710000}"/>
    <cellStyle name="Note 11 4 6 2" xfId="29107" xr:uid="{00000000-0005-0000-0000-000021710000}"/>
    <cellStyle name="Note 11 4 7" xfId="29108" xr:uid="{00000000-0005-0000-0000-000022710000}"/>
    <cellStyle name="Note 11 4 7 2" xfId="29109" xr:uid="{00000000-0005-0000-0000-000023710000}"/>
    <cellStyle name="Note 11 4 8" xfId="29110" xr:uid="{00000000-0005-0000-0000-000024710000}"/>
    <cellStyle name="Note 11 4 8 2" xfId="29111" xr:uid="{00000000-0005-0000-0000-000025710000}"/>
    <cellStyle name="Note 11 4 9" xfId="29112" xr:uid="{00000000-0005-0000-0000-000026710000}"/>
    <cellStyle name="Note 11 4 9 2" xfId="29113" xr:uid="{00000000-0005-0000-0000-000027710000}"/>
    <cellStyle name="Note 11 5" xfId="29114" xr:uid="{00000000-0005-0000-0000-000028710000}"/>
    <cellStyle name="Note 11 5 10" xfId="29115" xr:uid="{00000000-0005-0000-0000-000029710000}"/>
    <cellStyle name="Note 11 5 10 2" xfId="29116" xr:uid="{00000000-0005-0000-0000-00002A710000}"/>
    <cellStyle name="Note 11 5 11" xfId="29117" xr:uid="{00000000-0005-0000-0000-00002B710000}"/>
    <cellStyle name="Note 11 5 2" xfId="29118" xr:uid="{00000000-0005-0000-0000-00002C710000}"/>
    <cellStyle name="Note 11 5 2 2" xfId="29119" xr:uid="{00000000-0005-0000-0000-00002D710000}"/>
    <cellStyle name="Note 11 5 2 2 2" xfId="29120" xr:uid="{00000000-0005-0000-0000-00002E710000}"/>
    <cellStyle name="Note 11 5 2 3" xfId="29121" xr:uid="{00000000-0005-0000-0000-00002F710000}"/>
    <cellStyle name="Note 11 5 3" xfId="29122" xr:uid="{00000000-0005-0000-0000-000030710000}"/>
    <cellStyle name="Note 11 5 3 2" xfId="29123" xr:uid="{00000000-0005-0000-0000-000031710000}"/>
    <cellStyle name="Note 11 5 4" xfId="29124" xr:uid="{00000000-0005-0000-0000-000032710000}"/>
    <cellStyle name="Note 11 5 4 2" xfId="29125" xr:uid="{00000000-0005-0000-0000-000033710000}"/>
    <cellStyle name="Note 11 5 5" xfId="29126" xr:uid="{00000000-0005-0000-0000-000034710000}"/>
    <cellStyle name="Note 11 5 5 2" xfId="29127" xr:uid="{00000000-0005-0000-0000-000035710000}"/>
    <cellStyle name="Note 11 5 6" xfId="29128" xr:uid="{00000000-0005-0000-0000-000036710000}"/>
    <cellStyle name="Note 11 5 6 2" xfId="29129" xr:uid="{00000000-0005-0000-0000-000037710000}"/>
    <cellStyle name="Note 11 5 7" xfId="29130" xr:uid="{00000000-0005-0000-0000-000038710000}"/>
    <cellStyle name="Note 11 5 7 2" xfId="29131" xr:uid="{00000000-0005-0000-0000-000039710000}"/>
    <cellStyle name="Note 11 5 8" xfId="29132" xr:uid="{00000000-0005-0000-0000-00003A710000}"/>
    <cellStyle name="Note 11 5 8 2" xfId="29133" xr:uid="{00000000-0005-0000-0000-00003B710000}"/>
    <cellStyle name="Note 11 5 9" xfId="29134" xr:uid="{00000000-0005-0000-0000-00003C710000}"/>
    <cellStyle name="Note 11 5 9 2" xfId="29135" xr:uid="{00000000-0005-0000-0000-00003D710000}"/>
    <cellStyle name="Note 11 6" xfId="29136" xr:uid="{00000000-0005-0000-0000-00003E710000}"/>
    <cellStyle name="Note 11 6 10" xfId="29137" xr:uid="{00000000-0005-0000-0000-00003F710000}"/>
    <cellStyle name="Note 11 6 10 2" xfId="29138" xr:uid="{00000000-0005-0000-0000-000040710000}"/>
    <cellStyle name="Note 11 6 11" xfId="29139" xr:uid="{00000000-0005-0000-0000-000041710000}"/>
    <cellStyle name="Note 11 6 2" xfId="29140" xr:uid="{00000000-0005-0000-0000-000042710000}"/>
    <cellStyle name="Note 11 6 2 2" xfId="29141" xr:uid="{00000000-0005-0000-0000-000043710000}"/>
    <cellStyle name="Note 11 6 2 2 2" xfId="29142" xr:uid="{00000000-0005-0000-0000-000044710000}"/>
    <cellStyle name="Note 11 6 2 3" xfId="29143" xr:uid="{00000000-0005-0000-0000-000045710000}"/>
    <cellStyle name="Note 11 6 3" xfId="29144" xr:uid="{00000000-0005-0000-0000-000046710000}"/>
    <cellStyle name="Note 11 6 3 2" xfId="29145" xr:uid="{00000000-0005-0000-0000-000047710000}"/>
    <cellStyle name="Note 11 6 4" xfId="29146" xr:uid="{00000000-0005-0000-0000-000048710000}"/>
    <cellStyle name="Note 11 6 4 2" xfId="29147" xr:uid="{00000000-0005-0000-0000-000049710000}"/>
    <cellStyle name="Note 11 6 5" xfId="29148" xr:uid="{00000000-0005-0000-0000-00004A710000}"/>
    <cellStyle name="Note 11 6 5 2" xfId="29149" xr:uid="{00000000-0005-0000-0000-00004B710000}"/>
    <cellStyle name="Note 11 6 6" xfId="29150" xr:uid="{00000000-0005-0000-0000-00004C710000}"/>
    <cellStyle name="Note 11 6 6 2" xfId="29151" xr:uid="{00000000-0005-0000-0000-00004D710000}"/>
    <cellStyle name="Note 11 6 7" xfId="29152" xr:uid="{00000000-0005-0000-0000-00004E710000}"/>
    <cellStyle name="Note 11 6 7 2" xfId="29153" xr:uid="{00000000-0005-0000-0000-00004F710000}"/>
    <cellStyle name="Note 11 6 8" xfId="29154" xr:uid="{00000000-0005-0000-0000-000050710000}"/>
    <cellStyle name="Note 11 6 8 2" xfId="29155" xr:uid="{00000000-0005-0000-0000-000051710000}"/>
    <cellStyle name="Note 11 6 9" xfId="29156" xr:uid="{00000000-0005-0000-0000-000052710000}"/>
    <cellStyle name="Note 11 6 9 2" xfId="29157" xr:uid="{00000000-0005-0000-0000-000053710000}"/>
    <cellStyle name="Note 11 7" xfId="29158" xr:uid="{00000000-0005-0000-0000-000054710000}"/>
    <cellStyle name="Note 11 7 10" xfId="29159" xr:uid="{00000000-0005-0000-0000-000055710000}"/>
    <cellStyle name="Note 11 7 10 2" xfId="29160" xr:uid="{00000000-0005-0000-0000-000056710000}"/>
    <cellStyle name="Note 11 7 11" xfId="29161" xr:uid="{00000000-0005-0000-0000-000057710000}"/>
    <cellStyle name="Note 11 7 2" xfId="29162" xr:uid="{00000000-0005-0000-0000-000058710000}"/>
    <cellStyle name="Note 11 7 2 2" xfId="29163" xr:uid="{00000000-0005-0000-0000-000059710000}"/>
    <cellStyle name="Note 11 7 2 2 2" xfId="29164" xr:uid="{00000000-0005-0000-0000-00005A710000}"/>
    <cellStyle name="Note 11 7 2 3" xfId="29165" xr:uid="{00000000-0005-0000-0000-00005B710000}"/>
    <cellStyle name="Note 11 7 3" xfId="29166" xr:uid="{00000000-0005-0000-0000-00005C710000}"/>
    <cellStyle name="Note 11 7 3 2" xfId="29167" xr:uid="{00000000-0005-0000-0000-00005D710000}"/>
    <cellStyle name="Note 11 7 4" xfId="29168" xr:uid="{00000000-0005-0000-0000-00005E710000}"/>
    <cellStyle name="Note 11 7 4 2" xfId="29169" xr:uid="{00000000-0005-0000-0000-00005F710000}"/>
    <cellStyle name="Note 11 7 5" xfId="29170" xr:uid="{00000000-0005-0000-0000-000060710000}"/>
    <cellStyle name="Note 11 7 5 2" xfId="29171" xr:uid="{00000000-0005-0000-0000-000061710000}"/>
    <cellStyle name="Note 11 7 6" xfId="29172" xr:uid="{00000000-0005-0000-0000-000062710000}"/>
    <cellStyle name="Note 11 7 6 2" xfId="29173" xr:uid="{00000000-0005-0000-0000-000063710000}"/>
    <cellStyle name="Note 11 7 7" xfId="29174" xr:uid="{00000000-0005-0000-0000-000064710000}"/>
    <cellStyle name="Note 11 7 7 2" xfId="29175" xr:uid="{00000000-0005-0000-0000-000065710000}"/>
    <cellStyle name="Note 11 7 8" xfId="29176" xr:uid="{00000000-0005-0000-0000-000066710000}"/>
    <cellStyle name="Note 11 7 8 2" xfId="29177" xr:uid="{00000000-0005-0000-0000-000067710000}"/>
    <cellStyle name="Note 11 7 9" xfId="29178" xr:uid="{00000000-0005-0000-0000-000068710000}"/>
    <cellStyle name="Note 11 7 9 2" xfId="29179" xr:uid="{00000000-0005-0000-0000-000069710000}"/>
    <cellStyle name="Note 11 8" xfId="29180" xr:uid="{00000000-0005-0000-0000-00006A710000}"/>
    <cellStyle name="Note 11 8 2" xfId="29181" xr:uid="{00000000-0005-0000-0000-00006B710000}"/>
    <cellStyle name="Note 11 8 2 2" xfId="29182" xr:uid="{00000000-0005-0000-0000-00006C710000}"/>
    <cellStyle name="Note 11 8 3" xfId="29183" xr:uid="{00000000-0005-0000-0000-00006D710000}"/>
    <cellStyle name="Note 11 9" xfId="29184" xr:uid="{00000000-0005-0000-0000-00006E710000}"/>
    <cellStyle name="Note 11 9 2" xfId="29185" xr:uid="{00000000-0005-0000-0000-00006F710000}"/>
    <cellStyle name="Note 11_7 - Cap Add WS" xfId="29186" xr:uid="{00000000-0005-0000-0000-000070710000}"/>
    <cellStyle name="Note 12" xfId="29187" xr:uid="{00000000-0005-0000-0000-000071710000}"/>
    <cellStyle name="Note 12 10" xfId="29188" xr:uid="{00000000-0005-0000-0000-000072710000}"/>
    <cellStyle name="Note 12 10 2" xfId="29189" xr:uid="{00000000-0005-0000-0000-000073710000}"/>
    <cellStyle name="Note 12 11" xfId="29190" xr:uid="{00000000-0005-0000-0000-000074710000}"/>
    <cellStyle name="Note 12 11 2" xfId="29191" xr:uid="{00000000-0005-0000-0000-000075710000}"/>
    <cellStyle name="Note 12 12" xfId="29192" xr:uid="{00000000-0005-0000-0000-000076710000}"/>
    <cellStyle name="Note 12 12 2" xfId="29193" xr:uid="{00000000-0005-0000-0000-000077710000}"/>
    <cellStyle name="Note 12 13" xfId="29194" xr:uid="{00000000-0005-0000-0000-000078710000}"/>
    <cellStyle name="Note 12 13 2" xfId="29195" xr:uid="{00000000-0005-0000-0000-000079710000}"/>
    <cellStyle name="Note 12 14" xfId="29196" xr:uid="{00000000-0005-0000-0000-00007A710000}"/>
    <cellStyle name="Note 12 2" xfId="29197" xr:uid="{00000000-0005-0000-0000-00007B710000}"/>
    <cellStyle name="Note 12 2 10" xfId="29198" xr:uid="{00000000-0005-0000-0000-00007C710000}"/>
    <cellStyle name="Note 12 2 10 2" xfId="29199" xr:uid="{00000000-0005-0000-0000-00007D710000}"/>
    <cellStyle name="Note 12 2 11" xfId="29200" xr:uid="{00000000-0005-0000-0000-00007E710000}"/>
    <cellStyle name="Note 12 2 11 2" xfId="29201" xr:uid="{00000000-0005-0000-0000-00007F710000}"/>
    <cellStyle name="Note 12 2 12" xfId="29202" xr:uid="{00000000-0005-0000-0000-000080710000}"/>
    <cellStyle name="Note 12 2 12 2" xfId="29203" xr:uid="{00000000-0005-0000-0000-000081710000}"/>
    <cellStyle name="Note 12 2 13" xfId="29204" xr:uid="{00000000-0005-0000-0000-000082710000}"/>
    <cellStyle name="Note 12 2 2" xfId="29205" xr:uid="{00000000-0005-0000-0000-000083710000}"/>
    <cellStyle name="Note 12 2 2 2" xfId="29206" xr:uid="{00000000-0005-0000-0000-000084710000}"/>
    <cellStyle name="Note 12 2 2 2 2" xfId="29207" xr:uid="{00000000-0005-0000-0000-000085710000}"/>
    <cellStyle name="Note 12 2 2 2 2 2" xfId="29208" xr:uid="{00000000-0005-0000-0000-000086710000}"/>
    <cellStyle name="Note 12 2 2 2 3" xfId="29209" xr:uid="{00000000-0005-0000-0000-000087710000}"/>
    <cellStyle name="Note 12 2 2 3" xfId="29210" xr:uid="{00000000-0005-0000-0000-000088710000}"/>
    <cellStyle name="Note 12 2 2 3 2" xfId="29211" xr:uid="{00000000-0005-0000-0000-000089710000}"/>
    <cellStyle name="Note 12 2 2 3 2 2" xfId="29212" xr:uid="{00000000-0005-0000-0000-00008A710000}"/>
    <cellStyle name="Note 12 2 2 3 3" xfId="29213" xr:uid="{00000000-0005-0000-0000-00008B710000}"/>
    <cellStyle name="Note 12 2 2 4" xfId="29214" xr:uid="{00000000-0005-0000-0000-00008C710000}"/>
    <cellStyle name="Note 12 2 2 4 2" xfId="29215" xr:uid="{00000000-0005-0000-0000-00008D710000}"/>
    <cellStyle name="Note 12 2 2 5" xfId="29216" xr:uid="{00000000-0005-0000-0000-00008E710000}"/>
    <cellStyle name="Note 12 2 2 5 2" xfId="29217" xr:uid="{00000000-0005-0000-0000-00008F710000}"/>
    <cellStyle name="Note 12 2 2 6" xfId="29218" xr:uid="{00000000-0005-0000-0000-000090710000}"/>
    <cellStyle name="Note 12 2 2 6 2" xfId="29219" xr:uid="{00000000-0005-0000-0000-000091710000}"/>
    <cellStyle name="Note 12 2 2 7" xfId="29220" xr:uid="{00000000-0005-0000-0000-000092710000}"/>
    <cellStyle name="Note 12 2 2 7 2" xfId="29221" xr:uid="{00000000-0005-0000-0000-000093710000}"/>
    <cellStyle name="Note 12 2 2 8" xfId="29222" xr:uid="{00000000-0005-0000-0000-000094710000}"/>
    <cellStyle name="Note 12 2 3" xfId="29223" xr:uid="{00000000-0005-0000-0000-000095710000}"/>
    <cellStyle name="Note 12 2 3 10" xfId="29224" xr:uid="{00000000-0005-0000-0000-000096710000}"/>
    <cellStyle name="Note 12 2 3 10 2" xfId="29225" xr:uid="{00000000-0005-0000-0000-000097710000}"/>
    <cellStyle name="Note 12 2 3 11" xfId="29226" xr:uid="{00000000-0005-0000-0000-000098710000}"/>
    <cellStyle name="Note 12 2 3 2" xfId="29227" xr:uid="{00000000-0005-0000-0000-000099710000}"/>
    <cellStyle name="Note 12 2 3 2 2" xfId="29228" xr:uid="{00000000-0005-0000-0000-00009A710000}"/>
    <cellStyle name="Note 12 2 3 2 2 2" xfId="29229" xr:uid="{00000000-0005-0000-0000-00009B710000}"/>
    <cellStyle name="Note 12 2 3 2 3" xfId="29230" xr:uid="{00000000-0005-0000-0000-00009C710000}"/>
    <cellStyle name="Note 12 2 3 3" xfId="29231" xr:uid="{00000000-0005-0000-0000-00009D710000}"/>
    <cellStyle name="Note 12 2 3 3 2" xfId="29232" xr:uid="{00000000-0005-0000-0000-00009E710000}"/>
    <cellStyle name="Note 12 2 3 4" xfId="29233" xr:uid="{00000000-0005-0000-0000-00009F710000}"/>
    <cellStyle name="Note 12 2 3 4 2" xfId="29234" xr:uid="{00000000-0005-0000-0000-0000A0710000}"/>
    <cellStyle name="Note 12 2 3 5" xfId="29235" xr:uid="{00000000-0005-0000-0000-0000A1710000}"/>
    <cellStyle name="Note 12 2 3 5 2" xfId="29236" xr:uid="{00000000-0005-0000-0000-0000A2710000}"/>
    <cellStyle name="Note 12 2 3 6" xfId="29237" xr:uid="{00000000-0005-0000-0000-0000A3710000}"/>
    <cellStyle name="Note 12 2 3 6 2" xfId="29238" xr:uid="{00000000-0005-0000-0000-0000A4710000}"/>
    <cellStyle name="Note 12 2 3 7" xfId="29239" xr:uid="{00000000-0005-0000-0000-0000A5710000}"/>
    <cellStyle name="Note 12 2 3 7 2" xfId="29240" xr:uid="{00000000-0005-0000-0000-0000A6710000}"/>
    <cellStyle name="Note 12 2 3 8" xfId="29241" xr:uid="{00000000-0005-0000-0000-0000A7710000}"/>
    <cellStyle name="Note 12 2 3 8 2" xfId="29242" xr:uid="{00000000-0005-0000-0000-0000A8710000}"/>
    <cellStyle name="Note 12 2 3 9" xfId="29243" xr:uid="{00000000-0005-0000-0000-0000A9710000}"/>
    <cellStyle name="Note 12 2 3 9 2" xfId="29244" xr:uid="{00000000-0005-0000-0000-0000AA710000}"/>
    <cellStyle name="Note 12 2 4" xfId="29245" xr:uid="{00000000-0005-0000-0000-0000AB710000}"/>
    <cellStyle name="Note 12 2 4 10" xfId="29246" xr:uid="{00000000-0005-0000-0000-0000AC710000}"/>
    <cellStyle name="Note 12 2 4 10 2" xfId="29247" xr:uid="{00000000-0005-0000-0000-0000AD710000}"/>
    <cellStyle name="Note 12 2 4 11" xfId="29248" xr:uid="{00000000-0005-0000-0000-0000AE710000}"/>
    <cellStyle name="Note 12 2 4 2" xfId="29249" xr:uid="{00000000-0005-0000-0000-0000AF710000}"/>
    <cellStyle name="Note 12 2 4 2 2" xfId="29250" xr:uid="{00000000-0005-0000-0000-0000B0710000}"/>
    <cellStyle name="Note 12 2 4 2 2 2" xfId="29251" xr:uid="{00000000-0005-0000-0000-0000B1710000}"/>
    <cellStyle name="Note 12 2 4 2 3" xfId="29252" xr:uid="{00000000-0005-0000-0000-0000B2710000}"/>
    <cellStyle name="Note 12 2 4 3" xfId="29253" xr:uid="{00000000-0005-0000-0000-0000B3710000}"/>
    <cellStyle name="Note 12 2 4 3 2" xfId="29254" xr:uid="{00000000-0005-0000-0000-0000B4710000}"/>
    <cellStyle name="Note 12 2 4 4" xfId="29255" xr:uid="{00000000-0005-0000-0000-0000B5710000}"/>
    <cellStyle name="Note 12 2 4 4 2" xfId="29256" xr:uid="{00000000-0005-0000-0000-0000B6710000}"/>
    <cellStyle name="Note 12 2 4 5" xfId="29257" xr:uid="{00000000-0005-0000-0000-0000B7710000}"/>
    <cellStyle name="Note 12 2 4 5 2" xfId="29258" xr:uid="{00000000-0005-0000-0000-0000B8710000}"/>
    <cellStyle name="Note 12 2 4 6" xfId="29259" xr:uid="{00000000-0005-0000-0000-0000B9710000}"/>
    <cellStyle name="Note 12 2 4 6 2" xfId="29260" xr:uid="{00000000-0005-0000-0000-0000BA710000}"/>
    <cellStyle name="Note 12 2 4 7" xfId="29261" xr:uid="{00000000-0005-0000-0000-0000BB710000}"/>
    <cellStyle name="Note 12 2 4 7 2" xfId="29262" xr:uid="{00000000-0005-0000-0000-0000BC710000}"/>
    <cellStyle name="Note 12 2 4 8" xfId="29263" xr:uid="{00000000-0005-0000-0000-0000BD710000}"/>
    <cellStyle name="Note 12 2 4 8 2" xfId="29264" xr:uid="{00000000-0005-0000-0000-0000BE710000}"/>
    <cellStyle name="Note 12 2 4 9" xfId="29265" xr:uid="{00000000-0005-0000-0000-0000BF710000}"/>
    <cellStyle name="Note 12 2 4 9 2" xfId="29266" xr:uid="{00000000-0005-0000-0000-0000C0710000}"/>
    <cellStyle name="Note 12 2 5" xfId="29267" xr:uid="{00000000-0005-0000-0000-0000C1710000}"/>
    <cellStyle name="Note 12 2 5 10" xfId="29268" xr:uid="{00000000-0005-0000-0000-0000C2710000}"/>
    <cellStyle name="Note 12 2 5 10 2" xfId="29269" xr:uid="{00000000-0005-0000-0000-0000C3710000}"/>
    <cellStyle name="Note 12 2 5 11" xfId="29270" xr:uid="{00000000-0005-0000-0000-0000C4710000}"/>
    <cellStyle name="Note 12 2 5 2" xfId="29271" xr:uid="{00000000-0005-0000-0000-0000C5710000}"/>
    <cellStyle name="Note 12 2 5 2 2" xfId="29272" xr:uid="{00000000-0005-0000-0000-0000C6710000}"/>
    <cellStyle name="Note 12 2 5 2 2 2" xfId="29273" xr:uid="{00000000-0005-0000-0000-0000C7710000}"/>
    <cellStyle name="Note 12 2 5 2 3" xfId="29274" xr:uid="{00000000-0005-0000-0000-0000C8710000}"/>
    <cellStyle name="Note 12 2 5 3" xfId="29275" xr:uid="{00000000-0005-0000-0000-0000C9710000}"/>
    <cellStyle name="Note 12 2 5 3 2" xfId="29276" xr:uid="{00000000-0005-0000-0000-0000CA710000}"/>
    <cellStyle name="Note 12 2 5 4" xfId="29277" xr:uid="{00000000-0005-0000-0000-0000CB710000}"/>
    <cellStyle name="Note 12 2 5 4 2" xfId="29278" xr:uid="{00000000-0005-0000-0000-0000CC710000}"/>
    <cellStyle name="Note 12 2 5 5" xfId="29279" xr:uid="{00000000-0005-0000-0000-0000CD710000}"/>
    <cellStyle name="Note 12 2 5 5 2" xfId="29280" xr:uid="{00000000-0005-0000-0000-0000CE710000}"/>
    <cellStyle name="Note 12 2 5 6" xfId="29281" xr:uid="{00000000-0005-0000-0000-0000CF710000}"/>
    <cellStyle name="Note 12 2 5 6 2" xfId="29282" xr:uid="{00000000-0005-0000-0000-0000D0710000}"/>
    <cellStyle name="Note 12 2 5 7" xfId="29283" xr:uid="{00000000-0005-0000-0000-0000D1710000}"/>
    <cellStyle name="Note 12 2 5 7 2" xfId="29284" xr:uid="{00000000-0005-0000-0000-0000D2710000}"/>
    <cellStyle name="Note 12 2 5 8" xfId="29285" xr:uid="{00000000-0005-0000-0000-0000D3710000}"/>
    <cellStyle name="Note 12 2 5 8 2" xfId="29286" xr:uid="{00000000-0005-0000-0000-0000D4710000}"/>
    <cellStyle name="Note 12 2 5 9" xfId="29287" xr:uid="{00000000-0005-0000-0000-0000D5710000}"/>
    <cellStyle name="Note 12 2 5 9 2" xfId="29288" xr:uid="{00000000-0005-0000-0000-0000D6710000}"/>
    <cellStyle name="Note 12 2 6" xfId="29289" xr:uid="{00000000-0005-0000-0000-0000D7710000}"/>
    <cellStyle name="Note 12 2 6 10" xfId="29290" xr:uid="{00000000-0005-0000-0000-0000D8710000}"/>
    <cellStyle name="Note 12 2 6 10 2" xfId="29291" xr:uid="{00000000-0005-0000-0000-0000D9710000}"/>
    <cellStyle name="Note 12 2 6 11" xfId="29292" xr:uid="{00000000-0005-0000-0000-0000DA710000}"/>
    <cellStyle name="Note 12 2 6 2" xfId="29293" xr:uid="{00000000-0005-0000-0000-0000DB710000}"/>
    <cellStyle name="Note 12 2 6 2 2" xfId="29294" xr:uid="{00000000-0005-0000-0000-0000DC710000}"/>
    <cellStyle name="Note 12 2 6 2 2 2" xfId="29295" xr:uid="{00000000-0005-0000-0000-0000DD710000}"/>
    <cellStyle name="Note 12 2 6 2 3" xfId="29296" xr:uid="{00000000-0005-0000-0000-0000DE710000}"/>
    <cellStyle name="Note 12 2 6 3" xfId="29297" xr:uid="{00000000-0005-0000-0000-0000DF710000}"/>
    <cellStyle name="Note 12 2 6 3 2" xfId="29298" xr:uid="{00000000-0005-0000-0000-0000E0710000}"/>
    <cellStyle name="Note 12 2 6 4" xfId="29299" xr:uid="{00000000-0005-0000-0000-0000E1710000}"/>
    <cellStyle name="Note 12 2 6 4 2" xfId="29300" xr:uid="{00000000-0005-0000-0000-0000E2710000}"/>
    <cellStyle name="Note 12 2 6 5" xfId="29301" xr:uid="{00000000-0005-0000-0000-0000E3710000}"/>
    <cellStyle name="Note 12 2 6 5 2" xfId="29302" xr:uid="{00000000-0005-0000-0000-0000E4710000}"/>
    <cellStyle name="Note 12 2 6 6" xfId="29303" xr:uid="{00000000-0005-0000-0000-0000E5710000}"/>
    <cellStyle name="Note 12 2 6 6 2" xfId="29304" xr:uid="{00000000-0005-0000-0000-0000E6710000}"/>
    <cellStyle name="Note 12 2 6 7" xfId="29305" xr:uid="{00000000-0005-0000-0000-0000E7710000}"/>
    <cellStyle name="Note 12 2 6 7 2" xfId="29306" xr:uid="{00000000-0005-0000-0000-0000E8710000}"/>
    <cellStyle name="Note 12 2 6 8" xfId="29307" xr:uid="{00000000-0005-0000-0000-0000E9710000}"/>
    <cellStyle name="Note 12 2 6 8 2" xfId="29308" xr:uid="{00000000-0005-0000-0000-0000EA710000}"/>
    <cellStyle name="Note 12 2 6 9" xfId="29309" xr:uid="{00000000-0005-0000-0000-0000EB710000}"/>
    <cellStyle name="Note 12 2 6 9 2" xfId="29310" xr:uid="{00000000-0005-0000-0000-0000EC710000}"/>
    <cellStyle name="Note 12 2 7" xfId="29311" xr:uid="{00000000-0005-0000-0000-0000ED710000}"/>
    <cellStyle name="Note 12 2 7 2" xfId="29312" xr:uid="{00000000-0005-0000-0000-0000EE710000}"/>
    <cellStyle name="Note 12 2 7 2 2" xfId="29313" xr:uid="{00000000-0005-0000-0000-0000EF710000}"/>
    <cellStyle name="Note 12 2 7 3" xfId="29314" xr:uid="{00000000-0005-0000-0000-0000F0710000}"/>
    <cellStyle name="Note 12 2 8" xfId="29315" xr:uid="{00000000-0005-0000-0000-0000F1710000}"/>
    <cellStyle name="Note 12 2 8 2" xfId="29316" xr:uid="{00000000-0005-0000-0000-0000F2710000}"/>
    <cellStyle name="Note 12 2 9" xfId="29317" xr:uid="{00000000-0005-0000-0000-0000F3710000}"/>
    <cellStyle name="Note 12 2 9 2" xfId="29318" xr:uid="{00000000-0005-0000-0000-0000F4710000}"/>
    <cellStyle name="Note 12 3" xfId="29319" xr:uid="{00000000-0005-0000-0000-0000F5710000}"/>
    <cellStyle name="Note 12 3 2" xfId="29320" xr:uid="{00000000-0005-0000-0000-0000F6710000}"/>
    <cellStyle name="Note 12 3 2 2" xfId="29321" xr:uid="{00000000-0005-0000-0000-0000F7710000}"/>
    <cellStyle name="Note 12 3 2 2 2" xfId="29322" xr:uid="{00000000-0005-0000-0000-0000F8710000}"/>
    <cellStyle name="Note 12 3 2 3" xfId="29323" xr:uid="{00000000-0005-0000-0000-0000F9710000}"/>
    <cellStyle name="Note 12 3 3" xfId="29324" xr:uid="{00000000-0005-0000-0000-0000FA710000}"/>
    <cellStyle name="Note 12 3 3 2" xfId="29325" xr:uid="{00000000-0005-0000-0000-0000FB710000}"/>
    <cellStyle name="Note 12 3 3 2 2" xfId="29326" xr:uid="{00000000-0005-0000-0000-0000FC710000}"/>
    <cellStyle name="Note 12 3 3 3" xfId="29327" xr:uid="{00000000-0005-0000-0000-0000FD710000}"/>
    <cellStyle name="Note 12 3 4" xfId="29328" xr:uid="{00000000-0005-0000-0000-0000FE710000}"/>
    <cellStyle name="Note 12 3 4 2" xfId="29329" xr:uid="{00000000-0005-0000-0000-0000FF710000}"/>
    <cellStyle name="Note 12 3 5" xfId="29330" xr:uid="{00000000-0005-0000-0000-000000720000}"/>
    <cellStyle name="Note 12 3 5 2" xfId="29331" xr:uid="{00000000-0005-0000-0000-000001720000}"/>
    <cellStyle name="Note 12 3 6" xfId="29332" xr:uid="{00000000-0005-0000-0000-000002720000}"/>
    <cellStyle name="Note 12 3 6 2" xfId="29333" xr:uid="{00000000-0005-0000-0000-000003720000}"/>
    <cellStyle name="Note 12 3 7" xfId="29334" xr:uid="{00000000-0005-0000-0000-000004720000}"/>
    <cellStyle name="Note 12 3 7 2" xfId="29335" xr:uid="{00000000-0005-0000-0000-000005720000}"/>
    <cellStyle name="Note 12 3 8" xfId="29336" xr:uid="{00000000-0005-0000-0000-000006720000}"/>
    <cellStyle name="Note 12 4" xfId="29337" xr:uid="{00000000-0005-0000-0000-000007720000}"/>
    <cellStyle name="Note 12 4 10" xfId="29338" xr:uid="{00000000-0005-0000-0000-000008720000}"/>
    <cellStyle name="Note 12 4 10 2" xfId="29339" xr:uid="{00000000-0005-0000-0000-000009720000}"/>
    <cellStyle name="Note 12 4 11" xfId="29340" xr:uid="{00000000-0005-0000-0000-00000A720000}"/>
    <cellStyle name="Note 12 4 2" xfId="29341" xr:uid="{00000000-0005-0000-0000-00000B720000}"/>
    <cellStyle name="Note 12 4 2 2" xfId="29342" xr:uid="{00000000-0005-0000-0000-00000C720000}"/>
    <cellStyle name="Note 12 4 2 2 2" xfId="29343" xr:uid="{00000000-0005-0000-0000-00000D720000}"/>
    <cellStyle name="Note 12 4 2 3" xfId="29344" xr:uid="{00000000-0005-0000-0000-00000E720000}"/>
    <cellStyle name="Note 12 4 3" xfId="29345" xr:uid="{00000000-0005-0000-0000-00000F720000}"/>
    <cellStyle name="Note 12 4 3 2" xfId="29346" xr:uid="{00000000-0005-0000-0000-000010720000}"/>
    <cellStyle name="Note 12 4 4" xfId="29347" xr:uid="{00000000-0005-0000-0000-000011720000}"/>
    <cellStyle name="Note 12 4 4 2" xfId="29348" xr:uid="{00000000-0005-0000-0000-000012720000}"/>
    <cellStyle name="Note 12 4 5" xfId="29349" xr:uid="{00000000-0005-0000-0000-000013720000}"/>
    <cellStyle name="Note 12 4 5 2" xfId="29350" xr:uid="{00000000-0005-0000-0000-000014720000}"/>
    <cellStyle name="Note 12 4 6" xfId="29351" xr:uid="{00000000-0005-0000-0000-000015720000}"/>
    <cellStyle name="Note 12 4 6 2" xfId="29352" xr:uid="{00000000-0005-0000-0000-000016720000}"/>
    <cellStyle name="Note 12 4 7" xfId="29353" xr:uid="{00000000-0005-0000-0000-000017720000}"/>
    <cellStyle name="Note 12 4 7 2" xfId="29354" xr:uid="{00000000-0005-0000-0000-000018720000}"/>
    <cellStyle name="Note 12 4 8" xfId="29355" xr:uid="{00000000-0005-0000-0000-000019720000}"/>
    <cellStyle name="Note 12 4 8 2" xfId="29356" xr:uid="{00000000-0005-0000-0000-00001A720000}"/>
    <cellStyle name="Note 12 4 9" xfId="29357" xr:uid="{00000000-0005-0000-0000-00001B720000}"/>
    <cellStyle name="Note 12 4 9 2" xfId="29358" xr:uid="{00000000-0005-0000-0000-00001C720000}"/>
    <cellStyle name="Note 12 5" xfId="29359" xr:uid="{00000000-0005-0000-0000-00001D720000}"/>
    <cellStyle name="Note 12 5 10" xfId="29360" xr:uid="{00000000-0005-0000-0000-00001E720000}"/>
    <cellStyle name="Note 12 5 10 2" xfId="29361" xr:uid="{00000000-0005-0000-0000-00001F720000}"/>
    <cellStyle name="Note 12 5 11" xfId="29362" xr:uid="{00000000-0005-0000-0000-000020720000}"/>
    <cellStyle name="Note 12 5 2" xfId="29363" xr:uid="{00000000-0005-0000-0000-000021720000}"/>
    <cellStyle name="Note 12 5 2 2" xfId="29364" xr:uid="{00000000-0005-0000-0000-000022720000}"/>
    <cellStyle name="Note 12 5 2 2 2" xfId="29365" xr:uid="{00000000-0005-0000-0000-000023720000}"/>
    <cellStyle name="Note 12 5 2 3" xfId="29366" xr:uid="{00000000-0005-0000-0000-000024720000}"/>
    <cellStyle name="Note 12 5 3" xfId="29367" xr:uid="{00000000-0005-0000-0000-000025720000}"/>
    <cellStyle name="Note 12 5 3 2" xfId="29368" xr:uid="{00000000-0005-0000-0000-000026720000}"/>
    <cellStyle name="Note 12 5 4" xfId="29369" xr:uid="{00000000-0005-0000-0000-000027720000}"/>
    <cellStyle name="Note 12 5 4 2" xfId="29370" xr:uid="{00000000-0005-0000-0000-000028720000}"/>
    <cellStyle name="Note 12 5 5" xfId="29371" xr:uid="{00000000-0005-0000-0000-000029720000}"/>
    <cellStyle name="Note 12 5 5 2" xfId="29372" xr:uid="{00000000-0005-0000-0000-00002A720000}"/>
    <cellStyle name="Note 12 5 6" xfId="29373" xr:uid="{00000000-0005-0000-0000-00002B720000}"/>
    <cellStyle name="Note 12 5 6 2" xfId="29374" xr:uid="{00000000-0005-0000-0000-00002C720000}"/>
    <cellStyle name="Note 12 5 7" xfId="29375" xr:uid="{00000000-0005-0000-0000-00002D720000}"/>
    <cellStyle name="Note 12 5 7 2" xfId="29376" xr:uid="{00000000-0005-0000-0000-00002E720000}"/>
    <cellStyle name="Note 12 5 8" xfId="29377" xr:uid="{00000000-0005-0000-0000-00002F720000}"/>
    <cellStyle name="Note 12 5 8 2" xfId="29378" xr:uid="{00000000-0005-0000-0000-000030720000}"/>
    <cellStyle name="Note 12 5 9" xfId="29379" xr:uid="{00000000-0005-0000-0000-000031720000}"/>
    <cellStyle name="Note 12 5 9 2" xfId="29380" xr:uid="{00000000-0005-0000-0000-000032720000}"/>
    <cellStyle name="Note 12 6" xfId="29381" xr:uid="{00000000-0005-0000-0000-000033720000}"/>
    <cellStyle name="Note 12 6 10" xfId="29382" xr:uid="{00000000-0005-0000-0000-000034720000}"/>
    <cellStyle name="Note 12 6 10 2" xfId="29383" xr:uid="{00000000-0005-0000-0000-000035720000}"/>
    <cellStyle name="Note 12 6 11" xfId="29384" xr:uid="{00000000-0005-0000-0000-000036720000}"/>
    <cellStyle name="Note 12 6 2" xfId="29385" xr:uid="{00000000-0005-0000-0000-000037720000}"/>
    <cellStyle name="Note 12 6 2 2" xfId="29386" xr:uid="{00000000-0005-0000-0000-000038720000}"/>
    <cellStyle name="Note 12 6 2 2 2" xfId="29387" xr:uid="{00000000-0005-0000-0000-000039720000}"/>
    <cellStyle name="Note 12 6 2 3" xfId="29388" xr:uid="{00000000-0005-0000-0000-00003A720000}"/>
    <cellStyle name="Note 12 6 3" xfId="29389" xr:uid="{00000000-0005-0000-0000-00003B720000}"/>
    <cellStyle name="Note 12 6 3 2" xfId="29390" xr:uid="{00000000-0005-0000-0000-00003C720000}"/>
    <cellStyle name="Note 12 6 4" xfId="29391" xr:uid="{00000000-0005-0000-0000-00003D720000}"/>
    <cellStyle name="Note 12 6 4 2" xfId="29392" xr:uid="{00000000-0005-0000-0000-00003E720000}"/>
    <cellStyle name="Note 12 6 5" xfId="29393" xr:uid="{00000000-0005-0000-0000-00003F720000}"/>
    <cellStyle name="Note 12 6 5 2" xfId="29394" xr:uid="{00000000-0005-0000-0000-000040720000}"/>
    <cellStyle name="Note 12 6 6" xfId="29395" xr:uid="{00000000-0005-0000-0000-000041720000}"/>
    <cellStyle name="Note 12 6 6 2" xfId="29396" xr:uid="{00000000-0005-0000-0000-000042720000}"/>
    <cellStyle name="Note 12 6 7" xfId="29397" xr:uid="{00000000-0005-0000-0000-000043720000}"/>
    <cellStyle name="Note 12 6 7 2" xfId="29398" xr:uid="{00000000-0005-0000-0000-000044720000}"/>
    <cellStyle name="Note 12 6 8" xfId="29399" xr:uid="{00000000-0005-0000-0000-000045720000}"/>
    <cellStyle name="Note 12 6 8 2" xfId="29400" xr:uid="{00000000-0005-0000-0000-000046720000}"/>
    <cellStyle name="Note 12 6 9" xfId="29401" xr:uid="{00000000-0005-0000-0000-000047720000}"/>
    <cellStyle name="Note 12 6 9 2" xfId="29402" xr:uid="{00000000-0005-0000-0000-000048720000}"/>
    <cellStyle name="Note 12 7" xfId="29403" xr:uid="{00000000-0005-0000-0000-000049720000}"/>
    <cellStyle name="Note 12 7 10" xfId="29404" xr:uid="{00000000-0005-0000-0000-00004A720000}"/>
    <cellStyle name="Note 12 7 10 2" xfId="29405" xr:uid="{00000000-0005-0000-0000-00004B720000}"/>
    <cellStyle name="Note 12 7 11" xfId="29406" xr:uid="{00000000-0005-0000-0000-00004C720000}"/>
    <cellStyle name="Note 12 7 2" xfId="29407" xr:uid="{00000000-0005-0000-0000-00004D720000}"/>
    <cellStyle name="Note 12 7 2 2" xfId="29408" xr:uid="{00000000-0005-0000-0000-00004E720000}"/>
    <cellStyle name="Note 12 7 2 2 2" xfId="29409" xr:uid="{00000000-0005-0000-0000-00004F720000}"/>
    <cellStyle name="Note 12 7 2 3" xfId="29410" xr:uid="{00000000-0005-0000-0000-000050720000}"/>
    <cellStyle name="Note 12 7 3" xfId="29411" xr:uid="{00000000-0005-0000-0000-000051720000}"/>
    <cellStyle name="Note 12 7 3 2" xfId="29412" xr:uid="{00000000-0005-0000-0000-000052720000}"/>
    <cellStyle name="Note 12 7 4" xfId="29413" xr:uid="{00000000-0005-0000-0000-000053720000}"/>
    <cellStyle name="Note 12 7 4 2" xfId="29414" xr:uid="{00000000-0005-0000-0000-000054720000}"/>
    <cellStyle name="Note 12 7 5" xfId="29415" xr:uid="{00000000-0005-0000-0000-000055720000}"/>
    <cellStyle name="Note 12 7 5 2" xfId="29416" xr:uid="{00000000-0005-0000-0000-000056720000}"/>
    <cellStyle name="Note 12 7 6" xfId="29417" xr:uid="{00000000-0005-0000-0000-000057720000}"/>
    <cellStyle name="Note 12 7 6 2" xfId="29418" xr:uid="{00000000-0005-0000-0000-000058720000}"/>
    <cellStyle name="Note 12 7 7" xfId="29419" xr:uid="{00000000-0005-0000-0000-000059720000}"/>
    <cellStyle name="Note 12 7 7 2" xfId="29420" xr:uid="{00000000-0005-0000-0000-00005A720000}"/>
    <cellStyle name="Note 12 7 8" xfId="29421" xr:uid="{00000000-0005-0000-0000-00005B720000}"/>
    <cellStyle name="Note 12 7 8 2" xfId="29422" xr:uid="{00000000-0005-0000-0000-00005C720000}"/>
    <cellStyle name="Note 12 7 9" xfId="29423" xr:uid="{00000000-0005-0000-0000-00005D720000}"/>
    <cellStyle name="Note 12 7 9 2" xfId="29424" xr:uid="{00000000-0005-0000-0000-00005E720000}"/>
    <cellStyle name="Note 12 8" xfId="29425" xr:uid="{00000000-0005-0000-0000-00005F720000}"/>
    <cellStyle name="Note 12 8 2" xfId="29426" xr:uid="{00000000-0005-0000-0000-000060720000}"/>
    <cellStyle name="Note 12 8 2 2" xfId="29427" xr:uid="{00000000-0005-0000-0000-000061720000}"/>
    <cellStyle name="Note 12 8 3" xfId="29428" xr:uid="{00000000-0005-0000-0000-000062720000}"/>
    <cellStyle name="Note 12 9" xfId="29429" xr:uid="{00000000-0005-0000-0000-000063720000}"/>
    <cellStyle name="Note 12 9 2" xfId="29430" xr:uid="{00000000-0005-0000-0000-000064720000}"/>
    <cellStyle name="Note 12_7 - Cap Add WS" xfId="29431" xr:uid="{00000000-0005-0000-0000-000065720000}"/>
    <cellStyle name="Note 13" xfId="29432" xr:uid="{00000000-0005-0000-0000-000066720000}"/>
    <cellStyle name="Note 13 10" xfId="29433" xr:uid="{00000000-0005-0000-0000-000067720000}"/>
    <cellStyle name="Note 13 10 2" xfId="29434" xr:uid="{00000000-0005-0000-0000-000068720000}"/>
    <cellStyle name="Note 13 11" xfId="29435" xr:uid="{00000000-0005-0000-0000-000069720000}"/>
    <cellStyle name="Note 13 11 2" xfId="29436" xr:uid="{00000000-0005-0000-0000-00006A720000}"/>
    <cellStyle name="Note 13 12" xfId="29437" xr:uid="{00000000-0005-0000-0000-00006B720000}"/>
    <cellStyle name="Note 13 12 2" xfId="29438" xr:uid="{00000000-0005-0000-0000-00006C720000}"/>
    <cellStyle name="Note 13 13" xfId="29439" xr:uid="{00000000-0005-0000-0000-00006D720000}"/>
    <cellStyle name="Note 13 13 2" xfId="29440" xr:uid="{00000000-0005-0000-0000-00006E720000}"/>
    <cellStyle name="Note 13 14" xfId="29441" xr:uid="{00000000-0005-0000-0000-00006F720000}"/>
    <cellStyle name="Note 13 2" xfId="29442" xr:uid="{00000000-0005-0000-0000-000070720000}"/>
    <cellStyle name="Note 13 2 10" xfId="29443" xr:uid="{00000000-0005-0000-0000-000071720000}"/>
    <cellStyle name="Note 13 2 10 2" xfId="29444" xr:uid="{00000000-0005-0000-0000-000072720000}"/>
    <cellStyle name="Note 13 2 11" xfId="29445" xr:uid="{00000000-0005-0000-0000-000073720000}"/>
    <cellStyle name="Note 13 2 11 2" xfId="29446" xr:uid="{00000000-0005-0000-0000-000074720000}"/>
    <cellStyle name="Note 13 2 12" xfId="29447" xr:uid="{00000000-0005-0000-0000-000075720000}"/>
    <cellStyle name="Note 13 2 12 2" xfId="29448" xr:uid="{00000000-0005-0000-0000-000076720000}"/>
    <cellStyle name="Note 13 2 13" xfId="29449" xr:uid="{00000000-0005-0000-0000-000077720000}"/>
    <cellStyle name="Note 13 2 2" xfId="29450" xr:uid="{00000000-0005-0000-0000-000078720000}"/>
    <cellStyle name="Note 13 2 2 2" xfId="29451" xr:uid="{00000000-0005-0000-0000-000079720000}"/>
    <cellStyle name="Note 13 2 2 2 2" xfId="29452" xr:uid="{00000000-0005-0000-0000-00007A720000}"/>
    <cellStyle name="Note 13 2 2 2 2 2" xfId="29453" xr:uid="{00000000-0005-0000-0000-00007B720000}"/>
    <cellStyle name="Note 13 2 2 2 3" xfId="29454" xr:uid="{00000000-0005-0000-0000-00007C720000}"/>
    <cellStyle name="Note 13 2 2 3" xfId="29455" xr:uid="{00000000-0005-0000-0000-00007D720000}"/>
    <cellStyle name="Note 13 2 2 3 2" xfId="29456" xr:uid="{00000000-0005-0000-0000-00007E720000}"/>
    <cellStyle name="Note 13 2 2 3 2 2" xfId="29457" xr:uid="{00000000-0005-0000-0000-00007F720000}"/>
    <cellStyle name="Note 13 2 2 3 3" xfId="29458" xr:uid="{00000000-0005-0000-0000-000080720000}"/>
    <cellStyle name="Note 13 2 2 4" xfId="29459" xr:uid="{00000000-0005-0000-0000-000081720000}"/>
    <cellStyle name="Note 13 2 2 4 2" xfId="29460" xr:uid="{00000000-0005-0000-0000-000082720000}"/>
    <cellStyle name="Note 13 2 2 5" xfId="29461" xr:uid="{00000000-0005-0000-0000-000083720000}"/>
    <cellStyle name="Note 13 2 2 5 2" xfId="29462" xr:uid="{00000000-0005-0000-0000-000084720000}"/>
    <cellStyle name="Note 13 2 2 6" xfId="29463" xr:uid="{00000000-0005-0000-0000-000085720000}"/>
    <cellStyle name="Note 13 2 2 6 2" xfId="29464" xr:uid="{00000000-0005-0000-0000-000086720000}"/>
    <cellStyle name="Note 13 2 2 7" xfId="29465" xr:uid="{00000000-0005-0000-0000-000087720000}"/>
    <cellStyle name="Note 13 2 2 7 2" xfId="29466" xr:uid="{00000000-0005-0000-0000-000088720000}"/>
    <cellStyle name="Note 13 2 2 8" xfId="29467" xr:uid="{00000000-0005-0000-0000-000089720000}"/>
    <cellStyle name="Note 13 2 3" xfId="29468" xr:uid="{00000000-0005-0000-0000-00008A720000}"/>
    <cellStyle name="Note 13 2 3 10" xfId="29469" xr:uid="{00000000-0005-0000-0000-00008B720000}"/>
    <cellStyle name="Note 13 2 3 10 2" xfId="29470" xr:uid="{00000000-0005-0000-0000-00008C720000}"/>
    <cellStyle name="Note 13 2 3 11" xfId="29471" xr:uid="{00000000-0005-0000-0000-00008D720000}"/>
    <cellStyle name="Note 13 2 3 2" xfId="29472" xr:uid="{00000000-0005-0000-0000-00008E720000}"/>
    <cellStyle name="Note 13 2 3 2 2" xfId="29473" xr:uid="{00000000-0005-0000-0000-00008F720000}"/>
    <cellStyle name="Note 13 2 3 2 2 2" xfId="29474" xr:uid="{00000000-0005-0000-0000-000090720000}"/>
    <cellStyle name="Note 13 2 3 2 3" xfId="29475" xr:uid="{00000000-0005-0000-0000-000091720000}"/>
    <cellStyle name="Note 13 2 3 3" xfId="29476" xr:uid="{00000000-0005-0000-0000-000092720000}"/>
    <cellStyle name="Note 13 2 3 3 2" xfId="29477" xr:uid="{00000000-0005-0000-0000-000093720000}"/>
    <cellStyle name="Note 13 2 3 4" xfId="29478" xr:uid="{00000000-0005-0000-0000-000094720000}"/>
    <cellStyle name="Note 13 2 3 4 2" xfId="29479" xr:uid="{00000000-0005-0000-0000-000095720000}"/>
    <cellStyle name="Note 13 2 3 5" xfId="29480" xr:uid="{00000000-0005-0000-0000-000096720000}"/>
    <cellStyle name="Note 13 2 3 5 2" xfId="29481" xr:uid="{00000000-0005-0000-0000-000097720000}"/>
    <cellStyle name="Note 13 2 3 6" xfId="29482" xr:uid="{00000000-0005-0000-0000-000098720000}"/>
    <cellStyle name="Note 13 2 3 6 2" xfId="29483" xr:uid="{00000000-0005-0000-0000-000099720000}"/>
    <cellStyle name="Note 13 2 3 7" xfId="29484" xr:uid="{00000000-0005-0000-0000-00009A720000}"/>
    <cellStyle name="Note 13 2 3 7 2" xfId="29485" xr:uid="{00000000-0005-0000-0000-00009B720000}"/>
    <cellStyle name="Note 13 2 3 8" xfId="29486" xr:uid="{00000000-0005-0000-0000-00009C720000}"/>
    <cellStyle name="Note 13 2 3 8 2" xfId="29487" xr:uid="{00000000-0005-0000-0000-00009D720000}"/>
    <cellStyle name="Note 13 2 3 9" xfId="29488" xr:uid="{00000000-0005-0000-0000-00009E720000}"/>
    <cellStyle name="Note 13 2 3 9 2" xfId="29489" xr:uid="{00000000-0005-0000-0000-00009F720000}"/>
    <cellStyle name="Note 13 2 4" xfId="29490" xr:uid="{00000000-0005-0000-0000-0000A0720000}"/>
    <cellStyle name="Note 13 2 4 10" xfId="29491" xr:uid="{00000000-0005-0000-0000-0000A1720000}"/>
    <cellStyle name="Note 13 2 4 10 2" xfId="29492" xr:uid="{00000000-0005-0000-0000-0000A2720000}"/>
    <cellStyle name="Note 13 2 4 11" xfId="29493" xr:uid="{00000000-0005-0000-0000-0000A3720000}"/>
    <cellStyle name="Note 13 2 4 2" xfId="29494" xr:uid="{00000000-0005-0000-0000-0000A4720000}"/>
    <cellStyle name="Note 13 2 4 2 2" xfId="29495" xr:uid="{00000000-0005-0000-0000-0000A5720000}"/>
    <cellStyle name="Note 13 2 4 2 2 2" xfId="29496" xr:uid="{00000000-0005-0000-0000-0000A6720000}"/>
    <cellStyle name="Note 13 2 4 2 3" xfId="29497" xr:uid="{00000000-0005-0000-0000-0000A7720000}"/>
    <cellStyle name="Note 13 2 4 3" xfId="29498" xr:uid="{00000000-0005-0000-0000-0000A8720000}"/>
    <cellStyle name="Note 13 2 4 3 2" xfId="29499" xr:uid="{00000000-0005-0000-0000-0000A9720000}"/>
    <cellStyle name="Note 13 2 4 4" xfId="29500" xr:uid="{00000000-0005-0000-0000-0000AA720000}"/>
    <cellStyle name="Note 13 2 4 4 2" xfId="29501" xr:uid="{00000000-0005-0000-0000-0000AB720000}"/>
    <cellStyle name="Note 13 2 4 5" xfId="29502" xr:uid="{00000000-0005-0000-0000-0000AC720000}"/>
    <cellStyle name="Note 13 2 4 5 2" xfId="29503" xr:uid="{00000000-0005-0000-0000-0000AD720000}"/>
    <cellStyle name="Note 13 2 4 6" xfId="29504" xr:uid="{00000000-0005-0000-0000-0000AE720000}"/>
    <cellStyle name="Note 13 2 4 6 2" xfId="29505" xr:uid="{00000000-0005-0000-0000-0000AF720000}"/>
    <cellStyle name="Note 13 2 4 7" xfId="29506" xr:uid="{00000000-0005-0000-0000-0000B0720000}"/>
    <cellStyle name="Note 13 2 4 7 2" xfId="29507" xr:uid="{00000000-0005-0000-0000-0000B1720000}"/>
    <cellStyle name="Note 13 2 4 8" xfId="29508" xr:uid="{00000000-0005-0000-0000-0000B2720000}"/>
    <cellStyle name="Note 13 2 4 8 2" xfId="29509" xr:uid="{00000000-0005-0000-0000-0000B3720000}"/>
    <cellStyle name="Note 13 2 4 9" xfId="29510" xr:uid="{00000000-0005-0000-0000-0000B4720000}"/>
    <cellStyle name="Note 13 2 4 9 2" xfId="29511" xr:uid="{00000000-0005-0000-0000-0000B5720000}"/>
    <cellStyle name="Note 13 2 5" xfId="29512" xr:uid="{00000000-0005-0000-0000-0000B6720000}"/>
    <cellStyle name="Note 13 2 5 10" xfId="29513" xr:uid="{00000000-0005-0000-0000-0000B7720000}"/>
    <cellStyle name="Note 13 2 5 10 2" xfId="29514" xr:uid="{00000000-0005-0000-0000-0000B8720000}"/>
    <cellStyle name="Note 13 2 5 11" xfId="29515" xr:uid="{00000000-0005-0000-0000-0000B9720000}"/>
    <cellStyle name="Note 13 2 5 2" xfId="29516" xr:uid="{00000000-0005-0000-0000-0000BA720000}"/>
    <cellStyle name="Note 13 2 5 2 2" xfId="29517" xr:uid="{00000000-0005-0000-0000-0000BB720000}"/>
    <cellStyle name="Note 13 2 5 2 2 2" xfId="29518" xr:uid="{00000000-0005-0000-0000-0000BC720000}"/>
    <cellStyle name="Note 13 2 5 2 3" xfId="29519" xr:uid="{00000000-0005-0000-0000-0000BD720000}"/>
    <cellStyle name="Note 13 2 5 3" xfId="29520" xr:uid="{00000000-0005-0000-0000-0000BE720000}"/>
    <cellStyle name="Note 13 2 5 3 2" xfId="29521" xr:uid="{00000000-0005-0000-0000-0000BF720000}"/>
    <cellStyle name="Note 13 2 5 4" xfId="29522" xr:uid="{00000000-0005-0000-0000-0000C0720000}"/>
    <cellStyle name="Note 13 2 5 4 2" xfId="29523" xr:uid="{00000000-0005-0000-0000-0000C1720000}"/>
    <cellStyle name="Note 13 2 5 5" xfId="29524" xr:uid="{00000000-0005-0000-0000-0000C2720000}"/>
    <cellStyle name="Note 13 2 5 5 2" xfId="29525" xr:uid="{00000000-0005-0000-0000-0000C3720000}"/>
    <cellStyle name="Note 13 2 5 6" xfId="29526" xr:uid="{00000000-0005-0000-0000-0000C4720000}"/>
    <cellStyle name="Note 13 2 5 6 2" xfId="29527" xr:uid="{00000000-0005-0000-0000-0000C5720000}"/>
    <cellStyle name="Note 13 2 5 7" xfId="29528" xr:uid="{00000000-0005-0000-0000-0000C6720000}"/>
    <cellStyle name="Note 13 2 5 7 2" xfId="29529" xr:uid="{00000000-0005-0000-0000-0000C7720000}"/>
    <cellStyle name="Note 13 2 5 8" xfId="29530" xr:uid="{00000000-0005-0000-0000-0000C8720000}"/>
    <cellStyle name="Note 13 2 5 8 2" xfId="29531" xr:uid="{00000000-0005-0000-0000-0000C9720000}"/>
    <cellStyle name="Note 13 2 5 9" xfId="29532" xr:uid="{00000000-0005-0000-0000-0000CA720000}"/>
    <cellStyle name="Note 13 2 5 9 2" xfId="29533" xr:uid="{00000000-0005-0000-0000-0000CB720000}"/>
    <cellStyle name="Note 13 2 6" xfId="29534" xr:uid="{00000000-0005-0000-0000-0000CC720000}"/>
    <cellStyle name="Note 13 2 6 10" xfId="29535" xr:uid="{00000000-0005-0000-0000-0000CD720000}"/>
    <cellStyle name="Note 13 2 6 10 2" xfId="29536" xr:uid="{00000000-0005-0000-0000-0000CE720000}"/>
    <cellStyle name="Note 13 2 6 11" xfId="29537" xr:uid="{00000000-0005-0000-0000-0000CF720000}"/>
    <cellStyle name="Note 13 2 6 2" xfId="29538" xr:uid="{00000000-0005-0000-0000-0000D0720000}"/>
    <cellStyle name="Note 13 2 6 2 2" xfId="29539" xr:uid="{00000000-0005-0000-0000-0000D1720000}"/>
    <cellStyle name="Note 13 2 6 2 2 2" xfId="29540" xr:uid="{00000000-0005-0000-0000-0000D2720000}"/>
    <cellStyle name="Note 13 2 6 2 3" xfId="29541" xr:uid="{00000000-0005-0000-0000-0000D3720000}"/>
    <cellStyle name="Note 13 2 6 3" xfId="29542" xr:uid="{00000000-0005-0000-0000-0000D4720000}"/>
    <cellStyle name="Note 13 2 6 3 2" xfId="29543" xr:uid="{00000000-0005-0000-0000-0000D5720000}"/>
    <cellStyle name="Note 13 2 6 4" xfId="29544" xr:uid="{00000000-0005-0000-0000-0000D6720000}"/>
    <cellStyle name="Note 13 2 6 4 2" xfId="29545" xr:uid="{00000000-0005-0000-0000-0000D7720000}"/>
    <cellStyle name="Note 13 2 6 5" xfId="29546" xr:uid="{00000000-0005-0000-0000-0000D8720000}"/>
    <cellStyle name="Note 13 2 6 5 2" xfId="29547" xr:uid="{00000000-0005-0000-0000-0000D9720000}"/>
    <cellStyle name="Note 13 2 6 6" xfId="29548" xr:uid="{00000000-0005-0000-0000-0000DA720000}"/>
    <cellStyle name="Note 13 2 6 6 2" xfId="29549" xr:uid="{00000000-0005-0000-0000-0000DB720000}"/>
    <cellStyle name="Note 13 2 6 7" xfId="29550" xr:uid="{00000000-0005-0000-0000-0000DC720000}"/>
    <cellStyle name="Note 13 2 6 7 2" xfId="29551" xr:uid="{00000000-0005-0000-0000-0000DD720000}"/>
    <cellStyle name="Note 13 2 6 8" xfId="29552" xr:uid="{00000000-0005-0000-0000-0000DE720000}"/>
    <cellStyle name="Note 13 2 6 8 2" xfId="29553" xr:uid="{00000000-0005-0000-0000-0000DF720000}"/>
    <cellStyle name="Note 13 2 6 9" xfId="29554" xr:uid="{00000000-0005-0000-0000-0000E0720000}"/>
    <cellStyle name="Note 13 2 6 9 2" xfId="29555" xr:uid="{00000000-0005-0000-0000-0000E1720000}"/>
    <cellStyle name="Note 13 2 7" xfId="29556" xr:uid="{00000000-0005-0000-0000-0000E2720000}"/>
    <cellStyle name="Note 13 2 7 2" xfId="29557" xr:uid="{00000000-0005-0000-0000-0000E3720000}"/>
    <cellStyle name="Note 13 2 7 2 2" xfId="29558" xr:uid="{00000000-0005-0000-0000-0000E4720000}"/>
    <cellStyle name="Note 13 2 7 3" xfId="29559" xr:uid="{00000000-0005-0000-0000-0000E5720000}"/>
    <cellStyle name="Note 13 2 8" xfId="29560" xr:uid="{00000000-0005-0000-0000-0000E6720000}"/>
    <cellStyle name="Note 13 2 8 2" xfId="29561" xr:uid="{00000000-0005-0000-0000-0000E7720000}"/>
    <cellStyle name="Note 13 2 9" xfId="29562" xr:uid="{00000000-0005-0000-0000-0000E8720000}"/>
    <cellStyle name="Note 13 2 9 2" xfId="29563" xr:uid="{00000000-0005-0000-0000-0000E9720000}"/>
    <cellStyle name="Note 13 3" xfId="29564" xr:uid="{00000000-0005-0000-0000-0000EA720000}"/>
    <cellStyle name="Note 13 3 2" xfId="29565" xr:uid="{00000000-0005-0000-0000-0000EB720000}"/>
    <cellStyle name="Note 13 3 2 2" xfId="29566" xr:uid="{00000000-0005-0000-0000-0000EC720000}"/>
    <cellStyle name="Note 13 3 2 2 2" xfId="29567" xr:uid="{00000000-0005-0000-0000-0000ED720000}"/>
    <cellStyle name="Note 13 3 2 3" xfId="29568" xr:uid="{00000000-0005-0000-0000-0000EE720000}"/>
    <cellStyle name="Note 13 3 3" xfId="29569" xr:uid="{00000000-0005-0000-0000-0000EF720000}"/>
    <cellStyle name="Note 13 3 3 2" xfId="29570" xr:uid="{00000000-0005-0000-0000-0000F0720000}"/>
    <cellStyle name="Note 13 3 3 2 2" xfId="29571" xr:uid="{00000000-0005-0000-0000-0000F1720000}"/>
    <cellStyle name="Note 13 3 3 3" xfId="29572" xr:uid="{00000000-0005-0000-0000-0000F2720000}"/>
    <cellStyle name="Note 13 3 4" xfId="29573" xr:uid="{00000000-0005-0000-0000-0000F3720000}"/>
    <cellStyle name="Note 13 3 4 2" xfId="29574" xr:uid="{00000000-0005-0000-0000-0000F4720000}"/>
    <cellStyle name="Note 13 3 5" xfId="29575" xr:uid="{00000000-0005-0000-0000-0000F5720000}"/>
    <cellStyle name="Note 13 3 5 2" xfId="29576" xr:uid="{00000000-0005-0000-0000-0000F6720000}"/>
    <cellStyle name="Note 13 3 6" xfId="29577" xr:uid="{00000000-0005-0000-0000-0000F7720000}"/>
    <cellStyle name="Note 13 3 6 2" xfId="29578" xr:uid="{00000000-0005-0000-0000-0000F8720000}"/>
    <cellStyle name="Note 13 3 7" xfId="29579" xr:uid="{00000000-0005-0000-0000-0000F9720000}"/>
    <cellStyle name="Note 13 3 7 2" xfId="29580" xr:uid="{00000000-0005-0000-0000-0000FA720000}"/>
    <cellStyle name="Note 13 3 8" xfId="29581" xr:uid="{00000000-0005-0000-0000-0000FB720000}"/>
    <cellStyle name="Note 13 4" xfId="29582" xr:uid="{00000000-0005-0000-0000-0000FC720000}"/>
    <cellStyle name="Note 13 4 10" xfId="29583" xr:uid="{00000000-0005-0000-0000-0000FD720000}"/>
    <cellStyle name="Note 13 4 10 2" xfId="29584" xr:uid="{00000000-0005-0000-0000-0000FE720000}"/>
    <cellStyle name="Note 13 4 11" xfId="29585" xr:uid="{00000000-0005-0000-0000-0000FF720000}"/>
    <cellStyle name="Note 13 4 2" xfId="29586" xr:uid="{00000000-0005-0000-0000-000000730000}"/>
    <cellStyle name="Note 13 4 2 2" xfId="29587" xr:uid="{00000000-0005-0000-0000-000001730000}"/>
    <cellStyle name="Note 13 4 2 2 2" xfId="29588" xr:uid="{00000000-0005-0000-0000-000002730000}"/>
    <cellStyle name="Note 13 4 2 3" xfId="29589" xr:uid="{00000000-0005-0000-0000-000003730000}"/>
    <cellStyle name="Note 13 4 3" xfId="29590" xr:uid="{00000000-0005-0000-0000-000004730000}"/>
    <cellStyle name="Note 13 4 3 2" xfId="29591" xr:uid="{00000000-0005-0000-0000-000005730000}"/>
    <cellStyle name="Note 13 4 4" xfId="29592" xr:uid="{00000000-0005-0000-0000-000006730000}"/>
    <cellStyle name="Note 13 4 4 2" xfId="29593" xr:uid="{00000000-0005-0000-0000-000007730000}"/>
    <cellStyle name="Note 13 4 5" xfId="29594" xr:uid="{00000000-0005-0000-0000-000008730000}"/>
    <cellStyle name="Note 13 4 5 2" xfId="29595" xr:uid="{00000000-0005-0000-0000-000009730000}"/>
    <cellStyle name="Note 13 4 6" xfId="29596" xr:uid="{00000000-0005-0000-0000-00000A730000}"/>
    <cellStyle name="Note 13 4 6 2" xfId="29597" xr:uid="{00000000-0005-0000-0000-00000B730000}"/>
    <cellStyle name="Note 13 4 7" xfId="29598" xr:uid="{00000000-0005-0000-0000-00000C730000}"/>
    <cellStyle name="Note 13 4 7 2" xfId="29599" xr:uid="{00000000-0005-0000-0000-00000D730000}"/>
    <cellStyle name="Note 13 4 8" xfId="29600" xr:uid="{00000000-0005-0000-0000-00000E730000}"/>
    <cellStyle name="Note 13 4 8 2" xfId="29601" xr:uid="{00000000-0005-0000-0000-00000F730000}"/>
    <cellStyle name="Note 13 4 9" xfId="29602" xr:uid="{00000000-0005-0000-0000-000010730000}"/>
    <cellStyle name="Note 13 4 9 2" xfId="29603" xr:uid="{00000000-0005-0000-0000-000011730000}"/>
    <cellStyle name="Note 13 5" xfId="29604" xr:uid="{00000000-0005-0000-0000-000012730000}"/>
    <cellStyle name="Note 13 5 10" xfId="29605" xr:uid="{00000000-0005-0000-0000-000013730000}"/>
    <cellStyle name="Note 13 5 10 2" xfId="29606" xr:uid="{00000000-0005-0000-0000-000014730000}"/>
    <cellStyle name="Note 13 5 11" xfId="29607" xr:uid="{00000000-0005-0000-0000-000015730000}"/>
    <cellStyle name="Note 13 5 2" xfId="29608" xr:uid="{00000000-0005-0000-0000-000016730000}"/>
    <cellStyle name="Note 13 5 2 2" xfId="29609" xr:uid="{00000000-0005-0000-0000-000017730000}"/>
    <cellStyle name="Note 13 5 2 2 2" xfId="29610" xr:uid="{00000000-0005-0000-0000-000018730000}"/>
    <cellStyle name="Note 13 5 2 3" xfId="29611" xr:uid="{00000000-0005-0000-0000-000019730000}"/>
    <cellStyle name="Note 13 5 3" xfId="29612" xr:uid="{00000000-0005-0000-0000-00001A730000}"/>
    <cellStyle name="Note 13 5 3 2" xfId="29613" xr:uid="{00000000-0005-0000-0000-00001B730000}"/>
    <cellStyle name="Note 13 5 4" xfId="29614" xr:uid="{00000000-0005-0000-0000-00001C730000}"/>
    <cellStyle name="Note 13 5 4 2" xfId="29615" xr:uid="{00000000-0005-0000-0000-00001D730000}"/>
    <cellStyle name="Note 13 5 5" xfId="29616" xr:uid="{00000000-0005-0000-0000-00001E730000}"/>
    <cellStyle name="Note 13 5 5 2" xfId="29617" xr:uid="{00000000-0005-0000-0000-00001F730000}"/>
    <cellStyle name="Note 13 5 6" xfId="29618" xr:uid="{00000000-0005-0000-0000-000020730000}"/>
    <cellStyle name="Note 13 5 6 2" xfId="29619" xr:uid="{00000000-0005-0000-0000-000021730000}"/>
    <cellStyle name="Note 13 5 7" xfId="29620" xr:uid="{00000000-0005-0000-0000-000022730000}"/>
    <cellStyle name="Note 13 5 7 2" xfId="29621" xr:uid="{00000000-0005-0000-0000-000023730000}"/>
    <cellStyle name="Note 13 5 8" xfId="29622" xr:uid="{00000000-0005-0000-0000-000024730000}"/>
    <cellStyle name="Note 13 5 8 2" xfId="29623" xr:uid="{00000000-0005-0000-0000-000025730000}"/>
    <cellStyle name="Note 13 5 9" xfId="29624" xr:uid="{00000000-0005-0000-0000-000026730000}"/>
    <cellStyle name="Note 13 5 9 2" xfId="29625" xr:uid="{00000000-0005-0000-0000-000027730000}"/>
    <cellStyle name="Note 13 6" xfId="29626" xr:uid="{00000000-0005-0000-0000-000028730000}"/>
    <cellStyle name="Note 13 6 10" xfId="29627" xr:uid="{00000000-0005-0000-0000-000029730000}"/>
    <cellStyle name="Note 13 6 10 2" xfId="29628" xr:uid="{00000000-0005-0000-0000-00002A730000}"/>
    <cellStyle name="Note 13 6 11" xfId="29629" xr:uid="{00000000-0005-0000-0000-00002B730000}"/>
    <cellStyle name="Note 13 6 2" xfId="29630" xr:uid="{00000000-0005-0000-0000-00002C730000}"/>
    <cellStyle name="Note 13 6 2 2" xfId="29631" xr:uid="{00000000-0005-0000-0000-00002D730000}"/>
    <cellStyle name="Note 13 6 2 2 2" xfId="29632" xr:uid="{00000000-0005-0000-0000-00002E730000}"/>
    <cellStyle name="Note 13 6 2 3" xfId="29633" xr:uid="{00000000-0005-0000-0000-00002F730000}"/>
    <cellStyle name="Note 13 6 3" xfId="29634" xr:uid="{00000000-0005-0000-0000-000030730000}"/>
    <cellStyle name="Note 13 6 3 2" xfId="29635" xr:uid="{00000000-0005-0000-0000-000031730000}"/>
    <cellStyle name="Note 13 6 4" xfId="29636" xr:uid="{00000000-0005-0000-0000-000032730000}"/>
    <cellStyle name="Note 13 6 4 2" xfId="29637" xr:uid="{00000000-0005-0000-0000-000033730000}"/>
    <cellStyle name="Note 13 6 5" xfId="29638" xr:uid="{00000000-0005-0000-0000-000034730000}"/>
    <cellStyle name="Note 13 6 5 2" xfId="29639" xr:uid="{00000000-0005-0000-0000-000035730000}"/>
    <cellStyle name="Note 13 6 6" xfId="29640" xr:uid="{00000000-0005-0000-0000-000036730000}"/>
    <cellStyle name="Note 13 6 6 2" xfId="29641" xr:uid="{00000000-0005-0000-0000-000037730000}"/>
    <cellStyle name="Note 13 6 7" xfId="29642" xr:uid="{00000000-0005-0000-0000-000038730000}"/>
    <cellStyle name="Note 13 6 7 2" xfId="29643" xr:uid="{00000000-0005-0000-0000-000039730000}"/>
    <cellStyle name="Note 13 6 8" xfId="29644" xr:uid="{00000000-0005-0000-0000-00003A730000}"/>
    <cellStyle name="Note 13 6 8 2" xfId="29645" xr:uid="{00000000-0005-0000-0000-00003B730000}"/>
    <cellStyle name="Note 13 6 9" xfId="29646" xr:uid="{00000000-0005-0000-0000-00003C730000}"/>
    <cellStyle name="Note 13 6 9 2" xfId="29647" xr:uid="{00000000-0005-0000-0000-00003D730000}"/>
    <cellStyle name="Note 13 7" xfId="29648" xr:uid="{00000000-0005-0000-0000-00003E730000}"/>
    <cellStyle name="Note 13 7 10" xfId="29649" xr:uid="{00000000-0005-0000-0000-00003F730000}"/>
    <cellStyle name="Note 13 7 10 2" xfId="29650" xr:uid="{00000000-0005-0000-0000-000040730000}"/>
    <cellStyle name="Note 13 7 11" xfId="29651" xr:uid="{00000000-0005-0000-0000-000041730000}"/>
    <cellStyle name="Note 13 7 2" xfId="29652" xr:uid="{00000000-0005-0000-0000-000042730000}"/>
    <cellStyle name="Note 13 7 2 2" xfId="29653" xr:uid="{00000000-0005-0000-0000-000043730000}"/>
    <cellStyle name="Note 13 7 2 2 2" xfId="29654" xr:uid="{00000000-0005-0000-0000-000044730000}"/>
    <cellStyle name="Note 13 7 2 3" xfId="29655" xr:uid="{00000000-0005-0000-0000-000045730000}"/>
    <cellStyle name="Note 13 7 3" xfId="29656" xr:uid="{00000000-0005-0000-0000-000046730000}"/>
    <cellStyle name="Note 13 7 3 2" xfId="29657" xr:uid="{00000000-0005-0000-0000-000047730000}"/>
    <cellStyle name="Note 13 7 4" xfId="29658" xr:uid="{00000000-0005-0000-0000-000048730000}"/>
    <cellStyle name="Note 13 7 4 2" xfId="29659" xr:uid="{00000000-0005-0000-0000-000049730000}"/>
    <cellStyle name="Note 13 7 5" xfId="29660" xr:uid="{00000000-0005-0000-0000-00004A730000}"/>
    <cellStyle name="Note 13 7 5 2" xfId="29661" xr:uid="{00000000-0005-0000-0000-00004B730000}"/>
    <cellStyle name="Note 13 7 6" xfId="29662" xr:uid="{00000000-0005-0000-0000-00004C730000}"/>
    <cellStyle name="Note 13 7 6 2" xfId="29663" xr:uid="{00000000-0005-0000-0000-00004D730000}"/>
    <cellStyle name="Note 13 7 7" xfId="29664" xr:uid="{00000000-0005-0000-0000-00004E730000}"/>
    <cellStyle name="Note 13 7 7 2" xfId="29665" xr:uid="{00000000-0005-0000-0000-00004F730000}"/>
    <cellStyle name="Note 13 7 8" xfId="29666" xr:uid="{00000000-0005-0000-0000-000050730000}"/>
    <cellStyle name="Note 13 7 8 2" xfId="29667" xr:uid="{00000000-0005-0000-0000-000051730000}"/>
    <cellStyle name="Note 13 7 9" xfId="29668" xr:uid="{00000000-0005-0000-0000-000052730000}"/>
    <cellStyle name="Note 13 7 9 2" xfId="29669" xr:uid="{00000000-0005-0000-0000-000053730000}"/>
    <cellStyle name="Note 13 8" xfId="29670" xr:uid="{00000000-0005-0000-0000-000054730000}"/>
    <cellStyle name="Note 13 8 2" xfId="29671" xr:uid="{00000000-0005-0000-0000-000055730000}"/>
    <cellStyle name="Note 13 8 2 2" xfId="29672" xr:uid="{00000000-0005-0000-0000-000056730000}"/>
    <cellStyle name="Note 13 8 3" xfId="29673" xr:uid="{00000000-0005-0000-0000-000057730000}"/>
    <cellStyle name="Note 13 9" xfId="29674" xr:uid="{00000000-0005-0000-0000-000058730000}"/>
    <cellStyle name="Note 13 9 2" xfId="29675" xr:uid="{00000000-0005-0000-0000-000059730000}"/>
    <cellStyle name="Note 13_7 - Cap Add WS" xfId="29676" xr:uid="{00000000-0005-0000-0000-00005A730000}"/>
    <cellStyle name="Note 14" xfId="29677" xr:uid="{00000000-0005-0000-0000-00005B730000}"/>
    <cellStyle name="Note 14 10" xfId="29678" xr:uid="{00000000-0005-0000-0000-00005C730000}"/>
    <cellStyle name="Note 14 10 2" xfId="29679" xr:uid="{00000000-0005-0000-0000-00005D730000}"/>
    <cellStyle name="Note 14 11" xfId="29680" xr:uid="{00000000-0005-0000-0000-00005E730000}"/>
    <cellStyle name="Note 14 11 2" xfId="29681" xr:uid="{00000000-0005-0000-0000-00005F730000}"/>
    <cellStyle name="Note 14 12" xfId="29682" xr:uid="{00000000-0005-0000-0000-000060730000}"/>
    <cellStyle name="Note 14 12 2" xfId="29683" xr:uid="{00000000-0005-0000-0000-000061730000}"/>
    <cellStyle name="Note 14 13" xfId="29684" xr:uid="{00000000-0005-0000-0000-000062730000}"/>
    <cellStyle name="Note 14 13 2" xfId="29685" xr:uid="{00000000-0005-0000-0000-000063730000}"/>
    <cellStyle name="Note 14 14" xfId="29686" xr:uid="{00000000-0005-0000-0000-000064730000}"/>
    <cellStyle name="Note 14 2" xfId="29687" xr:uid="{00000000-0005-0000-0000-000065730000}"/>
    <cellStyle name="Note 14 2 10" xfId="29688" xr:uid="{00000000-0005-0000-0000-000066730000}"/>
    <cellStyle name="Note 14 2 10 2" xfId="29689" xr:uid="{00000000-0005-0000-0000-000067730000}"/>
    <cellStyle name="Note 14 2 11" xfId="29690" xr:uid="{00000000-0005-0000-0000-000068730000}"/>
    <cellStyle name="Note 14 2 11 2" xfId="29691" xr:uid="{00000000-0005-0000-0000-000069730000}"/>
    <cellStyle name="Note 14 2 12" xfId="29692" xr:uid="{00000000-0005-0000-0000-00006A730000}"/>
    <cellStyle name="Note 14 2 12 2" xfId="29693" xr:uid="{00000000-0005-0000-0000-00006B730000}"/>
    <cellStyle name="Note 14 2 13" xfId="29694" xr:uid="{00000000-0005-0000-0000-00006C730000}"/>
    <cellStyle name="Note 14 2 2" xfId="29695" xr:uid="{00000000-0005-0000-0000-00006D730000}"/>
    <cellStyle name="Note 14 2 2 2" xfId="29696" xr:uid="{00000000-0005-0000-0000-00006E730000}"/>
    <cellStyle name="Note 14 2 2 2 2" xfId="29697" xr:uid="{00000000-0005-0000-0000-00006F730000}"/>
    <cellStyle name="Note 14 2 2 2 2 2" xfId="29698" xr:uid="{00000000-0005-0000-0000-000070730000}"/>
    <cellStyle name="Note 14 2 2 2 3" xfId="29699" xr:uid="{00000000-0005-0000-0000-000071730000}"/>
    <cellStyle name="Note 14 2 2 3" xfId="29700" xr:uid="{00000000-0005-0000-0000-000072730000}"/>
    <cellStyle name="Note 14 2 2 3 2" xfId="29701" xr:uid="{00000000-0005-0000-0000-000073730000}"/>
    <cellStyle name="Note 14 2 2 3 2 2" xfId="29702" xr:uid="{00000000-0005-0000-0000-000074730000}"/>
    <cellStyle name="Note 14 2 2 3 3" xfId="29703" xr:uid="{00000000-0005-0000-0000-000075730000}"/>
    <cellStyle name="Note 14 2 2 4" xfId="29704" xr:uid="{00000000-0005-0000-0000-000076730000}"/>
    <cellStyle name="Note 14 2 2 4 2" xfId="29705" xr:uid="{00000000-0005-0000-0000-000077730000}"/>
    <cellStyle name="Note 14 2 2 5" xfId="29706" xr:uid="{00000000-0005-0000-0000-000078730000}"/>
    <cellStyle name="Note 14 2 2 5 2" xfId="29707" xr:uid="{00000000-0005-0000-0000-000079730000}"/>
    <cellStyle name="Note 14 2 2 6" xfId="29708" xr:uid="{00000000-0005-0000-0000-00007A730000}"/>
    <cellStyle name="Note 14 2 2 6 2" xfId="29709" xr:uid="{00000000-0005-0000-0000-00007B730000}"/>
    <cellStyle name="Note 14 2 2 7" xfId="29710" xr:uid="{00000000-0005-0000-0000-00007C730000}"/>
    <cellStyle name="Note 14 2 2 7 2" xfId="29711" xr:uid="{00000000-0005-0000-0000-00007D730000}"/>
    <cellStyle name="Note 14 2 2 8" xfId="29712" xr:uid="{00000000-0005-0000-0000-00007E730000}"/>
    <cellStyle name="Note 14 2 3" xfId="29713" xr:uid="{00000000-0005-0000-0000-00007F730000}"/>
    <cellStyle name="Note 14 2 3 10" xfId="29714" xr:uid="{00000000-0005-0000-0000-000080730000}"/>
    <cellStyle name="Note 14 2 3 10 2" xfId="29715" xr:uid="{00000000-0005-0000-0000-000081730000}"/>
    <cellStyle name="Note 14 2 3 11" xfId="29716" xr:uid="{00000000-0005-0000-0000-000082730000}"/>
    <cellStyle name="Note 14 2 3 2" xfId="29717" xr:uid="{00000000-0005-0000-0000-000083730000}"/>
    <cellStyle name="Note 14 2 3 2 2" xfId="29718" xr:uid="{00000000-0005-0000-0000-000084730000}"/>
    <cellStyle name="Note 14 2 3 2 2 2" xfId="29719" xr:uid="{00000000-0005-0000-0000-000085730000}"/>
    <cellStyle name="Note 14 2 3 2 3" xfId="29720" xr:uid="{00000000-0005-0000-0000-000086730000}"/>
    <cellStyle name="Note 14 2 3 3" xfId="29721" xr:uid="{00000000-0005-0000-0000-000087730000}"/>
    <cellStyle name="Note 14 2 3 3 2" xfId="29722" xr:uid="{00000000-0005-0000-0000-000088730000}"/>
    <cellStyle name="Note 14 2 3 4" xfId="29723" xr:uid="{00000000-0005-0000-0000-000089730000}"/>
    <cellStyle name="Note 14 2 3 4 2" xfId="29724" xr:uid="{00000000-0005-0000-0000-00008A730000}"/>
    <cellStyle name="Note 14 2 3 5" xfId="29725" xr:uid="{00000000-0005-0000-0000-00008B730000}"/>
    <cellStyle name="Note 14 2 3 5 2" xfId="29726" xr:uid="{00000000-0005-0000-0000-00008C730000}"/>
    <cellStyle name="Note 14 2 3 6" xfId="29727" xr:uid="{00000000-0005-0000-0000-00008D730000}"/>
    <cellStyle name="Note 14 2 3 6 2" xfId="29728" xr:uid="{00000000-0005-0000-0000-00008E730000}"/>
    <cellStyle name="Note 14 2 3 7" xfId="29729" xr:uid="{00000000-0005-0000-0000-00008F730000}"/>
    <cellStyle name="Note 14 2 3 7 2" xfId="29730" xr:uid="{00000000-0005-0000-0000-000090730000}"/>
    <cellStyle name="Note 14 2 3 8" xfId="29731" xr:uid="{00000000-0005-0000-0000-000091730000}"/>
    <cellStyle name="Note 14 2 3 8 2" xfId="29732" xr:uid="{00000000-0005-0000-0000-000092730000}"/>
    <cellStyle name="Note 14 2 3 9" xfId="29733" xr:uid="{00000000-0005-0000-0000-000093730000}"/>
    <cellStyle name="Note 14 2 3 9 2" xfId="29734" xr:uid="{00000000-0005-0000-0000-000094730000}"/>
    <cellStyle name="Note 14 2 4" xfId="29735" xr:uid="{00000000-0005-0000-0000-000095730000}"/>
    <cellStyle name="Note 14 2 4 10" xfId="29736" xr:uid="{00000000-0005-0000-0000-000096730000}"/>
    <cellStyle name="Note 14 2 4 10 2" xfId="29737" xr:uid="{00000000-0005-0000-0000-000097730000}"/>
    <cellStyle name="Note 14 2 4 11" xfId="29738" xr:uid="{00000000-0005-0000-0000-000098730000}"/>
    <cellStyle name="Note 14 2 4 2" xfId="29739" xr:uid="{00000000-0005-0000-0000-000099730000}"/>
    <cellStyle name="Note 14 2 4 2 2" xfId="29740" xr:uid="{00000000-0005-0000-0000-00009A730000}"/>
    <cellStyle name="Note 14 2 4 2 2 2" xfId="29741" xr:uid="{00000000-0005-0000-0000-00009B730000}"/>
    <cellStyle name="Note 14 2 4 2 3" xfId="29742" xr:uid="{00000000-0005-0000-0000-00009C730000}"/>
    <cellStyle name="Note 14 2 4 3" xfId="29743" xr:uid="{00000000-0005-0000-0000-00009D730000}"/>
    <cellStyle name="Note 14 2 4 3 2" xfId="29744" xr:uid="{00000000-0005-0000-0000-00009E730000}"/>
    <cellStyle name="Note 14 2 4 4" xfId="29745" xr:uid="{00000000-0005-0000-0000-00009F730000}"/>
    <cellStyle name="Note 14 2 4 4 2" xfId="29746" xr:uid="{00000000-0005-0000-0000-0000A0730000}"/>
    <cellStyle name="Note 14 2 4 5" xfId="29747" xr:uid="{00000000-0005-0000-0000-0000A1730000}"/>
    <cellStyle name="Note 14 2 4 5 2" xfId="29748" xr:uid="{00000000-0005-0000-0000-0000A2730000}"/>
    <cellStyle name="Note 14 2 4 6" xfId="29749" xr:uid="{00000000-0005-0000-0000-0000A3730000}"/>
    <cellStyle name="Note 14 2 4 6 2" xfId="29750" xr:uid="{00000000-0005-0000-0000-0000A4730000}"/>
    <cellStyle name="Note 14 2 4 7" xfId="29751" xr:uid="{00000000-0005-0000-0000-0000A5730000}"/>
    <cellStyle name="Note 14 2 4 7 2" xfId="29752" xr:uid="{00000000-0005-0000-0000-0000A6730000}"/>
    <cellStyle name="Note 14 2 4 8" xfId="29753" xr:uid="{00000000-0005-0000-0000-0000A7730000}"/>
    <cellStyle name="Note 14 2 4 8 2" xfId="29754" xr:uid="{00000000-0005-0000-0000-0000A8730000}"/>
    <cellStyle name="Note 14 2 4 9" xfId="29755" xr:uid="{00000000-0005-0000-0000-0000A9730000}"/>
    <cellStyle name="Note 14 2 4 9 2" xfId="29756" xr:uid="{00000000-0005-0000-0000-0000AA730000}"/>
    <cellStyle name="Note 14 2 5" xfId="29757" xr:uid="{00000000-0005-0000-0000-0000AB730000}"/>
    <cellStyle name="Note 14 2 5 10" xfId="29758" xr:uid="{00000000-0005-0000-0000-0000AC730000}"/>
    <cellStyle name="Note 14 2 5 10 2" xfId="29759" xr:uid="{00000000-0005-0000-0000-0000AD730000}"/>
    <cellStyle name="Note 14 2 5 11" xfId="29760" xr:uid="{00000000-0005-0000-0000-0000AE730000}"/>
    <cellStyle name="Note 14 2 5 2" xfId="29761" xr:uid="{00000000-0005-0000-0000-0000AF730000}"/>
    <cellStyle name="Note 14 2 5 2 2" xfId="29762" xr:uid="{00000000-0005-0000-0000-0000B0730000}"/>
    <cellStyle name="Note 14 2 5 2 2 2" xfId="29763" xr:uid="{00000000-0005-0000-0000-0000B1730000}"/>
    <cellStyle name="Note 14 2 5 2 3" xfId="29764" xr:uid="{00000000-0005-0000-0000-0000B2730000}"/>
    <cellStyle name="Note 14 2 5 3" xfId="29765" xr:uid="{00000000-0005-0000-0000-0000B3730000}"/>
    <cellStyle name="Note 14 2 5 3 2" xfId="29766" xr:uid="{00000000-0005-0000-0000-0000B4730000}"/>
    <cellStyle name="Note 14 2 5 4" xfId="29767" xr:uid="{00000000-0005-0000-0000-0000B5730000}"/>
    <cellStyle name="Note 14 2 5 4 2" xfId="29768" xr:uid="{00000000-0005-0000-0000-0000B6730000}"/>
    <cellStyle name="Note 14 2 5 5" xfId="29769" xr:uid="{00000000-0005-0000-0000-0000B7730000}"/>
    <cellStyle name="Note 14 2 5 5 2" xfId="29770" xr:uid="{00000000-0005-0000-0000-0000B8730000}"/>
    <cellStyle name="Note 14 2 5 6" xfId="29771" xr:uid="{00000000-0005-0000-0000-0000B9730000}"/>
    <cellStyle name="Note 14 2 5 6 2" xfId="29772" xr:uid="{00000000-0005-0000-0000-0000BA730000}"/>
    <cellStyle name="Note 14 2 5 7" xfId="29773" xr:uid="{00000000-0005-0000-0000-0000BB730000}"/>
    <cellStyle name="Note 14 2 5 7 2" xfId="29774" xr:uid="{00000000-0005-0000-0000-0000BC730000}"/>
    <cellStyle name="Note 14 2 5 8" xfId="29775" xr:uid="{00000000-0005-0000-0000-0000BD730000}"/>
    <cellStyle name="Note 14 2 5 8 2" xfId="29776" xr:uid="{00000000-0005-0000-0000-0000BE730000}"/>
    <cellStyle name="Note 14 2 5 9" xfId="29777" xr:uid="{00000000-0005-0000-0000-0000BF730000}"/>
    <cellStyle name="Note 14 2 5 9 2" xfId="29778" xr:uid="{00000000-0005-0000-0000-0000C0730000}"/>
    <cellStyle name="Note 14 2 6" xfId="29779" xr:uid="{00000000-0005-0000-0000-0000C1730000}"/>
    <cellStyle name="Note 14 2 6 10" xfId="29780" xr:uid="{00000000-0005-0000-0000-0000C2730000}"/>
    <cellStyle name="Note 14 2 6 10 2" xfId="29781" xr:uid="{00000000-0005-0000-0000-0000C3730000}"/>
    <cellStyle name="Note 14 2 6 11" xfId="29782" xr:uid="{00000000-0005-0000-0000-0000C4730000}"/>
    <cellStyle name="Note 14 2 6 2" xfId="29783" xr:uid="{00000000-0005-0000-0000-0000C5730000}"/>
    <cellStyle name="Note 14 2 6 2 2" xfId="29784" xr:uid="{00000000-0005-0000-0000-0000C6730000}"/>
    <cellStyle name="Note 14 2 6 2 2 2" xfId="29785" xr:uid="{00000000-0005-0000-0000-0000C7730000}"/>
    <cellStyle name="Note 14 2 6 2 3" xfId="29786" xr:uid="{00000000-0005-0000-0000-0000C8730000}"/>
    <cellStyle name="Note 14 2 6 3" xfId="29787" xr:uid="{00000000-0005-0000-0000-0000C9730000}"/>
    <cellStyle name="Note 14 2 6 3 2" xfId="29788" xr:uid="{00000000-0005-0000-0000-0000CA730000}"/>
    <cellStyle name="Note 14 2 6 4" xfId="29789" xr:uid="{00000000-0005-0000-0000-0000CB730000}"/>
    <cellStyle name="Note 14 2 6 4 2" xfId="29790" xr:uid="{00000000-0005-0000-0000-0000CC730000}"/>
    <cellStyle name="Note 14 2 6 5" xfId="29791" xr:uid="{00000000-0005-0000-0000-0000CD730000}"/>
    <cellStyle name="Note 14 2 6 5 2" xfId="29792" xr:uid="{00000000-0005-0000-0000-0000CE730000}"/>
    <cellStyle name="Note 14 2 6 6" xfId="29793" xr:uid="{00000000-0005-0000-0000-0000CF730000}"/>
    <cellStyle name="Note 14 2 6 6 2" xfId="29794" xr:uid="{00000000-0005-0000-0000-0000D0730000}"/>
    <cellStyle name="Note 14 2 6 7" xfId="29795" xr:uid="{00000000-0005-0000-0000-0000D1730000}"/>
    <cellStyle name="Note 14 2 6 7 2" xfId="29796" xr:uid="{00000000-0005-0000-0000-0000D2730000}"/>
    <cellStyle name="Note 14 2 6 8" xfId="29797" xr:uid="{00000000-0005-0000-0000-0000D3730000}"/>
    <cellStyle name="Note 14 2 6 8 2" xfId="29798" xr:uid="{00000000-0005-0000-0000-0000D4730000}"/>
    <cellStyle name="Note 14 2 6 9" xfId="29799" xr:uid="{00000000-0005-0000-0000-0000D5730000}"/>
    <cellStyle name="Note 14 2 6 9 2" xfId="29800" xr:uid="{00000000-0005-0000-0000-0000D6730000}"/>
    <cellStyle name="Note 14 2 7" xfId="29801" xr:uid="{00000000-0005-0000-0000-0000D7730000}"/>
    <cellStyle name="Note 14 2 7 2" xfId="29802" xr:uid="{00000000-0005-0000-0000-0000D8730000}"/>
    <cellStyle name="Note 14 2 7 2 2" xfId="29803" xr:uid="{00000000-0005-0000-0000-0000D9730000}"/>
    <cellStyle name="Note 14 2 7 3" xfId="29804" xr:uid="{00000000-0005-0000-0000-0000DA730000}"/>
    <cellStyle name="Note 14 2 8" xfId="29805" xr:uid="{00000000-0005-0000-0000-0000DB730000}"/>
    <cellStyle name="Note 14 2 8 2" xfId="29806" xr:uid="{00000000-0005-0000-0000-0000DC730000}"/>
    <cellStyle name="Note 14 2 9" xfId="29807" xr:uid="{00000000-0005-0000-0000-0000DD730000}"/>
    <cellStyle name="Note 14 2 9 2" xfId="29808" xr:uid="{00000000-0005-0000-0000-0000DE730000}"/>
    <cellStyle name="Note 14 3" xfId="29809" xr:uid="{00000000-0005-0000-0000-0000DF730000}"/>
    <cellStyle name="Note 14 3 2" xfId="29810" xr:uid="{00000000-0005-0000-0000-0000E0730000}"/>
    <cellStyle name="Note 14 3 2 2" xfId="29811" xr:uid="{00000000-0005-0000-0000-0000E1730000}"/>
    <cellStyle name="Note 14 3 2 2 2" xfId="29812" xr:uid="{00000000-0005-0000-0000-0000E2730000}"/>
    <cellStyle name="Note 14 3 2 3" xfId="29813" xr:uid="{00000000-0005-0000-0000-0000E3730000}"/>
    <cellStyle name="Note 14 3 3" xfId="29814" xr:uid="{00000000-0005-0000-0000-0000E4730000}"/>
    <cellStyle name="Note 14 3 3 2" xfId="29815" xr:uid="{00000000-0005-0000-0000-0000E5730000}"/>
    <cellStyle name="Note 14 3 3 2 2" xfId="29816" xr:uid="{00000000-0005-0000-0000-0000E6730000}"/>
    <cellStyle name="Note 14 3 3 3" xfId="29817" xr:uid="{00000000-0005-0000-0000-0000E7730000}"/>
    <cellStyle name="Note 14 3 4" xfId="29818" xr:uid="{00000000-0005-0000-0000-0000E8730000}"/>
    <cellStyle name="Note 14 3 4 2" xfId="29819" xr:uid="{00000000-0005-0000-0000-0000E9730000}"/>
    <cellStyle name="Note 14 3 5" xfId="29820" xr:uid="{00000000-0005-0000-0000-0000EA730000}"/>
    <cellStyle name="Note 14 3 5 2" xfId="29821" xr:uid="{00000000-0005-0000-0000-0000EB730000}"/>
    <cellStyle name="Note 14 3 6" xfId="29822" xr:uid="{00000000-0005-0000-0000-0000EC730000}"/>
    <cellStyle name="Note 14 3 6 2" xfId="29823" xr:uid="{00000000-0005-0000-0000-0000ED730000}"/>
    <cellStyle name="Note 14 3 7" xfId="29824" xr:uid="{00000000-0005-0000-0000-0000EE730000}"/>
    <cellStyle name="Note 14 3 7 2" xfId="29825" xr:uid="{00000000-0005-0000-0000-0000EF730000}"/>
    <cellStyle name="Note 14 3 8" xfId="29826" xr:uid="{00000000-0005-0000-0000-0000F0730000}"/>
    <cellStyle name="Note 14 4" xfId="29827" xr:uid="{00000000-0005-0000-0000-0000F1730000}"/>
    <cellStyle name="Note 14 4 10" xfId="29828" xr:uid="{00000000-0005-0000-0000-0000F2730000}"/>
    <cellStyle name="Note 14 4 10 2" xfId="29829" xr:uid="{00000000-0005-0000-0000-0000F3730000}"/>
    <cellStyle name="Note 14 4 11" xfId="29830" xr:uid="{00000000-0005-0000-0000-0000F4730000}"/>
    <cellStyle name="Note 14 4 2" xfId="29831" xr:uid="{00000000-0005-0000-0000-0000F5730000}"/>
    <cellStyle name="Note 14 4 2 2" xfId="29832" xr:uid="{00000000-0005-0000-0000-0000F6730000}"/>
    <cellStyle name="Note 14 4 2 2 2" xfId="29833" xr:uid="{00000000-0005-0000-0000-0000F7730000}"/>
    <cellStyle name="Note 14 4 2 3" xfId="29834" xr:uid="{00000000-0005-0000-0000-0000F8730000}"/>
    <cellStyle name="Note 14 4 3" xfId="29835" xr:uid="{00000000-0005-0000-0000-0000F9730000}"/>
    <cellStyle name="Note 14 4 3 2" xfId="29836" xr:uid="{00000000-0005-0000-0000-0000FA730000}"/>
    <cellStyle name="Note 14 4 4" xfId="29837" xr:uid="{00000000-0005-0000-0000-0000FB730000}"/>
    <cellStyle name="Note 14 4 4 2" xfId="29838" xr:uid="{00000000-0005-0000-0000-0000FC730000}"/>
    <cellStyle name="Note 14 4 5" xfId="29839" xr:uid="{00000000-0005-0000-0000-0000FD730000}"/>
    <cellStyle name="Note 14 4 5 2" xfId="29840" xr:uid="{00000000-0005-0000-0000-0000FE730000}"/>
    <cellStyle name="Note 14 4 6" xfId="29841" xr:uid="{00000000-0005-0000-0000-0000FF730000}"/>
    <cellStyle name="Note 14 4 6 2" xfId="29842" xr:uid="{00000000-0005-0000-0000-000000740000}"/>
    <cellStyle name="Note 14 4 7" xfId="29843" xr:uid="{00000000-0005-0000-0000-000001740000}"/>
    <cellStyle name="Note 14 4 7 2" xfId="29844" xr:uid="{00000000-0005-0000-0000-000002740000}"/>
    <cellStyle name="Note 14 4 8" xfId="29845" xr:uid="{00000000-0005-0000-0000-000003740000}"/>
    <cellStyle name="Note 14 4 8 2" xfId="29846" xr:uid="{00000000-0005-0000-0000-000004740000}"/>
    <cellStyle name="Note 14 4 9" xfId="29847" xr:uid="{00000000-0005-0000-0000-000005740000}"/>
    <cellStyle name="Note 14 4 9 2" xfId="29848" xr:uid="{00000000-0005-0000-0000-000006740000}"/>
    <cellStyle name="Note 14 5" xfId="29849" xr:uid="{00000000-0005-0000-0000-000007740000}"/>
    <cellStyle name="Note 14 5 10" xfId="29850" xr:uid="{00000000-0005-0000-0000-000008740000}"/>
    <cellStyle name="Note 14 5 10 2" xfId="29851" xr:uid="{00000000-0005-0000-0000-000009740000}"/>
    <cellStyle name="Note 14 5 11" xfId="29852" xr:uid="{00000000-0005-0000-0000-00000A740000}"/>
    <cellStyle name="Note 14 5 2" xfId="29853" xr:uid="{00000000-0005-0000-0000-00000B740000}"/>
    <cellStyle name="Note 14 5 2 2" xfId="29854" xr:uid="{00000000-0005-0000-0000-00000C740000}"/>
    <cellStyle name="Note 14 5 2 2 2" xfId="29855" xr:uid="{00000000-0005-0000-0000-00000D740000}"/>
    <cellStyle name="Note 14 5 2 3" xfId="29856" xr:uid="{00000000-0005-0000-0000-00000E740000}"/>
    <cellStyle name="Note 14 5 3" xfId="29857" xr:uid="{00000000-0005-0000-0000-00000F740000}"/>
    <cellStyle name="Note 14 5 3 2" xfId="29858" xr:uid="{00000000-0005-0000-0000-000010740000}"/>
    <cellStyle name="Note 14 5 4" xfId="29859" xr:uid="{00000000-0005-0000-0000-000011740000}"/>
    <cellStyle name="Note 14 5 4 2" xfId="29860" xr:uid="{00000000-0005-0000-0000-000012740000}"/>
    <cellStyle name="Note 14 5 5" xfId="29861" xr:uid="{00000000-0005-0000-0000-000013740000}"/>
    <cellStyle name="Note 14 5 5 2" xfId="29862" xr:uid="{00000000-0005-0000-0000-000014740000}"/>
    <cellStyle name="Note 14 5 6" xfId="29863" xr:uid="{00000000-0005-0000-0000-000015740000}"/>
    <cellStyle name="Note 14 5 6 2" xfId="29864" xr:uid="{00000000-0005-0000-0000-000016740000}"/>
    <cellStyle name="Note 14 5 7" xfId="29865" xr:uid="{00000000-0005-0000-0000-000017740000}"/>
    <cellStyle name="Note 14 5 7 2" xfId="29866" xr:uid="{00000000-0005-0000-0000-000018740000}"/>
    <cellStyle name="Note 14 5 8" xfId="29867" xr:uid="{00000000-0005-0000-0000-000019740000}"/>
    <cellStyle name="Note 14 5 8 2" xfId="29868" xr:uid="{00000000-0005-0000-0000-00001A740000}"/>
    <cellStyle name="Note 14 5 9" xfId="29869" xr:uid="{00000000-0005-0000-0000-00001B740000}"/>
    <cellStyle name="Note 14 5 9 2" xfId="29870" xr:uid="{00000000-0005-0000-0000-00001C740000}"/>
    <cellStyle name="Note 14 6" xfId="29871" xr:uid="{00000000-0005-0000-0000-00001D740000}"/>
    <cellStyle name="Note 14 6 10" xfId="29872" xr:uid="{00000000-0005-0000-0000-00001E740000}"/>
    <cellStyle name="Note 14 6 10 2" xfId="29873" xr:uid="{00000000-0005-0000-0000-00001F740000}"/>
    <cellStyle name="Note 14 6 11" xfId="29874" xr:uid="{00000000-0005-0000-0000-000020740000}"/>
    <cellStyle name="Note 14 6 2" xfId="29875" xr:uid="{00000000-0005-0000-0000-000021740000}"/>
    <cellStyle name="Note 14 6 2 2" xfId="29876" xr:uid="{00000000-0005-0000-0000-000022740000}"/>
    <cellStyle name="Note 14 6 2 2 2" xfId="29877" xr:uid="{00000000-0005-0000-0000-000023740000}"/>
    <cellStyle name="Note 14 6 2 3" xfId="29878" xr:uid="{00000000-0005-0000-0000-000024740000}"/>
    <cellStyle name="Note 14 6 3" xfId="29879" xr:uid="{00000000-0005-0000-0000-000025740000}"/>
    <cellStyle name="Note 14 6 3 2" xfId="29880" xr:uid="{00000000-0005-0000-0000-000026740000}"/>
    <cellStyle name="Note 14 6 4" xfId="29881" xr:uid="{00000000-0005-0000-0000-000027740000}"/>
    <cellStyle name="Note 14 6 4 2" xfId="29882" xr:uid="{00000000-0005-0000-0000-000028740000}"/>
    <cellStyle name="Note 14 6 5" xfId="29883" xr:uid="{00000000-0005-0000-0000-000029740000}"/>
    <cellStyle name="Note 14 6 5 2" xfId="29884" xr:uid="{00000000-0005-0000-0000-00002A740000}"/>
    <cellStyle name="Note 14 6 6" xfId="29885" xr:uid="{00000000-0005-0000-0000-00002B740000}"/>
    <cellStyle name="Note 14 6 6 2" xfId="29886" xr:uid="{00000000-0005-0000-0000-00002C740000}"/>
    <cellStyle name="Note 14 6 7" xfId="29887" xr:uid="{00000000-0005-0000-0000-00002D740000}"/>
    <cellStyle name="Note 14 6 7 2" xfId="29888" xr:uid="{00000000-0005-0000-0000-00002E740000}"/>
    <cellStyle name="Note 14 6 8" xfId="29889" xr:uid="{00000000-0005-0000-0000-00002F740000}"/>
    <cellStyle name="Note 14 6 8 2" xfId="29890" xr:uid="{00000000-0005-0000-0000-000030740000}"/>
    <cellStyle name="Note 14 6 9" xfId="29891" xr:uid="{00000000-0005-0000-0000-000031740000}"/>
    <cellStyle name="Note 14 6 9 2" xfId="29892" xr:uid="{00000000-0005-0000-0000-000032740000}"/>
    <cellStyle name="Note 14 7" xfId="29893" xr:uid="{00000000-0005-0000-0000-000033740000}"/>
    <cellStyle name="Note 14 7 10" xfId="29894" xr:uid="{00000000-0005-0000-0000-000034740000}"/>
    <cellStyle name="Note 14 7 10 2" xfId="29895" xr:uid="{00000000-0005-0000-0000-000035740000}"/>
    <cellStyle name="Note 14 7 11" xfId="29896" xr:uid="{00000000-0005-0000-0000-000036740000}"/>
    <cellStyle name="Note 14 7 2" xfId="29897" xr:uid="{00000000-0005-0000-0000-000037740000}"/>
    <cellStyle name="Note 14 7 2 2" xfId="29898" xr:uid="{00000000-0005-0000-0000-000038740000}"/>
    <cellStyle name="Note 14 7 2 2 2" xfId="29899" xr:uid="{00000000-0005-0000-0000-000039740000}"/>
    <cellStyle name="Note 14 7 2 3" xfId="29900" xr:uid="{00000000-0005-0000-0000-00003A740000}"/>
    <cellStyle name="Note 14 7 3" xfId="29901" xr:uid="{00000000-0005-0000-0000-00003B740000}"/>
    <cellStyle name="Note 14 7 3 2" xfId="29902" xr:uid="{00000000-0005-0000-0000-00003C740000}"/>
    <cellStyle name="Note 14 7 4" xfId="29903" xr:uid="{00000000-0005-0000-0000-00003D740000}"/>
    <cellStyle name="Note 14 7 4 2" xfId="29904" xr:uid="{00000000-0005-0000-0000-00003E740000}"/>
    <cellStyle name="Note 14 7 5" xfId="29905" xr:uid="{00000000-0005-0000-0000-00003F740000}"/>
    <cellStyle name="Note 14 7 5 2" xfId="29906" xr:uid="{00000000-0005-0000-0000-000040740000}"/>
    <cellStyle name="Note 14 7 6" xfId="29907" xr:uid="{00000000-0005-0000-0000-000041740000}"/>
    <cellStyle name="Note 14 7 6 2" xfId="29908" xr:uid="{00000000-0005-0000-0000-000042740000}"/>
    <cellStyle name="Note 14 7 7" xfId="29909" xr:uid="{00000000-0005-0000-0000-000043740000}"/>
    <cellStyle name="Note 14 7 7 2" xfId="29910" xr:uid="{00000000-0005-0000-0000-000044740000}"/>
    <cellStyle name="Note 14 7 8" xfId="29911" xr:uid="{00000000-0005-0000-0000-000045740000}"/>
    <cellStyle name="Note 14 7 8 2" xfId="29912" xr:uid="{00000000-0005-0000-0000-000046740000}"/>
    <cellStyle name="Note 14 7 9" xfId="29913" xr:uid="{00000000-0005-0000-0000-000047740000}"/>
    <cellStyle name="Note 14 7 9 2" xfId="29914" xr:uid="{00000000-0005-0000-0000-000048740000}"/>
    <cellStyle name="Note 14 8" xfId="29915" xr:uid="{00000000-0005-0000-0000-000049740000}"/>
    <cellStyle name="Note 14 8 2" xfId="29916" xr:uid="{00000000-0005-0000-0000-00004A740000}"/>
    <cellStyle name="Note 14 8 2 2" xfId="29917" xr:uid="{00000000-0005-0000-0000-00004B740000}"/>
    <cellStyle name="Note 14 8 3" xfId="29918" xr:uid="{00000000-0005-0000-0000-00004C740000}"/>
    <cellStyle name="Note 14 9" xfId="29919" xr:uid="{00000000-0005-0000-0000-00004D740000}"/>
    <cellStyle name="Note 14 9 2" xfId="29920" xr:uid="{00000000-0005-0000-0000-00004E740000}"/>
    <cellStyle name="Note 14_7 - Cap Add WS" xfId="29921" xr:uid="{00000000-0005-0000-0000-00004F740000}"/>
    <cellStyle name="Note 15" xfId="29922" xr:uid="{00000000-0005-0000-0000-000050740000}"/>
    <cellStyle name="Note 15 10" xfId="29923" xr:uid="{00000000-0005-0000-0000-000051740000}"/>
    <cellStyle name="Note 15 10 2" xfId="29924" xr:uid="{00000000-0005-0000-0000-000052740000}"/>
    <cellStyle name="Note 15 11" xfId="29925" xr:uid="{00000000-0005-0000-0000-000053740000}"/>
    <cellStyle name="Note 15 11 2" xfId="29926" xr:uid="{00000000-0005-0000-0000-000054740000}"/>
    <cellStyle name="Note 15 12" xfId="29927" xr:uid="{00000000-0005-0000-0000-000055740000}"/>
    <cellStyle name="Note 15 12 2" xfId="29928" xr:uid="{00000000-0005-0000-0000-000056740000}"/>
    <cellStyle name="Note 15 13" xfId="29929" xr:uid="{00000000-0005-0000-0000-000057740000}"/>
    <cellStyle name="Note 15 13 2" xfId="29930" xr:uid="{00000000-0005-0000-0000-000058740000}"/>
    <cellStyle name="Note 15 14" xfId="29931" xr:uid="{00000000-0005-0000-0000-000059740000}"/>
    <cellStyle name="Note 15 2" xfId="29932" xr:uid="{00000000-0005-0000-0000-00005A740000}"/>
    <cellStyle name="Note 15 2 10" xfId="29933" xr:uid="{00000000-0005-0000-0000-00005B740000}"/>
    <cellStyle name="Note 15 2 10 2" xfId="29934" xr:uid="{00000000-0005-0000-0000-00005C740000}"/>
    <cellStyle name="Note 15 2 11" xfId="29935" xr:uid="{00000000-0005-0000-0000-00005D740000}"/>
    <cellStyle name="Note 15 2 11 2" xfId="29936" xr:uid="{00000000-0005-0000-0000-00005E740000}"/>
    <cellStyle name="Note 15 2 12" xfId="29937" xr:uid="{00000000-0005-0000-0000-00005F740000}"/>
    <cellStyle name="Note 15 2 12 2" xfId="29938" xr:uid="{00000000-0005-0000-0000-000060740000}"/>
    <cellStyle name="Note 15 2 13" xfId="29939" xr:uid="{00000000-0005-0000-0000-000061740000}"/>
    <cellStyle name="Note 15 2 2" xfId="29940" xr:uid="{00000000-0005-0000-0000-000062740000}"/>
    <cellStyle name="Note 15 2 2 2" xfId="29941" xr:uid="{00000000-0005-0000-0000-000063740000}"/>
    <cellStyle name="Note 15 2 2 2 2" xfId="29942" xr:uid="{00000000-0005-0000-0000-000064740000}"/>
    <cellStyle name="Note 15 2 2 2 2 2" xfId="29943" xr:uid="{00000000-0005-0000-0000-000065740000}"/>
    <cellStyle name="Note 15 2 2 2 3" xfId="29944" xr:uid="{00000000-0005-0000-0000-000066740000}"/>
    <cellStyle name="Note 15 2 2 3" xfId="29945" xr:uid="{00000000-0005-0000-0000-000067740000}"/>
    <cellStyle name="Note 15 2 2 3 2" xfId="29946" xr:uid="{00000000-0005-0000-0000-000068740000}"/>
    <cellStyle name="Note 15 2 2 3 2 2" xfId="29947" xr:uid="{00000000-0005-0000-0000-000069740000}"/>
    <cellStyle name="Note 15 2 2 3 3" xfId="29948" xr:uid="{00000000-0005-0000-0000-00006A740000}"/>
    <cellStyle name="Note 15 2 2 4" xfId="29949" xr:uid="{00000000-0005-0000-0000-00006B740000}"/>
    <cellStyle name="Note 15 2 2 4 2" xfId="29950" xr:uid="{00000000-0005-0000-0000-00006C740000}"/>
    <cellStyle name="Note 15 2 2 5" xfId="29951" xr:uid="{00000000-0005-0000-0000-00006D740000}"/>
    <cellStyle name="Note 15 2 2 5 2" xfId="29952" xr:uid="{00000000-0005-0000-0000-00006E740000}"/>
    <cellStyle name="Note 15 2 2 6" xfId="29953" xr:uid="{00000000-0005-0000-0000-00006F740000}"/>
    <cellStyle name="Note 15 2 2 6 2" xfId="29954" xr:uid="{00000000-0005-0000-0000-000070740000}"/>
    <cellStyle name="Note 15 2 2 7" xfId="29955" xr:uid="{00000000-0005-0000-0000-000071740000}"/>
    <cellStyle name="Note 15 2 2 7 2" xfId="29956" xr:uid="{00000000-0005-0000-0000-000072740000}"/>
    <cellStyle name="Note 15 2 2 8" xfId="29957" xr:uid="{00000000-0005-0000-0000-000073740000}"/>
    <cellStyle name="Note 15 2 3" xfId="29958" xr:uid="{00000000-0005-0000-0000-000074740000}"/>
    <cellStyle name="Note 15 2 3 10" xfId="29959" xr:uid="{00000000-0005-0000-0000-000075740000}"/>
    <cellStyle name="Note 15 2 3 10 2" xfId="29960" xr:uid="{00000000-0005-0000-0000-000076740000}"/>
    <cellStyle name="Note 15 2 3 11" xfId="29961" xr:uid="{00000000-0005-0000-0000-000077740000}"/>
    <cellStyle name="Note 15 2 3 2" xfId="29962" xr:uid="{00000000-0005-0000-0000-000078740000}"/>
    <cellStyle name="Note 15 2 3 2 2" xfId="29963" xr:uid="{00000000-0005-0000-0000-000079740000}"/>
    <cellStyle name="Note 15 2 3 2 2 2" xfId="29964" xr:uid="{00000000-0005-0000-0000-00007A740000}"/>
    <cellStyle name="Note 15 2 3 2 3" xfId="29965" xr:uid="{00000000-0005-0000-0000-00007B740000}"/>
    <cellStyle name="Note 15 2 3 3" xfId="29966" xr:uid="{00000000-0005-0000-0000-00007C740000}"/>
    <cellStyle name="Note 15 2 3 3 2" xfId="29967" xr:uid="{00000000-0005-0000-0000-00007D740000}"/>
    <cellStyle name="Note 15 2 3 4" xfId="29968" xr:uid="{00000000-0005-0000-0000-00007E740000}"/>
    <cellStyle name="Note 15 2 3 4 2" xfId="29969" xr:uid="{00000000-0005-0000-0000-00007F740000}"/>
    <cellStyle name="Note 15 2 3 5" xfId="29970" xr:uid="{00000000-0005-0000-0000-000080740000}"/>
    <cellStyle name="Note 15 2 3 5 2" xfId="29971" xr:uid="{00000000-0005-0000-0000-000081740000}"/>
    <cellStyle name="Note 15 2 3 6" xfId="29972" xr:uid="{00000000-0005-0000-0000-000082740000}"/>
    <cellStyle name="Note 15 2 3 6 2" xfId="29973" xr:uid="{00000000-0005-0000-0000-000083740000}"/>
    <cellStyle name="Note 15 2 3 7" xfId="29974" xr:uid="{00000000-0005-0000-0000-000084740000}"/>
    <cellStyle name="Note 15 2 3 7 2" xfId="29975" xr:uid="{00000000-0005-0000-0000-000085740000}"/>
    <cellStyle name="Note 15 2 3 8" xfId="29976" xr:uid="{00000000-0005-0000-0000-000086740000}"/>
    <cellStyle name="Note 15 2 3 8 2" xfId="29977" xr:uid="{00000000-0005-0000-0000-000087740000}"/>
    <cellStyle name="Note 15 2 3 9" xfId="29978" xr:uid="{00000000-0005-0000-0000-000088740000}"/>
    <cellStyle name="Note 15 2 3 9 2" xfId="29979" xr:uid="{00000000-0005-0000-0000-000089740000}"/>
    <cellStyle name="Note 15 2 4" xfId="29980" xr:uid="{00000000-0005-0000-0000-00008A740000}"/>
    <cellStyle name="Note 15 2 4 10" xfId="29981" xr:uid="{00000000-0005-0000-0000-00008B740000}"/>
    <cellStyle name="Note 15 2 4 10 2" xfId="29982" xr:uid="{00000000-0005-0000-0000-00008C740000}"/>
    <cellStyle name="Note 15 2 4 11" xfId="29983" xr:uid="{00000000-0005-0000-0000-00008D740000}"/>
    <cellStyle name="Note 15 2 4 2" xfId="29984" xr:uid="{00000000-0005-0000-0000-00008E740000}"/>
    <cellStyle name="Note 15 2 4 2 2" xfId="29985" xr:uid="{00000000-0005-0000-0000-00008F740000}"/>
    <cellStyle name="Note 15 2 4 2 2 2" xfId="29986" xr:uid="{00000000-0005-0000-0000-000090740000}"/>
    <cellStyle name="Note 15 2 4 2 3" xfId="29987" xr:uid="{00000000-0005-0000-0000-000091740000}"/>
    <cellStyle name="Note 15 2 4 3" xfId="29988" xr:uid="{00000000-0005-0000-0000-000092740000}"/>
    <cellStyle name="Note 15 2 4 3 2" xfId="29989" xr:uid="{00000000-0005-0000-0000-000093740000}"/>
    <cellStyle name="Note 15 2 4 4" xfId="29990" xr:uid="{00000000-0005-0000-0000-000094740000}"/>
    <cellStyle name="Note 15 2 4 4 2" xfId="29991" xr:uid="{00000000-0005-0000-0000-000095740000}"/>
    <cellStyle name="Note 15 2 4 5" xfId="29992" xr:uid="{00000000-0005-0000-0000-000096740000}"/>
    <cellStyle name="Note 15 2 4 5 2" xfId="29993" xr:uid="{00000000-0005-0000-0000-000097740000}"/>
    <cellStyle name="Note 15 2 4 6" xfId="29994" xr:uid="{00000000-0005-0000-0000-000098740000}"/>
    <cellStyle name="Note 15 2 4 6 2" xfId="29995" xr:uid="{00000000-0005-0000-0000-000099740000}"/>
    <cellStyle name="Note 15 2 4 7" xfId="29996" xr:uid="{00000000-0005-0000-0000-00009A740000}"/>
    <cellStyle name="Note 15 2 4 7 2" xfId="29997" xr:uid="{00000000-0005-0000-0000-00009B740000}"/>
    <cellStyle name="Note 15 2 4 8" xfId="29998" xr:uid="{00000000-0005-0000-0000-00009C740000}"/>
    <cellStyle name="Note 15 2 4 8 2" xfId="29999" xr:uid="{00000000-0005-0000-0000-00009D740000}"/>
    <cellStyle name="Note 15 2 4 9" xfId="30000" xr:uid="{00000000-0005-0000-0000-00009E740000}"/>
    <cellStyle name="Note 15 2 4 9 2" xfId="30001" xr:uid="{00000000-0005-0000-0000-00009F740000}"/>
    <cellStyle name="Note 15 2 5" xfId="30002" xr:uid="{00000000-0005-0000-0000-0000A0740000}"/>
    <cellStyle name="Note 15 2 5 10" xfId="30003" xr:uid="{00000000-0005-0000-0000-0000A1740000}"/>
    <cellStyle name="Note 15 2 5 10 2" xfId="30004" xr:uid="{00000000-0005-0000-0000-0000A2740000}"/>
    <cellStyle name="Note 15 2 5 11" xfId="30005" xr:uid="{00000000-0005-0000-0000-0000A3740000}"/>
    <cellStyle name="Note 15 2 5 2" xfId="30006" xr:uid="{00000000-0005-0000-0000-0000A4740000}"/>
    <cellStyle name="Note 15 2 5 2 2" xfId="30007" xr:uid="{00000000-0005-0000-0000-0000A5740000}"/>
    <cellStyle name="Note 15 2 5 2 2 2" xfId="30008" xr:uid="{00000000-0005-0000-0000-0000A6740000}"/>
    <cellStyle name="Note 15 2 5 2 3" xfId="30009" xr:uid="{00000000-0005-0000-0000-0000A7740000}"/>
    <cellStyle name="Note 15 2 5 3" xfId="30010" xr:uid="{00000000-0005-0000-0000-0000A8740000}"/>
    <cellStyle name="Note 15 2 5 3 2" xfId="30011" xr:uid="{00000000-0005-0000-0000-0000A9740000}"/>
    <cellStyle name="Note 15 2 5 4" xfId="30012" xr:uid="{00000000-0005-0000-0000-0000AA740000}"/>
    <cellStyle name="Note 15 2 5 4 2" xfId="30013" xr:uid="{00000000-0005-0000-0000-0000AB740000}"/>
    <cellStyle name="Note 15 2 5 5" xfId="30014" xr:uid="{00000000-0005-0000-0000-0000AC740000}"/>
    <cellStyle name="Note 15 2 5 5 2" xfId="30015" xr:uid="{00000000-0005-0000-0000-0000AD740000}"/>
    <cellStyle name="Note 15 2 5 6" xfId="30016" xr:uid="{00000000-0005-0000-0000-0000AE740000}"/>
    <cellStyle name="Note 15 2 5 6 2" xfId="30017" xr:uid="{00000000-0005-0000-0000-0000AF740000}"/>
    <cellStyle name="Note 15 2 5 7" xfId="30018" xr:uid="{00000000-0005-0000-0000-0000B0740000}"/>
    <cellStyle name="Note 15 2 5 7 2" xfId="30019" xr:uid="{00000000-0005-0000-0000-0000B1740000}"/>
    <cellStyle name="Note 15 2 5 8" xfId="30020" xr:uid="{00000000-0005-0000-0000-0000B2740000}"/>
    <cellStyle name="Note 15 2 5 8 2" xfId="30021" xr:uid="{00000000-0005-0000-0000-0000B3740000}"/>
    <cellStyle name="Note 15 2 5 9" xfId="30022" xr:uid="{00000000-0005-0000-0000-0000B4740000}"/>
    <cellStyle name="Note 15 2 5 9 2" xfId="30023" xr:uid="{00000000-0005-0000-0000-0000B5740000}"/>
    <cellStyle name="Note 15 2 6" xfId="30024" xr:uid="{00000000-0005-0000-0000-0000B6740000}"/>
    <cellStyle name="Note 15 2 6 10" xfId="30025" xr:uid="{00000000-0005-0000-0000-0000B7740000}"/>
    <cellStyle name="Note 15 2 6 10 2" xfId="30026" xr:uid="{00000000-0005-0000-0000-0000B8740000}"/>
    <cellStyle name="Note 15 2 6 11" xfId="30027" xr:uid="{00000000-0005-0000-0000-0000B9740000}"/>
    <cellStyle name="Note 15 2 6 2" xfId="30028" xr:uid="{00000000-0005-0000-0000-0000BA740000}"/>
    <cellStyle name="Note 15 2 6 2 2" xfId="30029" xr:uid="{00000000-0005-0000-0000-0000BB740000}"/>
    <cellStyle name="Note 15 2 6 2 2 2" xfId="30030" xr:uid="{00000000-0005-0000-0000-0000BC740000}"/>
    <cellStyle name="Note 15 2 6 2 3" xfId="30031" xr:uid="{00000000-0005-0000-0000-0000BD740000}"/>
    <cellStyle name="Note 15 2 6 3" xfId="30032" xr:uid="{00000000-0005-0000-0000-0000BE740000}"/>
    <cellStyle name="Note 15 2 6 3 2" xfId="30033" xr:uid="{00000000-0005-0000-0000-0000BF740000}"/>
    <cellStyle name="Note 15 2 6 4" xfId="30034" xr:uid="{00000000-0005-0000-0000-0000C0740000}"/>
    <cellStyle name="Note 15 2 6 4 2" xfId="30035" xr:uid="{00000000-0005-0000-0000-0000C1740000}"/>
    <cellStyle name="Note 15 2 6 5" xfId="30036" xr:uid="{00000000-0005-0000-0000-0000C2740000}"/>
    <cellStyle name="Note 15 2 6 5 2" xfId="30037" xr:uid="{00000000-0005-0000-0000-0000C3740000}"/>
    <cellStyle name="Note 15 2 6 6" xfId="30038" xr:uid="{00000000-0005-0000-0000-0000C4740000}"/>
    <cellStyle name="Note 15 2 6 6 2" xfId="30039" xr:uid="{00000000-0005-0000-0000-0000C5740000}"/>
    <cellStyle name="Note 15 2 6 7" xfId="30040" xr:uid="{00000000-0005-0000-0000-0000C6740000}"/>
    <cellStyle name="Note 15 2 6 7 2" xfId="30041" xr:uid="{00000000-0005-0000-0000-0000C7740000}"/>
    <cellStyle name="Note 15 2 6 8" xfId="30042" xr:uid="{00000000-0005-0000-0000-0000C8740000}"/>
    <cellStyle name="Note 15 2 6 8 2" xfId="30043" xr:uid="{00000000-0005-0000-0000-0000C9740000}"/>
    <cellStyle name="Note 15 2 6 9" xfId="30044" xr:uid="{00000000-0005-0000-0000-0000CA740000}"/>
    <cellStyle name="Note 15 2 6 9 2" xfId="30045" xr:uid="{00000000-0005-0000-0000-0000CB740000}"/>
    <cellStyle name="Note 15 2 7" xfId="30046" xr:uid="{00000000-0005-0000-0000-0000CC740000}"/>
    <cellStyle name="Note 15 2 7 2" xfId="30047" xr:uid="{00000000-0005-0000-0000-0000CD740000}"/>
    <cellStyle name="Note 15 2 7 2 2" xfId="30048" xr:uid="{00000000-0005-0000-0000-0000CE740000}"/>
    <cellStyle name="Note 15 2 7 3" xfId="30049" xr:uid="{00000000-0005-0000-0000-0000CF740000}"/>
    <cellStyle name="Note 15 2 8" xfId="30050" xr:uid="{00000000-0005-0000-0000-0000D0740000}"/>
    <cellStyle name="Note 15 2 8 2" xfId="30051" xr:uid="{00000000-0005-0000-0000-0000D1740000}"/>
    <cellStyle name="Note 15 2 9" xfId="30052" xr:uid="{00000000-0005-0000-0000-0000D2740000}"/>
    <cellStyle name="Note 15 2 9 2" xfId="30053" xr:uid="{00000000-0005-0000-0000-0000D3740000}"/>
    <cellStyle name="Note 15 3" xfId="30054" xr:uid="{00000000-0005-0000-0000-0000D4740000}"/>
    <cellStyle name="Note 15 3 2" xfId="30055" xr:uid="{00000000-0005-0000-0000-0000D5740000}"/>
    <cellStyle name="Note 15 3 2 2" xfId="30056" xr:uid="{00000000-0005-0000-0000-0000D6740000}"/>
    <cellStyle name="Note 15 3 2 2 2" xfId="30057" xr:uid="{00000000-0005-0000-0000-0000D7740000}"/>
    <cellStyle name="Note 15 3 2 3" xfId="30058" xr:uid="{00000000-0005-0000-0000-0000D8740000}"/>
    <cellStyle name="Note 15 3 3" xfId="30059" xr:uid="{00000000-0005-0000-0000-0000D9740000}"/>
    <cellStyle name="Note 15 3 3 2" xfId="30060" xr:uid="{00000000-0005-0000-0000-0000DA740000}"/>
    <cellStyle name="Note 15 3 3 2 2" xfId="30061" xr:uid="{00000000-0005-0000-0000-0000DB740000}"/>
    <cellStyle name="Note 15 3 3 3" xfId="30062" xr:uid="{00000000-0005-0000-0000-0000DC740000}"/>
    <cellStyle name="Note 15 3 4" xfId="30063" xr:uid="{00000000-0005-0000-0000-0000DD740000}"/>
    <cellStyle name="Note 15 3 4 2" xfId="30064" xr:uid="{00000000-0005-0000-0000-0000DE740000}"/>
    <cellStyle name="Note 15 3 5" xfId="30065" xr:uid="{00000000-0005-0000-0000-0000DF740000}"/>
    <cellStyle name="Note 15 3 5 2" xfId="30066" xr:uid="{00000000-0005-0000-0000-0000E0740000}"/>
    <cellStyle name="Note 15 3 6" xfId="30067" xr:uid="{00000000-0005-0000-0000-0000E1740000}"/>
    <cellStyle name="Note 15 3 6 2" xfId="30068" xr:uid="{00000000-0005-0000-0000-0000E2740000}"/>
    <cellStyle name="Note 15 3 7" xfId="30069" xr:uid="{00000000-0005-0000-0000-0000E3740000}"/>
    <cellStyle name="Note 15 3 7 2" xfId="30070" xr:uid="{00000000-0005-0000-0000-0000E4740000}"/>
    <cellStyle name="Note 15 3 8" xfId="30071" xr:uid="{00000000-0005-0000-0000-0000E5740000}"/>
    <cellStyle name="Note 15 4" xfId="30072" xr:uid="{00000000-0005-0000-0000-0000E6740000}"/>
    <cellStyle name="Note 15 4 10" xfId="30073" xr:uid="{00000000-0005-0000-0000-0000E7740000}"/>
    <cellStyle name="Note 15 4 10 2" xfId="30074" xr:uid="{00000000-0005-0000-0000-0000E8740000}"/>
    <cellStyle name="Note 15 4 11" xfId="30075" xr:uid="{00000000-0005-0000-0000-0000E9740000}"/>
    <cellStyle name="Note 15 4 2" xfId="30076" xr:uid="{00000000-0005-0000-0000-0000EA740000}"/>
    <cellStyle name="Note 15 4 2 2" xfId="30077" xr:uid="{00000000-0005-0000-0000-0000EB740000}"/>
    <cellStyle name="Note 15 4 2 2 2" xfId="30078" xr:uid="{00000000-0005-0000-0000-0000EC740000}"/>
    <cellStyle name="Note 15 4 2 3" xfId="30079" xr:uid="{00000000-0005-0000-0000-0000ED740000}"/>
    <cellStyle name="Note 15 4 3" xfId="30080" xr:uid="{00000000-0005-0000-0000-0000EE740000}"/>
    <cellStyle name="Note 15 4 3 2" xfId="30081" xr:uid="{00000000-0005-0000-0000-0000EF740000}"/>
    <cellStyle name="Note 15 4 4" xfId="30082" xr:uid="{00000000-0005-0000-0000-0000F0740000}"/>
    <cellStyle name="Note 15 4 4 2" xfId="30083" xr:uid="{00000000-0005-0000-0000-0000F1740000}"/>
    <cellStyle name="Note 15 4 5" xfId="30084" xr:uid="{00000000-0005-0000-0000-0000F2740000}"/>
    <cellStyle name="Note 15 4 5 2" xfId="30085" xr:uid="{00000000-0005-0000-0000-0000F3740000}"/>
    <cellStyle name="Note 15 4 6" xfId="30086" xr:uid="{00000000-0005-0000-0000-0000F4740000}"/>
    <cellStyle name="Note 15 4 6 2" xfId="30087" xr:uid="{00000000-0005-0000-0000-0000F5740000}"/>
    <cellStyle name="Note 15 4 7" xfId="30088" xr:uid="{00000000-0005-0000-0000-0000F6740000}"/>
    <cellStyle name="Note 15 4 7 2" xfId="30089" xr:uid="{00000000-0005-0000-0000-0000F7740000}"/>
    <cellStyle name="Note 15 4 8" xfId="30090" xr:uid="{00000000-0005-0000-0000-0000F8740000}"/>
    <cellStyle name="Note 15 4 8 2" xfId="30091" xr:uid="{00000000-0005-0000-0000-0000F9740000}"/>
    <cellStyle name="Note 15 4 9" xfId="30092" xr:uid="{00000000-0005-0000-0000-0000FA740000}"/>
    <cellStyle name="Note 15 4 9 2" xfId="30093" xr:uid="{00000000-0005-0000-0000-0000FB740000}"/>
    <cellStyle name="Note 15 5" xfId="30094" xr:uid="{00000000-0005-0000-0000-0000FC740000}"/>
    <cellStyle name="Note 15 5 10" xfId="30095" xr:uid="{00000000-0005-0000-0000-0000FD740000}"/>
    <cellStyle name="Note 15 5 10 2" xfId="30096" xr:uid="{00000000-0005-0000-0000-0000FE740000}"/>
    <cellStyle name="Note 15 5 11" xfId="30097" xr:uid="{00000000-0005-0000-0000-0000FF740000}"/>
    <cellStyle name="Note 15 5 2" xfId="30098" xr:uid="{00000000-0005-0000-0000-000000750000}"/>
    <cellStyle name="Note 15 5 2 2" xfId="30099" xr:uid="{00000000-0005-0000-0000-000001750000}"/>
    <cellStyle name="Note 15 5 2 2 2" xfId="30100" xr:uid="{00000000-0005-0000-0000-000002750000}"/>
    <cellStyle name="Note 15 5 2 3" xfId="30101" xr:uid="{00000000-0005-0000-0000-000003750000}"/>
    <cellStyle name="Note 15 5 3" xfId="30102" xr:uid="{00000000-0005-0000-0000-000004750000}"/>
    <cellStyle name="Note 15 5 3 2" xfId="30103" xr:uid="{00000000-0005-0000-0000-000005750000}"/>
    <cellStyle name="Note 15 5 4" xfId="30104" xr:uid="{00000000-0005-0000-0000-000006750000}"/>
    <cellStyle name="Note 15 5 4 2" xfId="30105" xr:uid="{00000000-0005-0000-0000-000007750000}"/>
    <cellStyle name="Note 15 5 5" xfId="30106" xr:uid="{00000000-0005-0000-0000-000008750000}"/>
    <cellStyle name="Note 15 5 5 2" xfId="30107" xr:uid="{00000000-0005-0000-0000-000009750000}"/>
    <cellStyle name="Note 15 5 6" xfId="30108" xr:uid="{00000000-0005-0000-0000-00000A750000}"/>
    <cellStyle name="Note 15 5 6 2" xfId="30109" xr:uid="{00000000-0005-0000-0000-00000B750000}"/>
    <cellStyle name="Note 15 5 7" xfId="30110" xr:uid="{00000000-0005-0000-0000-00000C750000}"/>
    <cellStyle name="Note 15 5 7 2" xfId="30111" xr:uid="{00000000-0005-0000-0000-00000D750000}"/>
    <cellStyle name="Note 15 5 8" xfId="30112" xr:uid="{00000000-0005-0000-0000-00000E750000}"/>
    <cellStyle name="Note 15 5 8 2" xfId="30113" xr:uid="{00000000-0005-0000-0000-00000F750000}"/>
    <cellStyle name="Note 15 5 9" xfId="30114" xr:uid="{00000000-0005-0000-0000-000010750000}"/>
    <cellStyle name="Note 15 5 9 2" xfId="30115" xr:uid="{00000000-0005-0000-0000-000011750000}"/>
    <cellStyle name="Note 15 6" xfId="30116" xr:uid="{00000000-0005-0000-0000-000012750000}"/>
    <cellStyle name="Note 15 6 10" xfId="30117" xr:uid="{00000000-0005-0000-0000-000013750000}"/>
    <cellStyle name="Note 15 6 10 2" xfId="30118" xr:uid="{00000000-0005-0000-0000-000014750000}"/>
    <cellStyle name="Note 15 6 11" xfId="30119" xr:uid="{00000000-0005-0000-0000-000015750000}"/>
    <cellStyle name="Note 15 6 2" xfId="30120" xr:uid="{00000000-0005-0000-0000-000016750000}"/>
    <cellStyle name="Note 15 6 2 2" xfId="30121" xr:uid="{00000000-0005-0000-0000-000017750000}"/>
    <cellStyle name="Note 15 6 2 2 2" xfId="30122" xr:uid="{00000000-0005-0000-0000-000018750000}"/>
    <cellStyle name="Note 15 6 2 3" xfId="30123" xr:uid="{00000000-0005-0000-0000-000019750000}"/>
    <cellStyle name="Note 15 6 3" xfId="30124" xr:uid="{00000000-0005-0000-0000-00001A750000}"/>
    <cellStyle name="Note 15 6 3 2" xfId="30125" xr:uid="{00000000-0005-0000-0000-00001B750000}"/>
    <cellStyle name="Note 15 6 4" xfId="30126" xr:uid="{00000000-0005-0000-0000-00001C750000}"/>
    <cellStyle name="Note 15 6 4 2" xfId="30127" xr:uid="{00000000-0005-0000-0000-00001D750000}"/>
    <cellStyle name="Note 15 6 5" xfId="30128" xr:uid="{00000000-0005-0000-0000-00001E750000}"/>
    <cellStyle name="Note 15 6 5 2" xfId="30129" xr:uid="{00000000-0005-0000-0000-00001F750000}"/>
    <cellStyle name="Note 15 6 6" xfId="30130" xr:uid="{00000000-0005-0000-0000-000020750000}"/>
    <cellStyle name="Note 15 6 6 2" xfId="30131" xr:uid="{00000000-0005-0000-0000-000021750000}"/>
    <cellStyle name="Note 15 6 7" xfId="30132" xr:uid="{00000000-0005-0000-0000-000022750000}"/>
    <cellStyle name="Note 15 6 7 2" xfId="30133" xr:uid="{00000000-0005-0000-0000-000023750000}"/>
    <cellStyle name="Note 15 6 8" xfId="30134" xr:uid="{00000000-0005-0000-0000-000024750000}"/>
    <cellStyle name="Note 15 6 8 2" xfId="30135" xr:uid="{00000000-0005-0000-0000-000025750000}"/>
    <cellStyle name="Note 15 6 9" xfId="30136" xr:uid="{00000000-0005-0000-0000-000026750000}"/>
    <cellStyle name="Note 15 6 9 2" xfId="30137" xr:uid="{00000000-0005-0000-0000-000027750000}"/>
    <cellStyle name="Note 15 7" xfId="30138" xr:uid="{00000000-0005-0000-0000-000028750000}"/>
    <cellStyle name="Note 15 7 10" xfId="30139" xr:uid="{00000000-0005-0000-0000-000029750000}"/>
    <cellStyle name="Note 15 7 10 2" xfId="30140" xr:uid="{00000000-0005-0000-0000-00002A750000}"/>
    <cellStyle name="Note 15 7 11" xfId="30141" xr:uid="{00000000-0005-0000-0000-00002B750000}"/>
    <cellStyle name="Note 15 7 2" xfId="30142" xr:uid="{00000000-0005-0000-0000-00002C750000}"/>
    <cellStyle name="Note 15 7 2 2" xfId="30143" xr:uid="{00000000-0005-0000-0000-00002D750000}"/>
    <cellStyle name="Note 15 7 2 2 2" xfId="30144" xr:uid="{00000000-0005-0000-0000-00002E750000}"/>
    <cellStyle name="Note 15 7 2 3" xfId="30145" xr:uid="{00000000-0005-0000-0000-00002F750000}"/>
    <cellStyle name="Note 15 7 3" xfId="30146" xr:uid="{00000000-0005-0000-0000-000030750000}"/>
    <cellStyle name="Note 15 7 3 2" xfId="30147" xr:uid="{00000000-0005-0000-0000-000031750000}"/>
    <cellStyle name="Note 15 7 4" xfId="30148" xr:uid="{00000000-0005-0000-0000-000032750000}"/>
    <cellStyle name="Note 15 7 4 2" xfId="30149" xr:uid="{00000000-0005-0000-0000-000033750000}"/>
    <cellStyle name="Note 15 7 5" xfId="30150" xr:uid="{00000000-0005-0000-0000-000034750000}"/>
    <cellStyle name="Note 15 7 5 2" xfId="30151" xr:uid="{00000000-0005-0000-0000-000035750000}"/>
    <cellStyle name="Note 15 7 6" xfId="30152" xr:uid="{00000000-0005-0000-0000-000036750000}"/>
    <cellStyle name="Note 15 7 6 2" xfId="30153" xr:uid="{00000000-0005-0000-0000-000037750000}"/>
    <cellStyle name="Note 15 7 7" xfId="30154" xr:uid="{00000000-0005-0000-0000-000038750000}"/>
    <cellStyle name="Note 15 7 7 2" xfId="30155" xr:uid="{00000000-0005-0000-0000-000039750000}"/>
    <cellStyle name="Note 15 7 8" xfId="30156" xr:uid="{00000000-0005-0000-0000-00003A750000}"/>
    <cellStyle name="Note 15 7 8 2" xfId="30157" xr:uid="{00000000-0005-0000-0000-00003B750000}"/>
    <cellStyle name="Note 15 7 9" xfId="30158" xr:uid="{00000000-0005-0000-0000-00003C750000}"/>
    <cellStyle name="Note 15 7 9 2" xfId="30159" xr:uid="{00000000-0005-0000-0000-00003D750000}"/>
    <cellStyle name="Note 15 8" xfId="30160" xr:uid="{00000000-0005-0000-0000-00003E750000}"/>
    <cellStyle name="Note 15 8 2" xfId="30161" xr:uid="{00000000-0005-0000-0000-00003F750000}"/>
    <cellStyle name="Note 15 8 2 2" xfId="30162" xr:uid="{00000000-0005-0000-0000-000040750000}"/>
    <cellStyle name="Note 15 8 3" xfId="30163" xr:uid="{00000000-0005-0000-0000-000041750000}"/>
    <cellStyle name="Note 15 9" xfId="30164" xr:uid="{00000000-0005-0000-0000-000042750000}"/>
    <cellStyle name="Note 15 9 2" xfId="30165" xr:uid="{00000000-0005-0000-0000-000043750000}"/>
    <cellStyle name="Note 15_7 - Cap Add WS" xfId="30166" xr:uid="{00000000-0005-0000-0000-000044750000}"/>
    <cellStyle name="Note 16" xfId="30167" xr:uid="{00000000-0005-0000-0000-000045750000}"/>
    <cellStyle name="Note 16 10" xfId="30168" xr:uid="{00000000-0005-0000-0000-000046750000}"/>
    <cellStyle name="Note 16 10 2" xfId="30169" xr:uid="{00000000-0005-0000-0000-000047750000}"/>
    <cellStyle name="Note 16 11" xfId="30170" xr:uid="{00000000-0005-0000-0000-000048750000}"/>
    <cellStyle name="Note 16 11 2" xfId="30171" xr:uid="{00000000-0005-0000-0000-000049750000}"/>
    <cellStyle name="Note 16 12" xfId="30172" xr:uid="{00000000-0005-0000-0000-00004A750000}"/>
    <cellStyle name="Note 16 12 2" xfId="30173" xr:uid="{00000000-0005-0000-0000-00004B750000}"/>
    <cellStyle name="Note 16 13" xfId="30174" xr:uid="{00000000-0005-0000-0000-00004C750000}"/>
    <cellStyle name="Note 16 2" xfId="30175" xr:uid="{00000000-0005-0000-0000-00004D750000}"/>
    <cellStyle name="Note 16 2 2" xfId="30176" xr:uid="{00000000-0005-0000-0000-00004E750000}"/>
    <cellStyle name="Note 16 2 2 2" xfId="30177" xr:uid="{00000000-0005-0000-0000-00004F750000}"/>
    <cellStyle name="Note 16 2 2 2 2" xfId="30178" xr:uid="{00000000-0005-0000-0000-000050750000}"/>
    <cellStyle name="Note 16 2 2 3" xfId="30179" xr:uid="{00000000-0005-0000-0000-000051750000}"/>
    <cellStyle name="Note 16 2 3" xfId="30180" xr:uid="{00000000-0005-0000-0000-000052750000}"/>
    <cellStyle name="Note 16 2 3 2" xfId="30181" xr:uid="{00000000-0005-0000-0000-000053750000}"/>
    <cellStyle name="Note 16 2 3 2 2" xfId="30182" xr:uid="{00000000-0005-0000-0000-000054750000}"/>
    <cellStyle name="Note 16 2 3 3" xfId="30183" xr:uid="{00000000-0005-0000-0000-000055750000}"/>
    <cellStyle name="Note 16 2 4" xfId="30184" xr:uid="{00000000-0005-0000-0000-000056750000}"/>
    <cellStyle name="Note 16 2 4 2" xfId="30185" xr:uid="{00000000-0005-0000-0000-000057750000}"/>
    <cellStyle name="Note 16 2 5" xfId="30186" xr:uid="{00000000-0005-0000-0000-000058750000}"/>
    <cellStyle name="Note 16 2 5 2" xfId="30187" xr:uid="{00000000-0005-0000-0000-000059750000}"/>
    <cellStyle name="Note 16 2 6" xfId="30188" xr:uid="{00000000-0005-0000-0000-00005A750000}"/>
    <cellStyle name="Note 16 2 6 2" xfId="30189" xr:uid="{00000000-0005-0000-0000-00005B750000}"/>
    <cellStyle name="Note 16 2 7" xfId="30190" xr:uid="{00000000-0005-0000-0000-00005C750000}"/>
    <cellStyle name="Note 16 2 7 2" xfId="30191" xr:uid="{00000000-0005-0000-0000-00005D750000}"/>
    <cellStyle name="Note 16 2 8" xfId="30192" xr:uid="{00000000-0005-0000-0000-00005E750000}"/>
    <cellStyle name="Note 16 3" xfId="30193" xr:uid="{00000000-0005-0000-0000-00005F750000}"/>
    <cellStyle name="Note 16 3 10" xfId="30194" xr:uid="{00000000-0005-0000-0000-000060750000}"/>
    <cellStyle name="Note 16 3 10 2" xfId="30195" xr:uid="{00000000-0005-0000-0000-000061750000}"/>
    <cellStyle name="Note 16 3 11" xfId="30196" xr:uid="{00000000-0005-0000-0000-000062750000}"/>
    <cellStyle name="Note 16 3 2" xfId="30197" xr:uid="{00000000-0005-0000-0000-000063750000}"/>
    <cellStyle name="Note 16 3 2 2" xfId="30198" xr:uid="{00000000-0005-0000-0000-000064750000}"/>
    <cellStyle name="Note 16 3 2 2 2" xfId="30199" xr:uid="{00000000-0005-0000-0000-000065750000}"/>
    <cellStyle name="Note 16 3 2 3" xfId="30200" xr:uid="{00000000-0005-0000-0000-000066750000}"/>
    <cellStyle name="Note 16 3 3" xfId="30201" xr:uid="{00000000-0005-0000-0000-000067750000}"/>
    <cellStyle name="Note 16 3 3 2" xfId="30202" xr:uid="{00000000-0005-0000-0000-000068750000}"/>
    <cellStyle name="Note 16 3 4" xfId="30203" xr:uid="{00000000-0005-0000-0000-000069750000}"/>
    <cellStyle name="Note 16 3 4 2" xfId="30204" xr:uid="{00000000-0005-0000-0000-00006A750000}"/>
    <cellStyle name="Note 16 3 5" xfId="30205" xr:uid="{00000000-0005-0000-0000-00006B750000}"/>
    <cellStyle name="Note 16 3 5 2" xfId="30206" xr:uid="{00000000-0005-0000-0000-00006C750000}"/>
    <cellStyle name="Note 16 3 6" xfId="30207" xr:uid="{00000000-0005-0000-0000-00006D750000}"/>
    <cellStyle name="Note 16 3 6 2" xfId="30208" xr:uid="{00000000-0005-0000-0000-00006E750000}"/>
    <cellStyle name="Note 16 3 7" xfId="30209" xr:uid="{00000000-0005-0000-0000-00006F750000}"/>
    <cellStyle name="Note 16 3 7 2" xfId="30210" xr:uid="{00000000-0005-0000-0000-000070750000}"/>
    <cellStyle name="Note 16 3 8" xfId="30211" xr:uid="{00000000-0005-0000-0000-000071750000}"/>
    <cellStyle name="Note 16 3 8 2" xfId="30212" xr:uid="{00000000-0005-0000-0000-000072750000}"/>
    <cellStyle name="Note 16 3 9" xfId="30213" xr:uid="{00000000-0005-0000-0000-000073750000}"/>
    <cellStyle name="Note 16 3 9 2" xfId="30214" xr:uid="{00000000-0005-0000-0000-000074750000}"/>
    <cellStyle name="Note 16 4" xfId="30215" xr:uid="{00000000-0005-0000-0000-000075750000}"/>
    <cellStyle name="Note 16 4 10" xfId="30216" xr:uid="{00000000-0005-0000-0000-000076750000}"/>
    <cellStyle name="Note 16 4 10 2" xfId="30217" xr:uid="{00000000-0005-0000-0000-000077750000}"/>
    <cellStyle name="Note 16 4 11" xfId="30218" xr:uid="{00000000-0005-0000-0000-000078750000}"/>
    <cellStyle name="Note 16 4 2" xfId="30219" xr:uid="{00000000-0005-0000-0000-000079750000}"/>
    <cellStyle name="Note 16 4 2 2" xfId="30220" xr:uid="{00000000-0005-0000-0000-00007A750000}"/>
    <cellStyle name="Note 16 4 2 2 2" xfId="30221" xr:uid="{00000000-0005-0000-0000-00007B750000}"/>
    <cellStyle name="Note 16 4 2 3" xfId="30222" xr:uid="{00000000-0005-0000-0000-00007C750000}"/>
    <cellStyle name="Note 16 4 3" xfId="30223" xr:uid="{00000000-0005-0000-0000-00007D750000}"/>
    <cellStyle name="Note 16 4 3 2" xfId="30224" xr:uid="{00000000-0005-0000-0000-00007E750000}"/>
    <cellStyle name="Note 16 4 4" xfId="30225" xr:uid="{00000000-0005-0000-0000-00007F750000}"/>
    <cellStyle name="Note 16 4 4 2" xfId="30226" xr:uid="{00000000-0005-0000-0000-000080750000}"/>
    <cellStyle name="Note 16 4 5" xfId="30227" xr:uid="{00000000-0005-0000-0000-000081750000}"/>
    <cellStyle name="Note 16 4 5 2" xfId="30228" xr:uid="{00000000-0005-0000-0000-000082750000}"/>
    <cellStyle name="Note 16 4 6" xfId="30229" xr:uid="{00000000-0005-0000-0000-000083750000}"/>
    <cellStyle name="Note 16 4 6 2" xfId="30230" xr:uid="{00000000-0005-0000-0000-000084750000}"/>
    <cellStyle name="Note 16 4 7" xfId="30231" xr:uid="{00000000-0005-0000-0000-000085750000}"/>
    <cellStyle name="Note 16 4 7 2" xfId="30232" xr:uid="{00000000-0005-0000-0000-000086750000}"/>
    <cellStyle name="Note 16 4 8" xfId="30233" xr:uid="{00000000-0005-0000-0000-000087750000}"/>
    <cellStyle name="Note 16 4 8 2" xfId="30234" xr:uid="{00000000-0005-0000-0000-000088750000}"/>
    <cellStyle name="Note 16 4 9" xfId="30235" xr:uid="{00000000-0005-0000-0000-000089750000}"/>
    <cellStyle name="Note 16 4 9 2" xfId="30236" xr:uid="{00000000-0005-0000-0000-00008A750000}"/>
    <cellStyle name="Note 16 5" xfId="30237" xr:uid="{00000000-0005-0000-0000-00008B750000}"/>
    <cellStyle name="Note 16 5 10" xfId="30238" xr:uid="{00000000-0005-0000-0000-00008C750000}"/>
    <cellStyle name="Note 16 5 10 2" xfId="30239" xr:uid="{00000000-0005-0000-0000-00008D750000}"/>
    <cellStyle name="Note 16 5 11" xfId="30240" xr:uid="{00000000-0005-0000-0000-00008E750000}"/>
    <cellStyle name="Note 16 5 2" xfId="30241" xr:uid="{00000000-0005-0000-0000-00008F750000}"/>
    <cellStyle name="Note 16 5 2 2" xfId="30242" xr:uid="{00000000-0005-0000-0000-000090750000}"/>
    <cellStyle name="Note 16 5 2 2 2" xfId="30243" xr:uid="{00000000-0005-0000-0000-000091750000}"/>
    <cellStyle name="Note 16 5 2 3" xfId="30244" xr:uid="{00000000-0005-0000-0000-000092750000}"/>
    <cellStyle name="Note 16 5 3" xfId="30245" xr:uid="{00000000-0005-0000-0000-000093750000}"/>
    <cellStyle name="Note 16 5 3 2" xfId="30246" xr:uid="{00000000-0005-0000-0000-000094750000}"/>
    <cellStyle name="Note 16 5 4" xfId="30247" xr:uid="{00000000-0005-0000-0000-000095750000}"/>
    <cellStyle name="Note 16 5 4 2" xfId="30248" xr:uid="{00000000-0005-0000-0000-000096750000}"/>
    <cellStyle name="Note 16 5 5" xfId="30249" xr:uid="{00000000-0005-0000-0000-000097750000}"/>
    <cellStyle name="Note 16 5 5 2" xfId="30250" xr:uid="{00000000-0005-0000-0000-000098750000}"/>
    <cellStyle name="Note 16 5 6" xfId="30251" xr:uid="{00000000-0005-0000-0000-000099750000}"/>
    <cellStyle name="Note 16 5 6 2" xfId="30252" xr:uid="{00000000-0005-0000-0000-00009A750000}"/>
    <cellStyle name="Note 16 5 7" xfId="30253" xr:uid="{00000000-0005-0000-0000-00009B750000}"/>
    <cellStyle name="Note 16 5 7 2" xfId="30254" xr:uid="{00000000-0005-0000-0000-00009C750000}"/>
    <cellStyle name="Note 16 5 8" xfId="30255" xr:uid="{00000000-0005-0000-0000-00009D750000}"/>
    <cellStyle name="Note 16 5 8 2" xfId="30256" xr:uid="{00000000-0005-0000-0000-00009E750000}"/>
    <cellStyle name="Note 16 5 9" xfId="30257" xr:uid="{00000000-0005-0000-0000-00009F750000}"/>
    <cellStyle name="Note 16 5 9 2" xfId="30258" xr:uid="{00000000-0005-0000-0000-0000A0750000}"/>
    <cellStyle name="Note 16 6" xfId="30259" xr:uid="{00000000-0005-0000-0000-0000A1750000}"/>
    <cellStyle name="Note 16 6 10" xfId="30260" xr:uid="{00000000-0005-0000-0000-0000A2750000}"/>
    <cellStyle name="Note 16 6 10 2" xfId="30261" xr:uid="{00000000-0005-0000-0000-0000A3750000}"/>
    <cellStyle name="Note 16 6 11" xfId="30262" xr:uid="{00000000-0005-0000-0000-0000A4750000}"/>
    <cellStyle name="Note 16 6 2" xfId="30263" xr:uid="{00000000-0005-0000-0000-0000A5750000}"/>
    <cellStyle name="Note 16 6 2 2" xfId="30264" xr:uid="{00000000-0005-0000-0000-0000A6750000}"/>
    <cellStyle name="Note 16 6 2 2 2" xfId="30265" xr:uid="{00000000-0005-0000-0000-0000A7750000}"/>
    <cellStyle name="Note 16 6 2 3" xfId="30266" xr:uid="{00000000-0005-0000-0000-0000A8750000}"/>
    <cellStyle name="Note 16 6 3" xfId="30267" xr:uid="{00000000-0005-0000-0000-0000A9750000}"/>
    <cellStyle name="Note 16 6 3 2" xfId="30268" xr:uid="{00000000-0005-0000-0000-0000AA750000}"/>
    <cellStyle name="Note 16 6 4" xfId="30269" xr:uid="{00000000-0005-0000-0000-0000AB750000}"/>
    <cellStyle name="Note 16 6 4 2" xfId="30270" xr:uid="{00000000-0005-0000-0000-0000AC750000}"/>
    <cellStyle name="Note 16 6 5" xfId="30271" xr:uid="{00000000-0005-0000-0000-0000AD750000}"/>
    <cellStyle name="Note 16 6 5 2" xfId="30272" xr:uid="{00000000-0005-0000-0000-0000AE750000}"/>
    <cellStyle name="Note 16 6 6" xfId="30273" xr:uid="{00000000-0005-0000-0000-0000AF750000}"/>
    <cellStyle name="Note 16 6 6 2" xfId="30274" xr:uid="{00000000-0005-0000-0000-0000B0750000}"/>
    <cellStyle name="Note 16 6 7" xfId="30275" xr:uid="{00000000-0005-0000-0000-0000B1750000}"/>
    <cellStyle name="Note 16 6 7 2" xfId="30276" xr:uid="{00000000-0005-0000-0000-0000B2750000}"/>
    <cellStyle name="Note 16 6 8" xfId="30277" xr:uid="{00000000-0005-0000-0000-0000B3750000}"/>
    <cellStyle name="Note 16 6 8 2" xfId="30278" xr:uid="{00000000-0005-0000-0000-0000B4750000}"/>
    <cellStyle name="Note 16 6 9" xfId="30279" xr:uid="{00000000-0005-0000-0000-0000B5750000}"/>
    <cellStyle name="Note 16 6 9 2" xfId="30280" xr:uid="{00000000-0005-0000-0000-0000B6750000}"/>
    <cellStyle name="Note 16 7" xfId="30281" xr:uid="{00000000-0005-0000-0000-0000B7750000}"/>
    <cellStyle name="Note 16 7 2" xfId="30282" xr:uid="{00000000-0005-0000-0000-0000B8750000}"/>
    <cellStyle name="Note 16 7 2 2" xfId="30283" xr:uid="{00000000-0005-0000-0000-0000B9750000}"/>
    <cellStyle name="Note 16 7 3" xfId="30284" xr:uid="{00000000-0005-0000-0000-0000BA750000}"/>
    <cellStyle name="Note 16 8" xfId="30285" xr:uid="{00000000-0005-0000-0000-0000BB750000}"/>
    <cellStyle name="Note 16 8 2" xfId="30286" xr:uid="{00000000-0005-0000-0000-0000BC750000}"/>
    <cellStyle name="Note 16 9" xfId="30287" xr:uid="{00000000-0005-0000-0000-0000BD750000}"/>
    <cellStyle name="Note 16 9 2" xfId="30288" xr:uid="{00000000-0005-0000-0000-0000BE750000}"/>
    <cellStyle name="Note 17" xfId="30289" xr:uid="{00000000-0005-0000-0000-0000BF750000}"/>
    <cellStyle name="Note 18" xfId="30290" xr:uid="{00000000-0005-0000-0000-0000C0750000}"/>
    <cellStyle name="Note 19" xfId="30291" xr:uid="{00000000-0005-0000-0000-0000C1750000}"/>
    <cellStyle name="Note 2" xfId="30292" xr:uid="{00000000-0005-0000-0000-0000C2750000}"/>
    <cellStyle name="Note 2 10" xfId="30293" xr:uid="{00000000-0005-0000-0000-0000C3750000}"/>
    <cellStyle name="Note 2 10 2" xfId="30294" xr:uid="{00000000-0005-0000-0000-0000C4750000}"/>
    <cellStyle name="Note 2 11" xfId="30295" xr:uid="{00000000-0005-0000-0000-0000C5750000}"/>
    <cellStyle name="Note 2 11 2" xfId="30296" xr:uid="{00000000-0005-0000-0000-0000C6750000}"/>
    <cellStyle name="Note 2 12" xfId="30297" xr:uid="{00000000-0005-0000-0000-0000C7750000}"/>
    <cellStyle name="Note 2 12 2" xfId="30298" xr:uid="{00000000-0005-0000-0000-0000C8750000}"/>
    <cellStyle name="Note 2 13" xfId="30299" xr:uid="{00000000-0005-0000-0000-0000C9750000}"/>
    <cellStyle name="Note 2 13 2" xfId="30300" xr:uid="{00000000-0005-0000-0000-0000CA750000}"/>
    <cellStyle name="Note 2 14" xfId="30301" xr:uid="{00000000-0005-0000-0000-0000CB750000}"/>
    <cellStyle name="Note 2 2" xfId="30302" xr:uid="{00000000-0005-0000-0000-0000CC750000}"/>
    <cellStyle name="Note 2 2 10" xfId="30303" xr:uid="{00000000-0005-0000-0000-0000CD750000}"/>
    <cellStyle name="Note 2 2 10 2" xfId="30304" xr:uid="{00000000-0005-0000-0000-0000CE750000}"/>
    <cellStyle name="Note 2 2 11" xfId="30305" xr:uid="{00000000-0005-0000-0000-0000CF750000}"/>
    <cellStyle name="Note 2 2 11 2" xfId="30306" xr:uid="{00000000-0005-0000-0000-0000D0750000}"/>
    <cellStyle name="Note 2 2 12" xfId="30307" xr:uid="{00000000-0005-0000-0000-0000D1750000}"/>
    <cellStyle name="Note 2 2 12 2" xfId="30308" xr:uid="{00000000-0005-0000-0000-0000D2750000}"/>
    <cellStyle name="Note 2 2 13" xfId="30309" xr:uid="{00000000-0005-0000-0000-0000D3750000}"/>
    <cellStyle name="Note 2 2 2" xfId="30310" xr:uid="{00000000-0005-0000-0000-0000D4750000}"/>
    <cellStyle name="Note 2 2 2 2" xfId="30311" xr:uid="{00000000-0005-0000-0000-0000D5750000}"/>
    <cellStyle name="Note 2 2 2 2 2" xfId="30312" xr:uid="{00000000-0005-0000-0000-0000D6750000}"/>
    <cellStyle name="Note 2 2 2 2 2 2" xfId="30313" xr:uid="{00000000-0005-0000-0000-0000D7750000}"/>
    <cellStyle name="Note 2 2 2 2 3" xfId="30314" xr:uid="{00000000-0005-0000-0000-0000D8750000}"/>
    <cellStyle name="Note 2 2 2 3" xfId="30315" xr:uid="{00000000-0005-0000-0000-0000D9750000}"/>
    <cellStyle name="Note 2 2 2 3 2" xfId="30316" xr:uid="{00000000-0005-0000-0000-0000DA750000}"/>
    <cellStyle name="Note 2 2 2 3 2 2" xfId="30317" xr:uid="{00000000-0005-0000-0000-0000DB750000}"/>
    <cellStyle name="Note 2 2 2 3 3" xfId="30318" xr:uid="{00000000-0005-0000-0000-0000DC750000}"/>
    <cellStyle name="Note 2 2 2 4" xfId="30319" xr:uid="{00000000-0005-0000-0000-0000DD750000}"/>
    <cellStyle name="Note 2 2 2 4 2" xfId="30320" xr:uid="{00000000-0005-0000-0000-0000DE750000}"/>
    <cellStyle name="Note 2 2 2 5" xfId="30321" xr:uid="{00000000-0005-0000-0000-0000DF750000}"/>
    <cellStyle name="Note 2 2 2 5 2" xfId="30322" xr:uid="{00000000-0005-0000-0000-0000E0750000}"/>
    <cellStyle name="Note 2 2 2 6" xfId="30323" xr:uid="{00000000-0005-0000-0000-0000E1750000}"/>
    <cellStyle name="Note 2 2 2 6 2" xfId="30324" xr:uid="{00000000-0005-0000-0000-0000E2750000}"/>
    <cellStyle name="Note 2 2 2 7" xfId="30325" xr:uid="{00000000-0005-0000-0000-0000E3750000}"/>
    <cellStyle name="Note 2 2 2 7 2" xfId="30326" xr:uid="{00000000-0005-0000-0000-0000E4750000}"/>
    <cellStyle name="Note 2 2 2 8" xfId="30327" xr:uid="{00000000-0005-0000-0000-0000E5750000}"/>
    <cellStyle name="Note 2 2 3" xfId="30328" xr:uid="{00000000-0005-0000-0000-0000E6750000}"/>
    <cellStyle name="Note 2 2 3 10" xfId="30329" xr:uid="{00000000-0005-0000-0000-0000E7750000}"/>
    <cellStyle name="Note 2 2 3 10 2" xfId="30330" xr:uid="{00000000-0005-0000-0000-0000E8750000}"/>
    <cellStyle name="Note 2 2 3 11" xfId="30331" xr:uid="{00000000-0005-0000-0000-0000E9750000}"/>
    <cellStyle name="Note 2 2 3 2" xfId="30332" xr:uid="{00000000-0005-0000-0000-0000EA750000}"/>
    <cellStyle name="Note 2 2 3 2 2" xfId="30333" xr:uid="{00000000-0005-0000-0000-0000EB750000}"/>
    <cellStyle name="Note 2 2 3 2 2 2" xfId="30334" xr:uid="{00000000-0005-0000-0000-0000EC750000}"/>
    <cellStyle name="Note 2 2 3 2 3" xfId="30335" xr:uid="{00000000-0005-0000-0000-0000ED750000}"/>
    <cellStyle name="Note 2 2 3 3" xfId="30336" xr:uid="{00000000-0005-0000-0000-0000EE750000}"/>
    <cellStyle name="Note 2 2 3 3 2" xfId="30337" xr:uid="{00000000-0005-0000-0000-0000EF750000}"/>
    <cellStyle name="Note 2 2 3 4" xfId="30338" xr:uid="{00000000-0005-0000-0000-0000F0750000}"/>
    <cellStyle name="Note 2 2 3 4 2" xfId="30339" xr:uid="{00000000-0005-0000-0000-0000F1750000}"/>
    <cellStyle name="Note 2 2 3 5" xfId="30340" xr:uid="{00000000-0005-0000-0000-0000F2750000}"/>
    <cellStyle name="Note 2 2 3 5 2" xfId="30341" xr:uid="{00000000-0005-0000-0000-0000F3750000}"/>
    <cellStyle name="Note 2 2 3 6" xfId="30342" xr:uid="{00000000-0005-0000-0000-0000F4750000}"/>
    <cellStyle name="Note 2 2 3 6 2" xfId="30343" xr:uid="{00000000-0005-0000-0000-0000F5750000}"/>
    <cellStyle name="Note 2 2 3 7" xfId="30344" xr:uid="{00000000-0005-0000-0000-0000F6750000}"/>
    <cellStyle name="Note 2 2 3 7 2" xfId="30345" xr:uid="{00000000-0005-0000-0000-0000F7750000}"/>
    <cellStyle name="Note 2 2 3 8" xfId="30346" xr:uid="{00000000-0005-0000-0000-0000F8750000}"/>
    <cellStyle name="Note 2 2 3 8 2" xfId="30347" xr:uid="{00000000-0005-0000-0000-0000F9750000}"/>
    <cellStyle name="Note 2 2 3 9" xfId="30348" xr:uid="{00000000-0005-0000-0000-0000FA750000}"/>
    <cellStyle name="Note 2 2 3 9 2" xfId="30349" xr:uid="{00000000-0005-0000-0000-0000FB750000}"/>
    <cellStyle name="Note 2 2 4" xfId="30350" xr:uid="{00000000-0005-0000-0000-0000FC750000}"/>
    <cellStyle name="Note 2 2 4 10" xfId="30351" xr:uid="{00000000-0005-0000-0000-0000FD750000}"/>
    <cellStyle name="Note 2 2 4 10 2" xfId="30352" xr:uid="{00000000-0005-0000-0000-0000FE750000}"/>
    <cellStyle name="Note 2 2 4 11" xfId="30353" xr:uid="{00000000-0005-0000-0000-0000FF750000}"/>
    <cellStyle name="Note 2 2 4 2" xfId="30354" xr:uid="{00000000-0005-0000-0000-000000760000}"/>
    <cellStyle name="Note 2 2 4 2 2" xfId="30355" xr:uid="{00000000-0005-0000-0000-000001760000}"/>
    <cellStyle name="Note 2 2 4 2 2 2" xfId="30356" xr:uid="{00000000-0005-0000-0000-000002760000}"/>
    <cellStyle name="Note 2 2 4 2 3" xfId="30357" xr:uid="{00000000-0005-0000-0000-000003760000}"/>
    <cellStyle name="Note 2 2 4 3" xfId="30358" xr:uid="{00000000-0005-0000-0000-000004760000}"/>
    <cellStyle name="Note 2 2 4 3 2" xfId="30359" xr:uid="{00000000-0005-0000-0000-000005760000}"/>
    <cellStyle name="Note 2 2 4 4" xfId="30360" xr:uid="{00000000-0005-0000-0000-000006760000}"/>
    <cellStyle name="Note 2 2 4 4 2" xfId="30361" xr:uid="{00000000-0005-0000-0000-000007760000}"/>
    <cellStyle name="Note 2 2 4 5" xfId="30362" xr:uid="{00000000-0005-0000-0000-000008760000}"/>
    <cellStyle name="Note 2 2 4 5 2" xfId="30363" xr:uid="{00000000-0005-0000-0000-000009760000}"/>
    <cellStyle name="Note 2 2 4 6" xfId="30364" xr:uid="{00000000-0005-0000-0000-00000A760000}"/>
    <cellStyle name="Note 2 2 4 6 2" xfId="30365" xr:uid="{00000000-0005-0000-0000-00000B760000}"/>
    <cellStyle name="Note 2 2 4 7" xfId="30366" xr:uid="{00000000-0005-0000-0000-00000C760000}"/>
    <cellStyle name="Note 2 2 4 7 2" xfId="30367" xr:uid="{00000000-0005-0000-0000-00000D760000}"/>
    <cellStyle name="Note 2 2 4 8" xfId="30368" xr:uid="{00000000-0005-0000-0000-00000E760000}"/>
    <cellStyle name="Note 2 2 4 8 2" xfId="30369" xr:uid="{00000000-0005-0000-0000-00000F760000}"/>
    <cellStyle name="Note 2 2 4 9" xfId="30370" xr:uid="{00000000-0005-0000-0000-000010760000}"/>
    <cellStyle name="Note 2 2 4 9 2" xfId="30371" xr:uid="{00000000-0005-0000-0000-000011760000}"/>
    <cellStyle name="Note 2 2 5" xfId="30372" xr:uid="{00000000-0005-0000-0000-000012760000}"/>
    <cellStyle name="Note 2 2 5 10" xfId="30373" xr:uid="{00000000-0005-0000-0000-000013760000}"/>
    <cellStyle name="Note 2 2 5 10 2" xfId="30374" xr:uid="{00000000-0005-0000-0000-000014760000}"/>
    <cellStyle name="Note 2 2 5 11" xfId="30375" xr:uid="{00000000-0005-0000-0000-000015760000}"/>
    <cellStyle name="Note 2 2 5 2" xfId="30376" xr:uid="{00000000-0005-0000-0000-000016760000}"/>
    <cellStyle name="Note 2 2 5 2 2" xfId="30377" xr:uid="{00000000-0005-0000-0000-000017760000}"/>
    <cellStyle name="Note 2 2 5 2 2 2" xfId="30378" xr:uid="{00000000-0005-0000-0000-000018760000}"/>
    <cellStyle name="Note 2 2 5 2 3" xfId="30379" xr:uid="{00000000-0005-0000-0000-000019760000}"/>
    <cellStyle name="Note 2 2 5 3" xfId="30380" xr:uid="{00000000-0005-0000-0000-00001A760000}"/>
    <cellStyle name="Note 2 2 5 3 2" xfId="30381" xr:uid="{00000000-0005-0000-0000-00001B760000}"/>
    <cellStyle name="Note 2 2 5 4" xfId="30382" xr:uid="{00000000-0005-0000-0000-00001C760000}"/>
    <cellStyle name="Note 2 2 5 4 2" xfId="30383" xr:uid="{00000000-0005-0000-0000-00001D760000}"/>
    <cellStyle name="Note 2 2 5 5" xfId="30384" xr:uid="{00000000-0005-0000-0000-00001E760000}"/>
    <cellStyle name="Note 2 2 5 5 2" xfId="30385" xr:uid="{00000000-0005-0000-0000-00001F760000}"/>
    <cellStyle name="Note 2 2 5 6" xfId="30386" xr:uid="{00000000-0005-0000-0000-000020760000}"/>
    <cellStyle name="Note 2 2 5 6 2" xfId="30387" xr:uid="{00000000-0005-0000-0000-000021760000}"/>
    <cellStyle name="Note 2 2 5 7" xfId="30388" xr:uid="{00000000-0005-0000-0000-000022760000}"/>
    <cellStyle name="Note 2 2 5 7 2" xfId="30389" xr:uid="{00000000-0005-0000-0000-000023760000}"/>
    <cellStyle name="Note 2 2 5 8" xfId="30390" xr:uid="{00000000-0005-0000-0000-000024760000}"/>
    <cellStyle name="Note 2 2 5 8 2" xfId="30391" xr:uid="{00000000-0005-0000-0000-000025760000}"/>
    <cellStyle name="Note 2 2 5 9" xfId="30392" xr:uid="{00000000-0005-0000-0000-000026760000}"/>
    <cellStyle name="Note 2 2 5 9 2" xfId="30393" xr:uid="{00000000-0005-0000-0000-000027760000}"/>
    <cellStyle name="Note 2 2 6" xfId="30394" xr:uid="{00000000-0005-0000-0000-000028760000}"/>
    <cellStyle name="Note 2 2 6 10" xfId="30395" xr:uid="{00000000-0005-0000-0000-000029760000}"/>
    <cellStyle name="Note 2 2 6 10 2" xfId="30396" xr:uid="{00000000-0005-0000-0000-00002A760000}"/>
    <cellStyle name="Note 2 2 6 11" xfId="30397" xr:uid="{00000000-0005-0000-0000-00002B760000}"/>
    <cellStyle name="Note 2 2 6 2" xfId="30398" xr:uid="{00000000-0005-0000-0000-00002C760000}"/>
    <cellStyle name="Note 2 2 6 2 2" xfId="30399" xr:uid="{00000000-0005-0000-0000-00002D760000}"/>
    <cellStyle name="Note 2 2 6 2 2 2" xfId="30400" xr:uid="{00000000-0005-0000-0000-00002E760000}"/>
    <cellStyle name="Note 2 2 6 2 3" xfId="30401" xr:uid="{00000000-0005-0000-0000-00002F760000}"/>
    <cellStyle name="Note 2 2 6 3" xfId="30402" xr:uid="{00000000-0005-0000-0000-000030760000}"/>
    <cellStyle name="Note 2 2 6 3 2" xfId="30403" xr:uid="{00000000-0005-0000-0000-000031760000}"/>
    <cellStyle name="Note 2 2 6 4" xfId="30404" xr:uid="{00000000-0005-0000-0000-000032760000}"/>
    <cellStyle name="Note 2 2 6 4 2" xfId="30405" xr:uid="{00000000-0005-0000-0000-000033760000}"/>
    <cellStyle name="Note 2 2 6 5" xfId="30406" xr:uid="{00000000-0005-0000-0000-000034760000}"/>
    <cellStyle name="Note 2 2 6 5 2" xfId="30407" xr:uid="{00000000-0005-0000-0000-000035760000}"/>
    <cellStyle name="Note 2 2 6 6" xfId="30408" xr:uid="{00000000-0005-0000-0000-000036760000}"/>
    <cellStyle name="Note 2 2 6 6 2" xfId="30409" xr:uid="{00000000-0005-0000-0000-000037760000}"/>
    <cellStyle name="Note 2 2 6 7" xfId="30410" xr:uid="{00000000-0005-0000-0000-000038760000}"/>
    <cellStyle name="Note 2 2 6 7 2" xfId="30411" xr:uid="{00000000-0005-0000-0000-000039760000}"/>
    <cellStyle name="Note 2 2 6 8" xfId="30412" xr:uid="{00000000-0005-0000-0000-00003A760000}"/>
    <cellStyle name="Note 2 2 6 8 2" xfId="30413" xr:uid="{00000000-0005-0000-0000-00003B760000}"/>
    <cellStyle name="Note 2 2 6 9" xfId="30414" xr:uid="{00000000-0005-0000-0000-00003C760000}"/>
    <cellStyle name="Note 2 2 6 9 2" xfId="30415" xr:uid="{00000000-0005-0000-0000-00003D760000}"/>
    <cellStyle name="Note 2 2 7" xfId="30416" xr:uid="{00000000-0005-0000-0000-00003E760000}"/>
    <cellStyle name="Note 2 2 7 2" xfId="30417" xr:uid="{00000000-0005-0000-0000-00003F760000}"/>
    <cellStyle name="Note 2 2 7 2 2" xfId="30418" xr:uid="{00000000-0005-0000-0000-000040760000}"/>
    <cellStyle name="Note 2 2 7 3" xfId="30419" xr:uid="{00000000-0005-0000-0000-000041760000}"/>
    <cellStyle name="Note 2 2 8" xfId="30420" xr:uid="{00000000-0005-0000-0000-000042760000}"/>
    <cellStyle name="Note 2 2 8 2" xfId="30421" xr:uid="{00000000-0005-0000-0000-000043760000}"/>
    <cellStyle name="Note 2 2 9" xfId="30422" xr:uid="{00000000-0005-0000-0000-000044760000}"/>
    <cellStyle name="Note 2 2 9 2" xfId="30423" xr:uid="{00000000-0005-0000-0000-000045760000}"/>
    <cellStyle name="Note 2 3" xfId="30424" xr:uid="{00000000-0005-0000-0000-000046760000}"/>
    <cellStyle name="Note 2 3 2" xfId="30425" xr:uid="{00000000-0005-0000-0000-000047760000}"/>
    <cellStyle name="Note 2 3 2 2" xfId="30426" xr:uid="{00000000-0005-0000-0000-000048760000}"/>
    <cellStyle name="Note 2 3 2 2 2" xfId="30427" xr:uid="{00000000-0005-0000-0000-000049760000}"/>
    <cellStyle name="Note 2 3 2 3" xfId="30428" xr:uid="{00000000-0005-0000-0000-00004A760000}"/>
    <cellStyle name="Note 2 3 3" xfId="30429" xr:uid="{00000000-0005-0000-0000-00004B760000}"/>
    <cellStyle name="Note 2 3 3 2" xfId="30430" xr:uid="{00000000-0005-0000-0000-00004C760000}"/>
    <cellStyle name="Note 2 3 3 2 2" xfId="30431" xr:uid="{00000000-0005-0000-0000-00004D760000}"/>
    <cellStyle name="Note 2 3 3 3" xfId="30432" xr:uid="{00000000-0005-0000-0000-00004E760000}"/>
    <cellStyle name="Note 2 3 4" xfId="30433" xr:uid="{00000000-0005-0000-0000-00004F760000}"/>
    <cellStyle name="Note 2 3 4 2" xfId="30434" xr:uid="{00000000-0005-0000-0000-000050760000}"/>
    <cellStyle name="Note 2 3 5" xfId="30435" xr:uid="{00000000-0005-0000-0000-000051760000}"/>
    <cellStyle name="Note 2 3 5 2" xfId="30436" xr:uid="{00000000-0005-0000-0000-000052760000}"/>
    <cellStyle name="Note 2 3 6" xfId="30437" xr:uid="{00000000-0005-0000-0000-000053760000}"/>
    <cellStyle name="Note 2 3 6 2" xfId="30438" xr:uid="{00000000-0005-0000-0000-000054760000}"/>
    <cellStyle name="Note 2 3 7" xfId="30439" xr:uid="{00000000-0005-0000-0000-000055760000}"/>
    <cellStyle name="Note 2 3 7 2" xfId="30440" xr:uid="{00000000-0005-0000-0000-000056760000}"/>
    <cellStyle name="Note 2 3 8" xfId="30441" xr:uid="{00000000-0005-0000-0000-000057760000}"/>
    <cellStyle name="Note 2 4" xfId="30442" xr:uid="{00000000-0005-0000-0000-000058760000}"/>
    <cellStyle name="Note 2 4 10" xfId="30443" xr:uid="{00000000-0005-0000-0000-000059760000}"/>
    <cellStyle name="Note 2 4 10 2" xfId="30444" xr:uid="{00000000-0005-0000-0000-00005A760000}"/>
    <cellStyle name="Note 2 4 11" xfId="30445" xr:uid="{00000000-0005-0000-0000-00005B760000}"/>
    <cellStyle name="Note 2 4 2" xfId="30446" xr:uid="{00000000-0005-0000-0000-00005C760000}"/>
    <cellStyle name="Note 2 4 2 2" xfId="30447" xr:uid="{00000000-0005-0000-0000-00005D760000}"/>
    <cellStyle name="Note 2 4 2 2 2" xfId="30448" xr:uid="{00000000-0005-0000-0000-00005E760000}"/>
    <cellStyle name="Note 2 4 2 3" xfId="30449" xr:uid="{00000000-0005-0000-0000-00005F760000}"/>
    <cellStyle name="Note 2 4 3" xfId="30450" xr:uid="{00000000-0005-0000-0000-000060760000}"/>
    <cellStyle name="Note 2 4 3 2" xfId="30451" xr:uid="{00000000-0005-0000-0000-000061760000}"/>
    <cellStyle name="Note 2 4 4" xfId="30452" xr:uid="{00000000-0005-0000-0000-000062760000}"/>
    <cellStyle name="Note 2 4 4 2" xfId="30453" xr:uid="{00000000-0005-0000-0000-000063760000}"/>
    <cellStyle name="Note 2 4 5" xfId="30454" xr:uid="{00000000-0005-0000-0000-000064760000}"/>
    <cellStyle name="Note 2 4 5 2" xfId="30455" xr:uid="{00000000-0005-0000-0000-000065760000}"/>
    <cellStyle name="Note 2 4 6" xfId="30456" xr:uid="{00000000-0005-0000-0000-000066760000}"/>
    <cellStyle name="Note 2 4 6 2" xfId="30457" xr:uid="{00000000-0005-0000-0000-000067760000}"/>
    <cellStyle name="Note 2 4 7" xfId="30458" xr:uid="{00000000-0005-0000-0000-000068760000}"/>
    <cellStyle name="Note 2 4 7 2" xfId="30459" xr:uid="{00000000-0005-0000-0000-000069760000}"/>
    <cellStyle name="Note 2 4 8" xfId="30460" xr:uid="{00000000-0005-0000-0000-00006A760000}"/>
    <cellStyle name="Note 2 4 8 2" xfId="30461" xr:uid="{00000000-0005-0000-0000-00006B760000}"/>
    <cellStyle name="Note 2 4 9" xfId="30462" xr:uid="{00000000-0005-0000-0000-00006C760000}"/>
    <cellStyle name="Note 2 4 9 2" xfId="30463" xr:uid="{00000000-0005-0000-0000-00006D760000}"/>
    <cellStyle name="Note 2 5" xfId="30464" xr:uid="{00000000-0005-0000-0000-00006E760000}"/>
    <cellStyle name="Note 2 5 10" xfId="30465" xr:uid="{00000000-0005-0000-0000-00006F760000}"/>
    <cellStyle name="Note 2 5 10 2" xfId="30466" xr:uid="{00000000-0005-0000-0000-000070760000}"/>
    <cellStyle name="Note 2 5 11" xfId="30467" xr:uid="{00000000-0005-0000-0000-000071760000}"/>
    <cellStyle name="Note 2 5 2" xfId="30468" xr:uid="{00000000-0005-0000-0000-000072760000}"/>
    <cellStyle name="Note 2 5 2 2" xfId="30469" xr:uid="{00000000-0005-0000-0000-000073760000}"/>
    <cellStyle name="Note 2 5 2 2 2" xfId="30470" xr:uid="{00000000-0005-0000-0000-000074760000}"/>
    <cellStyle name="Note 2 5 2 3" xfId="30471" xr:uid="{00000000-0005-0000-0000-000075760000}"/>
    <cellStyle name="Note 2 5 3" xfId="30472" xr:uid="{00000000-0005-0000-0000-000076760000}"/>
    <cellStyle name="Note 2 5 3 2" xfId="30473" xr:uid="{00000000-0005-0000-0000-000077760000}"/>
    <cellStyle name="Note 2 5 4" xfId="30474" xr:uid="{00000000-0005-0000-0000-000078760000}"/>
    <cellStyle name="Note 2 5 4 2" xfId="30475" xr:uid="{00000000-0005-0000-0000-000079760000}"/>
    <cellStyle name="Note 2 5 5" xfId="30476" xr:uid="{00000000-0005-0000-0000-00007A760000}"/>
    <cellStyle name="Note 2 5 5 2" xfId="30477" xr:uid="{00000000-0005-0000-0000-00007B760000}"/>
    <cellStyle name="Note 2 5 6" xfId="30478" xr:uid="{00000000-0005-0000-0000-00007C760000}"/>
    <cellStyle name="Note 2 5 6 2" xfId="30479" xr:uid="{00000000-0005-0000-0000-00007D760000}"/>
    <cellStyle name="Note 2 5 7" xfId="30480" xr:uid="{00000000-0005-0000-0000-00007E760000}"/>
    <cellStyle name="Note 2 5 7 2" xfId="30481" xr:uid="{00000000-0005-0000-0000-00007F760000}"/>
    <cellStyle name="Note 2 5 8" xfId="30482" xr:uid="{00000000-0005-0000-0000-000080760000}"/>
    <cellStyle name="Note 2 5 8 2" xfId="30483" xr:uid="{00000000-0005-0000-0000-000081760000}"/>
    <cellStyle name="Note 2 5 9" xfId="30484" xr:uid="{00000000-0005-0000-0000-000082760000}"/>
    <cellStyle name="Note 2 5 9 2" xfId="30485" xr:uid="{00000000-0005-0000-0000-000083760000}"/>
    <cellStyle name="Note 2 6" xfId="30486" xr:uid="{00000000-0005-0000-0000-000084760000}"/>
    <cellStyle name="Note 2 6 10" xfId="30487" xr:uid="{00000000-0005-0000-0000-000085760000}"/>
    <cellStyle name="Note 2 6 10 2" xfId="30488" xr:uid="{00000000-0005-0000-0000-000086760000}"/>
    <cellStyle name="Note 2 6 11" xfId="30489" xr:uid="{00000000-0005-0000-0000-000087760000}"/>
    <cellStyle name="Note 2 6 2" xfId="30490" xr:uid="{00000000-0005-0000-0000-000088760000}"/>
    <cellStyle name="Note 2 6 2 2" xfId="30491" xr:uid="{00000000-0005-0000-0000-000089760000}"/>
    <cellStyle name="Note 2 6 2 2 2" xfId="30492" xr:uid="{00000000-0005-0000-0000-00008A760000}"/>
    <cellStyle name="Note 2 6 2 3" xfId="30493" xr:uid="{00000000-0005-0000-0000-00008B760000}"/>
    <cellStyle name="Note 2 6 3" xfId="30494" xr:uid="{00000000-0005-0000-0000-00008C760000}"/>
    <cellStyle name="Note 2 6 3 2" xfId="30495" xr:uid="{00000000-0005-0000-0000-00008D760000}"/>
    <cellStyle name="Note 2 6 4" xfId="30496" xr:uid="{00000000-0005-0000-0000-00008E760000}"/>
    <cellStyle name="Note 2 6 4 2" xfId="30497" xr:uid="{00000000-0005-0000-0000-00008F760000}"/>
    <cellStyle name="Note 2 6 5" xfId="30498" xr:uid="{00000000-0005-0000-0000-000090760000}"/>
    <cellStyle name="Note 2 6 5 2" xfId="30499" xr:uid="{00000000-0005-0000-0000-000091760000}"/>
    <cellStyle name="Note 2 6 6" xfId="30500" xr:uid="{00000000-0005-0000-0000-000092760000}"/>
    <cellStyle name="Note 2 6 6 2" xfId="30501" xr:uid="{00000000-0005-0000-0000-000093760000}"/>
    <cellStyle name="Note 2 6 7" xfId="30502" xr:uid="{00000000-0005-0000-0000-000094760000}"/>
    <cellStyle name="Note 2 6 7 2" xfId="30503" xr:uid="{00000000-0005-0000-0000-000095760000}"/>
    <cellStyle name="Note 2 6 8" xfId="30504" xr:uid="{00000000-0005-0000-0000-000096760000}"/>
    <cellStyle name="Note 2 6 8 2" xfId="30505" xr:uid="{00000000-0005-0000-0000-000097760000}"/>
    <cellStyle name="Note 2 6 9" xfId="30506" xr:uid="{00000000-0005-0000-0000-000098760000}"/>
    <cellStyle name="Note 2 6 9 2" xfId="30507" xr:uid="{00000000-0005-0000-0000-000099760000}"/>
    <cellStyle name="Note 2 7" xfId="30508" xr:uid="{00000000-0005-0000-0000-00009A760000}"/>
    <cellStyle name="Note 2 7 10" xfId="30509" xr:uid="{00000000-0005-0000-0000-00009B760000}"/>
    <cellStyle name="Note 2 7 10 2" xfId="30510" xr:uid="{00000000-0005-0000-0000-00009C760000}"/>
    <cellStyle name="Note 2 7 11" xfId="30511" xr:uid="{00000000-0005-0000-0000-00009D760000}"/>
    <cellStyle name="Note 2 7 2" xfId="30512" xr:uid="{00000000-0005-0000-0000-00009E760000}"/>
    <cellStyle name="Note 2 7 2 2" xfId="30513" xr:uid="{00000000-0005-0000-0000-00009F760000}"/>
    <cellStyle name="Note 2 7 2 2 2" xfId="30514" xr:uid="{00000000-0005-0000-0000-0000A0760000}"/>
    <cellStyle name="Note 2 7 2 3" xfId="30515" xr:uid="{00000000-0005-0000-0000-0000A1760000}"/>
    <cellStyle name="Note 2 7 3" xfId="30516" xr:uid="{00000000-0005-0000-0000-0000A2760000}"/>
    <cellStyle name="Note 2 7 3 2" xfId="30517" xr:uid="{00000000-0005-0000-0000-0000A3760000}"/>
    <cellStyle name="Note 2 7 4" xfId="30518" xr:uid="{00000000-0005-0000-0000-0000A4760000}"/>
    <cellStyle name="Note 2 7 4 2" xfId="30519" xr:uid="{00000000-0005-0000-0000-0000A5760000}"/>
    <cellStyle name="Note 2 7 5" xfId="30520" xr:uid="{00000000-0005-0000-0000-0000A6760000}"/>
    <cellStyle name="Note 2 7 5 2" xfId="30521" xr:uid="{00000000-0005-0000-0000-0000A7760000}"/>
    <cellStyle name="Note 2 7 6" xfId="30522" xr:uid="{00000000-0005-0000-0000-0000A8760000}"/>
    <cellStyle name="Note 2 7 6 2" xfId="30523" xr:uid="{00000000-0005-0000-0000-0000A9760000}"/>
    <cellStyle name="Note 2 7 7" xfId="30524" xr:uid="{00000000-0005-0000-0000-0000AA760000}"/>
    <cellStyle name="Note 2 7 7 2" xfId="30525" xr:uid="{00000000-0005-0000-0000-0000AB760000}"/>
    <cellStyle name="Note 2 7 8" xfId="30526" xr:uid="{00000000-0005-0000-0000-0000AC760000}"/>
    <cellStyle name="Note 2 7 8 2" xfId="30527" xr:uid="{00000000-0005-0000-0000-0000AD760000}"/>
    <cellStyle name="Note 2 7 9" xfId="30528" xr:uid="{00000000-0005-0000-0000-0000AE760000}"/>
    <cellStyle name="Note 2 7 9 2" xfId="30529" xr:uid="{00000000-0005-0000-0000-0000AF760000}"/>
    <cellStyle name="Note 2 8" xfId="30530" xr:uid="{00000000-0005-0000-0000-0000B0760000}"/>
    <cellStyle name="Note 2 8 2" xfId="30531" xr:uid="{00000000-0005-0000-0000-0000B1760000}"/>
    <cellStyle name="Note 2 8 2 2" xfId="30532" xr:uid="{00000000-0005-0000-0000-0000B2760000}"/>
    <cellStyle name="Note 2 8 3" xfId="30533" xr:uid="{00000000-0005-0000-0000-0000B3760000}"/>
    <cellStyle name="Note 2 9" xfId="30534" xr:uid="{00000000-0005-0000-0000-0000B4760000}"/>
    <cellStyle name="Note 2 9 2" xfId="30535" xr:uid="{00000000-0005-0000-0000-0000B5760000}"/>
    <cellStyle name="Note 2_7 - Cap Add WS" xfId="30536" xr:uid="{00000000-0005-0000-0000-0000B6760000}"/>
    <cellStyle name="Note 20" xfId="30537" xr:uid="{00000000-0005-0000-0000-0000B7760000}"/>
    <cellStyle name="Note 21" xfId="30538" xr:uid="{00000000-0005-0000-0000-0000B8760000}"/>
    <cellStyle name="Note 22" xfId="30539" xr:uid="{00000000-0005-0000-0000-0000B9760000}"/>
    <cellStyle name="Note 23" xfId="30540" xr:uid="{00000000-0005-0000-0000-0000BA760000}"/>
    <cellStyle name="Note 24" xfId="30541" xr:uid="{00000000-0005-0000-0000-0000BB760000}"/>
    <cellStyle name="Note 25" xfId="30542" xr:uid="{00000000-0005-0000-0000-0000BC760000}"/>
    <cellStyle name="Note 26" xfId="30543" xr:uid="{00000000-0005-0000-0000-0000BD760000}"/>
    <cellStyle name="Note 3" xfId="30544" xr:uid="{00000000-0005-0000-0000-0000BE760000}"/>
    <cellStyle name="Note 3 10" xfId="30545" xr:uid="{00000000-0005-0000-0000-0000BF760000}"/>
    <cellStyle name="Note 3 10 2" xfId="30546" xr:uid="{00000000-0005-0000-0000-0000C0760000}"/>
    <cellStyle name="Note 3 11" xfId="30547" xr:uid="{00000000-0005-0000-0000-0000C1760000}"/>
    <cellStyle name="Note 3 11 2" xfId="30548" xr:uid="{00000000-0005-0000-0000-0000C2760000}"/>
    <cellStyle name="Note 3 12" xfId="30549" xr:uid="{00000000-0005-0000-0000-0000C3760000}"/>
    <cellStyle name="Note 3 12 2" xfId="30550" xr:uid="{00000000-0005-0000-0000-0000C4760000}"/>
    <cellStyle name="Note 3 13" xfId="30551" xr:uid="{00000000-0005-0000-0000-0000C5760000}"/>
    <cellStyle name="Note 3 13 2" xfId="30552" xr:uid="{00000000-0005-0000-0000-0000C6760000}"/>
    <cellStyle name="Note 3 14" xfId="30553" xr:uid="{00000000-0005-0000-0000-0000C7760000}"/>
    <cellStyle name="Note 3 2" xfId="30554" xr:uid="{00000000-0005-0000-0000-0000C8760000}"/>
    <cellStyle name="Note 3 2 10" xfId="30555" xr:uid="{00000000-0005-0000-0000-0000C9760000}"/>
    <cellStyle name="Note 3 2 10 2" xfId="30556" xr:uid="{00000000-0005-0000-0000-0000CA760000}"/>
    <cellStyle name="Note 3 2 11" xfId="30557" xr:uid="{00000000-0005-0000-0000-0000CB760000}"/>
    <cellStyle name="Note 3 2 11 2" xfId="30558" xr:uid="{00000000-0005-0000-0000-0000CC760000}"/>
    <cellStyle name="Note 3 2 12" xfId="30559" xr:uid="{00000000-0005-0000-0000-0000CD760000}"/>
    <cellStyle name="Note 3 2 12 2" xfId="30560" xr:uid="{00000000-0005-0000-0000-0000CE760000}"/>
    <cellStyle name="Note 3 2 13" xfId="30561" xr:uid="{00000000-0005-0000-0000-0000CF760000}"/>
    <cellStyle name="Note 3 2 2" xfId="30562" xr:uid="{00000000-0005-0000-0000-0000D0760000}"/>
    <cellStyle name="Note 3 2 2 2" xfId="30563" xr:uid="{00000000-0005-0000-0000-0000D1760000}"/>
    <cellStyle name="Note 3 2 2 2 2" xfId="30564" xr:uid="{00000000-0005-0000-0000-0000D2760000}"/>
    <cellStyle name="Note 3 2 2 2 2 2" xfId="30565" xr:uid="{00000000-0005-0000-0000-0000D3760000}"/>
    <cellStyle name="Note 3 2 2 2 3" xfId="30566" xr:uid="{00000000-0005-0000-0000-0000D4760000}"/>
    <cellStyle name="Note 3 2 2 3" xfId="30567" xr:uid="{00000000-0005-0000-0000-0000D5760000}"/>
    <cellStyle name="Note 3 2 2 3 2" xfId="30568" xr:uid="{00000000-0005-0000-0000-0000D6760000}"/>
    <cellStyle name="Note 3 2 2 3 2 2" xfId="30569" xr:uid="{00000000-0005-0000-0000-0000D7760000}"/>
    <cellStyle name="Note 3 2 2 3 3" xfId="30570" xr:uid="{00000000-0005-0000-0000-0000D8760000}"/>
    <cellStyle name="Note 3 2 2 4" xfId="30571" xr:uid="{00000000-0005-0000-0000-0000D9760000}"/>
    <cellStyle name="Note 3 2 2 4 2" xfId="30572" xr:uid="{00000000-0005-0000-0000-0000DA760000}"/>
    <cellStyle name="Note 3 2 2 5" xfId="30573" xr:uid="{00000000-0005-0000-0000-0000DB760000}"/>
    <cellStyle name="Note 3 2 2 5 2" xfId="30574" xr:uid="{00000000-0005-0000-0000-0000DC760000}"/>
    <cellStyle name="Note 3 2 2 6" xfId="30575" xr:uid="{00000000-0005-0000-0000-0000DD760000}"/>
    <cellStyle name="Note 3 2 2 6 2" xfId="30576" xr:uid="{00000000-0005-0000-0000-0000DE760000}"/>
    <cellStyle name="Note 3 2 2 7" xfId="30577" xr:uid="{00000000-0005-0000-0000-0000DF760000}"/>
    <cellStyle name="Note 3 2 2 7 2" xfId="30578" xr:uid="{00000000-0005-0000-0000-0000E0760000}"/>
    <cellStyle name="Note 3 2 2 8" xfId="30579" xr:uid="{00000000-0005-0000-0000-0000E1760000}"/>
    <cellStyle name="Note 3 2 3" xfId="30580" xr:uid="{00000000-0005-0000-0000-0000E2760000}"/>
    <cellStyle name="Note 3 2 3 10" xfId="30581" xr:uid="{00000000-0005-0000-0000-0000E3760000}"/>
    <cellStyle name="Note 3 2 3 10 2" xfId="30582" xr:uid="{00000000-0005-0000-0000-0000E4760000}"/>
    <cellStyle name="Note 3 2 3 11" xfId="30583" xr:uid="{00000000-0005-0000-0000-0000E5760000}"/>
    <cellStyle name="Note 3 2 3 2" xfId="30584" xr:uid="{00000000-0005-0000-0000-0000E6760000}"/>
    <cellStyle name="Note 3 2 3 2 2" xfId="30585" xr:uid="{00000000-0005-0000-0000-0000E7760000}"/>
    <cellStyle name="Note 3 2 3 2 2 2" xfId="30586" xr:uid="{00000000-0005-0000-0000-0000E8760000}"/>
    <cellStyle name="Note 3 2 3 2 3" xfId="30587" xr:uid="{00000000-0005-0000-0000-0000E9760000}"/>
    <cellStyle name="Note 3 2 3 3" xfId="30588" xr:uid="{00000000-0005-0000-0000-0000EA760000}"/>
    <cellStyle name="Note 3 2 3 3 2" xfId="30589" xr:uid="{00000000-0005-0000-0000-0000EB760000}"/>
    <cellStyle name="Note 3 2 3 4" xfId="30590" xr:uid="{00000000-0005-0000-0000-0000EC760000}"/>
    <cellStyle name="Note 3 2 3 4 2" xfId="30591" xr:uid="{00000000-0005-0000-0000-0000ED760000}"/>
    <cellStyle name="Note 3 2 3 5" xfId="30592" xr:uid="{00000000-0005-0000-0000-0000EE760000}"/>
    <cellStyle name="Note 3 2 3 5 2" xfId="30593" xr:uid="{00000000-0005-0000-0000-0000EF760000}"/>
    <cellStyle name="Note 3 2 3 6" xfId="30594" xr:uid="{00000000-0005-0000-0000-0000F0760000}"/>
    <cellStyle name="Note 3 2 3 6 2" xfId="30595" xr:uid="{00000000-0005-0000-0000-0000F1760000}"/>
    <cellStyle name="Note 3 2 3 7" xfId="30596" xr:uid="{00000000-0005-0000-0000-0000F2760000}"/>
    <cellStyle name="Note 3 2 3 7 2" xfId="30597" xr:uid="{00000000-0005-0000-0000-0000F3760000}"/>
    <cellStyle name="Note 3 2 3 8" xfId="30598" xr:uid="{00000000-0005-0000-0000-0000F4760000}"/>
    <cellStyle name="Note 3 2 3 8 2" xfId="30599" xr:uid="{00000000-0005-0000-0000-0000F5760000}"/>
    <cellStyle name="Note 3 2 3 9" xfId="30600" xr:uid="{00000000-0005-0000-0000-0000F6760000}"/>
    <cellStyle name="Note 3 2 3 9 2" xfId="30601" xr:uid="{00000000-0005-0000-0000-0000F7760000}"/>
    <cellStyle name="Note 3 2 4" xfId="30602" xr:uid="{00000000-0005-0000-0000-0000F8760000}"/>
    <cellStyle name="Note 3 2 4 10" xfId="30603" xr:uid="{00000000-0005-0000-0000-0000F9760000}"/>
    <cellStyle name="Note 3 2 4 10 2" xfId="30604" xr:uid="{00000000-0005-0000-0000-0000FA760000}"/>
    <cellStyle name="Note 3 2 4 11" xfId="30605" xr:uid="{00000000-0005-0000-0000-0000FB760000}"/>
    <cellStyle name="Note 3 2 4 2" xfId="30606" xr:uid="{00000000-0005-0000-0000-0000FC760000}"/>
    <cellStyle name="Note 3 2 4 2 2" xfId="30607" xr:uid="{00000000-0005-0000-0000-0000FD760000}"/>
    <cellStyle name="Note 3 2 4 2 2 2" xfId="30608" xr:uid="{00000000-0005-0000-0000-0000FE760000}"/>
    <cellStyle name="Note 3 2 4 2 3" xfId="30609" xr:uid="{00000000-0005-0000-0000-0000FF760000}"/>
    <cellStyle name="Note 3 2 4 3" xfId="30610" xr:uid="{00000000-0005-0000-0000-000000770000}"/>
    <cellStyle name="Note 3 2 4 3 2" xfId="30611" xr:uid="{00000000-0005-0000-0000-000001770000}"/>
    <cellStyle name="Note 3 2 4 4" xfId="30612" xr:uid="{00000000-0005-0000-0000-000002770000}"/>
    <cellStyle name="Note 3 2 4 4 2" xfId="30613" xr:uid="{00000000-0005-0000-0000-000003770000}"/>
    <cellStyle name="Note 3 2 4 5" xfId="30614" xr:uid="{00000000-0005-0000-0000-000004770000}"/>
    <cellStyle name="Note 3 2 4 5 2" xfId="30615" xr:uid="{00000000-0005-0000-0000-000005770000}"/>
    <cellStyle name="Note 3 2 4 6" xfId="30616" xr:uid="{00000000-0005-0000-0000-000006770000}"/>
    <cellStyle name="Note 3 2 4 6 2" xfId="30617" xr:uid="{00000000-0005-0000-0000-000007770000}"/>
    <cellStyle name="Note 3 2 4 7" xfId="30618" xr:uid="{00000000-0005-0000-0000-000008770000}"/>
    <cellStyle name="Note 3 2 4 7 2" xfId="30619" xr:uid="{00000000-0005-0000-0000-000009770000}"/>
    <cellStyle name="Note 3 2 4 8" xfId="30620" xr:uid="{00000000-0005-0000-0000-00000A770000}"/>
    <cellStyle name="Note 3 2 4 8 2" xfId="30621" xr:uid="{00000000-0005-0000-0000-00000B770000}"/>
    <cellStyle name="Note 3 2 4 9" xfId="30622" xr:uid="{00000000-0005-0000-0000-00000C770000}"/>
    <cellStyle name="Note 3 2 4 9 2" xfId="30623" xr:uid="{00000000-0005-0000-0000-00000D770000}"/>
    <cellStyle name="Note 3 2 5" xfId="30624" xr:uid="{00000000-0005-0000-0000-00000E770000}"/>
    <cellStyle name="Note 3 2 5 10" xfId="30625" xr:uid="{00000000-0005-0000-0000-00000F770000}"/>
    <cellStyle name="Note 3 2 5 10 2" xfId="30626" xr:uid="{00000000-0005-0000-0000-000010770000}"/>
    <cellStyle name="Note 3 2 5 11" xfId="30627" xr:uid="{00000000-0005-0000-0000-000011770000}"/>
    <cellStyle name="Note 3 2 5 2" xfId="30628" xr:uid="{00000000-0005-0000-0000-000012770000}"/>
    <cellStyle name="Note 3 2 5 2 2" xfId="30629" xr:uid="{00000000-0005-0000-0000-000013770000}"/>
    <cellStyle name="Note 3 2 5 2 2 2" xfId="30630" xr:uid="{00000000-0005-0000-0000-000014770000}"/>
    <cellStyle name="Note 3 2 5 2 3" xfId="30631" xr:uid="{00000000-0005-0000-0000-000015770000}"/>
    <cellStyle name="Note 3 2 5 3" xfId="30632" xr:uid="{00000000-0005-0000-0000-000016770000}"/>
    <cellStyle name="Note 3 2 5 3 2" xfId="30633" xr:uid="{00000000-0005-0000-0000-000017770000}"/>
    <cellStyle name="Note 3 2 5 4" xfId="30634" xr:uid="{00000000-0005-0000-0000-000018770000}"/>
    <cellStyle name="Note 3 2 5 4 2" xfId="30635" xr:uid="{00000000-0005-0000-0000-000019770000}"/>
    <cellStyle name="Note 3 2 5 5" xfId="30636" xr:uid="{00000000-0005-0000-0000-00001A770000}"/>
    <cellStyle name="Note 3 2 5 5 2" xfId="30637" xr:uid="{00000000-0005-0000-0000-00001B770000}"/>
    <cellStyle name="Note 3 2 5 6" xfId="30638" xr:uid="{00000000-0005-0000-0000-00001C770000}"/>
    <cellStyle name="Note 3 2 5 6 2" xfId="30639" xr:uid="{00000000-0005-0000-0000-00001D770000}"/>
    <cellStyle name="Note 3 2 5 7" xfId="30640" xr:uid="{00000000-0005-0000-0000-00001E770000}"/>
    <cellStyle name="Note 3 2 5 7 2" xfId="30641" xr:uid="{00000000-0005-0000-0000-00001F770000}"/>
    <cellStyle name="Note 3 2 5 8" xfId="30642" xr:uid="{00000000-0005-0000-0000-000020770000}"/>
    <cellStyle name="Note 3 2 5 8 2" xfId="30643" xr:uid="{00000000-0005-0000-0000-000021770000}"/>
    <cellStyle name="Note 3 2 5 9" xfId="30644" xr:uid="{00000000-0005-0000-0000-000022770000}"/>
    <cellStyle name="Note 3 2 5 9 2" xfId="30645" xr:uid="{00000000-0005-0000-0000-000023770000}"/>
    <cellStyle name="Note 3 2 6" xfId="30646" xr:uid="{00000000-0005-0000-0000-000024770000}"/>
    <cellStyle name="Note 3 2 6 10" xfId="30647" xr:uid="{00000000-0005-0000-0000-000025770000}"/>
    <cellStyle name="Note 3 2 6 10 2" xfId="30648" xr:uid="{00000000-0005-0000-0000-000026770000}"/>
    <cellStyle name="Note 3 2 6 11" xfId="30649" xr:uid="{00000000-0005-0000-0000-000027770000}"/>
    <cellStyle name="Note 3 2 6 2" xfId="30650" xr:uid="{00000000-0005-0000-0000-000028770000}"/>
    <cellStyle name="Note 3 2 6 2 2" xfId="30651" xr:uid="{00000000-0005-0000-0000-000029770000}"/>
    <cellStyle name="Note 3 2 6 2 2 2" xfId="30652" xr:uid="{00000000-0005-0000-0000-00002A770000}"/>
    <cellStyle name="Note 3 2 6 2 3" xfId="30653" xr:uid="{00000000-0005-0000-0000-00002B770000}"/>
    <cellStyle name="Note 3 2 6 3" xfId="30654" xr:uid="{00000000-0005-0000-0000-00002C770000}"/>
    <cellStyle name="Note 3 2 6 3 2" xfId="30655" xr:uid="{00000000-0005-0000-0000-00002D770000}"/>
    <cellStyle name="Note 3 2 6 4" xfId="30656" xr:uid="{00000000-0005-0000-0000-00002E770000}"/>
    <cellStyle name="Note 3 2 6 4 2" xfId="30657" xr:uid="{00000000-0005-0000-0000-00002F770000}"/>
    <cellStyle name="Note 3 2 6 5" xfId="30658" xr:uid="{00000000-0005-0000-0000-000030770000}"/>
    <cellStyle name="Note 3 2 6 5 2" xfId="30659" xr:uid="{00000000-0005-0000-0000-000031770000}"/>
    <cellStyle name="Note 3 2 6 6" xfId="30660" xr:uid="{00000000-0005-0000-0000-000032770000}"/>
    <cellStyle name="Note 3 2 6 6 2" xfId="30661" xr:uid="{00000000-0005-0000-0000-000033770000}"/>
    <cellStyle name="Note 3 2 6 7" xfId="30662" xr:uid="{00000000-0005-0000-0000-000034770000}"/>
    <cellStyle name="Note 3 2 6 7 2" xfId="30663" xr:uid="{00000000-0005-0000-0000-000035770000}"/>
    <cellStyle name="Note 3 2 6 8" xfId="30664" xr:uid="{00000000-0005-0000-0000-000036770000}"/>
    <cellStyle name="Note 3 2 6 8 2" xfId="30665" xr:uid="{00000000-0005-0000-0000-000037770000}"/>
    <cellStyle name="Note 3 2 6 9" xfId="30666" xr:uid="{00000000-0005-0000-0000-000038770000}"/>
    <cellStyle name="Note 3 2 6 9 2" xfId="30667" xr:uid="{00000000-0005-0000-0000-000039770000}"/>
    <cellStyle name="Note 3 2 7" xfId="30668" xr:uid="{00000000-0005-0000-0000-00003A770000}"/>
    <cellStyle name="Note 3 2 7 2" xfId="30669" xr:uid="{00000000-0005-0000-0000-00003B770000}"/>
    <cellStyle name="Note 3 2 7 2 2" xfId="30670" xr:uid="{00000000-0005-0000-0000-00003C770000}"/>
    <cellStyle name="Note 3 2 7 3" xfId="30671" xr:uid="{00000000-0005-0000-0000-00003D770000}"/>
    <cellStyle name="Note 3 2 8" xfId="30672" xr:uid="{00000000-0005-0000-0000-00003E770000}"/>
    <cellStyle name="Note 3 2 8 2" xfId="30673" xr:uid="{00000000-0005-0000-0000-00003F770000}"/>
    <cellStyle name="Note 3 2 9" xfId="30674" xr:uid="{00000000-0005-0000-0000-000040770000}"/>
    <cellStyle name="Note 3 2 9 2" xfId="30675" xr:uid="{00000000-0005-0000-0000-000041770000}"/>
    <cellStyle name="Note 3 3" xfId="30676" xr:uid="{00000000-0005-0000-0000-000042770000}"/>
    <cellStyle name="Note 3 3 2" xfId="30677" xr:uid="{00000000-0005-0000-0000-000043770000}"/>
    <cellStyle name="Note 3 3 2 2" xfId="30678" xr:uid="{00000000-0005-0000-0000-000044770000}"/>
    <cellStyle name="Note 3 3 2 2 2" xfId="30679" xr:uid="{00000000-0005-0000-0000-000045770000}"/>
    <cellStyle name="Note 3 3 2 3" xfId="30680" xr:uid="{00000000-0005-0000-0000-000046770000}"/>
    <cellStyle name="Note 3 3 3" xfId="30681" xr:uid="{00000000-0005-0000-0000-000047770000}"/>
    <cellStyle name="Note 3 3 3 2" xfId="30682" xr:uid="{00000000-0005-0000-0000-000048770000}"/>
    <cellStyle name="Note 3 3 3 2 2" xfId="30683" xr:uid="{00000000-0005-0000-0000-000049770000}"/>
    <cellStyle name="Note 3 3 3 3" xfId="30684" xr:uid="{00000000-0005-0000-0000-00004A770000}"/>
    <cellStyle name="Note 3 3 4" xfId="30685" xr:uid="{00000000-0005-0000-0000-00004B770000}"/>
    <cellStyle name="Note 3 3 4 2" xfId="30686" xr:uid="{00000000-0005-0000-0000-00004C770000}"/>
    <cellStyle name="Note 3 3 5" xfId="30687" xr:uid="{00000000-0005-0000-0000-00004D770000}"/>
    <cellStyle name="Note 3 3 5 2" xfId="30688" xr:uid="{00000000-0005-0000-0000-00004E770000}"/>
    <cellStyle name="Note 3 3 6" xfId="30689" xr:uid="{00000000-0005-0000-0000-00004F770000}"/>
    <cellStyle name="Note 3 3 6 2" xfId="30690" xr:uid="{00000000-0005-0000-0000-000050770000}"/>
    <cellStyle name="Note 3 3 7" xfId="30691" xr:uid="{00000000-0005-0000-0000-000051770000}"/>
    <cellStyle name="Note 3 3 7 2" xfId="30692" xr:uid="{00000000-0005-0000-0000-000052770000}"/>
    <cellStyle name="Note 3 3 8" xfId="30693" xr:uid="{00000000-0005-0000-0000-000053770000}"/>
    <cellStyle name="Note 3 4" xfId="30694" xr:uid="{00000000-0005-0000-0000-000054770000}"/>
    <cellStyle name="Note 3 4 10" xfId="30695" xr:uid="{00000000-0005-0000-0000-000055770000}"/>
    <cellStyle name="Note 3 4 10 2" xfId="30696" xr:uid="{00000000-0005-0000-0000-000056770000}"/>
    <cellStyle name="Note 3 4 11" xfId="30697" xr:uid="{00000000-0005-0000-0000-000057770000}"/>
    <cellStyle name="Note 3 4 2" xfId="30698" xr:uid="{00000000-0005-0000-0000-000058770000}"/>
    <cellStyle name="Note 3 4 2 2" xfId="30699" xr:uid="{00000000-0005-0000-0000-000059770000}"/>
    <cellStyle name="Note 3 4 2 2 2" xfId="30700" xr:uid="{00000000-0005-0000-0000-00005A770000}"/>
    <cellStyle name="Note 3 4 2 3" xfId="30701" xr:uid="{00000000-0005-0000-0000-00005B770000}"/>
    <cellStyle name="Note 3 4 3" xfId="30702" xr:uid="{00000000-0005-0000-0000-00005C770000}"/>
    <cellStyle name="Note 3 4 3 2" xfId="30703" xr:uid="{00000000-0005-0000-0000-00005D770000}"/>
    <cellStyle name="Note 3 4 4" xfId="30704" xr:uid="{00000000-0005-0000-0000-00005E770000}"/>
    <cellStyle name="Note 3 4 4 2" xfId="30705" xr:uid="{00000000-0005-0000-0000-00005F770000}"/>
    <cellStyle name="Note 3 4 5" xfId="30706" xr:uid="{00000000-0005-0000-0000-000060770000}"/>
    <cellStyle name="Note 3 4 5 2" xfId="30707" xr:uid="{00000000-0005-0000-0000-000061770000}"/>
    <cellStyle name="Note 3 4 6" xfId="30708" xr:uid="{00000000-0005-0000-0000-000062770000}"/>
    <cellStyle name="Note 3 4 6 2" xfId="30709" xr:uid="{00000000-0005-0000-0000-000063770000}"/>
    <cellStyle name="Note 3 4 7" xfId="30710" xr:uid="{00000000-0005-0000-0000-000064770000}"/>
    <cellStyle name="Note 3 4 7 2" xfId="30711" xr:uid="{00000000-0005-0000-0000-000065770000}"/>
    <cellStyle name="Note 3 4 8" xfId="30712" xr:uid="{00000000-0005-0000-0000-000066770000}"/>
    <cellStyle name="Note 3 4 8 2" xfId="30713" xr:uid="{00000000-0005-0000-0000-000067770000}"/>
    <cellStyle name="Note 3 4 9" xfId="30714" xr:uid="{00000000-0005-0000-0000-000068770000}"/>
    <cellStyle name="Note 3 4 9 2" xfId="30715" xr:uid="{00000000-0005-0000-0000-000069770000}"/>
    <cellStyle name="Note 3 5" xfId="30716" xr:uid="{00000000-0005-0000-0000-00006A770000}"/>
    <cellStyle name="Note 3 5 10" xfId="30717" xr:uid="{00000000-0005-0000-0000-00006B770000}"/>
    <cellStyle name="Note 3 5 10 2" xfId="30718" xr:uid="{00000000-0005-0000-0000-00006C770000}"/>
    <cellStyle name="Note 3 5 11" xfId="30719" xr:uid="{00000000-0005-0000-0000-00006D770000}"/>
    <cellStyle name="Note 3 5 2" xfId="30720" xr:uid="{00000000-0005-0000-0000-00006E770000}"/>
    <cellStyle name="Note 3 5 2 2" xfId="30721" xr:uid="{00000000-0005-0000-0000-00006F770000}"/>
    <cellStyle name="Note 3 5 2 2 2" xfId="30722" xr:uid="{00000000-0005-0000-0000-000070770000}"/>
    <cellStyle name="Note 3 5 2 3" xfId="30723" xr:uid="{00000000-0005-0000-0000-000071770000}"/>
    <cellStyle name="Note 3 5 3" xfId="30724" xr:uid="{00000000-0005-0000-0000-000072770000}"/>
    <cellStyle name="Note 3 5 3 2" xfId="30725" xr:uid="{00000000-0005-0000-0000-000073770000}"/>
    <cellStyle name="Note 3 5 4" xfId="30726" xr:uid="{00000000-0005-0000-0000-000074770000}"/>
    <cellStyle name="Note 3 5 4 2" xfId="30727" xr:uid="{00000000-0005-0000-0000-000075770000}"/>
    <cellStyle name="Note 3 5 5" xfId="30728" xr:uid="{00000000-0005-0000-0000-000076770000}"/>
    <cellStyle name="Note 3 5 5 2" xfId="30729" xr:uid="{00000000-0005-0000-0000-000077770000}"/>
    <cellStyle name="Note 3 5 6" xfId="30730" xr:uid="{00000000-0005-0000-0000-000078770000}"/>
    <cellStyle name="Note 3 5 6 2" xfId="30731" xr:uid="{00000000-0005-0000-0000-000079770000}"/>
    <cellStyle name="Note 3 5 7" xfId="30732" xr:uid="{00000000-0005-0000-0000-00007A770000}"/>
    <cellStyle name="Note 3 5 7 2" xfId="30733" xr:uid="{00000000-0005-0000-0000-00007B770000}"/>
    <cellStyle name="Note 3 5 8" xfId="30734" xr:uid="{00000000-0005-0000-0000-00007C770000}"/>
    <cellStyle name="Note 3 5 8 2" xfId="30735" xr:uid="{00000000-0005-0000-0000-00007D770000}"/>
    <cellStyle name="Note 3 5 9" xfId="30736" xr:uid="{00000000-0005-0000-0000-00007E770000}"/>
    <cellStyle name="Note 3 5 9 2" xfId="30737" xr:uid="{00000000-0005-0000-0000-00007F770000}"/>
    <cellStyle name="Note 3 6" xfId="30738" xr:uid="{00000000-0005-0000-0000-000080770000}"/>
    <cellStyle name="Note 3 6 10" xfId="30739" xr:uid="{00000000-0005-0000-0000-000081770000}"/>
    <cellStyle name="Note 3 6 10 2" xfId="30740" xr:uid="{00000000-0005-0000-0000-000082770000}"/>
    <cellStyle name="Note 3 6 11" xfId="30741" xr:uid="{00000000-0005-0000-0000-000083770000}"/>
    <cellStyle name="Note 3 6 2" xfId="30742" xr:uid="{00000000-0005-0000-0000-000084770000}"/>
    <cellStyle name="Note 3 6 2 2" xfId="30743" xr:uid="{00000000-0005-0000-0000-000085770000}"/>
    <cellStyle name="Note 3 6 2 2 2" xfId="30744" xr:uid="{00000000-0005-0000-0000-000086770000}"/>
    <cellStyle name="Note 3 6 2 3" xfId="30745" xr:uid="{00000000-0005-0000-0000-000087770000}"/>
    <cellStyle name="Note 3 6 3" xfId="30746" xr:uid="{00000000-0005-0000-0000-000088770000}"/>
    <cellStyle name="Note 3 6 3 2" xfId="30747" xr:uid="{00000000-0005-0000-0000-000089770000}"/>
    <cellStyle name="Note 3 6 4" xfId="30748" xr:uid="{00000000-0005-0000-0000-00008A770000}"/>
    <cellStyle name="Note 3 6 4 2" xfId="30749" xr:uid="{00000000-0005-0000-0000-00008B770000}"/>
    <cellStyle name="Note 3 6 5" xfId="30750" xr:uid="{00000000-0005-0000-0000-00008C770000}"/>
    <cellStyle name="Note 3 6 5 2" xfId="30751" xr:uid="{00000000-0005-0000-0000-00008D770000}"/>
    <cellStyle name="Note 3 6 6" xfId="30752" xr:uid="{00000000-0005-0000-0000-00008E770000}"/>
    <cellStyle name="Note 3 6 6 2" xfId="30753" xr:uid="{00000000-0005-0000-0000-00008F770000}"/>
    <cellStyle name="Note 3 6 7" xfId="30754" xr:uid="{00000000-0005-0000-0000-000090770000}"/>
    <cellStyle name="Note 3 6 7 2" xfId="30755" xr:uid="{00000000-0005-0000-0000-000091770000}"/>
    <cellStyle name="Note 3 6 8" xfId="30756" xr:uid="{00000000-0005-0000-0000-000092770000}"/>
    <cellStyle name="Note 3 6 8 2" xfId="30757" xr:uid="{00000000-0005-0000-0000-000093770000}"/>
    <cellStyle name="Note 3 6 9" xfId="30758" xr:uid="{00000000-0005-0000-0000-000094770000}"/>
    <cellStyle name="Note 3 6 9 2" xfId="30759" xr:uid="{00000000-0005-0000-0000-000095770000}"/>
    <cellStyle name="Note 3 7" xfId="30760" xr:uid="{00000000-0005-0000-0000-000096770000}"/>
    <cellStyle name="Note 3 7 10" xfId="30761" xr:uid="{00000000-0005-0000-0000-000097770000}"/>
    <cellStyle name="Note 3 7 10 2" xfId="30762" xr:uid="{00000000-0005-0000-0000-000098770000}"/>
    <cellStyle name="Note 3 7 11" xfId="30763" xr:uid="{00000000-0005-0000-0000-000099770000}"/>
    <cellStyle name="Note 3 7 2" xfId="30764" xr:uid="{00000000-0005-0000-0000-00009A770000}"/>
    <cellStyle name="Note 3 7 2 2" xfId="30765" xr:uid="{00000000-0005-0000-0000-00009B770000}"/>
    <cellStyle name="Note 3 7 2 2 2" xfId="30766" xr:uid="{00000000-0005-0000-0000-00009C770000}"/>
    <cellStyle name="Note 3 7 2 3" xfId="30767" xr:uid="{00000000-0005-0000-0000-00009D770000}"/>
    <cellStyle name="Note 3 7 3" xfId="30768" xr:uid="{00000000-0005-0000-0000-00009E770000}"/>
    <cellStyle name="Note 3 7 3 2" xfId="30769" xr:uid="{00000000-0005-0000-0000-00009F770000}"/>
    <cellStyle name="Note 3 7 4" xfId="30770" xr:uid="{00000000-0005-0000-0000-0000A0770000}"/>
    <cellStyle name="Note 3 7 4 2" xfId="30771" xr:uid="{00000000-0005-0000-0000-0000A1770000}"/>
    <cellStyle name="Note 3 7 5" xfId="30772" xr:uid="{00000000-0005-0000-0000-0000A2770000}"/>
    <cellStyle name="Note 3 7 5 2" xfId="30773" xr:uid="{00000000-0005-0000-0000-0000A3770000}"/>
    <cellStyle name="Note 3 7 6" xfId="30774" xr:uid="{00000000-0005-0000-0000-0000A4770000}"/>
    <cellStyle name="Note 3 7 6 2" xfId="30775" xr:uid="{00000000-0005-0000-0000-0000A5770000}"/>
    <cellStyle name="Note 3 7 7" xfId="30776" xr:uid="{00000000-0005-0000-0000-0000A6770000}"/>
    <cellStyle name="Note 3 7 7 2" xfId="30777" xr:uid="{00000000-0005-0000-0000-0000A7770000}"/>
    <cellStyle name="Note 3 7 8" xfId="30778" xr:uid="{00000000-0005-0000-0000-0000A8770000}"/>
    <cellStyle name="Note 3 7 8 2" xfId="30779" xr:uid="{00000000-0005-0000-0000-0000A9770000}"/>
    <cellStyle name="Note 3 7 9" xfId="30780" xr:uid="{00000000-0005-0000-0000-0000AA770000}"/>
    <cellStyle name="Note 3 7 9 2" xfId="30781" xr:uid="{00000000-0005-0000-0000-0000AB770000}"/>
    <cellStyle name="Note 3 8" xfId="30782" xr:uid="{00000000-0005-0000-0000-0000AC770000}"/>
    <cellStyle name="Note 3 8 2" xfId="30783" xr:uid="{00000000-0005-0000-0000-0000AD770000}"/>
    <cellStyle name="Note 3 8 2 2" xfId="30784" xr:uid="{00000000-0005-0000-0000-0000AE770000}"/>
    <cellStyle name="Note 3 8 3" xfId="30785" xr:uid="{00000000-0005-0000-0000-0000AF770000}"/>
    <cellStyle name="Note 3 9" xfId="30786" xr:uid="{00000000-0005-0000-0000-0000B0770000}"/>
    <cellStyle name="Note 3 9 2" xfId="30787" xr:uid="{00000000-0005-0000-0000-0000B1770000}"/>
    <cellStyle name="Note 3_7 - Cap Add WS" xfId="30788" xr:uid="{00000000-0005-0000-0000-0000B2770000}"/>
    <cellStyle name="Note 4" xfId="30789" xr:uid="{00000000-0005-0000-0000-0000B3770000}"/>
    <cellStyle name="Note 4 10" xfId="30790" xr:uid="{00000000-0005-0000-0000-0000B4770000}"/>
    <cellStyle name="Note 4 10 2" xfId="30791" xr:uid="{00000000-0005-0000-0000-0000B5770000}"/>
    <cellStyle name="Note 4 11" xfId="30792" xr:uid="{00000000-0005-0000-0000-0000B6770000}"/>
    <cellStyle name="Note 4 11 2" xfId="30793" xr:uid="{00000000-0005-0000-0000-0000B7770000}"/>
    <cellStyle name="Note 4 12" xfId="30794" xr:uid="{00000000-0005-0000-0000-0000B8770000}"/>
    <cellStyle name="Note 4 12 2" xfId="30795" xr:uid="{00000000-0005-0000-0000-0000B9770000}"/>
    <cellStyle name="Note 4 13" xfId="30796" xr:uid="{00000000-0005-0000-0000-0000BA770000}"/>
    <cellStyle name="Note 4 13 2" xfId="30797" xr:uid="{00000000-0005-0000-0000-0000BB770000}"/>
    <cellStyle name="Note 4 14" xfId="30798" xr:uid="{00000000-0005-0000-0000-0000BC770000}"/>
    <cellStyle name="Note 4 2" xfId="30799" xr:uid="{00000000-0005-0000-0000-0000BD770000}"/>
    <cellStyle name="Note 4 2 10" xfId="30800" xr:uid="{00000000-0005-0000-0000-0000BE770000}"/>
    <cellStyle name="Note 4 2 10 2" xfId="30801" xr:uid="{00000000-0005-0000-0000-0000BF770000}"/>
    <cellStyle name="Note 4 2 11" xfId="30802" xr:uid="{00000000-0005-0000-0000-0000C0770000}"/>
    <cellStyle name="Note 4 2 11 2" xfId="30803" xr:uid="{00000000-0005-0000-0000-0000C1770000}"/>
    <cellStyle name="Note 4 2 12" xfId="30804" xr:uid="{00000000-0005-0000-0000-0000C2770000}"/>
    <cellStyle name="Note 4 2 12 2" xfId="30805" xr:uid="{00000000-0005-0000-0000-0000C3770000}"/>
    <cellStyle name="Note 4 2 13" xfId="30806" xr:uid="{00000000-0005-0000-0000-0000C4770000}"/>
    <cellStyle name="Note 4 2 2" xfId="30807" xr:uid="{00000000-0005-0000-0000-0000C5770000}"/>
    <cellStyle name="Note 4 2 2 2" xfId="30808" xr:uid="{00000000-0005-0000-0000-0000C6770000}"/>
    <cellStyle name="Note 4 2 2 2 2" xfId="30809" xr:uid="{00000000-0005-0000-0000-0000C7770000}"/>
    <cellStyle name="Note 4 2 2 2 2 2" xfId="30810" xr:uid="{00000000-0005-0000-0000-0000C8770000}"/>
    <cellStyle name="Note 4 2 2 2 3" xfId="30811" xr:uid="{00000000-0005-0000-0000-0000C9770000}"/>
    <cellStyle name="Note 4 2 2 3" xfId="30812" xr:uid="{00000000-0005-0000-0000-0000CA770000}"/>
    <cellStyle name="Note 4 2 2 3 2" xfId="30813" xr:uid="{00000000-0005-0000-0000-0000CB770000}"/>
    <cellStyle name="Note 4 2 2 3 2 2" xfId="30814" xr:uid="{00000000-0005-0000-0000-0000CC770000}"/>
    <cellStyle name="Note 4 2 2 3 3" xfId="30815" xr:uid="{00000000-0005-0000-0000-0000CD770000}"/>
    <cellStyle name="Note 4 2 2 4" xfId="30816" xr:uid="{00000000-0005-0000-0000-0000CE770000}"/>
    <cellStyle name="Note 4 2 2 4 2" xfId="30817" xr:uid="{00000000-0005-0000-0000-0000CF770000}"/>
    <cellStyle name="Note 4 2 2 5" xfId="30818" xr:uid="{00000000-0005-0000-0000-0000D0770000}"/>
    <cellStyle name="Note 4 2 2 5 2" xfId="30819" xr:uid="{00000000-0005-0000-0000-0000D1770000}"/>
    <cellStyle name="Note 4 2 2 6" xfId="30820" xr:uid="{00000000-0005-0000-0000-0000D2770000}"/>
    <cellStyle name="Note 4 2 2 6 2" xfId="30821" xr:uid="{00000000-0005-0000-0000-0000D3770000}"/>
    <cellStyle name="Note 4 2 2 7" xfId="30822" xr:uid="{00000000-0005-0000-0000-0000D4770000}"/>
    <cellStyle name="Note 4 2 2 7 2" xfId="30823" xr:uid="{00000000-0005-0000-0000-0000D5770000}"/>
    <cellStyle name="Note 4 2 2 8" xfId="30824" xr:uid="{00000000-0005-0000-0000-0000D6770000}"/>
    <cellStyle name="Note 4 2 3" xfId="30825" xr:uid="{00000000-0005-0000-0000-0000D7770000}"/>
    <cellStyle name="Note 4 2 3 10" xfId="30826" xr:uid="{00000000-0005-0000-0000-0000D8770000}"/>
    <cellStyle name="Note 4 2 3 10 2" xfId="30827" xr:uid="{00000000-0005-0000-0000-0000D9770000}"/>
    <cellStyle name="Note 4 2 3 11" xfId="30828" xr:uid="{00000000-0005-0000-0000-0000DA770000}"/>
    <cellStyle name="Note 4 2 3 2" xfId="30829" xr:uid="{00000000-0005-0000-0000-0000DB770000}"/>
    <cellStyle name="Note 4 2 3 2 2" xfId="30830" xr:uid="{00000000-0005-0000-0000-0000DC770000}"/>
    <cellStyle name="Note 4 2 3 2 2 2" xfId="30831" xr:uid="{00000000-0005-0000-0000-0000DD770000}"/>
    <cellStyle name="Note 4 2 3 2 3" xfId="30832" xr:uid="{00000000-0005-0000-0000-0000DE770000}"/>
    <cellStyle name="Note 4 2 3 3" xfId="30833" xr:uid="{00000000-0005-0000-0000-0000DF770000}"/>
    <cellStyle name="Note 4 2 3 3 2" xfId="30834" xr:uid="{00000000-0005-0000-0000-0000E0770000}"/>
    <cellStyle name="Note 4 2 3 4" xfId="30835" xr:uid="{00000000-0005-0000-0000-0000E1770000}"/>
    <cellStyle name="Note 4 2 3 4 2" xfId="30836" xr:uid="{00000000-0005-0000-0000-0000E2770000}"/>
    <cellStyle name="Note 4 2 3 5" xfId="30837" xr:uid="{00000000-0005-0000-0000-0000E3770000}"/>
    <cellStyle name="Note 4 2 3 5 2" xfId="30838" xr:uid="{00000000-0005-0000-0000-0000E4770000}"/>
    <cellStyle name="Note 4 2 3 6" xfId="30839" xr:uid="{00000000-0005-0000-0000-0000E5770000}"/>
    <cellStyle name="Note 4 2 3 6 2" xfId="30840" xr:uid="{00000000-0005-0000-0000-0000E6770000}"/>
    <cellStyle name="Note 4 2 3 7" xfId="30841" xr:uid="{00000000-0005-0000-0000-0000E7770000}"/>
    <cellStyle name="Note 4 2 3 7 2" xfId="30842" xr:uid="{00000000-0005-0000-0000-0000E8770000}"/>
    <cellStyle name="Note 4 2 3 8" xfId="30843" xr:uid="{00000000-0005-0000-0000-0000E9770000}"/>
    <cellStyle name="Note 4 2 3 8 2" xfId="30844" xr:uid="{00000000-0005-0000-0000-0000EA770000}"/>
    <cellStyle name="Note 4 2 3 9" xfId="30845" xr:uid="{00000000-0005-0000-0000-0000EB770000}"/>
    <cellStyle name="Note 4 2 3 9 2" xfId="30846" xr:uid="{00000000-0005-0000-0000-0000EC770000}"/>
    <cellStyle name="Note 4 2 4" xfId="30847" xr:uid="{00000000-0005-0000-0000-0000ED770000}"/>
    <cellStyle name="Note 4 2 4 10" xfId="30848" xr:uid="{00000000-0005-0000-0000-0000EE770000}"/>
    <cellStyle name="Note 4 2 4 10 2" xfId="30849" xr:uid="{00000000-0005-0000-0000-0000EF770000}"/>
    <cellStyle name="Note 4 2 4 11" xfId="30850" xr:uid="{00000000-0005-0000-0000-0000F0770000}"/>
    <cellStyle name="Note 4 2 4 2" xfId="30851" xr:uid="{00000000-0005-0000-0000-0000F1770000}"/>
    <cellStyle name="Note 4 2 4 2 2" xfId="30852" xr:uid="{00000000-0005-0000-0000-0000F2770000}"/>
    <cellStyle name="Note 4 2 4 2 2 2" xfId="30853" xr:uid="{00000000-0005-0000-0000-0000F3770000}"/>
    <cellStyle name="Note 4 2 4 2 3" xfId="30854" xr:uid="{00000000-0005-0000-0000-0000F4770000}"/>
    <cellStyle name="Note 4 2 4 3" xfId="30855" xr:uid="{00000000-0005-0000-0000-0000F5770000}"/>
    <cellStyle name="Note 4 2 4 3 2" xfId="30856" xr:uid="{00000000-0005-0000-0000-0000F6770000}"/>
    <cellStyle name="Note 4 2 4 4" xfId="30857" xr:uid="{00000000-0005-0000-0000-0000F7770000}"/>
    <cellStyle name="Note 4 2 4 4 2" xfId="30858" xr:uid="{00000000-0005-0000-0000-0000F8770000}"/>
    <cellStyle name="Note 4 2 4 5" xfId="30859" xr:uid="{00000000-0005-0000-0000-0000F9770000}"/>
    <cellStyle name="Note 4 2 4 5 2" xfId="30860" xr:uid="{00000000-0005-0000-0000-0000FA770000}"/>
    <cellStyle name="Note 4 2 4 6" xfId="30861" xr:uid="{00000000-0005-0000-0000-0000FB770000}"/>
    <cellStyle name="Note 4 2 4 6 2" xfId="30862" xr:uid="{00000000-0005-0000-0000-0000FC770000}"/>
    <cellStyle name="Note 4 2 4 7" xfId="30863" xr:uid="{00000000-0005-0000-0000-0000FD770000}"/>
    <cellStyle name="Note 4 2 4 7 2" xfId="30864" xr:uid="{00000000-0005-0000-0000-0000FE770000}"/>
    <cellStyle name="Note 4 2 4 8" xfId="30865" xr:uid="{00000000-0005-0000-0000-0000FF770000}"/>
    <cellStyle name="Note 4 2 4 8 2" xfId="30866" xr:uid="{00000000-0005-0000-0000-000000780000}"/>
    <cellStyle name="Note 4 2 4 9" xfId="30867" xr:uid="{00000000-0005-0000-0000-000001780000}"/>
    <cellStyle name="Note 4 2 4 9 2" xfId="30868" xr:uid="{00000000-0005-0000-0000-000002780000}"/>
    <cellStyle name="Note 4 2 5" xfId="30869" xr:uid="{00000000-0005-0000-0000-000003780000}"/>
    <cellStyle name="Note 4 2 5 10" xfId="30870" xr:uid="{00000000-0005-0000-0000-000004780000}"/>
    <cellStyle name="Note 4 2 5 10 2" xfId="30871" xr:uid="{00000000-0005-0000-0000-000005780000}"/>
    <cellStyle name="Note 4 2 5 11" xfId="30872" xr:uid="{00000000-0005-0000-0000-000006780000}"/>
    <cellStyle name="Note 4 2 5 2" xfId="30873" xr:uid="{00000000-0005-0000-0000-000007780000}"/>
    <cellStyle name="Note 4 2 5 2 2" xfId="30874" xr:uid="{00000000-0005-0000-0000-000008780000}"/>
    <cellStyle name="Note 4 2 5 2 2 2" xfId="30875" xr:uid="{00000000-0005-0000-0000-000009780000}"/>
    <cellStyle name="Note 4 2 5 2 3" xfId="30876" xr:uid="{00000000-0005-0000-0000-00000A780000}"/>
    <cellStyle name="Note 4 2 5 3" xfId="30877" xr:uid="{00000000-0005-0000-0000-00000B780000}"/>
    <cellStyle name="Note 4 2 5 3 2" xfId="30878" xr:uid="{00000000-0005-0000-0000-00000C780000}"/>
    <cellStyle name="Note 4 2 5 4" xfId="30879" xr:uid="{00000000-0005-0000-0000-00000D780000}"/>
    <cellStyle name="Note 4 2 5 4 2" xfId="30880" xr:uid="{00000000-0005-0000-0000-00000E780000}"/>
    <cellStyle name="Note 4 2 5 5" xfId="30881" xr:uid="{00000000-0005-0000-0000-00000F780000}"/>
    <cellStyle name="Note 4 2 5 5 2" xfId="30882" xr:uid="{00000000-0005-0000-0000-000010780000}"/>
    <cellStyle name="Note 4 2 5 6" xfId="30883" xr:uid="{00000000-0005-0000-0000-000011780000}"/>
    <cellStyle name="Note 4 2 5 6 2" xfId="30884" xr:uid="{00000000-0005-0000-0000-000012780000}"/>
    <cellStyle name="Note 4 2 5 7" xfId="30885" xr:uid="{00000000-0005-0000-0000-000013780000}"/>
    <cellStyle name="Note 4 2 5 7 2" xfId="30886" xr:uid="{00000000-0005-0000-0000-000014780000}"/>
    <cellStyle name="Note 4 2 5 8" xfId="30887" xr:uid="{00000000-0005-0000-0000-000015780000}"/>
    <cellStyle name="Note 4 2 5 8 2" xfId="30888" xr:uid="{00000000-0005-0000-0000-000016780000}"/>
    <cellStyle name="Note 4 2 5 9" xfId="30889" xr:uid="{00000000-0005-0000-0000-000017780000}"/>
    <cellStyle name="Note 4 2 5 9 2" xfId="30890" xr:uid="{00000000-0005-0000-0000-000018780000}"/>
    <cellStyle name="Note 4 2 6" xfId="30891" xr:uid="{00000000-0005-0000-0000-000019780000}"/>
    <cellStyle name="Note 4 2 6 10" xfId="30892" xr:uid="{00000000-0005-0000-0000-00001A780000}"/>
    <cellStyle name="Note 4 2 6 10 2" xfId="30893" xr:uid="{00000000-0005-0000-0000-00001B780000}"/>
    <cellStyle name="Note 4 2 6 11" xfId="30894" xr:uid="{00000000-0005-0000-0000-00001C780000}"/>
    <cellStyle name="Note 4 2 6 2" xfId="30895" xr:uid="{00000000-0005-0000-0000-00001D780000}"/>
    <cellStyle name="Note 4 2 6 2 2" xfId="30896" xr:uid="{00000000-0005-0000-0000-00001E780000}"/>
    <cellStyle name="Note 4 2 6 2 2 2" xfId="30897" xr:uid="{00000000-0005-0000-0000-00001F780000}"/>
    <cellStyle name="Note 4 2 6 2 3" xfId="30898" xr:uid="{00000000-0005-0000-0000-000020780000}"/>
    <cellStyle name="Note 4 2 6 3" xfId="30899" xr:uid="{00000000-0005-0000-0000-000021780000}"/>
    <cellStyle name="Note 4 2 6 3 2" xfId="30900" xr:uid="{00000000-0005-0000-0000-000022780000}"/>
    <cellStyle name="Note 4 2 6 4" xfId="30901" xr:uid="{00000000-0005-0000-0000-000023780000}"/>
    <cellStyle name="Note 4 2 6 4 2" xfId="30902" xr:uid="{00000000-0005-0000-0000-000024780000}"/>
    <cellStyle name="Note 4 2 6 5" xfId="30903" xr:uid="{00000000-0005-0000-0000-000025780000}"/>
    <cellStyle name="Note 4 2 6 5 2" xfId="30904" xr:uid="{00000000-0005-0000-0000-000026780000}"/>
    <cellStyle name="Note 4 2 6 6" xfId="30905" xr:uid="{00000000-0005-0000-0000-000027780000}"/>
    <cellStyle name="Note 4 2 6 6 2" xfId="30906" xr:uid="{00000000-0005-0000-0000-000028780000}"/>
    <cellStyle name="Note 4 2 6 7" xfId="30907" xr:uid="{00000000-0005-0000-0000-000029780000}"/>
    <cellStyle name="Note 4 2 6 7 2" xfId="30908" xr:uid="{00000000-0005-0000-0000-00002A780000}"/>
    <cellStyle name="Note 4 2 6 8" xfId="30909" xr:uid="{00000000-0005-0000-0000-00002B780000}"/>
    <cellStyle name="Note 4 2 6 8 2" xfId="30910" xr:uid="{00000000-0005-0000-0000-00002C780000}"/>
    <cellStyle name="Note 4 2 6 9" xfId="30911" xr:uid="{00000000-0005-0000-0000-00002D780000}"/>
    <cellStyle name="Note 4 2 6 9 2" xfId="30912" xr:uid="{00000000-0005-0000-0000-00002E780000}"/>
    <cellStyle name="Note 4 2 7" xfId="30913" xr:uid="{00000000-0005-0000-0000-00002F780000}"/>
    <cellStyle name="Note 4 2 7 2" xfId="30914" xr:uid="{00000000-0005-0000-0000-000030780000}"/>
    <cellStyle name="Note 4 2 7 2 2" xfId="30915" xr:uid="{00000000-0005-0000-0000-000031780000}"/>
    <cellStyle name="Note 4 2 7 3" xfId="30916" xr:uid="{00000000-0005-0000-0000-000032780000}"/>
    <cellStyle name="Note 4 2 8" xfId="30917" xr:uid="{00000000-0005-0000-0000-000033780000}"/>
    <cellStyle name="Note 4 2 8 2" xfId="30918" xr:uid="{00000000-0005-0000-0000-000034780000}"/>
    <cellStyle name="Note 4 2 9" xfId="30919" xr:uid="{00000000-0005-0000-0000-000035780000}"/>
    <cellStyle name="Note 4 2 9 2" xfId="30920" xr:uid="{00000000-0005-0000-0000-000036780000}"/>
    <cellStyle name="Note 4 3" xfId="30921" xr:uid="{00000000-0005-0000-0000-000037780000}"/>
    <cellStyle name="Note 4 3 2" xfId="30922" xr:uid="{00000000-0005-0000-0000-000038780000}"/>
    <cellStyle name="Note 4 3 2 2" xfId="30923" xr:uid="{00000000-0005-0000-0000-000039780000}"/>
    <cellStyle name="Note 4 3 2 2 2" xfId="30924" xr:uid="{00000000-0005-0000-0000-00003A780000}"/>
    <cellStyle name="Note 4 3 2 3" xfId="30925" xr:uid="{00000000-0005-0000-0000-00003B780000}"/>
    <cellStyle name="Note 4 3 3" xfId="30926" xr:uid="{00000000-0005-0000-0000-00003C780000}"/>
    <cellStyle name="Note 4 3 3 2" xfId="30927" xr:uid="{00000000-0005-0000-0000-00003D780000}"/>
    <cellStyle name="Note 4 3 3 2 2" xfId="30928" xr:uid="{00000000-0005-0000-0000-00003E780000}"/>
    <cellStyle name="Note 4 3 3 3" xfId="30929" xr:uid="{00000000-0005-0000-0000-00003F780000}"/>
    <cellStyle name="Note 4 3 4" xfId="30930" xr:uid="{00000000-0005-0000-0000-000040780000}"/>
    <cellStyle name="Note 4 3 4 2" xfId="30931" xr:uid="{00000000-0005-0000-0000-000041780000}"/>
    <cellStyle name="Note 4 3 5" xfId="30932" xr:uid="{00000000-0005-0000-0000-000042780000}"/>
    <cellStyle name="Note 4 3 5 2" xfId="30933" xr:uid="{00000000-0005-0000-0000-000043780000}"/>
    <cellStyle name="Note 4 3 6" xfId="30934" xr:uid="{00000000-0005-0000-0000-000044780000}"/>
    <cellStyle name="Note 4 3 6 2" xfId="30935" xr:uid="{00000000-0005-0000-0000-000045780000}"/>
    <cellStyle name="Note 4 3 7" xfId="30936" xr:uid="{00000000-0005-0000-0000-000046780000}"/>
    <cellStyle name="Note 4 3 7 2" xfId="30937" xr:uid="{00000000-0005-0000-0000-000047780000}"/>
    <cellStyle name="Note 4 3 8" xfId="30938" xr:uid="{00000000-0005-0000-0000-000048780000}"/>
    <cellStyle name="Note 4 4" xfId="30939" xr:uid="{00000000-0005-0000-0000-000049780000}"/>
    <cellStyle name="Note 4 4 10" xfId="30940" xr:uid="{00000000-0005-0000-0000-00004A780000}"/>
    <cellStyle name="Note 4 4 10 2" xfId="30941" xr:uid="{00000000-0005-0000-0000-00004B780000}"/>
    <cellStyle name="Note 4 4 11" xfId="30942" xr:uid="{00000000-0005-0000-0000-00004C780000}"/>
    <cellStyle name="Note 4 4 2" xfId="30943" xr:uid="{00000000-0005-0000-0000-00004D780000}"/>
    <cellStyle name="Note 4 4 2 2" xfId="30944" xr:uid="{00000000-0005-0000-0000-00004E780000}"/>
    <cellStyle name="Note 4 4 2 2 2" xfId="30945" xr:uid="{00000000-0005-0000-0000-00004F780000}"/>
    <cellStyle name="Note 4 4 2 3" xfId="30946" xr:uid="{00000000-0005-0000-0000-000050780000}"/>
    <cellStyle name="Note 4 4 3" xfId="30947" xr:uid="{00000000-0005-0000-0000-000051780000}"/>
    <cellStyle name="Note 4 4 3 2" xfId="30948" xr:uid="{00000000-0005-0000-0000-000052780000}"/>
    <cellStyle name="Note 4 4 4" xfId="30949" xr:uid="{00000000-0005-0000-0000-000053780000}"/>
    <cellStyle name="Note 4 4 4 2" xfId="30950" xr:uid="{00000000-0005-0000-0000-000054780000}"/>
    <cellStyle name="Note 4 4 5" xfId="30951" xr:uid="{00000000-0005-0000-0000-000055780000}"/>
    <cellStyle name="Note 4 4 5 2" xfId="30952" xr:uid="{00000000-0005-0000-0000-000056780000}"/>
    <cellStyle name="Note 4 4 6" xfId="30953" xr:uid="{00000000-0005-0000-0000-000057780000}"/>
    <cellStyle name="Note 4 4 6 2" xfId="30954" xr:uid="{00000000-0005-0000-0000-000058780000}"/>
    <cellStyle name="Note 4 4 7" xfId="30955" xr:uid="{00000000-0005-0000-0000-000059780000}"/>
    <cellStyle name="Note 4 4 7 2" xfId="30956" xr:uid="{00000000-0005-0000-0000-00005A780000}"/>
    <cellStyle name="Note 4 4 8" xfId="30957" xr:uid="{00000000-0005-0000-0000-00005B780000}"/>
    <cellStyle name="Note 4 4 8 2" xfId="30958" xr:uid="{00000000-0005-0000-0000-00005C780000}"/>
    <cellStyle name="Note 4 4 9" xfId="30959" xr:uid="{00000000-0005-0000-0000-00005D780000}"/>
    <cellStyle name="Note 4 4 9 2" xfId="30960" xr:uid="{00000000-0005-0000-0000-00005E780000}"/>
    <cellStyle name="Note 4 5" xfId="30961" xr:uid="{00000000-0005-0000-0000-00005F780000}"/>
    <cellStyle name="Note 4 5 10" xfId="30962" xr:uid="{00000000-0005-0000-0000-000060780000}"/>
    <cellStyle name="Note 4 5 10 2" xfId="30963" xr:uid="{00000000-0005-0000-0000-000061780000}"/>
    <cellStyle name="Note 4 5 11" xfId="30964" xr:uid="{00000000-0005-0000-0000-000062780000}"/>
    <cellStyle name="Note 4 5 2" xfId="30965" xr:uid="{00000000-0005-0000-0000-000063780000}"/>
    <cellStyle name="Note 4 5 2 2" xfId="30966" xr:uid="{00000000-0005-0000-0000-000064780000}"/>
    <cellStyle name="Note 4 5 2 2 2" xfId="30967" xr:uid="{00000000-0005-0000-0000-000065780000}"/>
    <cellStyle name="Note 4 5 2 3" xfId="30968" xr:uid="{00000000-0005-0000-0000-000066780000}"/>
    <cellStyle name="Note 4 5 3" xfId="30969" xr:uid="{00000000-0005-0000-0000-000067780000}"/>
    <cellStyle name="Note 4 5 3 2" xfId="30970" xr:uid="{00000000-0005-0000-0000-000068780000}"/>
    <cellStyle name="Note 4 5 4" xfId="30971" xr:uid="{00000000-0005-0000-0000-000069780000}"/>
    <cellStyle name="Note 4 5 4 2" xfId="30972" xr:uid="{00000000-0005-0000-0000-00006A780000}"/>
    <cellStyle name="Note 4 5 5" xfId="30973" xr:uid="{00000000-0005-0000-0000-00006B780000}"/>
    <cellStyle name="Note 4 5 5 2" xfId="30974" xr:uid="{00000000-0005-0000-0000-00006C780000}"/>
    <cellStyle name="Note 4 5 6" xfId="30975" xr:uid="{00000000-0005-0000-0000-00006D780000}"/>
    <cellStyle name="Note 4 5 6 2" xfId="30976" xr:uid="{00000000-0005-0000-0000-00006E780000}"/>
    <cellStyle name="Note 4 5 7" xfId="30977" xr:uid="{00000000-0005-0000-0000-00006F780000}"/>
    <cellStyle name="Note 4 5 7 2" xfId="30978" xr:uid="{00000000-0005-0000-0000-000070780000}"/>
    <cellStyle name="Note 4 5 8" xfId="30979" xr:uid="{00000000-0005-0000-0000-000071780000}"/>
    <cellStyle name="Note 4 5 8 2" xfId="30980" xr:uid="{00000000-0005-0000-0000-000072780000}"/>
    <cellStyle name="Note 4 5 9" xfId="30981" xr:uid="{00000000-0005-0000-0000-000073780000}"/>
    <cellStyle name="Note 4 5 9 2" xfId="30982" xr:uid="{00000000-0005-0000-0000-000074780000}"/>
    <cellStyle name="Note 4 6" xfId="30983" xr:uid="{00000000-0005-0000-0000-000075780000}"/>
    <cellStyle name="Note 4 6 10" xfId="30984" xr:uid="{00000000-0005-0000-0000-000076780000}"/>
    <cellStyle name="Note 4 6 10 2" xfId="30985" xr:uid="{00000000-0005-0000-0000-000077780000}"/>
    <cellStyle name="Note 4 6 11" xfId="30986" xr:uid="{00000000-0005-0000-0000-000078780000}"/>
    <cellStyle name="Note 4 6 2" xfId="30987" xr:uid="{00000000-0005-0000-0000-000079780000}"/>
    <cellStyle name="Note 4 6 2 2" xfId="30988" xr:uid="{00000000-0005-0000-0000-00007A780000}"/>
    <cellStyle name="Note 4 6 2 2 2" xfId="30989" xr:uid="{00000000-0005-0000-0000-00007B780000}"/>
    <cellStyle name="Note 4 6 2 3" xfId="30990" xr:uid="{00000000-0005-0000-0000-00007C780000}"/>
    <cellStyle name="Note 4 6 3" xfId="30991" xr:uid="{00000000-0005-0000-0000-00007D780000}"/>
    <cellStyle name="Note 4 6 3 2" xfId="30992" xr:uid="{00000000-0005-0000-0000-00007E780000}"/>
    <cellStyle name="Note 4 6 4" xfId="30993" xr:uid="{00000000-0005-0000-0000-00007F780000}"/>
    <cellStyle name="Note 4 6 4 2" xfId="30994" xr:uid="{00000000-0005-0000-0000-000080780000}"/>
    <cellStyle name="Note 4 6 5" xfId="30995" xr:uid="{00000000-0005-0000-0000-000081780000}"/>
    <cellStyle name="Note 4 6 5 2" xfId="30996" xr:uid="{00000000-0005-0000-0000-000082780000}"/>
    <cellStyle name="Note 4 6 6" xfId="30997" xr:uid="{00000000-0005-0000-0000-000083780000}"/>
    <cellStyle name="Note 4 6 6 2" xfId="30998" xr:uid="{00000000-0005-0000-0000-000084780000}"/>
    <cellStyle name="Note 4 6 7" xfId="30999" xr:uid="{00000000-0005-0000-0000-000085780000}"/>
    <cellStyle name="Note 4 6 7 2" xfId="31000" xr:uid="{00000000-0005-0000-0000-000086780000}"/>
    <cellStyle name="Note 4 6 8" xfId="31001" xr:uid="{00000000-0005-0000-0000-000087780000}"/>
    <cellStyle name="Note 4 6 8 2" xfId="31002" xr:uid="{00000000-0005-0000-0000-000088780000}"/>
    <cellStyle name="Note 4 6 9" xfId="31003" xr:uid="{00000000-0005-0000-0000-000089780000}"/>
    <cellStyle name="Note 4 6 9 2" xfId="31004" xr:uid="{00000000-0005-0000-0000-00008A780000}"/>
    <cellStyle name="Note 4 7" xfId="31005" xr:uid="{00000000-0005-0000-0000-00008B780000}"/>
    <cellStyle name="Note 4 7 10" xfId="31006" xr:uid="{00000000-0005-0000-0000-00008C780000}"/>
    <cellStyle name="Note 4 7 10 2" xfId="31007" xr:uid="{00000000-0005-0000-0000-00008D780000}"/>
    <cellStyle name="Note 4 7 11" xfId="31008" xr:uid="{00000000-0005-0000-0000-00008E780000}"/>
    <cellStyle name="Note 4 7 2" xfId="31009" xr:uid="{00000000-0005-0000-0000-00008F780000}"/>
    <cellStyle name="Note 4 7 2 2" xfId="31010" xr:uid="{00000000-0005-0000-0000-000090780000}"/>
    <cellStyle name="Note 4 7 2 2 2" xfId="31011" xr:uid="{00000000-0005-0000-0000-000091780000}"/>
    <cellStyle name="Note 4 7 2 3" xfId="31012" xr:uid="{00000000-0005-0000-0000-000092780000}"/>
    <cellStyle name="Note 4 7 3" xfId="31013" xr:uid="{00000000-0005-0000-0000-000093780000}"/>
    <cellStyle name="Note 4 7 3 2" xfId="31014" xr:uid="{00000000-0005-0000-0000-000094780000}"/>
    <cellStyle name="Note 4 7 4" xfId="31015" xr:uid="{00000000-0005-0000-0000-000095780000}"/>
    <cellStyle name="Note 4 7 4 2" xfId="31016" xr:uid="{00000000-0005-0000-0000-000096780000}"/>
    <cellStyle name="Note 4 7 5" xfId="31017" xr:uid="{00000000-0005-0000-0000-000097780000}"/>
    <cellStyle name="Note 4 7 5 2" xfId="31018" xr:uid="{00000000-0005-0000-0000-000098780000}"/>
    <cellStyle name="Note 4 7 6" xfId="31019" xr:uid="{00000000-0005-0000-0000-000099780000}"/>
    <cellStyle name="Note 4 7 6 2" xfId="31020" xr:uid="{00000000-0005-0000-0000-00009A780000}"/>
    <cellStyle name="Note 4 7 7" xfId="31021" xr:uid="{00000000-0005-0000-0000-00009B780000}"/>
    <cellStyle name="Note 4 7 7 2" xfId="31022" xr:uid="{00000000-0005-0000-0000-00009C780000}"/>
    <cellStyle name="Note 4 7 8" xfId="31023" xr:uid="{00000000-0005-0000-0000-00009D780000}"/>
    <cellStyle name="Note 4 7 8 2" xfId="31024" xr:uid="{00000000-0005-0000-0000-00009E780000}"/>
    <cellStyle name="Note 4 7 9" xfId="31025" xr:uid="{00000000-0005-0000-0000-00009F780000}"/>
    <cellStyle name="Note 4 7 9 2" xfId="31026" xr:uid="{00000000-0005-0000-0000-0000A0780000}"/>
    <cellStyle name="Note 4 8" xfId="31027" xr:uid="{00000000-0005-0000-0000-0000A1780000}"/>
    <cellStyle name="Note 4 8 2" xfId="31028" xr:uid="{00000000-0005-0000-0000-0000A2780000}"/>
    <cellStyle name="Note 4 8 2 2" xfId="31029" xr:uid="{00000000-0005-0000-0000-0000A3780000}"/>
    <cellStyle name="Note 4 8 3" xfId="31030" xr:uid="{00000000-0005-0000-0000-0000A4780000}"/>
    <cellStyle name="Note 4 9" xfId="31031" xr:uid="{00000000-0005-0000-0000-0000A5780000}"/>
    <cellStyle name="Note 4 9 2" xfId="31032" xr:uid="{00000000-0005-0000-0000-0000A6780000}"/>
    <cellStyle name="Note 4_7 - Cap Add WS" xfId="31033" xr:uid="{00000000-0005-0000-0000-0000A7780000}"/>
    <cellStyle name="Note 5" xfId="31034" xr:uid="{00000000-0005-0000-0000-0000A8780000}"/>
    <cellStyle name="Note 5 10" xfId="31035" xr:uid="{00000000-0005-0000-0000-0000A9780000}"/>
    <cellStyle name="Note 5 10 2" xfId="31036" xr:uid="{00000000-0005-0000-0000-0000AA780000}"/>
    <cellStyle name="Note 5 10 2 2" xfId="31037" xr:uid="{00000000-0005-0000-0000-0000AB780000}"/>
    <cellStyle name="Note 5 10 3" xfId="31038" xr:uid="{00000000-0005-0000-0000-0000AC780000}"/>
    <cellStyle name="Note 5 11" xfId="31039" xr:uid="{00000000-0005-0000-0000-0000AD780000}"/>
    <cellStyle name="Note 5 11 2" xfId="31040" xr:uid="{00000000-0005-0000-0000-0000AE780000}"/>
    <cellStyle name="Note 5 12" xfId="31041" xr:uid="{00000000-0005-0000-0000-0000AF780000}"/>
    <cellStyle name="Note 5 12 2" xfId="31042" xr:uid="{00000000-0005-0000-0000-0000B0780000}"/>
    <cellStyle name="Note 5 13" xfId="31043" xr:uid="{00000000-0005-0000-0000-0000B1780000}"/>
    <cellStyle name="Note 5 13 2" xfId="31044" xr:uid="{00000000-0005-0000-0000-0000B2780000}"/>
    <cellStyle name="Note 5 14" xfId="31045" xr:uid="{00000000-0005-0000-0000-0000B3780000}"/>
    <cellStyle name="Note 5 14 2" xfId="31046" xr:uid="{00000000-0005-0000-0000-0000B4780000}"/>
    <cellStyle name="Note 5 15" xfId="31047" xr:uid="{00000000-0005-0000-0000-0000B5780000}"/>
    <cellStyle name="Note 5 15 2" xfId="31048" xr:uid="{00000000-0005-0000-0000-0000B6780000}"/>
    <cellStyle name="Note 5 16" xfId="31049" xr:uid="{00000000-0005-0000-0000-0000B7780000}"/>
    <cellStyle name="Note 5 2" xfId="31050" xr:uid="{00000000-0005-0000-0000-0000B8780000}"/>
    <cellStyle name="Note 5 2 10" xfId="31051" xr:uid="{00000000-0005-0000-0000-0000B9780000}"/>
    <cellStyle name="Note 5 2 10 2" xfId="31052" xr:uid="{00000000-0005-0000-0000-0000BA780000}"/>
    <cellStyle name="Note 5 2 11" xfId="31053" xr:uid="{00000000-0005-0000-0000-0000BB780000}"/>
    <cellStyle name="Note 5 2 11 2" xfId="31054" xr:uid="{00000000-0005-0000-0000-0000BC780000}"/>
    <cellStyle name="Note 5 2 12" xfId="31055" xr:uid="{00000000-0005-0000-0000-0000BD780000}"/>
    <cellStyle name="Note 5 2 12 2" xfId="31056" xr:uid="{00000000-0005-0000-0000-0000BE780000}"/>
    <cellStyle name="Note 5 2 13" xfId="31057" xr:uid="{00000000-0005-0000-0000-0000BF780000}"/>
    <cellStyle name="Note 5 2 13 2" xfId="31058" xr:uid="{00000000-0005-0000-0000-0000C0780000}"/>
    <cellStyle name="Note 5 2 14" xfId="31059" xr:uid="{00000000-0005-0000-0000-0000C1780000}"/>
    <cellStyle name="Note 5 2 2" xfId="31060" xr:uid="{00000000-0005-0000-0000-0000C2780000}"/>
    <cellStyle name="Note 5 2 2 10" xfId="31061" xr:uid="{00000000-0005-0000-0000-0000C3780000}"/>
    <cellStyle name="Note 5 2 2 10 2" xfId="31062" xr:uid="{00000000-0005-0000-0000-0000C4780000}"/>
    <cellStyle name="Note 5 2 2 11" xfId="31063" xr:uid="{00000000-0005-0000-0000-0000C5780000}"/>
    <cellStyle name="Note 5 2 2 11 2" xfId="31064" xr:uid="{00000000-0005-0000-0000-0000C6780000}"/>
    <cellStyle name="Note 5 2 2 12" xfId="31065" xr:uid="{00000000-0005-0000-0000-0000C7780000}"/>
    <cellStyle name="Note 5 2 2 12 2" xfId="31066" xr:uid="{00000000-0005-0000-0000-0000C8780000}"/>
    <cellStyle name="Note 5 2 2 13" xfId="31067" xr:uid="{00000000-0005-0000-0000-0000C9780000}"/>
    <cellStyle name="Note 5 2 2 2" xfId="31068" xr:uid="{00000000-0005-0000-0000-0000CA780000}"/>
    <cellStyle name="Note 5 2 2 2 2" xfId="31069" xr:uid="{00000000-0005-0000-0000-0000CB780000}"/>
    <cellStyle name="Note 5 2 2 2 2 2" xfId="31070" xr:uid="{00000000-0005-0000-0000-0000CC780000}"/>
    <cellStyle name="Note 5 2 2 2 2 2 2" xfId="31071" xr:uid="{00000000-0005-0000-0000-0000CD780000}"/>
    <cellStyle name="Note 5 2 2 2 2 3" xfId="31072" xr:uid="{00000000-0005-0000-0000-0000CE780000}"/>
    <cellStyle name="Note 5 2 2 2 3" xfId="31073" xr:uid="{00000000-0005-0000-0000-0000CF780000}"/>
    <cellStyle name="Note 5 2 2 2 3 2" xfId="31074" xr:uid="{00000000-0005-0000-0000-0000D0780000}"/>
    <cellStyle name="Note 5 2 2 2 3 2 2" xfId="31075" xr:uid="{00000000-0005-0000-0000-0000D1780000}"/>
    <cellStyle name="Note 5 2 2 2 3 3" xfId="31076" xr:uid="{00000000-0005-0000-0000-0000D2780000}"/>
    <cellStyle name="Note 5 2 2 2 4" xfId="31077" xr:uid="{00000000-0005-0000-0000-0000D3780000}"/>
    <cellStyle name="Note 5 2 2 2 4 2" xfId="31078" xr:uid="{00000000-0005-0000-0000-0000D4780000}"/>
    <cellStyle name="Note 5 2 2 2 5" xfId="31079" xr:uid="{00000000-0005-0000-0000-0000D5780000}"/>
    <cellStyle name="Note 5 2 2 2 5 2" xfId="31080" xr:uid="{00000000-0005-0000-0000-0000D6780000}"/>
    <cellStyle name="Note 5 2 2 2 6" xfId="31081" xr:uid="{00000000-0005-0000-0000-0000D7780000}"/>
    <cellStyle name="Note 5 2 2 2 6 2" xfId="31082" xr:uid="{00000000-0005-0000-0000-0000D8780000}"/>
    <cellStyle name="Note 5 2 2 2 7" xfId="31083" xr:uid="{00000000-0005-0000-0000-0000D9780000}"/>
    <cellStyle name="Note 5 2 2 2 7 2" xfId="31084" xr:uid="{00000000-0005-0000-0000-0000DA780000}"/>
    <cellStyle name="Note 5 2 2 2 8" xfId="31085" xr:uid="{00000000-0005-0000-0000-0000DB780000}"/>
    <cellStyle name="Note 5 2 2 3" xfId="31086" xr:uid="{00000000-0005-0000-0000-0000DC780000}"/>
    <cellStyle name="Note 5 2 2 3 10" xfId="31087" xr:uid="{00000000-0005-0000-0000-0000DD780000}"/>
    <cellStyle name="Note 5 2 2 3 10 2" xfId="31088" xr:uid="{00000000-0005-0000-0000-0000DE780000}"/>
    <cellStyle name="Note 5 2 2 3 11" xfId="31089" xr:uid="{00000000-0005-0000-0000-0000DF780000}"/>
    <cellStyle name="Note 5 2 2 3 2" xfId="31090" xr:uid="{00000000-0005-0000-0000-0000E0780000}"/>
    <cellStyle name="Note 5 2 2 3 2 2" xfId="31091" xr:uid="{00000000-0005-0000-0000-0000E1780000}"/>
    <cellStyle name="Note 5 2 2 3 2 2 2" xfId="31092" xr:uid="{00000000-0005-0000-0000-0000E2780000}"/>
    <cellStyle name="Note 5 2 2 3 2 3" xfId="31093" xr:uid="{00000000-0005-0000-0000-0000E3780000}"/>
    <cellStyle name="Note 5 2 2 3 3" xfId="31094" xr:uid="{00000000-0005-0000-0000-0000E4780000}"/>
    <cellStyle name="Note 5 2 2 3 3 2" xfId="31095" xr:uid="{00000000-0005-0000-0000-0000E5780000}"/>
    <cellStyle name="Note 5 2 2 3 4" xfId="31096" xr:uid="{00000000-0005-0000-0000-0000E6780000}"/>
    <cellStyle name="Note 5 2 2 3 4 2" xfId="31097" xr:uid="{00000000-0005-0000-0000-0000E7780000}"/>
    <cellStyle name="Note 5 2 2 3 5" xfId="31098" xr:uid="{00000000-0005-0000-0000-0000E8780000}"/>
    <cellStyle name="Note 5 2 2 3 5 2" xfId="31099" xr:uid="{00000000-0005-0000-0000-0000E9780000}"/>
    <cellStyle name="Note 5 2 2 3 6" xfId="31100" xr:uid="{00000000-0005-0000-0000-0000EA780000}"/>
    <cellStyle name="Note 5 2 2 3 6 2" xfId="31101" xr:uid="{00000000-0005-0000-0000-0000EB780000}"/>
    <cellStyle name="Note 5 2 2 3 7" xfId="31102" xr:uid="{00000000-0005-0000-0000-0000EC780000}"/>
    <cellStyle name="Note 5 2 2 3 7 2" xfId="31103" xr:uid="{00000000-0005-0000-0000-0000ED780000}"/>
    <cellStyle name="Note 5 2 2 3 8" xfId="31104" xr:uid="{00000000-0005-0000-0000-0000EE780000}"/>
    <cellStyle name="Note 5 2 2 3 8 2" xfId="31105" xr:uid="{00000000-0005-0000-0000-0000EF780000}"/>
    <cellStyle name="Note 5 2 2 3 9" xfId="31106" xr:uid="{00000000-0005-0000-0000-0000F0780000}"/>
    <cellStyle name="Note 5 2 2 3 9 2" xfId="31107" xr:uid="{00000000-0005-0000-0000-0000F1780000}"/>
    <cellStyle name="Note 5 2 2 4" xfId="31108" xr:uid="{00000000-0005-0000-0000-0000F2780000}"/>
    <cellStyle name="Note 5 2 2 4 10" xfId="31109" xr:uid="{00000000-0005-0000-0000-0000F3780000}"/>
    <cellStyle name="Note 5 2 2 4 10 2" xfId="31110" xr:uid="{00000000-0005-0000-0000-0000F4780000}"/>
    <cellStyle name="Note 5 2 2 4 11" xfId="31111" xr:uid="{00000000-0005-0000-0000-0000F5780000}"/>
    <cellStyle name="Note 5 2 2 4 2" xfId="31112" xr:uid="{00000000-0005-0000-0000-0000F6780000}"/>
    <cellStyle name="Note 5 2 2 4 2 2" xfId="31113" xr:uid="{00000000-0005-0000-0000-0000F7780000}"/>
    <cellStyle name="Note 5 2 2 4 2 2 2" xfId="31114" xr:uid="{00000000-0005-0000-0000-0000F8780000}"/>
    <cellStyle name="Note 5 2 2 4 2 3" xfId="31115" xr:uid="{00000000-0005-0000-0000-0000F9780000}"/>
    <cellStyle name="Note 5 2 2 4 3" xfId="31116" xr:uid="{00000000-0005-0000-0000-0000FA780000}"/>
    <cellStyle name="Note 5 2 2 4 3 2" xfId="31117" xr:uid="{00000000-0005-0000-0000-0000FB780000}"/>
    <cellStyle name="Note 5 2 2 4 4" xfId="31118" xr:uid="{00000000-0005-0000-0000-0000FC780000}"/>
    <cellStyle name="Note 5 2 2 4 4 2" xfId="31119" xr:uid="{00000000-0005-0000-0000-0000FD780000}"/>
    <cellStyle name="Note 5 2 2 4 5" xfId="31120" xr:uid="{00000000-0005-0000-0000-0000FE780000}"/>
    <cellStyle name="Note 5 2 2 4 5 2" xfId="31121" xr:uid="{00000000-0005-0000-0000-0000FF780000}"/>
    <cellStyle name="Note 5 2 2 4 6" xfId="31122" xr:uid="{00000000-0005-0000-0000-000000790000}"/>
    <cellStyle name="Note 5 2 2 4 6 2" xfId="31123" xr:uid="{00000000-0005-0000-0000-000001790000}"/>
    <cellStyle name="Note 5 2 2 4 7" xfId="31124" xr:uid="{00000000-0005-0000-0000-000002790000}"/>
    <cellStyle name="Note 5 2 2 4 7 2" xfId="31125" xr:uid="{00000000-0005-0000-0000-000003790000}"/>
    <cellStyle name="Note 5 2 2 4 8" xfId="31126" xr:uid="{00000000-0005-0000-0000-000004790000}"/>
    <cellStyle name="Note 5 2 2 4 8 2" xfId="31127" xr:uid="{00000000-0005-0000-0000-000005790000}"/>
    <cellStyle name="Note 5 2 2 4 9" xfId="31128" xr:uid="{00000000-0005-0000-0000-000006790000}"/>
    <cellStyle name="Note 5 2 2 4 9 2" xfId="31129" xr:uid="{00000000-0005-0000-0000-000007790000}"/>
    <cellStyle name="Note 5 2 2 5" xfId="31130" xr:uid="{00000000-0005-0000-0000-000008790000}"/>
    <cellStyle name="Note 5 2 2 5 10" xfId="31131" xr:uid="{00000000-0005-0000-0000-000009790000}"/>
    <cellStyle name="Note 5 2 2 5 10 2" xfId="31132" xr:uid="{00000000-0005-0000-0000-00000A790000}"/>
    <cellStyle name="Note 5 2 2 5 11" xfId="31133" xr:uid="{00000000-0005-0000-0000-00000B790000}"/>
    <cellStyle name="Note 5 2 2 5 2" xfId="31134" xr:uid="{00000000-0005-0000-0000-00000C790000}"/>
    <cellStyle name="Note 5 2 2 5 2 2" xfId="31135" xr:uid="{00000000-0005-0000-0000-00000D790000}"/>
    <cellStyle name="Note 5 2 2 5 2 2 2" xfId="31136" xr:uid="{00000000-0005-0000-0000-00000E790000}"/>
    <cellStyle name="Note 5 2 2 5 2 3" xfId="31137" xr:uid="{00000000-0005-0000-0000-00000F790000}"/>
    <cellStyle name="Note 5 2 2 5 3" xfId="31138" xr:uid="{00000000-0005-0000-0000-000010790000}"/>
    <cellStyle name="Note 5 2 2 5 3 2" xfId="31139" xr:uid="{00000000-0005-0000-0000-000011790000}"/>
    <cellStyle name="Note 5 2 2 5 4" xfId="31140" xr:uid="{00000000-0005-0000-0000-000012790000}"/>
    <cellStyle name="Note 5 2 2 5 4 2" xfId="31141" xr:uid="{00000000-0005-0000-0000-000013790000}"/>
    <cellStyle name="Note 5 2 2 5 5" xfId="31142" xr:uid="{00000000-0005-0000-0000-000014790000}"/>
    <cellStyle name="Note 5 2 2 5 5 2" xfId="31143" xr:uid="{00000000-0005-0000-0000-000015790000}"/>
    <cellStyle name="Note 5 2 2 5 6" xfId="31144" xr:uid="{00000000-0005-0000-0000-000016790000}"/>
    <cellStyle name="Note 5 2 2 5 6 2" xfId="31145" xr:uid="{00000000-0005-0000-0000-000017790000}"/>
    <cellStyle name="Note 5 2 2 5 7" xfId="31146" xr:uid="{00000000-0005-0000-0000-000018790000}"/>
    <cellStyle name="Note 5 2 2 5 7 2" xfId="31147" xr:uid="{00000000-0005-0000-0000-000019790000}"/>
    <cellStyle name="Note 5 2 2 5 8" xfId="31148" xr:uid="{00000000-0005-0000-0000-00001A790000}"/>
    <cellStyle name="Note 5 2 2 5 8 2" xfId="31149" xr:uid="{00000000-0005-0000-0000-00001B790000}"/>
    <cellStyle name="Note 5 2 2 5 9" xfId="31150" xr:uid="{00000000-0005-0000-0000-00001C790000}"/>
    <cellStyle name="Note 5 2 2 5 9 2" xfId="31151" xr:uid="{00000000-0005-0000-0000-00001D790000}"/>
    <cellStyle name="Note 5 2 2 6" xfId="31152" xr:uid="{00000000-0005-0000-0000-00001E790000}"/>
    <cellStyle name="Note 5 2 2 6 10" xfId="31153" xr:uid="{00000000-0005-0000-0000-00001F790000}"/>
    <cellStyle name="Note 5 2 2 6 10 2" xfId="31154" xr:uid="{00000000-0005-0000-0000-000020790000}"/>
    <cellStyle name="Note 5 2 2 6 11" xfId="31155" xr:uid="{00000000-0005-0000-0000-000021790000}"/>
    <cellStyle name="Note 5 2 2 6 2" xfId="31156" xr:uid="{00000000-0005-0000-0000-000022790000}"/>
    <cellStyle name="Note 5 2 2 6 2 2" xfId="31157" xr:uid="{00000000-0005-0000-0000-000023790000}"/>
    <cellStyle name="Note 5 2 2 6 2 2 2" xfId="31158" xr:uid="{00000000-0005-0000-0000-000024790000}"/>
    <cellStyle name="Note 5 2 2 6 2 3" xfId="31159" xr:uid="{00000000-0005-0000-0000-000025790000}"/>
    <cellStyle name="Note 5 2 2 6 3" xfId="31160" xr:uid="{00000000-0005-0000-0000-000026790000}"/>
    <cellStyle name="Note 5 2 2 6 3 2" xfId="31161" xr:uid="{00000000-0005-0000-0000-000027790000}"/>
    <cellStyle name="Note 5 2 2 6 4" xfId="31162" xr:uid="{00000000-0005-0000-0000-000028790000}"/>
    <cellStyle name="Note 5 2 2 6 4 2" xfId="31163" xr:uid="{00000000-0005-0000-0000-000029790000}"/>
    <cellStyle name="Note 5 2 2 6 5" xfId="31164" xr:uid="{00000000-0005-0000-0000-00002A790000}"/>
    <cellStyle name="Note 5 2 2 6 5 2" xfId="31165" xr:uid="{00000000-0005-0000-0000-00002B790000}"/>
    <cellStyle name="Note 5 2 2 6 6" xfId="31166" xr:uid="{00000000-0005-0000-0000-00002C790000}"/>
    <cellStyle name="Note 5 2 2 6 6 2" xfId="31167" xr:uid="{00000000-0005-0000-0000-00002D790000}"/>
    <cellStyle name="Note 5 2 2 6 7" xfId="31168" xr:uid="{00000000-0005-0000-0000-00002E790000}"/>
    <cellStyle name="Note 5 2 2 6 7 2" xfId="31169" xr:uid="{00000000-0005-0000-0000-00002F790000}"/>
    <cellStyle name="Note 5 2 2 6 8" xfId="31170" xr:uid="{00000000-0005-0000-0000-000030790000}"/>
    <cellStyle name="Note 5 2 2 6 8 2" xfId="31171" xr:uid="{00000000-0005-0000-0000-000031790000}"/>
    <cellStyle name="Note 5 2 2 6 9" xfId="31172" xr:uid="{00000000-0005-0000-0000-000032790000}"/>
    <cellStyle name="Note 5 2 2 6 9 2" xfId="31173" xr:uid="{00000000-0005-0000-0000-000033790000}"/>
    <cellStyle name="Note 5 2 2 7" xfId="31174" xr:uid="{00000000-0005-0000-0000-000034790000}"/>
    <cellStyle name="Note 5 2 2 7 2" xfId="31175" xr:uid="{00000000-0005-0000-0000-000035790000}"/>
    <cellStyle name="Note 5 2 2 7 2 2" xfId="31176" xr:uid="{00000000-0005-0000-0000-000036790000}"/>
    <cellStyle name="Note 5 2 2 7 3" xfId="31177" xr:uid="{00000000-0005-0000-0000-000037790000}"/>
    <cellStyle name="Note 5 2 2 8" xfId="31178" xr:uid="{00000000-0005-0000-0000-000038790000}"/>
    <cellStyle name="Note 5 2 2 8 2" xfId="31179" xr:uid="{00000000-0005-0000-0000-000039790000}"/>
    <cellStyle name="Note 5 2 2 9" xfId="31180" xr:uid="{00000000-0005-0000-0000-00003A790000}"/>
    <cellStyle name="Note 5 2 2 9 2" xfId="31181" xr:uid="{00000000-0005-0000-0000-00003B790000}"/>
    <cellStyle name="Note 5 2 3" xfId="31182" xr:uid="{00000000-0005-0000-0000-00003C790000}"/>
    <cellStyle name="Note 5 2 3 2" xfId="31183" xr:uid="{00000000-0005-0000-0000-00003D790000}"/>
    <cellStyle name="Note 5 2 3 2 2" xfId="31184" xr:uid="{00000000-0005-0000-0000-00003E790000}"/>
    <cellStyle name="Note 5 2 3 2 2 2" xfId="31185" xr:uid="{00000000-0005-0000-0000-00003F790000}"/>
    <cellStyle name="Note 5 2 3 2 3" xfId="31186" xr:uid="{00000000-0005-0000-0000-000040790000}"/>
    <cellStyle name="Note 5 2 3 3" xfId="31187" xr:uid="{00000000-0005-0000-0000-000041790000}"/>
    <cellStyle name="Note 5 2 3 3 2" xfId="31188" xr:uid="{00000000-0005-0000-0000-000042790000}"/>
    <cellStyle name="Note 5 2 3 3 2 2" xfId="31189" xr:uid="{00000000-0005-0000-0000-000043790000}"/>
    <cellStyle name="Note 5 2 3 3 3" xfId="31190" xr:uid="{00000000-0005-0000-0000-000044790000}"/>
    <cellStyle name="Note 5 2 3 4" xfId="31191" xr:uid="{00000000-0005-0000-0000-000045790000}"/>
    <cellStyle name="Note 5 2 3 4 2" xfId="31192" xr:uid="{00000000-0005-0000-0000-000046790000}"/>
    <cellStyle name="Note 5 2 3 5" xfId="31193" xr:uid="{00000000-0005-0000-0000-000047790000}"/>
    <cellStyle name="Note 5 2 3 5 2" xfId="31194" xr:uid="{00000000-0005-0000-0000-000048790000}"/>
    <cellStyle name="Note 5 2 3 6" xfId="31195" xr:uid="{00000000-0005-0000-0000-000049790000}"/>
    <cellStyle name="Note 5 2 3 6 2" xfId="31196" xr:uid="{00000000-0005-0000-0000-00004A790000}"/>
    <cellStyle name="Note 5 2 3 7" xfId="31197" xr:uid="{00000000-0005-0000-0000-00004B790000}"/>
    <cellStyle name="Note 5 2 3 7 2" xfId="31198" xr:uid="{00000000-0005-0000-0000-00004C790000}"/>
    <cellStyle name="Note 5 2 3 8" xfId="31199" xr:uid="{00000000-0005-0000-0000-00004D790000}"/>
    <cellStyle name="Note 5 2 4" xfId="31200" xr:uid="{00000000-0005-0000-0000-00004E790000}"/>
    <cellStyle name="Note 5 2 4 10" xfId="31201" xr:uid="{00000000-0005-0000-0000-00004F790000}"/>
    <cellStyle name="Note 5 2 4 10 2" xfId="31202" xr:uid="{00000000-0005-0000-0000-000050790000}"/>
    <cellStyle name="Note 5 2 4 11" xfId="31203" xr:uid="{00000000-0005-0000-0000-000051790000}"/>
    <cellStyle name="Note 5 2 4 2" xfId="31204" xr:uid="{00000000-0005-0000-0000-000052790000}"/>
    <cellStyle name="Note 5 2 4 2 2" xfId="31205" xr:uid="{00000000-0005-0000-0000-000053790000}"/>
    <cellStyle name="Note 5 2 4 2 2 2" xfId="31206" xr:uid="{00000000-0005-0000-0000-000054790000}"/>
    <cellStyle name="Note 5 2 4 2 3" xfId="31207" xr:uid="{00000000-0005-0000-0000-000055790000}"/>
    <cellStyle name="Note 5 2 4 3" xfId="31208" xr:uid="{00000000-0005-0000-0000-000056790000}"/>
    <cellStyle name="Note 5 2 4 3 2" xfId="31209" xr:uid="{00000000-0005-0000-0000-000057790000}"/>
    <cellStyle name="Note 5 2 4 4" xfId="31210" xr:uid="{00000000-0005-0000-0000-000058790000}"/>
    <cellStyle name="Note 5 2 4 4 2" xfId="31211" xr:uid="{00000000-0005-0000-0000-000059790000}"/>
    <cellStyle name="Note 5 2 4 5" xfId="31212" xr:uid="{00000000-0005-0000-0000-00005A790000}"/>
    <cellStyle name="Note 5 2 4 5 2" xfId="31213" xr:uid="{00000000-0005-0000-0000-00005B790000}"/>
    <cellStyle name="Note 5 2 4 6" xfId="31214" xr:uid="{00000000-0005-0000-0000-00005C790000}"/>
    <cellStyle name="Note 5 2 4 6 2" xfId="31215" xr:uid="{00000000-0005-0000-0000-00005D790000}"/>
    <cellStyle name="Note 5 2 4 7" xfId="31216" xr:uid="{00000000-0005-0000-0000-00005E790000}"/>
    <cellStyle name="Note 5 2 4 7 2" xfId="31217" xr:uid="{00000000-0005-0000-0000-00005F790000}"/>
    <cellStyle name="Note 5 2 4 8" xfId="31218" xr:uid="{00000000-0005-0000-0000-000060790000}"/>
    <cellStyle name="Note 5 2 4 8 2" xfId="31219" xr:uid="{00000000-0005-0000-0000-000061790000}"/>
    <cellStyle name="Note 5 2 4 9" xfId="31220" xr:uid="{00000000-0005-0000-0000-000062790000}"/>
    <cellStyle name="Note 5 2 4 9 2" xfId="31221" xr:uid="{00000000-0005-0000-0000-000063790000}"/>
    <cellStyle name="Note 5 2 5" xfId="31222" xr:uid="{00000000-0005-0000-0000-000064790000}"/>
    <cellStyle name="Note 5 2 5 10" xfId="31223" xr:uid="{00000000-0005-0000-0000-000065790000}"/>
    <cellStyle name="Note 5 2 5 10 2" xfId="31224" xr:uid="{00000000-0005-0000-0000-000066790000}"/>
    <cellStyle name="Note 5 2 5 11" xfId="31225" xr:uid="{00000000-0005-0000-0000-000067790000}"/>
    <cellStyle name="Note 5 2 5 2" xfId="31226" xr:uid="{00000000-0005-0000-0000-000068790000}"/>
    <cellStyle name="Note 5 2 5 2 2" xfId="31227" xr:uid="{00000000-0005-0000-0000-000069790000}"/>
    <cellStyle name="Note 5 2 5 2 2 2" xfId="31228" xr:uid="{00000000-0005-0000-0000-00006A790000}"/>
    <cellStyle name="Note 5 2 5 2 3" xfId="31229" xr:uid="{00000000-0005-0000-0000-00006B790000}"/>
    <cellStyle name="Note 5 2 5 3" xfId="31230" xr:uid="{00000000-0005-0000-0000-00006C790000}"/>
    <cellStyle name="Note 5 2 5 3 2" xfId="31231" xr:uid="{00000000-0005-0000-0000-00006D790000}"/>
    <cellStyle name="Note 5 2 5 4" xfId="31232" xr:uid="{00000000-0005-0000-0000-00006E790000}"/>
    <cellStyle name="Note 5 2 5 4 2" xfId="31233" xr:uid="{00000000-0005-0000-0000-00006F790000}"/>
    <cellStyle name="Note 5 2 5 5" xfId="31234" xr:uid="{00000000-0005-0000-0000-000070790000}"/>
    <cellStyle name="Note 5 2 5 5 2" xfId="31235" xr:uid="{00000000-0005-0000-0000-000071790000}"/>
    <cellStyle name="Note 5 2 5 6" xfId="31236" xr:uid="{00000000-0005-0000-0000-000072790000}"/>
    <cellStyle name="Note 5 2 5 6 2" xfId="31237" xr:uid="{00000000-0005-0000-0000-000073790000}"/>
    <cellStyle name="Note 5 2 5 7" xfId="31238" xr:uid="{00000000-0005-0000-0000-000074790000}"/>
    <cellStyle name="Note 5 2 5 7 2" xfId="31239" xr:uid="{00000000-0005-0000-0000-000075790000}"/>
    <cellStyle name="Note 5 2 5 8" xfId="31240" xr:uid="{00000000-0005-0000-0000-000076790000}"/>
    <cellStyle name="Note 5 2 5 8 2" xfId="31241" xr:uid="{00000000-0005-0000-0000-000077790000}"/>
    <cellStyle name="Note 5 2 5 9" xfId="31242" xr:uid="{00000000-0005-0000-0000-000078790000}"/>
    <cellStyle name="Note 5 2 5 9 2" xfId="31243" xr:uid="{00000000-0005-0000-0000-000079790000}"/>
    <cellStyle name="Note 5 2 6" xfId="31244" xr:uid="{00000000-0005-0000-0000-00007A790000}"/>
    <cellStyle name="Note 5 2 6 10" xfId="31245" xr:uid="{00000000-0005-0000-0000-00007B790000}"/>
    <cellStyle name="Note 5 2 6 10 2" xfId="31246" xr:uid="{00000000-0005-0000-0000-00007C790000}"/>
    <cellStyle name="Note 5 2 6 11" xfId="31247" xr:uid="{00000000-0005-0000-0000-00007D790000}"/>
    <cellStyle name="Note 5 2 6 2" xfId="31248" xr:uid="{00000000-0005-0000-0000-00007E790000}"/>
    <cellStyle name="Note 5 2 6 2 2" xfId="31249" xr:uid="{00000000-0005-0000-0000-00007F790000}"/>
    <cellStyle name="Note 5 2 6 2 2 2" xfId="31250" xr:uid="{00000000-0005-0000-0000-000080790000}"/>
    <cellStyle name="Note 5 2 6 2 3" xfId="31251" xr:uid="{00000000-0005-0000-0000-000081790000}"/>
    <cellStyle name="Note 5 2 6 3" xfId="31252" xr:uid="{00000000-0005-0000-0000-000082790000}"/>
    <cellStyle name="Note 5 2 6 3 2" xfId="31253" xr:uid="{00000000-0005-0000-0000-000083790000}"/>
    <cellStyle name="Note 5 2 6 4" xfId="31254" xr:uid="{00000000-0005-0000-0000-000084790000}"/>
    <cellStyle name="Note 5 2 6 4 2" xfId="31255" xr:uid="{00000000-0005-0000-0000-000085790000}"/>
    <cellStyle name="Note 5 2 6 5" xfId="31256" xr:uid="{00000000-0005-0000-0000-000086790000}"/>
    <cellStyle name="Note 5 2 6 5 2" xfId="31257" xr:uid="{00000000-0005-0000-0000-000087790000}"/>
    <cellStyle name="Note 5 2 6 6" xfId="31258" xr:uid="{00000000-0005-0000-0000-000088790000}"/>
    <cellStyle name="Note 5 2 6 6 2" xfId="31259" xr:uid="{00000000-0005-0000-0000-000089790000}"/>
    <cellStyle name="Note 5 2 6 7" xfId="31260" xr:uid="{00000000-0005-0000-0000-00008A790000}"/>
    <cellStyle name="Note 5 2 6 7 2" xfId="31261" xr:uid="{00000000-0005-0000-0000-00008B790000}"/>
    <cellStyle name="Note 5 2 6 8" xfId="31262" xr:uid="{00000000-0005-0000-0000-00008C790000}"/>
    <cellStyle name="Note 5 2 6 8 2" xfId="31263" xr:uid="{00000000-0005-0000-0000-00008D790000}"/>
    <cellStyle name="Note 5 2 6 9" xfId="31264" xr:uid="{00000000-0005-0000-0000-00008E790000}"/>
    <cellStyle name="Note 5 2 6 9 2" xfId="31265" xr:uid="{00000000-0005-0000-0000-00008F790000}"/>
    <cellStyle name="Note 5 2 7" xfId="31266" xr:uid="{00000000-0005-0000-0000-000090790000}"/>
    <cellStyle name="Note 5 2 7 10" xfId="31267" xr:uid="{00000000-0005-0000-0000-000091790000}"/>
    <cellStyle name="Note 5 2 7 10 2" xfId="31268" xr:uid="{00000000-0005-0000-0000-000092790000}"/>
    <cellStyle name="Note 5 2 7 11" xfId="31269" xr:uid="{00000000-0005-0000-0000-000093790000}"/>
    <cellStyle name="Note 5 2 7 2" xfId="31270" xr:uid="{00000000-0005-0000-0000-000094790000}"/>
    <cellStyle name="Note 5 2 7 2 2" xfId="31271" xr:uid="{00000000-0005-0000-0000-000095790000}"/>
    <cellStyle name="Note 5 2 7 2 2 2" xfId="31272" xr:uid="{00000000-0005-0000-0000-000096790000}"/>
    <cellStyle name="Note 5 2 7 2 3" xfId="31273" xr:uid="{00000000-0005-0000-0000-000097790000}"/>
    <cellStyle name="Note 5 2 7 3" xfId="31274" xr:uid="{00000000-0005-0000-0000-000098790000}"/>
    <cellStyle name="Note 5 2 7 3 2" xfId="31275" xr:uid="{00000000-0005-0000-0000-000099790000}"/>
    <cellStyle name="Note 5 2 7 4" xfId="31276" xr:uid="{00000000-0005-0000-0000-00009A790000}"/>
    <cellStyle name="Note 5 2 7 4 2" xfId="31277" xr:uid="{00000000-0005-0000-0000-00009B790000}"/>
    <cellStyle name="Note 5 2 7 5" xfId="31278" xr:uid="{00000000-0005-0000-0000-00009C790000}"/>
    <cellStyle name="Note 5 2 7 5 2" xfId="31279" xr:uid="{00000000-0005-0000-0000-00009D790000}"/>
    <cellStyle name="Note 5 2 7 6" xfId="31280" xr:uid="{00000000-0005-0000-0000-00009E790000}"/>
    <cellStyle name="Note 5 2 7 6 2" xfId="31281" xr:uid="{00000000-0005-0000-0000-00009F790000}"/>
    <cellStyle name="Note 5 2 7 7" xfId="31282" xr:uid="{00000000-0005-0000-0000-0000A0790000}"/>
    <cellStyle name="Note 5 2 7 7 2" xfId="31283" xr:uid="{00000000-0005-0000-0000-0000A1790000}"/>
    <cellStyle name="Note 5 2 7 8" xfId="31284" xr:uid="{00000000-0005-0000-0000-0000A2790000}"/>
    <cellStyle name="Note 5 2 7 8 2" xfId="31285" xr:uid="{00000000-0005-0000-0000-0000A3790000}"/>
    <cellStyle name="Note 5 2 7 9" xfId="31286" xr:uid="{00000000-0005-0000-0000-0000A4790000}"/>
    <cellStyle name="Note 5 2 7 9 2" xfId="31287" xr:uid="{00000000-0005-0000-0000-0000A5790000}"/>
    <cellStyle name="Note 5 2 8" xfId="31288" xr:uid="{00000000-0005-0000-0000-0000A6790000}"/>
    <cellStyle name="Note 5 2 8 2" xfId="31289" xr:uid="{00000000-0005-0000-0000-0000A7790000}"/>
    <cellStyle name="Note 5 2 8 2 2" xfId="31290" xr:uid="{00000000-0005-0000-0000-0000A8790000}"/>
    <cellStyle name="Note 5 2 8 3" xfId="31291" xr:uid="{00000000-0005-0000-0000-0000A9790000}"/>
    <cellStyle name="Note 5 2 9" xfId="31292" xr:uid="{00000000-0005-0000-0000-0000AA790000}"/>
    <cellStyle name="Note 5 2 9 2" xfId="31293" xr:uid="{00000000-0005-0000-0000-0000AB790000}"/>
    <cellStyle name="Note 5 2_7 - Cap Add WS" xfId="31294" xr:uid="{00000000-0005-0000-0000-0000AC790000}"/>
    <cellStyle name="Note 5 3" xfId="31295" xr:uid="{00000000-0005-0000-0000-0000AD790000}"/>
    <cellStyle name="Note 5 3 10" xfId="31296" xr:uid="{00000000-0005-0000-0000-0000AE790000}"/>
    <cellStyle name="Note 5 3 10 2" xfId="31297" xr:uid="{00000000-0005-0000-0000-0000AF790000}"/>
    <cellStyle name="Note 5 3 11" xfId="31298" xr:uid="{00000000-0005-0000-0000-0000B0790000}"/>
    <cellStyle name="Note 5 3 11 2" xfId="31299" xr:uid="{00000000-0005-0000-0000-0000B1790000}"/>
    <cellStyle name="Note 5 3 12" xfId="31300" xr:uid="{00000000-0005-0000-0000-0000B2790000}"/>
    <cellStyle name="Note 5 3 12 2" xfId="31301" xr:uid="{00000000-0005-0000-0000-0000B3790000}"/>
    <cellStyle name="Note 5 3 13" xfId="31302" xr:uid="{00000000-0005-0000-0000-0000B4790000}"/>
    <cellStyle name="Note 5 3 13 2" xfId="31303" xr:uid="{00000000-0005-0000-0000-0000B5790000}"/>
    <cellStyle name="Note 5 3 14" xfId="31304" xr:uid="{00000000-0005-0000-0000-0000B6790000}"/>
    <cellStyle name="Note 5 3 2" xfId="31305" xr:uid="{00000000-0005-0000-0000-0000B7790000}"/>
    <cellStyle name="Note 5 3 2 10" xfId="31306" xr:uid="{00000000-0005-0000-0000-0000B8790000}"/>
    <cellStyle name="Note 5 3 2 10 2" xfId="31307" xr:uid="{00000000-0005-0000-0000-0000B9790000}"/>
    <cellStyle name="Note 5 3 2 11" xfId="31308" xr:uid="{00000000-0005-0000-0000-0000BA790000}"/>
    <cellStyle name="Note 5 3 2 11 2" xfId="31309" xr:uid="{00000000-0005-0000-0000-0000BB790000}"/>
    <cellStyle name="Note 5 3 2 12" xfId="31310" xr:uid="{00000000-0005-0000-0000-0000BC790000}"/>
    <cellStyle name="Note 5 3 2 12 2" xfId="31311" xr:uid="{00000000-0005-0000-0000-0000BD790000}"/>
    <cellStyle name="Note 5 3 2 13" xfId="31312" xr:uid="{00000000-0005-0000-0000-0000BE790000}"/>
    <cellStyle name="Note 5 3 2 2" xfId="31313" xr:uid="{00000000-0005-0000-0000-0000BF790000}"/>
    <cellStyle name="Note 5 3 2 2 2" xfId="31314" xr:uid="{00000000-0005-0000-0000-0000C0790000}"/>
    <cellStyle name="Note 5 3 2 2 2 2" xfId="31315" xr:uid="{00000000-0005-0000-0000-0000C1790000}"/>
    <cellStyle name="Note 5 3 2 2 2 2 2" xfId="31316" xr:uid="{00000000-0005-0000-0000-0000C2790000}"/>
    <cellStyle name="Note 5 3 2 2 2 3" xfId="31317" xr:uid="{00000000-0005-0000-0000-0000C3790000}"/>
    <cellStyle name="Note 5 3 2 2 3" xfId="31318" xr:uid="{00000000-0005-0000-0000-0000C4790000}"/>
    <cellStyle name="Note 5 3 2 2 3 2" xfId="31319" xr:uid="{00000000-0005-0000-0000-0000C5790000}"/>
    <cellStyle name="Note 5 3 2 2 3 2 2" xfId="31320" xr:uid="{00000000-0005-0000-0000-0000C6790000}"/>
    <cellStyle name="Note 5 3 2 2 3 3" xfId="31321" xr:uid="{00000000-0005-0000-0000-0000C7790000}"/>
    <cellStyle name="Note 5 3 2 2 4" xfId="31322" xr:uid="{00000000-0005-0000-0000-0000C8790000}"/>
    <cellStyle name="Note 5 3 2 2 4 2" xfId="31323" xr:uid="{00000000-0005-0000-0000-0000C9790000}"/>
    <cellStyle name="Note 5 3 2 2 5" xfId="31324" xr:uid="{00000000-0005-0000-0000-0000CA790000}"/>
    <cellStyle name="Note 5 3 2 2 5 2" xfId="31325" xr:uid="{00000000-0005-0000-0000-0000CB790000}"/>
    <cellStyle name="Note 5 3 2 2 6" xfId="31326" xr:uid="{00000000-0005-0000-0000-0000CC790000}"/>
    <cellStyle name="Note 5 3 2 2 6 2" xfId="31327" xr:uid="{00000000-0005-0000-0000-0000CD790000}"/>
    <cellStyle name="Note 5 3 2 2 7" xfId="31328" xr:uid="{00000000-0005-0000-0000-0000CE790000}"/>
    <cellStyle name="Note 5 3 2 2 7 2" xfId="31329" xr:uid="{00000000-0005-0000-0000-0000CF790000}"/>
    <cellStyle name="Note 5 3 2 2 8" xfId="31330" xr:uid="{00000000-0005-0000-0000-0000D0790000}"/>
    <cellStyle name="Note 5 3 2 3" xfId="31331" xr:uid="{00000000-0005-0000-0000-0000D1790000}"/>
    <cellStyle name="Note 5 3 2 3 10" xfId="31332" xr:uid="{00000000-0005-0000-0000-0000D2790000}"/>
    <cellStyle name="Note 5 3 2 3 10 2" xfId="31333" xr:uid="{00000000-0005-0000-0000-0000D3790000}"/>
    <cellStyle name="Note 5 3 2 3 11" xfId="31334" xr:uid="{00000000-0005-0000-0000-0000D4790000}"/>
    <cellStyle name="Note 5 3 2 3 2" xfId="31335" xr:uid="{00000000-0005-0000-0000-0000D5790000}"/>
    <cellStyle name="Note 5 3 2 3 2 2" xfId="31336" xr:uid="{00000000-0005-0000-0000-0000D6790000}"/>
    <cellStyle name="Note 5 3 2 3 2 2 2" xfId="31337" xr:uid="{00000000-0005-0000-0000-0000D7790000}"/>
    <cellStyle name="Note 5 3 2 3 2 3" xfId="31338" xr:uid="{00000000-0005-0000-0000-0000D8790000}"/>
    <cellStyle name="Note 5 3 2 3 3" xfId="31339" xr:uid="{00000000-0005-0000-0000-0000D9790000}"/>
    <cellStyle name="Note 5 3 2 3 3 2" xfId="31340" xr:uid="{00000000-0005-0000-0000-0000DA790000}"/>
    <cellStyle name="Note 5 3 2 3 4" xfId="31341" xr:uid="{00000000-0005-0000-0000-0000DB790000}"/>
    <cellStyle name="Note 5 3 2 3 4 2" xfId="31342" xr:uid="{00000000-0005-0000-0000-0000DC790000}"/>
    <cellStyle name="Note 5 3 2 3 5" xfId="31343" xr:uid="{00000000-0005-0000-0000-0000DD790000}"/>
    <cellStyle name="Note 5 3 2 3 5 2" xfId="31344" xr:uid="{00000000-0005-0000-0000-0000DE790000}"/>
    <cellStyle name="Note 5 3 2 3 6" xfId="31345" xr:uid="{00000000-0005-0000-0000-0000DF790000}"/>
    <cellStyle name="Note 5 3 2 3 6 2" xfId="31346" xr:uid="{00000000-0005-0000-0000-0000E0790000}"/>
    <cellStyle name="Note 5 3 2 3 7" xfId="31347" xr:uid="{00000000-0005-0000-0000-0000E1790000}"/>
    <cellStyle name="Note 5 3 2 3 7 2" xfId="31348" xr:uid="{00000000-0005-0000-0000-0000E2790000}"/>
    <cellStyle name="Note 5 3 2 3 8" xfId="31349" xr:uid="{00000000-0005-0000-0000-0000E3790000}"/>
    <cellStyle name="Note 5 3 2 3 8 2" xfId="31350" xr:uid="{00000000-0005-0000-0000-0000E4790000}"/>
    <cellStyle name="Note 5 3 2 3 9" xfId="31351" xr:uid="{00000000-0005-0000-0000-0000E5790000}"/>
    <cellStyle name="Note 5 3 2 3 9 2" xfId="31352" xr:uid="{00000000-0005-0000-0000-0000E6790000}"/>
    <cellStyle name="Note 5 3 2 4" xfId="31353" xr:uid="{00000000-0005-0000-0000-0000E7790000}"/>
    <cellStyle name="Note 5 3 2 4 10" xfId="31354" xr:uid="{00000000-0005-0000-0000-0000E8790000}"/>
    <cellStyle name="Note 5 3 2 4 10 2" xfId="31355" xr:uid="{00000000-0005-0000-0000-0000E9790000}"/>
    <cellStyle name="Note 5 3 2 4 11" xfId="31356" xr:uid="{00000000-0005-0000-0000-0000EA790000}"/>
    <cellStyle name="Note 5 3 2 4 2" xfId="31357" xr:uid="{00000000-0005-0000-0000-0000EB790000}"/>
    <cellStyle name="Note 5 3 2 4 2 2" xfId="31358" xr:uid="{00000000-0005-0000-0000-0000EC790000}"/>
    <cellStyle name="Note 5 3 2 4 2 2 2" xfId="31359" xr:uid="{00000000-0005-0000-0000-0000ED790000}"/>
    <cellStyle name="Note 5 3 2 4 2 3" xfId="31360" xr:uid="{00000000-0005-0000-0000-0000EE790000}"/>
    <cellStyle name="Note 5 3 2 4 3" xfId="31361" xr:uid="{00000000-0005-0000-0000-0000EF790000}"/>
    <cellStyle name="Note 5 3 2 4 3 2" xfId="31362" xr:uid="{00000000-0005-0000-0000-0000F0790000}"/>
    <cellStyle name="Note 5 3 2 4 4" xfId="31363" xr:uid="{00000000-0005-0000-0000-0000F1790000}"/>
    <cellStyle name="Note 5 3 2 4 4 2" xfId="31364" xr:uid="{00000000-0005-0000-0000-0000F2790000}"/>
    <cellStyle name="Note 5 3 2 4 5" xfId="31365" xr:uid="{00000000-0005-0000-0000-0000F3790000}"/>
    <cellStyle name="Note 5 3 2 4 5 2" xfId="31366" xr:uid="{00000000-0005-0000-0000-0000F4790000}"/>
    <cellStyle name="Note 5 3 2 4 6" xfId="31367" xr:uid="{00000000-0005-0000-0000-0000F5790000}"/>
    <cellStyle name="Note 5 3 2 4 6 2" xfId="31368" xr:uid="{00000000-0005-0000-0000-0000F6790000}"/>
    <cellStyle name="Note 5 3 2 4 7" xfId="31369" xr:uid="{00000000-0005-0000-0000-0000F7790000}"/>
    <cellStyle name="Note 5 3 2 4 7 2" xfId="31370" xr:uid="{00000000-0005-0000-0000-0000F8790000}"/>
    <cellStyle name="Note 5 3 2 4 8" xfId="31371" xr:uid="{00000000-0005-0000-0000-0000F9790000}"/>
    <cellStyle name="Note 5 3 2 4 8 2" xfId="31372" xr:uid="{00000000-0005-0000-0000-0000FA790000}"/>
    <cellStyle name="Note 5 3 2 4 9" xfId="31373" xr:uid="{00000000-0005-0000-0000-0000FB790000}"/>
    <cellStyle name="Note 5 3 2 4 9 2" xfId="31374" xr:uid="{00000000-0005-0000-0000-0000FC790000}"/>
    <cellStyle name="Note 5 3 2 5" xfId="31375" xr:uid="{00000000-0005-0000-0000-0000FD790000}"/>
    <cellStyle name="Note 5 3 2 5 10" xfId="31376" xr:uid="{00000000-0005-0000-0000-0000FE790000}"/>
    <cellStyle name="Note 5 3 2 5 10 2" xfId="31377" xr:uid="{00000000-0005-0000-0000-0000FF790000}"/>
    <cellStyle name="Note 5 3 2 5 11" xfId="31378" xr:uid="{00000000-0005-0000-0000-0000007A0000}"/>
    <cellStyle name="Note 5 3 2 5 2" xfId="31379" xr:uid="{00000000-0005-0000-0000-0000017A0000}"/>
    <cellStyle name="Note 5 3 2 5 2 2" xfId="31380" xr:uid="{00000000-0005-0000-0000-0000027A0000}"/>
    <cellStyle name="Note 5 3 2 5 2 2 2" xfId="31381" xr:uid="{00000000-0005-0000-0000-0000037A0000}"/>
    <cellStyle name="Note 5 3 2 5 2 3" xfId="31382" xr:uid="{00000000-0005-0000-0000-0000047A0000}"/>
    <cellStyle name="Note 5 3 2 5 3" xfId="31383" xr:uid="{00000000-0005-0000-0000-0000057A0000}"/>
    <cellStyle name="Note 5 3 2 5 3 2" xfId="31384" xr:uid="{00000000-0005-0000-0000-0000067A0000}"/>
    <cellStyle name="Note 5 3 2 5 4" xfId="31385" xr:uid="{00000000-0005-0000-0000-0000077A0000}"/>
    <cellStyle name="Note 5 3 2 5 4 2" xfId="31386" xr:uid="{00000000-0005-0000-0000-0000087A0000}"/>
    <cellStyle name="Note 5 3 2 5 5" xfId="31387" xr:uid="{00000000-0005-0000-0000-0000097A0000}"/>
    <cellStyle name="Note 5 3 2 5 5 2" xfId="31388" xr:uid="{00000000-0005-0000-0000-00000A7A0000}"/>
    <cellStyle name="Note 5 3 2 5 6" xfId="31389" xr:uid="{00000000-0005-0000-0000-00000B7A0000}"/>
    <cellStyle name="Note 5 3 2 5 6 2" xfId="31390" xr:uid="{00000000-0005-0000-0000-00000C7A0000}"/>
    <cellStyle name="Note 5 3 2 5 7" xfId="31391" xr:uid="{00000000-0005-0000-0000-00000D7A0000}"/>
    <cellStyle name="Note 5 3 2 5 7 2" xfId="31392" xr:uid="{00000000-0005-0000-0000-00000E7A0000}"/>
    <cellStyle name="Note 5 3 2 5 8" xfId="31393" xr:uid="{00000000-0005-0000-0000-00000F7A0000}"/>
    <cellStyle name="Note 5 3 2 5 8 2" xfId="31394" xr:uid="{00000000-0005-0000-0000-0000107A0000}"/>
    <cellStyle name="Note 5 3 2 5 9" xfId="31395" xr:uid="{00000000-0005-0000-0000-0000117A0000}"/>
    <cellStyle name="Note 5 3 2 5 9 2" xfId="31396" xr:uid="{00000000-0005-0000-0000-0000127A0000}"/>
    <cellStyle name="Note 5 3 2 6" xfId="31397" xr:uid="{00000000-0005-0000-0000-0000137A0000}"/>
    <cellStyle name="Note 5 3 2 6 10" xfId="31398" xr:uid="{00000000-0005-0000-0000-0000147A0000}"/>
    <cellStyle name="Note 5 3 2 6 10 2" xfId="31399" xr:uid="{00000000-0005-0000-0000-0000157A0000}"/>
    <cellStyle name="Note 5 3 2 6 11" xfId="31400" xr:uid="{00000000-0005-0000-0000-0000167A0000}"/>
    <cellStyle name="Note 5 3 2 6 2" xfId="31401" xr:uid="{00000000-0005-0000-0000-0000177A0000}"/>
    <cellStyle name="Note 5 3 2 6 2 2" xfId="31402" xr:uid="{00000000-0005-0000-0000-0000187A0000}"/>
    <cellStyle name="Note 5 3 2 6 2 2 2" xfId="31403" xr:uid="{00000000-0005-0000-0000-0000197A0000}"/>
    <cellStyle name="Note 5 3 2 6 2 3" xfId="31404" xr:uid="{00000000-0005-0000-0000-00001A7A0000}"/>
    <cellStyle name="Note 5 3 2 6 3" xfId="31405" xr:uid="{00000000-0005-0000-0000-00001B7A0000}"/>
    <cellStyle name="Note 5 3 2 6 3 2" xfId="31406" xr:uid="{00000000-0005-0000-0000-00001C7A0000}"/>
    <cellStyle name="Note 5 3 2 6 4" xfId="31407" xr:uid="{00000000-0005-0000-0000-00001D7A0000}"/>
    <cellStyle name="Note 5 3 2 6 4 2" xfId="31408" xr:uid="{00000000-0005-0000-0000-00001E7A0000}"/>
    <cellStyle name="Note 5 3 2 6 5" xfId="31409" xr:uid="{00000000-0005-0000-0000-00001F7A0000}"/>
    <cellStyle name="Note 5 3 2 6 5 2" xfId="31410" xr:uid="{00000000-0005-0000-0000-0000207A0000}"/>
    <cellStyle name="Note 5 3 2 6 6" xfId="31411" xr:uid="{00000000-0005-0000-0000-0000217A0000}"/>
    <cellStyle name="Note 5 3 2 6 6 2" xfId="31412" xr:uid="{00000000-0005-0000-0000-0000227A0000}"/>
    <cellStyle name="Note 5 3 2 6 7" xfId="31413" xr:uid="{00000000-0005-0000-0000-0000237A0000}"/>
    <cellStyle name="Note 5 3 2 6 7 2" xfId="31414" xr:uid="{00000000-0005-0000-0000-0000247A0000}"/>
    <cellStyle name="Note 5 3 2 6 8" xfId="31415" xr:uid="{00000000-0005-0000-0000-0000257A0000}"/>
    <cellStyle name="Note 5 3 2 6 8 2" xfId="31416" xr:uid="{00000000-0005-0000-0000-0000267A0000}"/>
    <cellStyle name="Note 5 3 2 6 9" xfId="31417" xr:uid="{00000000-0005-0000-0000-0000277A0000}"/>
    <cellStyle name="Note 5 3 2 6 9 2" xfId="31418" xr:uid="{00000000-0005-0000-0000-0000287A0000}"/>
    <cellStyle name="Note 5 3 2 7" xfId="31419" xr:uid="{00000000-0005-0000-0000-0000297A0000}"/>
    <cellStyle name="Note 5 3 2 7 2" xfId="31420" xr:uid="{00000000-0005-0000-0000-00002A7A0000}"/>
    <cellStyle name="Note 5 3 2 7 2 2" xfId="31421" xr:uid="{00000000-0005-0000-0000-00002B7A0000}"/>
    <cellStyle name="Note 5 3 2 7 3" xfId="31422" xr:uid="{00000000-0005-0000-0000-00002C7A0000}"/>
    <cellStyle name="Note 5 3 2 8" xfId="31423" xr:uid="{00000000-0005-0000-0000-00002D7A0000}"/>
    <cellStyle name="Note 5 3 2 8 2" xfId="31424" xr:uid="{00000000-0005-0000-0000-00002E7A0000}"/>
    <cellStyle name="Note 5 3 2 9" xfId="31425" xr:uid="{00000000-0005-0000-0000-00002F7A0000}"/>
    <cellStyle name="Note 5 3 2 9 2" xfId="31426" xr:uid="{00000000-0005-0000-0000-0000307A0000}"/>
    <cellStyle name="Note 5 3 3" xfId="31427" xr:uid="{00000000-0005-0000-0000-0000317A0000}"/>
    <cellStyle name="Note 5 3 3 2" xfId="31428" xr:uid="{00000000-0005-0000-0000-0000327A0000}"/>
    <cellStyle name="Note 5 3 3 2 2" xfId="31429" xr:uid="{00000000-0005-0000-0000-0000337A0000}"/>
    <cellStyle name="Note 5 3 3 2 2 2" xfId="31430" xr:uid="{00000000-0005-0000-0000-0000347A0000}"/>
    <cellStyle name="Note 5 3 3 2 3" xfId="31431" xr:uid="{00000000-0005-0000-0000-0000357A0000}"/>
    <cellStyle name="Note 5 3 3 3" xfId="31432" xr:uid="{00000000-0005-0000-0000-0000367A0000}"/>
    <cellStyle name="Note 5 3 3 3 2" xfId="31433" xr:uid="{00000000-0005-0000-0000-0000377A0000}"/>
    <cellStyle name="Note 5 3 3 3 2 2" xfId="31434" xr:uid="{00000000-0005-0000-0000-0000387A0000}"/>
    <cellStyle name="Note 5 3 3 3 3" xfId="31435" xr:uid="{00000000-0005-0000-0000-0000397A0000}"/>
    <cellStyle name="Note 5 3 3 4" xfId="31436" xr:uid="{00000000-0005-0000-0000-00003A7A0000}"/>
    <cellStyle name="Note 5 3 3 4 2" xfId="31437" xr:uid="{00000000-0005-0000-0000-00003B7A0000}"/>
    <cellStyle name="Note 5 3 3 5" xfId="31438" xr:uid="{00000000-0005-0000-0000-00003C7A0000}"/>
    <cellStyle name="Note 5 3 3 5 2" xfId="31439" xr:uid="{00000000-0005-0000-0000-00003D7A0000}"/>
    <cellStyle name="Note 5 3 3 6" xfId="31440" xr:uid="{00000000-0005-0000-0000-00003E7A0000}"/>
    <cellStyle name="Note 5 3 3 6 2" xfId="31441" xr:uid="{00000000-0005-0000-0000-00003F7A0000}"/>
    <cellStyle name="Note 5 3 3 7" xfId="31442" xr:uid="{00000000-0005-0000-0000-0000407A0000}"/>
    <cellStyle name="Note 5 3 3 7 2" xfId="31443" xr:uid="{00000000-0005-0000-0000-0000417A0000}"/>
    <cellStyle name="Note 5 3 3 8" xfId="31444" xr:uid="{00000000-0005-0000-0000-0000427A0000}"/>
    <cellStyle name="Note 5 3 4" xfId="31445" xr:uid="{00000000-0005-0000-0000-0000437A0000}"/>
    <cellStyle name="Note 5 3 4 10" xfId="31446" xr:uid="{00000000-0005-0000-0000-0000447A0000}"/>
    <cellStyle name="Note 5 3 4 10 2" xfId="31447" xr:uid="{00000000-0005-0000-0000-0000457A0000}"/>
    <cellStyle name="Note 5 3 4 11" xfId="31448" xr:uid="{00000000-0005-0000-0000-0000467A0000}"/>
    <cellStyle name="Note 5 3 4 2" xfId="31449" xr:uid="{00000000-0005-0000-0000-0000477A0000}"/>
    <cellStyle name="Note 5 3 4 2 2" xfId="31450" xr:uid="{00000000-0005-0000-0000-0000487A0000}"/>
    <cellStyle name="Note 5 3 4 2 2 2" xfId="31451" xr:uid="{00000000-0005-0000-0000-0000497A0000}"/>
    <cellStyle name="Note 5 3 4 2 3" xfId="31452" xr:uid="{00000000-0005-0000-0000-00004A7A0000}"/>
    <cellStyle name="Note 5 3 4 3" xfId="31453" xr:uid="{00000000-0005-0000-0000-00004B7A0000}"/>
    <cellStyle name="Note 5 3 4 3 2" xfId="31454" xr:uid="{00000000-0005-0000-0000-00004C7A0000}"/>
    <cellStyle name="Note 5 3 4 4" xfId="31455" xr:uid="{00000000-0005-0000-0000-00004D7A0000}"/>
    <cellStyle name="Note 5 3 4 4 2" xfId="31456" xr:uid="{00000000-0005-0000-0000-00004E7A0000}"/>
    <cellStyle name="Note 5 3 4 5" xfId="31457" xr:uid="{00000000-0005-0000-0000-00004F7A0000}"/>
    <cellStyle name="Note 5 3 4 5 2" xfId="31458" xr:uid="{00000000-0005-0000-0000-0000507A0000}"/>
    <cellStyle name="Note 5 3 4 6" xfId="31459" xr:uid="{00000000-0005-0000-0000-0000517A0000}"/>
    <cellStyle name="Note 5 3 4 6 2" xfId="31460" xr:uid="{00000000-0005-0000-0000-0000527A0000}"/>
    <cellStyle name="Note 5 3 4 7" xfId="31461" xr:uid="{00000000-0005-0000-0000-0000537A0000}"/>
    <cellStyle name="Note 5 3 4 7 2" xfId="31462" xr:uid="{00000000-0005-0000-0000-0000547A0000}"/>
    <cellStyle name="Note 5 3 4 8" xfId="31463" xr:uid="{00000000-0005-0000-0000-0000557A0000}"/>
    <cellStyle name="Note 5 3 4 8 2" xfId="31464" xr:uid="{00000000-0005-0000-0000-0000567A0000}"/>
    <cellStyle name="Note 5 3 4 9" xfId="31465" xr:uid="{00000000-0005-0000-0000-0000577A0000}"/>
    <cellStyle name="Note 5 3 4 9 2" xfId="31466" xr:uid="{00000000-0005-0000-0000-0000587A0000}"/>
    <cellStyle name="Note 5 3 5" xfId="31467" xr:uid="{00000000-0005-0000-0000-0000597A0000}"/>
    <cellStyle name="Note 5 3 5 10" xfId="31468" xr:uid="{00000000-0005-0000-0000-00005A7A0000}"/>
    <cellStyle name="Note 5 3 5 10 2" xfId="31469" xr:uid="{00000000-0005-0000-0000-00005B7A0000}"/>
    <cellStyle name="Note 5 3 5 11" xfId="31470" xr:uid="{00000000-0005-0000-0000-00005C7A0000}"/>
    <cellStyle name="Note 5 3 5 2" xfId="31471" xr:uid="{00000000-0005-0000-0000-00005D7A0000}"/>
    <cellStyle name="Note 5 3 5 2 2" xfId="31472" xr:uid="{00000000-0005-0000-0000-00005E7A0000}"/>
    <cellStyle name="Note 5 3 5 2 2 2" xfId="31473" xr:uid="{00000000-0005-0000-0000-00005F7A0000}"/>
    <cellStyle name="Note 5 3 5 2 3" xfId="31474" xr:uid="{00000000-0005-0000-0000-0000607A0000}"/>
    <cellStyle name="Note 5 3 5 3" xfId="31475" xr:uid="{00000000-0005-0000-0000-0000617A0000}"/>
    <cellStyle name="Note 5 3 5 3 2" xfId="31476" xr:uid="{00000000-0005-0000-0000-0000627A0000}"/>
    <cellStyle name="Note 5 3 5 4" xfId="31477" xr:uid="{00000000-0005-0000-0000-0000637A0000}"/>
    <cellStyle name="Note 5 3 5 4 2" xfId="31478" xr:uid="{00000000-0005-0000-0000-0000647A0000}"/>
    <cellStyle name="Note 5 3 5 5" xfId="31479" xr:uid="{00000000-0005-0000-0000-0000657A0000}"/>
    <cellStyle name="Note 5 3 5 5 2" xfId="31480" xr:uid="{00000000-0005-0000-0000-0000667A0000}"/>
    <cellStyle name="Note 5 3 5 6" xfId="31481" xr:uid="{00000000-0005-0000-0000-0000677A0000}"/>
    <cellStyle name="Note 5 3 5 6 2" xfId="31482" xr:uid="{00000000-0005-0000-0000-0000687A0000}"/>
    <cellStyle name="Note 5 3 5 7" xfId="31483" xr:uid="{00000000-0005-0000-0000-0000697A0000}"/>
    <cellStyle name="Note 5 3 5 7 2" xfId="31484" xr:uid="{00000000-0005-0000-0000-00006A7A0000}"/>
    <cellStyle name="Note 5 3 5 8" xfId="31485" xr:uid="{00000000-0005-0000-0000-00006B7A0000}"/>
    <cellStyle name="Note 5 3 5 8 2" xfId="31486" xr:uid="{00000000-0005-0000-0000-00006C7A0000}"/>
    <cellStyle name="Note 5 3 5 9" xfId="31487" xr:uid="{00000000-0005-0000-0000-00006D7A0000}"/>
    <cellStyle name="Note 5 3 5 9 2" xfId="31488" xr:uid="{00000000-0005-0000-0000-00006E7A0000}"/>
    <cellStyle name="Note 5 3 6" xfId="31489" xr:uid="{00000000-0005-0000-0000-00006F7A0000}"/>
    <cellStyle name="Note 5 3 6 10" xfId="31490" xr:uid="{00000000-0005-0000-0000-0000707A0000}"/>
    <cellStyle name="Note 5 3 6 10 2" xfId="31491" xr:uid="{00000000-0005-0000-0000-0000717A0000}"/>
    <cellStyle name="Note 5 3 6 11" xfId="31492" xr:uid="{00000000-0005-0000-0000-0000727A0000}"/>
    <cellStyle name="Note 5 3 6 2" xfId="31493" xr:uid="{00000000-0005-0000-0000-0000737A0000}"/>
    <cellStyle name="Note 5 3 6 2 2" xfId="31494" xr:uid="{00000000-0005-0000-0000-0000747A0000}"/>
    <cellStyle name="Note 5 3 6 2 2 2" xfId="31495" xr:uid="{00000000-0005-0000-0000-0000757A0000}"/>
    <cellStyle name="Note 5 3 6 2 3" xfId="31496" xr:uid="{00000000-0005-0000-0000-0000767A0000}"/>
    <cellStyle name="Note 5 3 6 3" xfId="31497" xr:uid="{00000000-0005-0000-0000-0000777A0000}"/>
    <cellStyle name="Note 5 3 6 3 2" xfId="31498" xr:uid="{00000000-0005-0000-0000-0000787A0000}"/>
    <cellStyle name="Note 5 3 6 4" xfId="31499" xr:uid="{00000000-0005-0000-0000-0000797A0000}"/>
    <cellStyle name="Note 5 3 6 4 2" xfId="31500" xr:uid="{00000000-0005-0000-0000-00007A7A0000}"/>
    <cellStyle name="Note 5 3 6 5" xfId="31501" xr:uid="{00000000-0005-0000-0000-00007B7A0000}"/>
    <cellStyle name="Note 5 3 6 5 2" xfId="31502" xr:uid="{00000000-0005-0000-0000-00007C7A0000}"/>
    <cellStyle name="Note 5 3 6 6" xfId="31503" xr:uid="{00000000-0005-0000-0000-00007D7A0000}"/>
    <cellStyle name="Note 5 3 6 6 2" xfId="31504" xr:uid="{00000000-0005-0000-0000-00007E7A0000}"/>
    <cellStyle name="Note 5 3 6 7" xfId="31505" xr:uid="{00000000-0005-0000-0000-00007F7A0000}"/>
    <cellStyle name="Note 5 3 6 7 2" xfId="31506" xr:uid="{00000000-0005-0000-0000-0000807A0000}"/>
    <cellStyle name="Note 5 3 6 8" xfId="31507" xr:uid="{00000000-0005-0000-0000-0000817A0000}"/>
    <cellStyle name="Note 5 3 6 8 2" xfId="31508" xr:uid="{00000000-0005-0000-0000-0000827A0000}"/>
    <cellStyle name="Note 5 3 6 9" xfId="31509" xr:uid="{00000000-0005-0000-0000-0000837A0000}"/>
    <cellStyle name="Note 5 3 6 9 2" xfId="31510" xr:uid="{00000000-0005-0000-0000-0000847A0000}"/>
    <cellStyle name="Note 5 3 7" xfId="31511" xr:uid="{00000000-0005-0000-0000-0000857A0000}"/>
    <cellStyle name="Note 5 3 7 10" xfId="31512" xr:uid="{00000000-0005-0000-0000-0000867A0000}"/>
    <cellStyle name="Note 5 3 7 10 2" xfId="31513" xr:uid="{00000000-0005-0000-0000-0000877A0000}"/>
    <cellStyle name="Note 5 3 7 11" xfId="31514" xr:uid="{00000000-0005-0000-0000-0000887A0000}"/>
    <cellStyle name="Note 5 3 7 2" xfId="31515" xr:uid="{00000000-0005-0000-0000-0000897A0000}"/>
    <cellStyle name="Note 5 3 7 2 2" xfId="31516" xr:uid="{00000000-0005-0000-0000-00008A7A0000}"/>
    <cellStyle name="Note 5 3 7 2 2 2" xfId="31517" xr:uid="{00000000-0005-0000-0000-00008B7A0000}"/>
    <cellStyle name="Note 5 3 7 2 3" xfId="31518" xr:uid="{00000000-0005-0000-0000-00008C7A0000}"/>
    <cellStyle name="Note 5 3 7 3" xfId="31519" xr:uid="{00000000-0005-0000-0000-00008D7A0000}"/>
    <cellStyle name="Note 5 3 7 3 2" xfId="31520" xr:uid="{00000000-0005-0000-0000-00008E7A0000}"/>
    <cellStyle name="Note 5 3 7 4" xfId="31521" xr:uid="{00000000-0005-0000-0000-00008F7A0000}"/>
    <cellStyle name="Note 5 3 7 4 2" xfId="31522" xr:uid="{00000000-0005-0000-0000-0000907A0000}"/>
    <cellStyle name="Note 5 3 7 5" xfId="31523" xr:uid="{00000000-0005-0000-0000-0000917A0000}"/>
    <cellStyle name="Note 5 3 7 5 2" xfId="31524" xr:uid="{00000000-0005-0000-0000-0000927A0000}"/>
    <cellStyle name="Note 5 3 7 6" xfId="31525" xr:uid="{00000000-0005-0000-0000-0000937A0000}"/>
    <cellStyle name="Note 5 3 7 6 2" xfId="31526" xr:uid="{00000000-0005-0000-0000-0000947A0000}"/>
    <cellStyle name="Note 5 3 7 7" xfId="31527" xr:uid="{00000000-0005-0000-0000-0000957A0000}"/>
    <cellStyle name="Note 5 3 7 7 2" xfId="31528" xr:uid="{00000000-0005-0000-0000-0000967A0000}"/>
    <cellStyle name="Note 5 3 7 8" xfId="31529" xr:uid="{00000000-0005-0000-0000-0000977A0000}"/>
    <cellStyle name="Note 5 3 7 8 2" xfId="31530" xr:uid="{00000000-0005-0000-0000-0000987A0000}"/>
    <cellStyle name="Note 5 3 7 9" xfId="31531" xr:uid="{00000000-0005-0000-0000-0000997A0000}"/>
    <cellStyle name="Note 5 3 7 9 2" xfId="31532" xr:uid="{00000000-0005-0000-0000-00009A7A0000}"/>
    <cellStyle name="Note 5 3 8" xfId="31533" xr:uid="{00000000-0005-0000-0000-00009B7A0000}"/>
    <cellStyle name="Note 5 3 8 2" xfId="31534" xr:uid="{00000000-0005-0000-0000-00009C7A0000}"/>
    <cellStyle name="Note 5 3 8 2 2" xfId="31535" xr:uid="{00000000-0005-0000-0000-00009D7A0000}"/>
    <cellStyle name="Note 5 3 8 3" xfId="31536" xr:uid="{00000000-0005-0000-0000-00009E7A0000}"/>
    <cellStyle name="Note 5 3 9" xfId="31537" xr:uid="{00000000-0005-0000-0000-00009F7A0000}"/>
    <cellStyle name="Note 5 3 9 2" xfId="31538" xr:uid="{00000000-0005-0000-0000-0000A07A0000}"/>
    <cellStyle name="Note 5 3_7 - Cap Add WS" xfId="31539" xr:uid="{00000000-0005-0000-0000-0000A17A0000}"/>
    <cellStyle name="Note 5 4" xfId="31540" xr:uid="{00000000-0005-0000-0000-0000A27A0000}"/>
    <cellStyle name="Note 5 4 10" xfId="31541" xr:uid="{00000000-0005-0000-0000-0000A37A0000}"/>
    <cellStyle name="Note 5 4 10 2" xfId="31542" xr:uid="{00000000-0005-0000-0000-0000A47A0000}"/>
    <cellStyle name="Note 5 4 11" xfId="31543" xr:uid="{00000000-0005-0000-0000-0000A57A0000}"/>
    <cellStyle name="Note 5 4 11 2" xfId="31544" xr:uid="{00000000-0005-0000-0000-0000A67A0000}"/>
    <cellStyle name="Note 5 4 12" xfId="31545" xr:uid="{00000000-0005-0000-0000-0000A77A0000}"/>
    <cellStyle name="Note 5 4 12 2" xfId="31546" xr:uid="{00000000-0005-0000-0000-0000A87A0000}"/>
    <cellStyle name="Note 5 4 13" xfId="31547" xr:uid="{00000000-0005-0000-0000-0000A97A0000}"/>
    <cellStyle name="Note 5 4 2" xfId="31548" xr:uid="{00000000-0005-0000-0000-0000AA7A0000}"/>
    <cellStyle name="Note 5 4 2 2" xfId="31549" xr:uid="{00000000-0005-0000-0000-0000AB7A0000}"/>
    <cellStyle name="Note 5 4 2 2 2" xfId="31550" xr:uid="{00000000-0005-0000-0000-0000AC7A0000}"/>
    <cellStyle name="Note 5 4 2 2 2 2" xfId="31551" xr:uid="{00000000-0005-0000-0000-0000AD7A0000}"/>
    <cellStyle name="Note 5 4 2 2 3" xfId="31552" xr:uid="{00000000-0005-0000-0000-0000AE7A0000}"/>
    <cellStyle name="Note 5 4 2 3" xfId="31553" xr:uid="{00000000-0005-0000-0000-0000AF7A0000}"/>
    <cellStyle name="Note 5 4 2 3 2" xfId="31554" xr:uid="{00000000-0005-0000-0000-0000B07A0000}"/>
    <cellStyle name="Note 5 4 2 3 2 2" xfId="31555" xr:uid="{00000000-0005-0000-0000-0000B17A0000}"/>
    <cellStyle name="Note 5 4 2 3 3" xfId="31556" xr:uid="{00000000-0005-0000-0000-0000B27A0000}"/>
    <cellStyle name="Note 5 4 2 4" xfId="31557" xr:uid="{00000000-0005-0000-0000-0000B37A0000}"/>
    <cellStyle name="Note 5 4 2 4 2" xfId="31558" xr:uid="{00000000-0005-0000-0000-0000B47A0000}"/>
    <cellStyle name="Note 5 4 2 5" xfId="31559" xr:uid="{00000000-0005-0000-0000-0000B57A0000}"/>
    <cellStyle name="Note 5 4 2 5 2" xfId="31560" xr:uid="{00000000-0005-0000-0000-0000B67A0000}"/>
    <cellStyle name="Note 5 4 2 6" xfId="31561" xr:uid="{00000000-0005-0000-0000-0000B77A0000}"/>
    <cellStyle name="Note 5 4 2 6 2" xfId="31562" xr:uid="{00000000-0005-0000-0000-0000B87A0000}"/>
    <cellStyle name="Note 5 4 2 7" xfId="31563" xr:uid="{00000000-0005-0000-0000-0000B97A0000}"/>
    <cellStyle name="Note 5 4 2 7 2" xfId="31564" xr:uid="{00000000-0005-0000-0000-0000BA7A0000}"/>
    <cellStyle name="Note 5 4 2 8" xfId="31565" xr:uid="{00000000-0005-0000-0000-0000BB7A0000}"/>
    <cellStyle name="Note 5 4 3" xfId="31566" xr:uid="{00000000-0005-0000-0000-0000BC7A0000}"/>
    <cellStyle name="Note 5 4 3 10" xfId="31567" xr:uid="{00000000-0005-0000-0000-0000BD7A0000}"/>
    <cellStyle name="Note 5 4 3 10 2" xfId="31568" xr:uid="{00000000-0005-0000-0000-0000BE7A0000}"/>
    <cellStyle name="Note 5 4 3 11" xfId="31569" xr:uid="{00000000-0005-0000-0000-0000BF7A0000}"/>
    <cellStyle name="Note 5 4 3 2" xfId="31570" xr:uid="{00000000-0005-0000-0000-0000C07A0000}"/>
    <cellStyle name="Note 5 4 3 2 2" xfId="31571" xr:uid="{00000000-0005-0000-0000-0000C17A0000}"/>
    <cellStyle name="Note 5 4 3 2 2 2" xfId="31572" xr:uid="{00000000-0005-0000-0000-0000C27A0000}"/>
    <cellStyle name="Note 5 4 3 2 3" xfId="31573" xr:uid="{00000000-0005-0000-0000-0000C37A0000}"/>
    <cellStyle name="Note 5 4 3 3" xfId="31574" xr:uid="{00000000-0005-0000-0000-0000C47A0000}"/>
    <cellStyle name="Note 5 4 3 3 2" xfId="31575" xr:uid="{00000000-0005-0000-0000-0000C57A0000}"/>
    <cellStyle name="Note 5 4 3 4" xfId="31576" xr:uid="{00000000-0005-0000-0000-0000C67A0000}"/>
    <cellStyle name="Note 5 4 3 4 2" xfId="31577" xr:uid="{00000000-0005-0000-0000-0000C77A0000}"/>
    <cellStyle name="Note 5 4 3 5" xfId="31578" xr:uid="{00000000-0005-0000-0000-0000C87A0000}"/>
    <cellStyle name="Note 5 4 3 5 2" xfId="31579" xr:uid="{00000000-0005-0000-0000-0000C97A0000}"/>
    <cellStyle name="Note 5 4 3 6" xfId="31580" xr:uid="{00000000-0005-0000-0000-0000CA7A0000}"/>
    <cellStyle name="Note 5 4 3 6 2" xfId="31581" xr:uid="{00000000-0005-0000-0000-0000CB7A0000}"/>
    <cellStyle name="Note 5 4 3 7" xfId="31582" xr:uid="{00000000-0005-0000-0000-0000CC7A0000}"/>
    <cellStyle name="Note 5 4 3 7 2" xfId="31583" xr:uid="{00000000-0005-0000-0000-0000CD7A0000}"/>
    <cellStyle name="Note 5 4 3 8" xfId="31584" xr:uid="{00000000-0005-0000-0000-0000CE7A0000}"/>
    <cellStyle name="Note 5 4 3 8 2" xfId="31585" xr:uid="{00000000-0005-0000-0000-0000CF7A0000}"/>
    <cellStyle name="Note 5 4 3 9" xfId="31586" xr:uid="{00000000-0005-0000-0000-0000D07A0000}"/>
    <cellStyle name="Note 5 4 3 9 2" xfId="31587" xr:uid="{00000000-0005-0000-0000-0000D17A0000}"/>
    <cellStyle name="Note 5 4 4" xfId="31588" xr:uid="{00000000-0005-0000-0000-0000D27A0000}"/>
    <cellStyle name="Note 5 4 4 10" xfId="31589" xr:uid="{00000000-0005-0000-0000-0000D37A0000}"/>
    <cellStyle name="Note 5 4 4 10 2" xfId="31590" xr:uid="{00000000-0005-0000-0000-0000D47A0000}"/>
    <cellStyle name="Note 5 4 4 11" xfId="31591" xr:uid="{00000000-0005-0000-0000-0000D57A0000}"/>
    <cellStyle name="Note 5 4 4 2" xfId="31592" xr:uid="{00000000-0005-0000-0000-0000D67A0000}"/>
    <cellStyle name="Note 5 4 4 2 2" xfId="31593" xr:uid="{00000000-0005-0000-0000-0000D77A0000}"/>
    <cellStyle name="Note 5 4 4 2 2 2" xfId="31594" xr:uid="{00000000-0005-0000-0000-0000D87A0000}"/>
    <cellStyle name="Note 5 4 4 2 3" xfId="31595" xr:uid="{00000000-0005-0000-0000-0000D97A0000}"/>
    <cellStyle name="Note 5 4 4 3" xfId="31596" xr:uid="{00000000-0005-0000-0000-0000DA7A0000}"/>
    <cellStyle name="Note 5 4 4 3 2" xfId="31597" xr:uid="{00000000-0005-0000-0000-0000DB7A0000}"/>
    <cellStyle name="Note 5 4 4 4" xfId="31598" xr:uid="{00000000-0005-0000-0000-0000DC7A0000}"/>
    <cellStyle name="Note 5 4 4 4 2" xfId="31599" xr:uid="{00000000-0005-0000-0000-0000DD7A0000}"/>
    <cellStyle name="Note 5 4 4 5" xfId="31600" xr:uid="{00000000-0005-0000-0000-0000DE7A0000}"/>
    <cellStyle name="Note 5 4 4 5 2" xfId="31601" xr:uid="{00000000-0005-0000-0000-0000DF7A0000}"/>
    <cellStyle name="Note 5 4 4 6" xfId="31602" xr:uid="{00000000-0005-0000-0000-0000E07A0000}"/>
    <cellStyle name="Note 5 4 4 6 2" xfId="31603" xr:uid="{00000000-0005-0000-0000-0000E17A0000}"/>
    <cellStyle name="Note 5 4 4 7" xfId="31604" xr:uid="{00000000-0005-0000-0000-0000E27A0000}"/>
    <cellStyle name="Note 5 4 4 7 2" xfId="31605" xr:uid="{00000000-0005-0000-0000-0000E37A0000}"/>
    <cellStyle name="Note 5 4 4 8" xfId="31606" xr:uid="{00000000-0005-0000-0000-0000E47A0000}"/>
    <cellStyle name="Note 5 4 4 8 2" xfId="31607" xr:uid="{00000000-0005-0000-0000-0000E57A0000}"/>
    <cellStyle name="Note 5 4 4 9" xfId="31608" xr:uid="{00000000-0005-0000-0000-0000E67A0000}"/>
    <cellStyle name="Note 5 4 4 9 2" xfId="31609" xr:uid="{00000000-0005-0000-0000-0000E77A0000}"/>
    <cellStyle name="Note 5 4 5" xfId="31610" xr:uid="{00000000-0005-0000-0000-0000E87A0000}"/>
    <cellStyle name="Note 5 4 5 10" xfId="31611" xr:uid="{00000000-0005-0000-0000-0000E97A0000}"/>
    <cellStyle name="Note 5 4 5 10 2" xfId="31612" xr:uid="{00000000-0005-0000-0000-0000EA7A0000}"/>
    <cellStyle name="Note 5 4 5 11" xfId="31613" xr:uid="{00000000-0005-0000-0000-0000EB7A0000}"/>
    <cellStyle name="Note 5 4 5 2" xfId="31614" xr:uid="{00000000-0005-0000-0000-0000EC7A0000}"/>
    <cellStyle name="Note 5 4 5 2 2" xfId="31615" xr:uid="{00000000-0005-0000-0000-0000ED7A0000}"/>
    <cellStyle name="Note 5 4 5 2 2 2" xfId="31616" xr:uid="{00000000-0005-0000-0000-0000EE7A0000}"/>
    <cellStyle name="Note 5 4 5 2 3" xfId="31617" xr:uid="{00000000-0005-0000-0000-0000EF7A0000}"/>
    <cellStyle name="Note 5 4 5 3" xfId="31618" xr:uid="{00000000-0005-0000-0000-0000F07A0000}"/>
    <cellStyle name="Note 5 4 5 3 2" xfId="31619" xr:uid="{00000000-0005-0000-0000-0000F17A0000}"/>
    <cellStyle name="Note 5 4 5 4" xfId="31620" xr:uid="{00000000-0005-0000-0000-0000F27A0000}"/>
    <cellStyle name="Note 5 4 5 4 2" xfId="31621" xr:uid="{00000000-0005-0000-0000-0000F37A0000}"/>
    <cellStyle name="Note 5 4 5 5" xfId="31622" xr:uid="{00000000-0005-0000-0000-0000F47A0000}"/>
    <cellStyle name="Note 5 4 5 5 2" xfId="31623" xr:uid="{00000000-0005-0000-0000-0000F57A0000}"/>
    <cellStyle name="Note 5 4 5 6" xfId="31624" xr:uid="{00000000-0005-0000-0000-0000F67A0000}"/>
    <cellStyle name="Note 5 4 5 6 2" xfId="31625" xr:uid="{00000000-0005-0000-0000-0000F77A0000}"/>
    <cellStyle name="Note 5 4 5 7" xfId="31626" xr:uid="{00000000-0005-0000-0000-0000F87A0000}"/>
    <cellStyle name="Note 5 4 5 7 2" xfId="31627" xr:uid="{00000000-0005-0000-0000-0000F97A0000}"/>
    <cellStyle name="Note 5 4 5 8" xfId="31628" xr:uid="{00000000-0005-0000-0000-0000FA7A0000}"/>
    <cellStyle name="Note 5 4 5 8 2" xfId="31629" xr:uid="{00000000-0005-0000-0000-0000FB7A0000}"/>
    <cellStyle name="Note 5 4 5 9" xfId="31630" xr:uid="{00000000-0005-0000-0000-0000FC7A0000}"/>
    <cellStyle name="Note 5 4 5 9 2" xfId="31631" xr:uid="{00000000-0005-0000-0000-0000FD7A0000}"/>
    <cellStyle name="Note 5 4 6" xfId="31632" xr:uid="{00000000-0005-0000-0000-0000FE7A0000}"/>
    <cellStyle name="Note 5 4 6 10" xfId="31633" xr:uid="{00000000-0005-0000-0000-0000FF7A0000}"/>
    <cellStyle name="Note 5 4 6 10 2" xfId="31634" xr:uid="{00000000-0005-0000-0000-0000007B0000}"/>
    <cellStyle name="Note 5 4 6 11" xfId="31635" xr:uid="{00000000-0005-0000-0000-0000017B0000}"/>
    <cellStyle name="Note 5 4 6 2" xfId="31636" xr:uid="{00000000-0005-0000-0000-0000027B0000}"/>
    <cellStyle name="Note 5 4 6 2 2" xfId="31637" xr:uid="{00000000-0005-0000-0000-0000037B0000}"/>
    <cellStyle name="Note 5 4 6 2 2 2" xfId="31638" xr:uid="{00000000-0005-0000-0000-0000047B0000}"/>
    <cellStyle name="Note 5 4 6 2 3" xfId="31639" xr:uid="{00000000-0005-0000-0000-0000057B0000}"/>
    <cellStyle name="Note 5 4 6 3" xfId="31640" xr:uid="{00000000-0005-0000-0000-0000067B0000}"/>
    <cellStyle name="Note 5 4 6 3 2" xfId="31641" xr:uid="{00000000-0005-0000-0000-0000077B0000}"/>
    <cellStyle name="Note 5 4 6 4" xfId="31642" xr:uid="{00000000-0005-0000-0000-0000087B0000}"/>
    <cellStyle name="Note 5 4 6 4 2" xfId="31643" xr:uid="{00000000-0005-0000-0000-0000097B0000}"/>
    <cellStyle name="Note 5 4 6 5" xfId="31644" xr:uid="{00000000-0005-0000-0000-00000A7B0000}"/>
    <cellStyle name="Note 5 4 6 5 2" xfId="31645" xr:uid="{00000000-0005-0000-0000-00000B7B0000}"/>
    <cellStyle name="Note 5 4 6 6" xfId="31646" xr:uid="{00000000-0005-0000-0000-00000C7B0000}"/>
    <cellStyle name="Note 5 4 6 6 2" xfId="31647" xr:uid="{00000000-0005-0000-0000-00000D7B0000}"/>
    <cellStyle name="Note 5 4 6 7" xfId="31648" xr:uid="{00000000-0005-0000-0000-00000E7B0000}"/>
    <cellStyle name="Note 5 4 6 7 2" xfId="31649" xr:uid="{00000000-0005-0000-0000-00000F7B0000}"/>
    <cellStyle name="Note 5 4 6 8" xfId="31650" xr:uid="{00000000-0005-0000-0000-0000107B0000}"/>
    <cellStyle name="Note 5 4 6 8 2" xfId="31651" xr:uid="{00000000-0005-0000-0000-0000117B0000}"/>
    <cellStyle name="Note 5 4 6 9" xfId="31652" xr:uid="{00000000-0005-0000-0000-0000127B0000}"/>
    <cellStyle name="Note 5 4 6 9 2" xfId="31653" xr:uid="{00000000-0005-0000-0000-0000137B0000}"/>
    <cellStyle name="Note 5 4 7" xfId="31654" xr:uid="{00000000-0005-0000-0000-0000147B0000}"/>
    <cellStyle name="Note 5 4 7 2" xfId="31655" xr:uid="{00000000-0005-0000-0000-0000157B0000}"/>
    <cellStyle name="Note 5 4 7 2 2" xfId="31656" xr:uid="{00000000-0005-0000-0000-0000167B0000}"/>
    <cellStyle name="Note 5 4 7 3" xfId="31657" xr:uid="{00000000-0005-0000-0000-0000177B0000}"/>
    <cellStyle name="Note 5 4 8" xfId="31658" xr:uid="{00000000-0005-0000-0000-0000187B0000}"/>
    <cellStyle name="Note 5 4 8 2" xfId="31659" xr:uid="{00000000-0005-0000-0000-0000197B0000}"/>
    <cellStyle name="Note 5 4 9" xfId="31660" xr:uid="{00000000-0005-0000-0000-00001A7B0000}"/>
    <cellStyle name="Note 5 4 9 2" xfId="31661" xr:uid="{00000000-0005-0000-0000-00001B7B0000}"/>
    <cellStyle name="Note 5 5" xfId="31662" xr:uid="{00000000-0005-0000-0000-00001C7B0000}"/>
    <cellStyle name="Note 5 5 2" xfId="31663" xr:uid="{00000000-0005-0000-0000-00001D7B0000}"/>
    <cellStyle name="Note 5 5 2 2" xfId="31664" xr:uid="{00000000-0005-0000-0000-00001E7B0000}"/>
    <cellStyle name="Note 5 5 2 2 2" xfId="31665" xr:uid="{00000000-0005-0000-0000-00001F7B0000}"/>
    <cellStyle name="Note 5 5 2 3" xfId="31666" xr:uid="{00000000-0005-0000-0000-0000207B0000}"/>
    <cellStyle name="Note 5 5 3" xfId="31667" xr:uid="{00000000-0005-0000-0000-0000217B0000}"/>
    <cellStyle name="Note 5 5 3 2" xfId="31668" xr:uid="{00000000-0005-0000-0000-0000227B0000}"/>
    <cellStyle name="Note 5 5 3 2 2" xfId="31669" xr:uid="{00000000-0005-0000-0000-0000237B0000}"/>
    <cellStyle name="Note 5 5 3 3" xfId="31670" xr:uid="{00000000-0005-0000-0000-0000247B0000}"/>
    <cellStyle name="Note 5 5 4" xfId="31671" xr:uid="{00000000-0005-0000-0000-0000257B0000}"/>
    <cellStyle name="Note 5 5 4 2" xfId="31672" xr:uid="{00000000-0005-0000-0000-0000267B0000}"/>
    <cellStyle name="Note 5 5 5" xfId="31673" xr:uid="{00000000-0005-0000-0000-0000277B0000}"/>
    <cellStyle name="Note 5 5 5 2" xfId="31674" xr:uid="{00000000-0005-0000-0000-0000287B0000}"/>
    <cellStyle name="Note 5 5 6" xfId="31675" xr:uid="{00000000-0005-0000-0000-0000297B0000}"/>
    <cellStyle name="Note 5 5 6 2" xfId="31676" xr:uid="{00000000-0005-0000-0000-00002A7B0000}"/>
    <cellStyle name="Note 5 5 7" xfId="31677" xr:uid="{00000000-0005-0000-0000-00002B7B0000}"/>
    <cellStyle name="Note 5 5 7 2" xfId="31678" xr:uid="{00000000-0005-0000-0000-00002C7B0000}"/>
    <cellStyle name="Note 5 5 8" xfId="31679" xr:uid="{00000000-0005-0000-0000-00002D7B0000}"/>
    <cellStyle name="Note 5 6" xfId="31680" xr:uid="{00000000-0005-0000-0000-00002E7B0000}"/>
    <cellStyle name="Note 5 6 10" xfId="31681" xr:uid="{00000000-0005-0000-0000-00002F7B0000}"/>
    <cellStyle name="Note 5 6 10 2" xfId="31682" xr:uid="{00000000-0005-0000-0000-0000307B0000}"/>
    <cellStyle name="Note 5 6 11" xfId="31683" xr:uid="{00000000-0005-0000-0000-0000317B0000}"/>
    <cellStyle name="Note 5 6 2" xfId="31684" xr:uid="{00000000-0005-0000-0000-0000327B0000}"/>
    <cellStyle name="Note 5 6 2 2" xfId="31685" xr:uid="{00000000-0005-0000-0000-0000337B0000}"/>
    <cellStyle name="Note 5 6 2 2 2" xfId="31686" xr:uid="{00000000-0005-0000-0000-0000347B0000}"/>
    <cellStyle name="Note 5 6 2 3" xfId="31687" xr:uid="{00000000-0005-0000-0000-0000357B0000}"/>
    <cellStyle name="Note 5 6 3" xfId="31688" xr:uid="{00000000-0005-0000-0000-0000367B0000}"/>
    <cellStyle name="Note 5 6 3 2" xfId="31689" xr:uid="{00000000-0005-0000-0000-0000377B0000}"/>
    <cellStyle name="Note 5 6 4" xfId="31690" xr:uid="{00000000-0005-0000-0000-0000387B0000}"/>
    <cellStyle name="Note 5 6 4 2" xfId="31691" xr:uid="{00000000-0005-0000-0000-0000397B0000}"/>
    <cellStyle name="Note 5 6 5" xfId="31692" xr:uid="{00000000-0005-0000-0000-00003A7B0000}"/>
    <cellStyle name="Note 5 6 5 2" xfId="31693" xr:uid="{00000000-0005-0000-0000-00003B7B0000}"/>
    <cellStyle name="Note 5 6 6" xfId="31694" xr:uid="{00000000-0005-0000-0000-00003C7B0000}"/>
    <cellStyle name="Note 5 6 6 2" xfId="31695" xr:uid="{00000000-0005-0000-0000-00003D7B0000}"/>
    <cellStyle name="Note 5 6 7" xfId="31696" xr:uid="{00000000-0005-0000-0000-00003E7B0000}"/>
    <cellStyle name="Note 5 6 7 2" xfId="31697" xr:uid="{00000000-0005-0000-0000-00003F7B0000}"/>
    <cellStyle name="Note 5 6 8" xfId="31698" xr:uid="{00000000-0005-0000-0000-0000407B0000}"/>
    <cellStyle name="Note 5 6 8 2" xfId="31699" xr:uid="{00000000-0005-0000-0000-0000417B0000}"/>
    <cellStyle name="Note 5 6 9" xfId="31700" xr:uid="{00000000-0005-0000-0000-0000427B0000}"/>
    <cellStyle name="Note 5 6 9 2" xfId="31701" xr:uid="{00000000-0005-0000-0000-0000437B0000}"/>
    <cellStyle name="Note 5 7" xfId="31702" xr:uid="{00000000-0005-0000-0000-0000447B0000}"/>
    <cellStyle name="Note 5 7 10" xfId="31703" xr:uid="{00000000-0005-0000-0000-0000457B0000}"/>
    <cellStyle name="Note 5 7 10 2" xfId="31704" xr:uid="{00000000-0005-0000-0000-0000467B0000}"/>
    <cellStyle name="Note 5 7 11" xfId="31705" xr:uid="{00000000-0005-0000-0000-0000477B0000}"/>
    <cellStyle name="Note 5 7 2" xfId="31706" xr:uid="{00000000-0005-0000-0000-0000487B0000}"/>
    <cellStyle name="Note 5 7 2 2" xfId="31707" xr:uid="{00000000-0005-0000-0000-0000497B0000}"/>
    <cellStyle name="Note 5 7 2 2 2" xfId="31708" xr:uid="{00000000-0005-0000-0000-00004A7B0000}"/>
    <cellStyle name="Note 5 7 2 3" xfId="31709" xr:uid="{00000000-0005-0000-0000-00004B7B0000}"/>
    <cellStyle name="Note 5 7 3" xfId="31710" xr:uid="{00000000-0005-0000-0000-00004C7B0000}"/>
    <cellStyle name="Note 5 7 3 2" xfId="31711" xr:uid="{00000000-0005-0000-0000-00004D7B0000}"/>
    <cellStyle name="Note 5 7 4" xfId="31712" xr:uid="{00000000-0005-0000-0000-00004E7B0000}"/>
    <cellStyle name="Note 5 7 4 2" xfId="31713" xr:uid="{00000000-0005-0000-0000-00004F7B0000}"/>
    <cellStyle name="Note 5 7 5" xfId="31714" xr:uid="{00000000-0005-0000-0000-0000507B0000}"/>
    <cellStyle name="Note 5 7 5 2" xfId="31715" xr:uid="{00000000-0005-0000-0000-0000517B0000}"/>
    <cellStyle name="Note 5 7 6" xfId="31716" xr:uid="{00000000-0005-0000-0000-0000527B0000}"/>
    <cellStyle name="Note 5 7 6 2" xfId="31717" xr:uid="{00000000-0005-0000-0000-0000537B0000}"/>
    <cellStyle name="Note 5 7 7" xfId="31718" xr:uid="{00000000-0005-0000-0000-0000547B0000}"/>
    <cellStyle name="Note 5 7 7 2" xfId="31719" xr:uid="{00000000-0005-0000-0000-0000557B0000}"/>
    <cellStyle name="Note 5 7 8" xfId="31720" xr:uid="{00000000-0005-0000-0000-0000567B0000}"/>
    <cellStyle name="Note 5 7 8 2" xfId="31721" xr:uid="{00000000-0005-0000-0000-0000577B0000}"/>
    <cellStyle name="Note 5 7 9" xfId="31722" xr:uid="{00000000-0005-0000-0000-0000587B0000}"/>
    <cellStyle name="Note 5 7 9 2" xfId="31723" xr:uid="{00000000-0005-0000-0000-0000597B0000}"/>
    <cellStyle name="Note 5 8" xfId="31724" xr:uid="{00000000-0005-0000-0000-00005A7B0000}"/>
    <cellStyle name="Note 5 8 10" xfId="31725" xr:uid="{00000000-0005-0000-0000-00005B7B0000}"/>
    <cellStyle name="Note 5 8 10 2" xfId="31726" xr:uid="{00000000-0005-0000-0000-00005C7B0000}"/>
    <cellStyle name="Note 5 8 11" xfId="31727" xr:uid="{00000000-0005-0000-0000-00005D7B0000}"/>
    <cellStyle name="Note 5 8 2" xfId="31728" xr:uid="{00000000-0005-0000-0000-00005E7B0000}"/>
    <cellStyle name="Note 5 8 2 2" xfId="31729" xr:uid="{00000000-0005-0000-0000-00005F7B0000}"/>
    <cellStyle name="Note 5 8 2 2 2" xfId="31730" xr:uid="{00000000-0005-0000-0000-0000607B0000}"/>
    <cellStyle name="Note 5 8 2 3" xfId="31731" xr:uid="{00000000-0005-0000-0000-0000617B0000}"/>
    <cellStyle name="Note 5 8 3" xfId="31732" xr:uid="{00000000-0005-0000-0000-0000627B0000}"/>
    <cellStyle name="Note 5 8 3 2" xfId="31733" xr:uid="{00000000-0005-0000-0000-0000637B0000}"/>
    <cellStyle name="Note 5 8 4" xfId="31734" xr:uid="{00000000-0005-0000-0000-0000647B0000}"/>
    <cellStyle name="Note 5 8 4 2" xfId="31735" xr:uid="{00000000-0005-0000-0000-0000657B0000}"/>
    <cellStyle name="Note 5 8 5" xfId="31736" xr:uid="{00000000-0005-0000-0000-0000667B0000}"/>
    <cellStyle name="Note 5 8 5 2" xfId="31737" xr:uid="{00000000-0005-0000-0000-0000677B0000}"/>
    <cellStyle name="Note 5 8 6" xfId="31738" xr:uid="{00000000-0005-0000-0000-0000687B0000}"/>
    <cellStyle name="Note 5 8 6 2" xfId="31739" xr:uid="{00000000-0005-0000-0000-0000697B0000}"/>
    <cellStyle name="Note 5 8 7" xfId="31740" xr:uid="{00000000-0005-0000-0000-00006A7B0000}"/>
    <cellStyle name="Note 5 8 7 2" xfId="31741" xr:uid="{00000000-0005-0000-0000-00006B7B0000}"/>
    <cellStyle name="Note 5 8 8" xfId="31742" xr:uid="{00000000-0005-0000-0000-00006C7B0000}"/>
    <cellStyle name="Note 5 8 8 2" xfId="31743" xr:uid="{00000000-0005-0000-0000-00006D7B0000}"/>
    <cellStyle name="Note 5 8 9" xfId="31744" xr:uid="{00000000-0005-0000-0000-00006E7B0000}"/>
    <cellStyle name="Note 5 8 9 2" xfId="31745" xr:uid="{00000000-0005-0000-0000-00006F7B0000}"/>
    <cellStyle name="Note 5 9" xfId="31746" xr:uid="{00000000-0005-0000-0000-0000707B0000}"/>
    <cellStyle name="Note 5 9 10" xfId="31747" xr:uid="{00000000-0005-0000-0000-0000717B0000}"/>
    <cellStyle name="Note 5 9 10 2" xfId="31748" xr:uid="{00000000-0005-0000-0000-0000727B0000}"/>
    <cellStyle name="Note 5 9 11" xfId="31749" xr:uid="{00000000-0005-0000-0000-0000737B0000}"/>
    <cellStyle name="Note 5 9 2" xfId="31750" xr:uid="{00000000-0005-0000-0000-0000747B0000}"/>
    <cellStyle name="Note 5 9 2 2" xfId="31751" xr:uid="{00000000-0005-0000-0000-0000757B0000}"/>
    <cellStyle name="Note 5 9 2 2 2" xfId="31752" xr:uid="{00000000-0005-0000-0000-0000767B0000}"/>
    <cellStyle name="Note 5 9 2 3" xfId="31753" xr:uid="{00000000-0005-0000-0000-0000777B0000}"/>
    <cellStyle name="Note 5 9 3" xfId="31754" xr:uid="{00000000-0005-0000-0000-0000787B0000}"/>
    <cellStyle name="Note 5 9 3 2" xfId="31755" xr:uid="{00000000-0005-0000-0000-0000797B0000}"/>
    <cellStyle name="Note 5 9 4" xfId="31756" xr:uid="{00000000-0005-0000-0000-00007A7B0000}"/>
    <cellStyle name="Note 5 9 4 2" xfId="31757" xr:uid="{00000000-0005-0000-0000-00007B7B0000}"/>
    <cellStyle name="Note 5 9 5" xfId="31758" xr:uid="{00000000-0005-0000-0000-00007C7B0000}"/>
    <cellStyle name="Note 5 9 5 2" xfId="31759" xr:uid="{00000000-0005-0000-0000-00007D7B0000}"/>
    <cellStyle name="Note 5 9 6" xfId="31760" xr:uid="{00000000-0005-0000-0000-00007E7B0000}"/>
    <cellStyle name="Note 5 9 6 2" xfId="31761" xr:uid="{00000000-0005-0000-0000-00007F7B0000}"/>
    <cellStyle name="Note 5 9 7" xfId="31762" xr:uid="{00000000-0005-0000-0000-0000807B0000}"/>
    <cellStyle name="Note 5 9 7 2" xfId="31763" xr:uid="{00000000-0005-0000-0000-0000817B0000}"/>
    <cellStyle name="Note 5 9 8" xfId="31764" xr:uid="{00000000-0005-0000-0000-0000827B0000}"/>
    <cellStyle name="Note 5 9 8 2" xfId="31765" xr:uid="{00000000-0005-0000-0000-0000837B0000}"/>
    <cellStyle name="Note 5 9 9" xfId="31766" xr:uid="{00000000-0005-0000-0000-0000847B0000}"/>
    <cellStyle name="Note 5 9 9 2" xfId="31767" xr:uid="{00000000-0005-0000-0000-0000857B0000}"/>
    <cellStyle name="Note 5_7 - Cap Add WS" xfId="31768" xr:uid="{00000000-0005-0000-0000-0000867B0000}"/>
    <cellStyle name="Note 6" xfId="31769" xr:uid="{00000000-0005-0000-0000-0000877B0000}"/>
    <cellStyle name="Note 6 10" xfId="31770" xr:uid="{00000000-0005-0000-0000-0000887B0000}"/>
    <cellStyle name="Note 6 10 2" xfId="31771" xr:uid="{00000000-0005-0000-0000-0000897B0000}"/>
    <cellStyle name="Note 6 10 2 2" xfId="31772" xr:uid="{00000000-0005-0000-0000-00008A7B0000}"/>
    <cellStyle name="Note 6 10 3" xfId="31773" xr:uid="{00000000-0005-0000-0000-00008B7B0000}"/>
    <cellStyle name="Note 6 11" xfId="31774" xr:uid="{00000000-0005-0000-0000-00008C7B0000}"/>
    <cellStyle name="Note 6 11 2" xfId="31775" xr:uid="{00000000-0005-0000-0000-00008D7B0000}"/>
    <cellStyle name="Note 6 12" xfId="31776" xr:uid="{00000000-0005-0000-0000-00008E7B0000}"/>
    <cellStyle name="Note 6 12 2" xfId="31777" xr:uid="{00000000-0005-0000-0000-00008F7B0000}"/>
    <cellStyle name="Note 6 13" xfId="31778" xr:uid="{00000000-0005-0000-0000-0000907B0000}"/>
    <cellStyle name="Note 6 13 2" xfId="31779" xr:uid="{00000000-0005-0000-0000-0000917B0000}"/>
    <cellStyle name="Note 6 14" xfId="31780" xr:uid="{00000000-0005-0000-0000-0000927B0000}"/>
    <cellStyle name="Note 6 14 2" xfId="31781" xr:uid="{00000000-0005-0000-0000-0000937B0000}"/>
    <cellStyle name="Note 6 15" xfId="31782" xr:uid="{00000000-0005-0000-0000-0000947B0000}"/>
    <cellStyle name="Note 6 15 2" xfId="31783" xr:uid="{00000000-0005-0000-0000-0000957B0000}"/>
    <cellStyle name="Note 6 16" xfId="31784" xr:uid="{00000000-0005-0000-0000-0000967B0000}"/>
    <cellStyle name="Note 6 2" xfId="31785" xr:uid="{00000000-0005-0000-0000-0000977B0000}"/>
    <cellStyle name="Note 6 2 10" xfId="31786" xr:uid="{00000000-0005-0000-0000-0000987B0000}"/>
    <cellStyle name="Note 6 2 10 2" xfId="31787" xr:uid="{00000000-0005-0000-0000-0000997B0000}"/>
    <cellStyle name="Note 6 2 11" xfId="31788" xr:uid="{00000000-0005-0000-0000-00009A7B0000}"/>
    <cellStyle name="Note 6 2 11 2" xfId="31789" xr:uid="{00000000-0005-0000-0000-00009B7B0000}"/>
    <cellStyle name="Note 6 2 12" xfId="31790" xr:uid="{00000000-0005-0000-0000-00009C7B0000}"/>
    <cellStyle name="Note 6 2 12 2" xfId="31791" xr:uid="{00000000-0005-0000-0000-00009D7B0000}"/>
    <cellStyle name="Note 6 2 13" xfId="31792" xr:uid="{00000000-0005-0000-0000-00009E7B0000}"/>
    <cellStyle name="Note 6 2 13 2" xfId="31793" xr:uid="{00000000-0005-0000-0000-00009F7B0000}"/>
    <cellStyle name="Note 6 2 14" xfId="31794" xr:uid="{00000000-0005-0000-0000-0000A07B0000}"/>
    <cellStyle name="Note 6 2 2" xfId="31795" xr:uid="{00000000-0005-0000-0000-0000A17B0000}"/>
    <cellStyle name="Note 6 2 2 10" xfId="31796" xr:uid="{00000000-0005-0000-0000-0000A27B0000}"/>
    <cellStyle name="Note 6 2 2 10 2" xfId="31797" xr:uid="{00000000-0005-0000-0000-0000A37B0000}"/>
    <cellStyle name="Note 6 2 2 11" xfId="31798" xr:uid="{00000000-0005-0000-0000-0000A47B0000}"/>
    <cellStyle name="Note 6 2 2 11 2" xfId="31799" xr:uid="{00000000-0005-0000-0000-0000A57B0000}"/>
    <cellStyle name="Note 6 2 2 12" xfId="31800" xr:uid="{00000000-0005-0000-0000-0000A67B0000}"/>
    <cellStyle name="Note 6 2 2 12 2" xfId="31801" xr:uid="{00000000-0005-0000-0000-0000A77B0000}"/>
    <cellStyle name="Note 6 2 2 13" xfId="31802" xr:uid="{00000000-0005-0000-0000-0000A87B0000}"/>
    <cellStyle name="Note 6 2 2 2" xfId="31803" xr:uid="{00000000-0005-0000-0000-0000A97B0000}"/>
    <cellStyle name="Note 6 2 2 2 2" xfId="31804" xr:uid="{00000000-0005-0000-0000-0000AA7B0000}"/>
    <cellStyle name="Note 6 2 2 2 2 2" xfId="31805" xr:uid="{00000000-0005-0000-0000-0000AB7B0000}"/>
    <cellStyle name="Note 6 2 2 2 2 2 2" xfId="31806" xr:uid="{00000000-0005-0000-0000-0000AC7B0000}"/>
    <cellStyle name="Note 6 2 2 2 2 3" xfId="31807" xr:uid="{00000000-0005-0000-0000-0000AD7B0000}"/>
    <cellStyle name="Note 6 2 2 2 3" xfId="31808" xr:uid="{00000000-0005-0000-0000-0000AE7B0000}"/>
    <cellStyle name="Note 6 2 2 2 3 2" xfId="31809" xr:uid="{00000000-0005-0000-0000-0000AF7B0000}"/>
    <cellStyle name="Note 6 2 2 2 3 2 2" xfId="31810" xr:uid="{00000000-0005-0000-0000-0000B07B0000}"/>
    <cellStyle name="Note 6 2 2 2 3 3" xfId="31811" xr:uid="{00000000-0005-0000-0000-0000B17B0000}"/>
    <cellStyle name="Note 6 2 2 2 4" xfId="31812" xr:uid="{00000000-0005-0000-0000-0000B27B0000}"/>
    <cellStyle name="Note 6 2 2 2 4 2" xfId="31813" xr:uid="{00000000-0005-0000-0000-0000B37B0000}"/>
    <cellStyle name="Note 6 2 2 2 5" xfId="31814" xr:uid="{00000000-0005-0000-0000-0000B47B0000}"/>
    <cellStyle name="Note 6 2 2 2 5 2" xfId="31815" xr:uid="{00000000-0005-0000-0000-0000B57B0000}"/>
    <cellStyle name="Note 6 2 2 2 6" xfId="31816" xr:uid="{00000000-0005-0000-0000-0000B67B0000}"/>
    <cellStyle name="Note 6 2 2 2 6 2" xfId="31817" xr:uid="{00000000-0005-0000-0000-0000B77B0000}"/>
    <cellStyle name="Note 6 2 2 2 7" xfId="31818" xr:uid="{00000000-0005-0000-0000-0000B87B0000}"/>
    <cellStyle name="Note 6 2 2 2 7 2" xfId="31819" xr:uid="{00000000-0005-0000-0000-0000B97B0000}"/>
    <cellStyle name="Note 6 2 2 2 8" xfId="31820" xr:uid="{00000000-0005-0000-0000-0000BA7B0000}"/>
    <cellStyle name="Note 6 2 2 3" xfId="31821" xr:uid="{00000000-0005-0000-0000-0000BB7B0000}"/>
    <cellStyle name="Note 6 2 2 3 10" xfId="31822" xr:uid="{00000000-0005-0000-0000-0000BC7B0000}"/>
    <cellStyle name="Note 6 2 2 3 10 2" xfId="31823" xr:uid="{00000000-0005-0000-0000-0000BD7B0000}"/>
    <cellStyle name="Note 6 2 2 3 11" xfId="31824" xr:uid="{00000000-0005-0000-0000-0000BE7B0000}"/>
    <cellStyle name="Note 6 2 2 3 2" xfId="31825" xr:uid="{00000000-0005-0000-0000-0000BF7B0000}"/>
    <cellStyle name="Note 6 2 2 3 2 2" xfId="31826" xr:uid="{00000000-0005-0000-0000-0000C07B0000}"/>
    <cellStyle name="Note 6 2 2 3 2 2 2" xfId="31827" xr:uid="{00000000-0005-0000-0000-0000C17B0000}"/>
    <cellStyle name="Note 6 2 2 3 2 3" xfId="31828" xr:uid="{00000000-0005-0000-0000-0000C27B0000}"/>
    <cellStyle name="Note 6 2 2 3 3" xfId="31829" xr:uid="{00000000-0005-0000-0000-0000C37B0000}"/>
    <cellStyle name="Note 6 2 2 3 3 2" xfId="31830" xr:uid="{00000000-0005-0000-0000-0000C47B0000}"/>
    <cellStyle name="Note 6 2 2 3 4" xfId="31831" xr:uid="{00000000-0005-0000-0000-0000C57B0000}"/>
    <cellStyle name="Note 6 2 2 3 4 2" xfId="31832" xr:uid="{00000000-0005-0000-0000-0000C67B0000}"/>
    <cellStyle name="Note 6 2 2 3 5" xfId="31833" xr:uid="{00000000-0005-0000-0000-0000C77B0000}"/>
    <cellStyle name="Note 6 2 2 3 5 2" xfId="31834" xr:uid="{00000000-0005-0000-0000-0000C87B0000}"/>
    <cellStyle name="Note 6 2 2 3 6" xfId="31835" xr:uid="{00000000-0005-0000-0000-0000C97B0000}"/>
    <cellStyle name="Note 6 2 2 3 6 2" xfId="31836" xr:uid="{00000000-0005-0000-0000-0000CA7B0000}"/>
    <cellStyle name="Note 6 2 2 3 7" xfId="31837" xr:uid="{00000000-0005-0000-0000-0000CB7B0000}"/>
    <cellStyle name="Note 6 2 2 3 7 2" xfId="31838" xr:uid="{00000000-0005-0000-0000-0000CC7B0000}"/>
    <cellStyle name="Note 6 2 2 3 8" xfId="31839" xr:uid="{00000000-0005-0000-0000-0000CD7B0000}"/>
    <cellStyle name="Note 6 2 2 3 8 2" xfId="31840" xr:uid="{00000000-0005-0000-0000-0000CE7B0000}"/>
    <cellStyle name="Note 6 2 2 3 9" xfId="31841" xr:uid="{00000000-0005-0000-0000-0000CF7B0000}"/>
    <cellStyle name="Note 6 2 2 3 9 2" xfId="31842" xr:uid="{00000000-0005-0000-0000-0000D07B0000}"/>
    <cellStyle name="Note 6 2 2 4" xfId="31843" xr:uid="{00000000-0005-0000-0000-0000D17B0000}"/>
    <cellStyle name="Note 6 2 2 4 10" xfId="31844" xr:uid="{00000000-0005-0000-0000-0000D27B0000}"/>
    <cellStyle name="Note 6 2 2 4 10 2" xfId="31845" xr:uid="{00000000-0005-0000-0000-0000D37B0000}"/>
    <cellStyle name="Note 6 2 2 4 11" xfId="31846" xr:uid="{00000000-0005-0000-0000-0000D47B0000}"/>
    <cellStyle name="Note 6 2 2 4 2" xfId="31847" xr:uid="{00000000-0005-0000-0000-0000D57B0000}"/>
    <cellStyle name="Note 6 2 2 4 2 2" xfId="31848" xr:uid="{00000000-0005-0000-0000-0000D67B0000}"/>
    <cellStyle name="Note 6 2 2 4 2 2 2" xfId="31849" xr:uid="{00000000-0005-0000-0000-0000D77B0000}"/>
    <cellStyle name="Note 6 2 2 4 2 3" xfId="31850" xr:uid="{00000000-0005-0000-0000-0000D87B0000}"/>
    <cellStyle name="Note 6 2 2 4 3" xfId="31851" xr:uid="{00000000-0005-0000-0000-0000D97B0000}"/>
    <cellStyle name="Note 6 2 2 4 3 2" xfId="31852" xr:uid="{00000000-0005-0000-0000-0000DA7B0000}"/>
    <cellStyle name="Note 6 2 2 4 4" xfId="31853" xr:uid="{00000000-0005-0000-0000-0000DB7B0000}"/>
    <cellStyle name="Note 6 2 2 4 4 2" xfId="31854" xr:uid="{00000000-0005-0000-0000-0000DC7B0000}"/>
    <cellStyle name="Note 6 2 2 4 5" xfId="31855" xr:uid="{00000000-0005-0000-0000-0000DD7B0000}"/>
    <cellStyle name="Note 6 2 2 4 5 2" xfId="31856" xr:uid="{00000000-0005-0000-0000-0000DE7B0000}"/>
    <cellStyle name="Note 6 2 2 4 6" xfId="31857" xr:uid="{00000000-0005-0000-0000-0000DF7B0000}"/>
    <cellStyle name="Note 6 2 2 4 6 2" xfId="31858" xr:uid="{00000000-0005-0000-0000-0000E07B0000}"/>
    <cellStyle name="Note 6 2 2 4 7" xfId="31859" xr:uid="{00000000-0005-0000-0000-0000E17B0000}"/>
    <cellStyle name="Note 6 2 2 4 7 2" xfId="31860" xr:uid="{00000000-0005-0000-0000-0000E27B0000}"/>
    <cellStyle name="Note 6 2 2 4 8" xfId="31861" xr:uid="{00000000-0005-0000-0000-0000E37B0000}"/>
    <cellStyle name="Note 6 2 2 4 8 2" xfId="31862" xr:uid="{00000000-0005-0000-0000-0000E47B0000}"/>
    <cellStyle name="Note 6 2 2 4 9" xfId="31863" xr:uid="{00000000-0005-0000-0000-0000E57B0000}"/>
    <cellStyle name="Note 6 2 2 4 9 2" xfId="31864" xr:uid="{00000000-0005-0000-0000-0000E67B0000}"/>
    <cellStyle name="Note 6 2 2 5" xfId="31865" xr:uid="{00000000-0005-0000-0000-0000E77B0000}"/>
    <cellStyle name="Note 6 2 2 5 10" xfId="31866" xr:uid="{00000000-0005-0000-0000-0000E87B0000}"/>
    <cellStyle name="Note 6 2 2 5 10 2" xfId="31867" xr:uid="{00000000-0005-0000-0000-0000E97B0000}"/>
    <cellStyle name="Note 6 2 2 5 11" xfId="31868" xr:uid="{00000000-0005-0000-0000-0000EA7B0000}"/>
    <cellStyle name="Note 6 2 2 5 2" xfId="31869" xr:uid="{00000000-0005-0000-0000-0000EB7B0000}"/>
    <cellStyle name="Note 6 2 2 5 2 2" xfId="31870" xr:uid="{00000000-0005-0000-0000-0000EC7B0000}"/>
    <cellStyle name="Note 6 2 2 5 2 2 2" xfId="31871" xr:uid="{00000000-0005-0000-0000-0000ED7B0000}"/>
    <cellStyle name="Note 6 2 2 5 2 3" xfId="31872" xr:uid="{00000000-0005-0000-0000-0000EE7B0000}"/>
    <cellStyle name="Note 6 2 2 5 3" xfId="31873" xr:uid="{00000000-0005-0000-0000-0000EF7B0000}"/>
    <cellStyle name="Note 6 2 2 5 3 2" xfId="31874" xr:uid="{00000000-0005-0000-0000-0000F07B0000}"/>
    <cellStyle name="Note 6 2 2 5 4" xfId="31875" xr:uid="{00000000-0005-0000-0000-0000F17B0000}"/>
    <cellStyle name="Note 6 2 2 5 4 2" xfId="31876" xr:uid="{00000000-0005-0000-0000-0000F27B0000}"/>
    <cellStyle name="Note 6 2 2 5 5" xfId="31877" xr:uid="{00000000-0005-0000-0000-0000F37B0000}"/>
    <cellStyle name="Note 6 2 2 5 5 2" xfId="31878" xr:uid="{00000000-0005-0000-0000-0000F47B0000}"/>
    <cellStyle name="Note 6 2 2 5 6" xfId="31879" xr:uid="{00000000-0005-0000-0000-0000F57B0000}"/>
    <cellStyle name="Note 6 2 2 5 6 2" xfId="31880" xr:uid="{00000000-0005-0000-0000-0000F67B0000}"/>
    <cellStyle name="Note 6 2 2 5 7" xfId="31881" xr:uid="{00000000-0005-0000-0000-0000F77B0000}"/>
    <cellStyle name="Note 6 2 2 5 7 2" xfId="31882" xr:uid="{00000000-0005-0000-0000-0000F87B0000}"/>
    <cellStyle name="Note 6 2 2 5 8" xfId="31883" xr:uid="{00000000-0005-0000-0000-0000F97B0000}"/>
    <cellStyle name="Note 6 2 2 5 8 2" xfId="31884" xr:uid="{00000000-0005-0000-0000-0000FA7B0000}"/>
    <cellStyle name="Note 6 2 2 5 9" xfId="31885" xr:uid="{00000000-0005-0000-0000-0000FB7B0000}"/>
    <cellStyle name="Note 6 2 2 5 9 2" xfId="31886" xr:uid="{00000000-0005-0000-0000-0000FC7B0000}"/>
    <cellStyle name="Note 6 2 2 6" xfId="31887" xr:uid="{00000000-0005-0000-0000-0000FD7B0000}"/>
    <cellStyle name="Note 6 2 2 6 10" xfId="31888" xr:uid="{00000000-0005-0000-0000-0000FE7B0000}"/>
    <cellStyle name="Note 6 2 2 6 10 2" xfId="31889" xr:uid="{00000000-0005-0000-0000-0000FF7B0000}"/>
    <cellStyle name="Note 6 2 2 6 11" xfId="31890" xr:uid="{00000000-0005-0000-0000-0000007C0000}"/>
    <cellStyle name="Note 6 2 2 6 2" xfId="31891" xr:uid="{00000000-0005-0000-0000-0000017C0000}"/>
    <cellStyle name="Note 6 2 2 6 2 2" xfId="31892" xr:uid="{00000000-0005-0000-0000-0000027C0000}"/>
    <cellStyle name="Note 6 2 2 6 2 2 2" xfId="31893" xr:uid="{00000000-0005-0000-0000-0000037C0000}"/>
    <cellStyle name="Note 6 2 2 6 2 3" xfId="31894" xr:uid="{00000000-0005-0000-0000-0000047C0000}"/>
    <cellStyle name="Note 6 2 2 6 3" xfId="31895" xr:uid="{00000000-0005-0000-0000-0000057C0000}"/>
    <cellStyle name="Note 6 2 2 6 3 2" xfId="31896" xr:uid="{00000000-0005-0000-0000-0000067C0000}"/>
    <cellStyle name="Note 6 2 2 6 4" xfId="31897" xr:uid="{00000000-0005-0000-0000-0000077C0000}"/>
    <cellStyle name="Note 6 2 2 6 4 2" xfId="31898" xr:uid="{00000000-0005-0000-0000-0000087C0000}"/>
    <cellStyle name="Note 6 2 2 6 5" xfId="31899" xr:uid="{00000000-0005-0000-0000-0000097C0000}"/>
    <cellStyle name="Note 6 2 2 6 5 2" xfId="31900" xr:uid="{00000000-0005-0000-0000-00000A7C0000}"/>
    <cellStyle name="Note 6 2 2 6 6" xfId="31901" xr:uid="{00000000-0005-0000-0000-00000B7C0000}"/>
    <cellStyle name="Note 6 2 2 6 6 2" xfId="31902" xr:uid="{00000000-0005-0000-0000-00000C7C0000}"/>
    <cellStyle name="Note 6 2 2 6 7" xfId="31903" xr:uid="{00000000-0005-0000-0000-00000D7C0000}"/>
    <cellStyle name="Note 6 2 2 6 7 2" xfId="31904" xr:uid="{00000000-0005-0000-0000-00000E7C0000}"/>
    <cellStyle name="Note 6 2 2 6 8" xfId="31905" xr:uid="{00000000-0005-0000-0000-00000F7C0000}"/>
    <cellStyle name="Note 6 2 2 6 8 2" xfId="31906" xr:uid="{00000000-0005-0000-0000-0000107C0000}"/>
    <cellStyle name="Note 6 2 2 6 9" xfId="31907" xr:uid="{00000000-0005-0000-0000-0000117C0000}"/>
    <cellStyle name="Note 6 2 2 6 9 2" xfId="31908" xr:uid="{00000000-0005-0000-0000-0000127C0000}"/>
    <cellStyle name="Note 6 2 2 7" xfId="31909" xr:uid="{00000000-0005-0000-0000-0000137C0000}"/>
    <cellStyle name="Note 6 2 2 7 2" xfId="31910" xr:uid="{00000000-0005-0000-0000-0000147C0000}"/>
    <cellStyle name="Note 6 2 2 7 2 2" xfId="31911" xr:uid="{00000000-0005-0000-0000-0000157C0000}"/>
    <cellStyle name="Note 6 2 2 7 3" xfId="31912" xr:uid="{00000000-0005-0000-0000-0000167C0000}"/>
    <cellStyle name="Note 6 2 2 8" xfId="31913" xr:uid="{00000000-0005-0000-0000-0000177C0000}"/>
    <cellStyle name="Note 6 2 2 8 2" xfId="31914" xr:uid="{00000000-0005-0000-0000-0000187C0000}"/>
    <cellStyle name="Note 6 2 2 9" xfId="31915" xr:uid="{00000000-0005-0000-0000-0000197C0000}"/>
    <cellStyle name="Note 6 2 2 9 2" xfId="31916" xr:uid="{00000000-0005-0000-0000-00001A7C0000}"/>
    <cellStyle name="Note 6 2 3" xfId="31917" xr:uid="{00000000-0005-0000-0000-00001B7C0000}"/>
    <cellStyle name="Note 6 2 3 2" xfId="31918" xr:uid="{00000000-0005-0000-0000-00001C7C0000}"/>
    <cellStyle name="Note 6 2 3 2 2" xfId="31919" xr:uid="{00000000-0005-0000-0000-00001D7C0000}"/>
    <cellStyle name="Note 6 2 3 2 2 2" xfId="31920" xr:uid="{00000000-0005-0000-0000-00001E7C0000}"/>
    <cellStyle name="Note 6 2 3 2 3" xfId="31921" xr:uid="{00000000-0005-0000-0000-00001F7C0000}"/>
    <cellStyle name="Note 6 2 3 3" xfId="31922" xr:uid="{00000000-0005-0000-0000-0000207C0000}"/>
    <cellStyle name="Note 6 2 3 3 2" xfId="31923" xr:uid="{00000000-0005-0000-0000-0000217C0000}"/>
    <cellStyle name="Note 6 2 3 3 2 2" xfId="31924" xr:uid="{00000000-0005-0000-0000-0000227C0000}"/>
    <cellStyle name="Note 6 2 3 3 3" xfId="31925" xr:uid="{00000000-0005-0000-0000-0000237C0000}"/>
    <cellStyle name="Note 6 2 3 4" xfId="31926" xr:uid="{00000000-0005-0000-0000-0000247C0000}"/>
    <cellStyle name="Note 6 2 3 4 2" xfId="31927" xr:uid="{00000000-0005-0000-0000-0000257C0000}"/>
    <cellStyle name="Note 6 2 3 5" xfId="31928" xr:uid="{00000000-0005-0000-0000-0000267C0000}"/>
    <cellStyle name="Note 6 2 3 5 2" xfId="31929" xr:uid="{00000000-0005-0000-0000-0000277C0000}"/>
    <cellStyle name="Note 6 2 3 6" xfId="31930" xr:uid="{00000000-0005-0000-0000-0000287C0000}"/>
    <cellStyle name="Note 6 2 3 6 2" xfId="31931" xr:uid="{00000000-0005-0000-0000-0000297C0000}"/>
    <cellStyle name="Note 6 2 3 7" xfId="31932" xr:uid="{00000000-0005-0000-0000-00002A7C0000}"/>
    <cellStyle name="Note 6 2 3 7 2" xfId="31933" xr:uid="{00000000-0005-0000-0000-00002B7C0000}"/>
    <cellStyle name="Note 6 2 3 8" xfId="31934" xr:uid="{00000000-0005-0000-0000-00002C7C0000}"/>
    <cellStyle name="Note 6 2 4" xfId="31935" xr:uid="{00000000-0005-0000-0000-00002D7C0000}"/>
    <cellStyle name="Note 6 2 4 10" xfId="31936" xr:uid="{00000000-0005-0000-0000-00002E7C0000}"/>
    <cellStyle name="Note 6 2 4 10 2" xfId="31937" xr:uid="{00000000-0005-0000-0000-00002F7C0000}"/>
    <cellStyle name="Note 6 2 4 11" xfId="31938" xr:uid="{00000000-0005-0000-0000-0000307C0000}"/>
    <cellStyle name="Note 6 2 4 2" xfId="31939" xr:uid="{00000000-0005-0000-0000-0000317C0000}"/>
    <cellStyle name="Note 6 2 4 2 2" xfId="31940" xr:uid="{00000000-0005-0000-0000-0000327C0000}"/>
    <cellStyle name="Note 6 2 4 2 2 2" xfId="31941" xr:uid="{00000000-0005-0000-0000-0000337C0000}"/>
    <cellStyle name="Note 6 2 4 2 3" xfId="31942" xr:uid="{00000000-0005-0000-0000-0000347C0000}"/>
    <cellStyle name="Note 6 2 4 3" xfId="31943" xr:uid="{00000000-0005-0000-0000-0000357C0000}"/>
    <cellStyle name="Note 6 2 4 3 2" xfId="31944" xr:uid="{00000000-0005-0000-0000-0000367C0000}"/>
    <cellStyle name="Note 6 2 4 4" xfId="31945" xr:uid="{00000000-0005-0000-0000-0000377C0000}"/>
    <cellStyle name="Note 6 2 4 4 2" xfId="31946" xr:uid="{00000000-0005-0000-0000-0000387C0000}"/>
    <cellStyle name="Note 6 2 4 5" xfId="31947" xr:uid="{00000000-0005-0000-0000-0000397C0000}"/>
    <cellStyle name="Note 6 2 4 5 2" xfId="31948" xr:uid="{00000000-0005-0000-0000-00003A7C0000}"/>
    <cellStyle name="Note 6 2 4 6" xfId="31949" xr:uid="{00000000-0005-0000-0000-00003B7C0000}"/>
    <cellStyle name="Note 6 2 4 6 2" xfId="31950" xr:uid="{00000000-0005-0000-0000-00003C7C0000}"/>
    <cellStyle name="Note 6 2 4 7" xfId="31951" xr:uid="{00000000-0005-0000-0000-00003D7C0000}"/>
    <cellStyle name="Note 6 2 4 7 2" xfId="31952" xr:uid="{00000000-0005-0000-0000-00003E7C0000}"/>
    <cellStyle name="Note 6 2 4 8" xfId="31953" xr:uid="{00000000-0005-0000-0000-00003F7C0000}"/>
    <cellStyle name="Note 6 2 4 8 2" xfId="31954" xr:uid="{00000000-0005-0000-0000-0000407C0000}"/>
    <cellStyle name="Note 6 2 4 9" xfId="31955" xr:uid="{00000000-0005-0000-0000-0000417C0000}"/>
    <cellStyle name="Note 6 2 4 9 2" xfId="31956" xr:uid="{00000000-0005-0000-0000-0000427C0000}"/>
    <cellStyle name="Note 6 2 5" xfId="31957" xr:uid="{00000000-0005-0000-0000-0000437C0000}"/>
    <cellStyle name="Note 6 2 5 10" xfId="31958" xr:uid="{00000000-0005-0000-0000-0000447C0000}"/>
    <cellStyle name="Note 6 2 5 10 2" xfId="31959" xr:uid="{00000000-0005-0000-0000-0000457C0000}"/>
    <cellStyle name="Note 6 2 5 11" xfId="31960" xr:uid="{00000000-0005-0000-0000-0000467C0000}"/>
    <cellStyle name="Note 6 2 5 2" xfId="31961" xr:uid="{00000000-0005-0000-0000-0000477C0000}"/>
    <cellStyle name="Note 6 2 5 2 2" xfId="31962" xr:uid="{00000000-0005-0000-0000-0000487C0000}"/>
    <cellStyle name="Note 6 2 5 2 2 2" xfId="31963" xr:uid="{00000000-0005-0000-0000-0000497C0000}"/>
    <cellStyle name="Note 6 2 5 2 3" xfId="31964" xr:uid="{00000000-0005-0000-0000-00004A7C0000}"/>
    <cellStyle name="Note 6 2 5 3" xfId="31965" xr:uid="{00000000-0005-0000-0000-00004B7C0000}"/>
    <cellStyle name="Note 6 2 5 3 2" xfId="31966" xr:uid="{00000000-0005-0000-0000-00004C7C0000}"/>
    <cellStyle name="Note 6 2 5 4" xfId="31967" xr:uid="{00000000-0005-0000-0000-00004D7C0000}"/>
    <cellStyle name="Note 6 2 5 4 2" xfId="31968" xr:uid="{00000000-0005-0000-0000-00004E7C0000}"/>
    <cellStyle name="Note 6 2 5 5" xfId="31969" xr:uid="{00000000-0005-0000-0000-00004F7C0000}"/>
    <cellStyle name="Note 6 2 5 5 2" xfId="31970" xr:uid="{00000000-0005-0000-0000-0000507C0000}"/>
    <cellStyle name="Note 6 2 5 6" xfId="31971" xr:uid="{00000000-0005-0000-0000-0000517C0000}"/>
    <cellStyle name="Note 6 2 5 6 2" xfId="31972" xr:uid="{00000000-0005-0000-0000-0000527C0000}"/>
    <cellStyle name="Note 6 2 5 7" xfId="31973" xr:uid="{00000000-0005-0000-0000-0000537C0000}"/>
    <cellStyle name="Note 6 2 5 7 2" xfId="31974" xr:uid="{00000000-0005-0000-0000-0000547C0000}"/>
    <cellStyle name="Note 6 2 5 8" xfId="31975" xr:uid="{00000000-0005-0000-0000-0000557C0000}"/>
    <cellStyle name="Note 6 2 5 8 2" xfId="31976" xr:uid="{00000000-0005-0000-0000-0000567C0000}"/>
    <cellStyle name="Note 6 2 5 9" xfId="31977" xr:uid="{00000000-0005-0000-0000-0000577C0000}"/>
    <cellStyle name="Note 6 2 5 9 2" xfId="31978" xr:uid="{00000000-0005-0000-0000-0000587C0000}"/>
    <cellStyle name="Note 6 2 6" xfId="31979" xr:uid="{00000000-0005-0000-0000-0000597C0000}"/>
    <cellStyle name="Note 6 2 6 10" xfId="31980" xr:uid="{00000000-0005-0000-0000-00005A7C0000}"/>
    <cellStyle name="Note 6 2 6 10 2" xfId="31981" xr:uid="{00000000-0005-0000-0000-00005B7C0000}"/>
    <cellStyle name="Note 6 2 6 11" xfId="31982" xr:uid="{00000000-0005-0000-0000-00005C7C0000}"/>
    <cellStyle name="Note 6 2 6 2" xfId="31983" xr:uid="{00000000-0005-0000-0000-00005D7C0000}"/>
    <cellStyle name="Note 6 2 6 2 2" xfId="31984" xr:uid="{00000000-0005-0000-0000-00005E7C0000}"/>
    <cellStyle name="Note 6 2 6 2 2 2" xfId="31985" xr:uid="{00000000-0005-0000-0000-00005F7C0000}"/>
    <cellStyle name="Note 6 2 6 2 3" xfId="31986" xr:uid="{00000000-0005-0000-0000-0000607C0000}"/>
    <cellStyle name="Note 6 2 6 3" xfId="31987" xr:uid="{00000000-0005-0000-0000-0000617C0000}"/>
    <cellStyle name="Note 6 2 6 3 2" xfId="31988" xr:uid="{00000000-0005-0000-0000-0000627C0000}"/>
    <cellStyle name="Note 6 2 6 4" xfId="31989" xr:uid="{00000000-0005-0000-0000-0000637C0000}"/>
    <cellStyle name="Note 6 2 6 4 2" xfId="31990" xr:uid="{00000000-0005-0000-0000-0000647C0000}"/>
    <cellStyle name="Note 6 2 6 5" xfId="31991" xr:uid="{00000000-0005-0000-0000-0000657C0000}"/>
    <cellStyle name="Note 6 2 6 5 2" xfId="31992" xr:uid="{00000000-0005-0000-0000-0000667C0000}"/>
    <cellStyle name="Note 6 2 6 6" xfId="31993" xr:uid="{00000000-0005-0000-0000-0000677C0000}"/>
    <cellStyle name="Note 6 2 6 6 2" xfId="31994" xr:uid="{00000000-0005-0000-0000-0000687C0000}"/>
    <cellStyle name="Note 6 2 6 7" xfId="31995" xr:uid="{00000000-0005-0000-0000-0000697C0000}"/>
    <cellStyle name="Note 6 2 6 7 2" xfId="31996" xr:uid="{00000000-0005-0000-0000-00006A7C0000}"/>
    <cellStyle name="Note 6 2 6 8" xfId="31997" xr:uid="{00000000-0005-0000-0000-00006B7C0000}"/>
    <cellStyle name="Note 6 2 6 8 2" xfId="31998" xr:uid="{00000000-0005-0000-0000-00006C7C0000}"/>
    <cellStyle name="Note 6 2 6 9" xfId="31999" xr:uid="{00000000-0005-0000-0000-00006D7C0000}"/>
    <cellStyle name="Note 6 2 6 9 2" xfId="32000" xr:uid="{00000000-0005-0000-0000-00006E7C0000}"/>
    <cellStyle name="Note 6 2 7" xfId="32001" xr:uid="{00000000-0005-0000-0000-00006F7C0000}"/>
    <cellStyle name="Note 6 2 7 10" xfId="32002" xr:uid="{00000000-0005-0000-0000-0000707C0000}"/>
    <cellStyle name="Note 6 2 7 10 2" xfId="32003" xr:uid="{00000000-0005-0000-0000-0000717C0000}"/>
    <cellStyle name="Note 6 2 7 11" xfId="32004" xr:uid="{00000000-0005-0000-0000-0000727C0000}"/>
    <cellStyle name="Note 6 2 7 2" xfId="32005" xr:uid="{00000000-0005-0000-0000-0000737C0000}"/>
    <cellStyle name="Note 6 2 7 2 2" xfId="32006" xr:uid="{00000000-0005-0000-0000-0000747C0000}"/>
    <cellStyle name="Note 6 2 7 2 2 2" xfId="32007" xr:uid="{00000000-0005-0000-0000-0000757C0000}"/>
    <cellStyle name="Note 6 2 7 2 3" xfId="32008" xr:uid="{00000000-0005-0000-0000-0000767C0000}"/>
    <cellStyle name="Note 6 2 7 3" xfId="32009" xr:uid="{00000000-0005-0000-0000-0000777C0000}"/>
    <cellStyle name="Note 6 2 7 3 2" xfId="32010" xr:uid="{00000000-0005-0000-0000-0000787C0000}"/>
    <cellStyle name="Note 6 2 7 4" xfId="32011" xr:uid="{00000000-0005-0000-0000-0000797C0000}"/>
    <cellStyle name="Note 6 2 7 4 2" xfId="32012" xr:uid="{00000000-0005-0000-0000-00007A7C0000}"/>
    <cellStyle name="Note 6 2 7 5" xfId="32013" xr:uid="{00000000-0005-0000-0000-00007B7C0000}"/>
    <cellStyle name="Note 6 2 7 5 2" xfId="32014" xr:uid="{00000000-0005-0000-0000-00007C7C0000}"/>
    <cellStyle name="Note 6 2 7 6" xfId="32015" xr:uid="{00000000-0005-0000-0000-00007D7C0000}"/>
    <cellStyle name="Note 6 2 7 6 2" xfId="32016" xr:uid="{00000000-0005-0000-0000-00007E7C0000}"/>
    <cellStyle name="Note 6 2 7 7" xfId="32017" xr:uid="{00000000-0005-0000-0000-00007F7C0000}"/>
    <cellStyle name="Note 6 2 7 7 2" xfId="32018" xr:uid="{00000000-0005-0000-0000-0000807C0000}"/>
    <cellStyle name="Note 6 2 7 8" xfId="32019" xr:uid="{00000000-0005-0000-0000-0000817C0000}"/>
    <cellStyle name="Note 6 2 7 8 2" xfId="32020" xr:uid="{00000000-0005-0000-0000-0000827C0000}"/>
    <cellStyle name="Note 6 2 7 9" xfId="32021" xr:uid="{00000000-0005-0000-0000-0000837C0000}"/>
    <cellStyle name="Note 6 2 7 9 2" xfId="32022" xr:uid="{00000000-0005-0000-0000-0000847C0000}"/>
    <cellStyle name="Note 6 2 8" xfId="32023" xr:uid="{00000000-0005-0000-0000-0000857C0000}"/>
    <cellStyle name="Note 6 2 8 2" xfId="32024" xr:uid="{00000000-0005-0000-0000-0000867C0000}"/>
    <cellStyle name="Note 6 2 8 2 2" xfId="32025" xr:uid="{00000000-0005-0000-0000-0000877C0000}"/>
    <cellStyle name="Note 6 2 8 3" xfId="32026" xr:uid="{00000000-0005-0000-0000-0000887C0000}"/>
    <cellStyle name="Note 6 2 9" xfId="32027" xr:uid="{00000000-0005-0000-0000-0000897C0000}"/>
    <cellStyle name="Note 6 2 9 2" xfId="32028" xr:uid="{00000000-0005-0000-0000-00008A7C0000}"/>
    <cellStyle name="Note 6 2_7 - Cap Add WS" xfId="32029" xr:uid="{00000000-0005-0000-0000-00008B7C0000}"/>
    <cellStyle name="Note 6 3" xfId="32030" xr:uid="{00000000-0005-0000-0000-00008C7C0000}"/>
    <cellStyle name="Note 6 3 10" xfId="32031" xr:uid="{00000000-0005-0000-0000-00008D7C0000}"/>
    <cellStyle name="Note 6 3 10 2" xfId="32032" xr:uid="{00000000-0005-0000-0000-00008E7C0000}"/>
    <cellStyle name="Note 6 3 11" xfId="32033" xr:uid="{00000000-0005-0000-0000-00008F7C0000}"/>
    <cellStyle name="Note 6 3 11 2" xfId="32034" xr:uid="{00000000-0005-0000-0000-0000907C0000}"/>
    <cellStyle name="Note 6 3 12" xfId="32035" xr:uid="{00000000-0005-0000-0000-0000917C0000}"/>
    <cellStyle name="Note 6 3 12 2" xfId="32036" xr:uid="{00000000-0005-0000-0000-0000927C0000}"/>
    <cellStyle name="Note 6 3 13" xfId="32037" xr:uid="{00000000-0005-0000-0000-0000937C0000}"/>
    <cellStyle name="Note 6 3 13 2" xfId="32038" xr:uid="{00000000-0005-0000-0000-0000947C0000}"/>
    <cellStyle name="Note 6 3 14" xfId="32039" xr:uid="{00000000-0005-0000-0000-0000957C0000}"/>
    <cellStyle name="Note 6 3 2" xfId="32040" xr:uid="{00000000-0005-0000-0000-0000967C0000}"/>
    <cellStyle name="Note 6 3 2 10" xfId="32041" xr:uid="{00000000-0005-0000-0000-0000977C0000}"/>
    <cellStyle name="Note 6 3 2 10 2" xfId="32042" xr:uid="{00000000-0005-0000-0000-0000987C0000}"/>
    <cellStyle name="Note 6 3 2 11" xfId="32043" xr:uid="{00000000-0005-0000-0000-0000997C0000}"/>
    <cellStyle name="Note 6 3 2 11 2" xfId="32044" xr:uid="{00000000-0005-0000-0000-00009A7C0000}"/>
    <cellStyle name="Note 6 3 2 12" xfId="32045" xr:uid="{00000000-0005-0000-0000-00009B7C0000}"/>
    <cellStyle name="Note 6 3 2 12 2" xfId="32046" xr:uid="{00000000-0005-0000-0000-00009C7C0000}"/>
    <cellStyle name="Note 6 3 2 13" xfId="32047" xr:uid="{00000000-0005-0000-0000-00009D7C0000}"/>
    <cellStyle name="Note 6 3 2 2" xfId="32048" xr:uid="{00000000-0005-0000-0000-00009E7C0000}"/>
    <cellStyle name="Note 6 3 2 2 2" xfId="32049" xr:uid="{00000000-0005-0000-0000-00009F7C0000}"/>
    <cellStyle name="Note 6 3 2 2 2 2" xfId="32050" xr:uid="{00000000-0005-0000-0000-0000A07C0000}"/>
    <cellStyle name="Note 6 3 2 2 2 2 2" xfId="32051" xr:uid="{00000000-0005-0000-0000-0000A17C0000}"/>
    <cellStyle name="Note 6 3 2 2 2 3" xfId="32052" xr:uid="{00000000-0005-0000-0000-0000A27C0000}"/>
    <cellStyle name="Note 6 3 2 2 3" xfId="32053" xr:uid="{00000000-0005-0000-0000-0000A37C0000}"/>
    <cellStyle name="Note 6 3 2 2 3 2" xfId="32054" xr:uid="{00000000-0005-0000-0000-0000A47C0000}"/>
    <cellStyle name="Note 6 3 2 2 3 2 2" xfId="32055" xr:uid="{00000000-0005-0000-0000-0000A57C0000}"/>
    <cellStyle name="Note 6 3 2 2 3 3" xfId="32056" xr:uid="{00000000-0005-0000-0000-0000A67C0000}"/>
    <cellStyle name="Note 6 3 2 2 4" xfId="32057" xr:uid="{00000000-0005-0000-0000-0000A77C0000}"/>
    <cellStyle name="Note 6 3 2 2 4 2" xfId="32058" xr:uid="{00000000-0005-0000-0000-0000A87C0000}"/>
    <cellStyle name="Note 6 3 2 2 5" xfId="32059" xr:uid="{00000000-0005-0000-0000-0000A97C0000}"/>
    <cellStyle name="Note 6 3 2 2 5 2" xfId="32060" xr:uid="{00000000-0005-0000-0000-0000AA7C0000}"/>
    <cellStyle name="Note 6 3 2 2 6" xfId="32061" xr:uid="{00000000-0005-0000-0000-0000AB7C0000}"/>
    <cellStyle name="Note 6 3 2 2 6 2" xfId="32062" xr:uid="{00000000-0005-0000-0000-0000AC7C0000}"/>
    <cellStyle name="Note 6 3 2 2 7" xfId="32063" xr:uid="{00000000-0005-0000-0000-0000AD7C0000}"/>
    <cellStyle name="Note 6 3 2 2 7 2" xfId="32064" xr:uid="{00000000-0005-0000-0000-0000AE7C0000}"/>
    <cellStyle name="Note 6 3 2 2 8" xfId="32065" xr:uid="{00000000-0005-0000-0000-0000AF7C0000}"/>
    <cellStyle name="Note 6 3 2 3" xfId="32066" xr:uid="{00000000-0005-0000-0000-0000B07C0000}"/>
    <cellStyle name="Note 6 3 2 3 10" xfId="32067" xr:uid="{00000000-0005-0000-0000-0000B17C0000}"/>
    <cellStyle name="Note 6 3 2 3 10 2" xfId="32068" xr:uid="{00000000-0005-0000-0000-0000B27C0000}"/>
    <cellStyle name="Note 6 3 2 3 11" xfId="32069" xr:uid="{00000000-0005-0000-0000-0000B37C0000}"/>
    <cellStyle name="Note 6 3 2 3 2" xfId="32070" xr:uid="{00000000-0005-0000-0000-0000B47C0000}"/>
    <cellStyle name="Note 6 3 2 3 2 2" xfId="32071" xr:uid="{00000000-0005-0000-0000-0000B57C0000}"/>
    <cellStyle name="Note 6 3 2 3 2 2 2" xfId="32072" xr:uid="{00000000-0005-0000-0000-0000B67C0000}"/>
    <cellStyle name="Note 6 3 2 3 2 3" xfId="32073" xr:uid="{00000000-0005-0000-0000-0000B77C0000}"/>
    <cellStyle name="Note 6 3 2 3 3" xfId="32074" xr:uid="{00000000-0005-0000-0000-0000B87C0000}"/>
    <cellStyle name="Note 6 3 2 3 3 2" xfId="32075" xr:uid="{00000000-0005-0000-0000-0000B97C0000}"/>
    <cellStyle name="Note 6 3 2 3 4" xfId="32076" xr:uid="{00000000-0005-0000-0000-0000BA7C0000}"/>
    <cellStyle name="Note 6 3 2 3 4 2" xfId="32077" xr:uid="{00000000-0005-0000-0000-0000BB7C0000}"/>
    <cellStyle name="Note 6 3 2 3 5" xfId="32078" xr:uid="{00000000-0005-0000-0000-0000BC7C0000}"/>
    <cellStyle name="Note 6 3 2 3 5 2" xfId="32079" xr:uid="{00000000-0005-0000-0000-0000BD7C0000}"/>
    <cellStyle name="Note 6 3 2 3 6" xfId="32080" xr:uid="{00000000-0005-0000-0000-0000BE7C0000}"/>
    <cellStyle name="Note 6 3 2 3 6 2" xfId="32081" xr:uid="{00000000-0005-0000-0000-0000BF7C0000}"/>
    <cellStyle name="Note 6 3 2 3 7" xfId="32082" xr:uid="{00000000-0005-0000-0000-0000C07C0000}"/>
    <cellStyle name="Note 6 3 2 3 7 2" xfId="32083" xr:uid="{00000000-0005-0000-0000-0000C17C0000}"/>
    <cellStyle name="Note 6 3 2 3 8" xfId="32084" xr:uid="{00000000-0005-0000-0000-0000C27C0000}"/>
    <cellStyle name="Note 6 3 2 3 8 2" xfId="32085" xr:uid="{00000000-0005-0000-0000-0000C37C0000}"/>
    <cellStyle name="Note 6 3 2 3 9" xfId="32086" xr:uid="{00000000-0005-0000-0000-0000C47C0000}"/>
    <cellStyle name="Note 6 3 2 3 9 2" xfId="32087" xr:uid="{00000000-0005-0000-0000-0000C57C0000}"/>
    <cellStyle name="Note 6 3 2 4" xfId="32088" xr:uid="{00000000-0005-0000-0000-0000C67C0000}"/>
    <cellStyle name="Note 6 3 2 4 10" xfId="32089" xr:uid="{00000000-0005-0000-0000-0000C77C0000}"/>
    <cellStyle name="Note 6 3 2 4 10 2" xfId="32090" xr:uid="{00000000-0005-0000-0000-0000C87C0000}"/>
    <cellStyle name="Note 6 3 2 4 11" xfId="32091" xr:uid="{00000000-0005-0000-0000-0000C97C0000}"/>
    <cellStyle name="Note 6 3 2 4 2" xfId="32092" xr:uid="{00000000-0005-0000-0000-0000CA7C0000}"/>
    <cellStyle name="Note 6 3 2 4 2 2" xfId="32093" xr:uid="{00000000-0005-0000-0000-0000CB7C0000}"/>
    <cellStyle name="Note 6 3 2 4 2 2 2" xfId="32094" xr:uid="{00000000-0005-0000-0000-0000CC7C0000}"/>
    <cellStyle name="Note 6 3 2 4 2 3" xfId="32095" xr:uid="{00000000-0005-0000-0000-0000CD7C0000}"/>
    <cellStyle name="Note 6 3 2 4 3" xfId="32096" xr:uid="{00000000-0005-0000-0000-0000CE7C0000}"/>
    <cellStyle name="Note 6 3 2 4 3 2" xfId="32097" xr:uid="{00000000-0005-0000-0000-0000CF7C0000}"/>
    <cellStyle name="Note 6 3 2 4 4" xfId="32098" xr:uid="{00000000-0005-0000-0000-0000D07C0000}"/>
    <cellStyle name="Note 6 3 2 4 4 2" xfId="32099" xr:uid="{00000000-0005-0000-0000-0000D17C0000}"/>
    <cellStyle name="Note 6 3 2 4 5" xfId="32100" xr:uid="{00000000-0005-0000-0000-0000D27C0000}"/>
    <cellStyle name="Note 6 3 2 4 5 2" xfId="32101" xr:uid="{00000000-0005-0000-0000-0000D37C0000}"/>
    <cellStyle name="Note 6 3 2 4 6" xfId="32102" xr:uid="{00000000-0005-0000-0000-0000D47C0000}"/>
    <cellStyle name="Note 6 3 2 4 6 2" xfId="32103" xr:uid="{00000000-0005-0000-0000-0000D57C0000}"/>
    <cellStyle name="Note 6 3 2 4 7" xfId="32104" xr:uid="{00000000-0005-0000-0000-0000D67C0000}"/>
    <cellStyle name="Note 6 3 2 4 7 2" xfId="32105" xr:uid="{00000000-0005-0000-0000-0000D77C0000}"/>
    <cellStyle name="Note 6 3 2 4 8" xfId="32106" xr:uid="{00000000-0005-0000-0000-0000D87C0000}"/>
    <cellStyle name="Note 6 3 2 4 8 2" xfId="32107" xr:uid="{00000000-0005-0000-0000-0000D97C0000}"/>
    <cellStyle name="Note 6 3 2 4 9" xfId="32108" xr:uid="{00000000-0005-0000-0000-0000DA7C0000}"/>
    <cellStyle name="Note 6 3 2 4 9 2" xfId="32109" xr:uid="{00000000-0005-0000-0000-0000DB7C0000}"/>
    <cellStyle name="Note 6 3 2 5" xfId="32110" xr:uid="{00000000-0005-0000-0000-0000DC7C0000}"/>
    <cellStyle name="Note 6 3 2 5 10" xfId="32111" xr:uid="{00000000-0005-0000-0000-0000DD7C0000}"/>
    <cellStyle name="Note 6 3 2 5 10 2" xfId="32112" xr:uid="{00000000-0005-0000-0000-0000DE7C0000}"/>
    <cellStyle name="Note 6 3 2 5 11" xfId="32113" xr:uid="{00000000-0005-0000-0000-0000DF7C0000}"/>
    <cellStyle name="Note 6 3 2 5 2" xfId="32114" xr:uid="{00000000-0005-0000-0000-0000E07C0000}"/>
    <cellStyle name="Note 6 3 2 5 2 2" xfId="32115" xr:uid="{00000000-0005-0000-0000-0000E17C0000}"/>
    <cellStyle name="Note 6 3 2 5 2 2 2" xfId="32116" xr:uid="{00000000-0005-0000-0000-0000E27C0000}"/>
    <cellStyle name="Note 6 3 2 5 2 3" xfId="32117" xr:uid="{00000000-0005-0000-0000-0000E37C0000}"/>
    <cellStyle name="Note 6 3 2 5 3" xfId="32118" xr:uid="{00000000-0005-0000-0000-0000E47C0000}"/>
    <cellStyle name="Note 6 3 2 5 3 2" xfId="32119" xr:uid="{00000000-0005-0000-0000-0000E57C0000}"/>
    <cellStyle name="Note 6 3 2 5 4" xfId="32120" xr:uid="{00000000-0005-0000-0000-0000E67C0000}"/>
    <cellStyle name="Note 6 3 2 5 4 2" xfId="32121" xr:uid="{00000000-0005-0000-0000-0000E77C0000}"/>
    <cellStyle name="Note 6 3 2 5 5" xfId="32122" xr:uid="{00000000-0005-0000-0000-0000E87C0000}"/>
    <cellStyle name="Note 6 3 2 5 5 2" xfId="32123" xr:uid="{00000000-0005-0000-0000-0000E97C0000}"/>
    <cellStyle name="Note 6 3 2 5 6" xfId="32124" xr:uid="{00000000-0005-0000-0000-0000EA7C0000}"/>
    <cellStyle name="Note 6 3 2 5 6 2" xfId="32125" xr:uid="{00000000-0005-0000-0000-0000EB7C0000}"/>
    <cellStyle name="Note 6 3 2 5 7" xfId="32126" xr:uid="{00000000-0005-0000-0000-0000EC7C0000}"/>
    <cellStyle name="Note 6 3 2 5 7 2" xfId="32127" xr:uid="{00000000-0005-0000-0000-0000ED7C0000}"/>
    <cellStyle name="Note 6 3 2 5 8" xfId="32128" xr:uid="{00000000-0005-0000-0000-0000EE7C0000}"/>
    <cellStyle name="Note 6 3 2 5 8 2" xfId="32129" xr:uid="{00000000-0005-0000-0000-0000EF7C0000}"/>
    <cellStyle name="Note 6 3 2 5 9" xfId="32130" xr:uid="{00000000-0005-0000-0000-0000F07C0000}"/>
    <cellStyle name="Note 6 3 2 5 9 2" xfId="32131" xr:uid="{00000000-0005-0000-0000-0000F17C0000}"/>
    <cellStyle name="Note 6 3 2 6" xfId="32132" xr:uid="{00000000-0005-0000-0000-0000F27C0000}"/>
    <cellStyle name="Note 6 3 2 6 10" xfId="32133" xr:uid="{00000000-0005-0000-0000-0000F37C0000}"/>
    <cellStyle name="Note 6 3 2 6 10 2" xfId="32134" xr:uid="{00000000-0005-0000-0000-0000F47C0000}"/>
    <cellStyle name="Note 6 3 2 6 11" xfId="32135" xr:uid="{00000000-0005-0000-0000-0000F57C0000}"/>
    <cellStyle name="Note 6 3 2 6 2" xfId="32136" xr:uid="{00000000-0005-0000-0000-0000F67C0000}"/>
    <cellStyle name="Note 6 3 2 6 2 2" xfId="32137" xr:uid="{00000000-0005-0000-0000-0000F77C0000}"/>
    <cellStyle name="Note 6 3 2 6 2 2 2" xfId="32138" xr:uid="{00000000-0005-0000-0000-0000F87C0000}"/>
    <cellStyle name="Note 6 3 2 6 2 3" xfId="32139" xr:uid="{00000000-0005-0000-0000-0000F97C0000}"/>
    <cellStyle name="Note 6 3 2 6 3" xfId="32140" xr:uid="{00000000-0005-0000-0000-0000FA7C0000}"/>
    <cellStyle name="Note 6 3 2 6 3 2" xfId="32141" xr:uid="{00000000-0005-0000-0000-0000FB7C0000}"/>
    <cellStyle name="Note 6 3 2 6 4" xfId="32142" xr:uid="{00000000-0005-0000-0000-0000FC7C0000}"/>
    <cellStyle name="Note 6 3 2 6 4 2" xfId="32143" xr:uid="{00000000-0005-0000-0000-0000FD7C0000}"/>
    <cellStyle name="Note 6 3 2 6 5" xfId="32144" xr:uid="{00000000-0005-0000-0000-0000FE7C0000}"/>
    <cellStyle name="Note 6 3 2 6 5 2" xfId="32145" xr:uid="{00000000-0005-0000-0000-0000FF7C0000}"/>
    <cellStyle name="Note 6 3 2 6 6" xfId="32146" xr:uid="{00000000-0005-0000-0000-0000007D0000}"/>
    <cellStyle name="Note 6 3 2 6 6 2" xfId="32147" xr:uid="{00000000-0005-0000-0000-0000017D0000}"/>
    <cellStyle name="Note 6 3 2 6 7" xfId="32148" xr:uid="{00000000-0005-0000-0000-0000027D0000}"/>
    <cellStyle name="Note 6 3 2 6 7 2" xfId="32149" xr:uid="{00000000-0005-0000-0000-0000037D0000}"/>
    <cellStyle name="Note 6 3 2 6 8" xfId="32150" xr:uid="{00000000-0005-0000-0000-0000047D0000}"/>
    <cellStyle name="Note 6 3 2 6 8 2" xfId="32151" xr:uid="{00000000-0005-0000-0000-0000057D0000}"/>
    <cellStyle name="Note 6 3 2 6 9" xfId="32152" xr:uid="{00000000-0005-0000-0000-0000067D0000}"/>
    <cellStyle name="Note 6 3 2 6 9 2" xfId="32153" xr:uid="{00000000-0005-0000-0000-0000077D0000}"/>
    <cellStyle name="Note 6 3 2 7" xfId="32154" xr:uid="{00000000-0005-0000-0000-0000087D0000}"/>
    <cellStyle name="Note 6 3 2 7 2" xfId="32155" xr:uid="{00000000-0005-0000-0000-0000097D0000}"/>
    <cellStyle name="Note 6 3 2 7 2 2" xfId="32156" xr:uid="{00000000-0005-0000-0000-00000A7D0000}"/>
    <cellStyle name="Note 6 3 2 7 3" xfId="32157" xr:uid="{00000000-0005-0000-0000-00000B7D0000}"/>
    <cellStyle name="Note 6 3 2 8" xfId="32158" xr:uid="{00000000-0005-0000-0000-00000C7D0000}"/>
    <cellStyle name="Note 6 3 2 8 2" xfId="32159" xr:uid="{00000000-0005-0000-0000-00000D7D0000}"/>
    <cellStyle name="Note 6 3 2 9" xfId="32160" xr:uid="{00000000-0005-0000-0000-00000E7D0000}"/>
    <cellStyle name="Note 6 3 2 9 2" xfId="32161" xr:uid="{00000000-0005-0000-0000-00000F7D0000}"/>
    <cellStyle name="Note 6 3 3" xfId="32162" xr:uid="{00000000-0005-0000-0000-0000107D0000}"/>
    <cellStyle name="Note 6 3 3 2" xfId="32163" xr:uid="{00000000-0005-0000-0000-0000117D0000}"/>
    <cellStyle name="Note 6 3 3 2 2" xfId="32164" xr:uid="{00000000-0005-0000-0000-0000127D0000}"/>
    <cellStyle name="Note 6 3 3 2 2 2" xfId="32165" xr:uid="{00000000-0005-0000-0000-0000137D0000}"/>
    <cellStyle name="Note 6 3 3 2 3" xfId="32166" xr:uid="{00000000-0005-0000-0000-0000147D0000}"/>
    <cellStyle name="Note 6 3 3 3" xfId="32167" xr:uid="{00000000-0005-0000-0000-0000157D0000}"/>
    <cellStyle name="Note 6 3 3 3 2" xfId="32168" xr:uid="{00000000-0005-0000-0000-0000167D0000}"/>
    <cellStyle name="Note 6 3 3 3 2 2" xfId="32169" xr:uid="{00000000-0005-0000-0000-0000177D0000}"/>
    <cellStyle name="Note 6 3 3 3 3" xfId="32170" xr:uid="{00000000-0005-0000-0000-0000187D0000}"/>
    <cellStyle name="Note 6 3 3 4" xfId="32171" xr:uid="{00000000-0005-0000-0000-0000197D0000}"/>
    <cellStyle name="Note 6 3 3 4 2" xfId="32172" xr:uid="{00000000-0005-0000-0000-00001A7D0000}"/>
    <cellStyle name="Note 6 3 3 5" xfId="32173" xr:uid="{00000000-0005-0000-0000-00001B7D0000}"/>
    <cellStyle name="Note 6 3 3 5 2" xfId="32174" xr:uid="{00000000-0005-0000-0000-00001C7D0000}"/>
    <cellStyle name="Note 6 3 3 6" xfId="32175" xr:uid="{00000000-0005-0000-0000-00001D7D0000}"/>
    <cellStyle name="Note 6 3 3 6 2" xfId="32176" xr:uid="{00000000-0005-0000-0000-00001E7D0000}"/>
    <cellStyle name="Note 6 3 3 7" xfId="32177" xr:uid="{00000000-0005-0000-0000-00001F7D0000}"/>
    <cellStyle name="Note 6 3 3 7 2" xfId="32178" xr:uid="{00000000-0005-0000-0000-0000207D0000}"/>
    <cellStyle name="Note 6 3 3 8" xfId="32179" xr:uid="{00000000-0005-0000-0000-0000217D0000}"/>
    <cellStyle name="Note 6 3 4" xfId="32180" xr:uid="{00000000-0005-0000-0000-0000227D0000}"/>
    <cellStyle name="Note 6 3 4 10" xfId="32181" xr:uid="{00000000-0005-0000-0000-0000237D0000}"/>
    <cellStyle name="Note 6 3 4 10 2" xfId="32182" xr:uid="{00000000-0005-0000-0000-0000247D0000}"/>
    <cellStyle name="Note 6 3 4 11" xfId="32183" xr:uid="{00000000-0005-0000-0000-0000257D0000}"/>
    <cellStyle name="Note 6 3 4 2" xfId="32184" xr:uid="{00000000-0005-0000-0000-0000267D0000}"/>
    <cellStyle name="Note 6 3 4 2 2" xfId="32185" xr:uid="{00000000-0005-0000-0000-0000277D0000}"/>
    <cellStyle name="Note 6 3 4 2 2 2" xfId="32186" xr:uid="{00000000-0005-0000-0000-0000287D0000}"/>
    <cellStyle name="Note 6 3 4 2 3" xfId="32187" xr:uid="{00000000-0005-0000-0000-0000297D0000}"/>
    <cellStyle name="Note 6 3 4 3" xfId="32188" xr:uid="{00000000-0005-0000-0000-00002A7D0000}"/>
    <cellStyle name="Note 6 3 4 3 2" xfId="32189" xr:uid="{00000000-0005-0000-0000-00002B7D0000}"/>
    <cellStyle name="Note 6 3 4 4" xfId="32190" xr:uid="{00000000-0005-0000-0000-00002C7D0000}"/>
    <cellStyle name="Note 6 3 4 4 2" xfId="32191" xr:uid="{00000000-0005-0000-0000-00002D7D0000}"/>
    <cellStyle name="Note 6 3 4 5" xfId="32192" xr:uid="{00000000-0005-0000-0000-00002E7D0000}"/>
    <cellStyle name="Note 6 3 4 5 2" xfId="32193" xr:uid="{00000000-0005-0000-0000-00002F7D0000}"/>
    <cellStyle name="Note 6 3 4 6" xfId="32194" xr:uid="{00000000-0005-0000-0000-0000307D0000}"/>
    <cellStyle name="Note 6 3 4 6 2" xfId="32195" xr:uid="{00000000-0005-0000-0000-0000317D0000}"/>
    <cellStyle name="Note 6 3 4 7" xfId="32196" xr:uid="{00000000-0005-0000-0000-0000327D0000}"/>
    <cellStyle name="Note 6 3 4 7 2" xfId="32197" xr:uid="{00000000-0005-0000-0000-0000337D0000}"/>
    <cellStyle name="Note 6 3 4 8" xfId="32198" xr:uid="{00000000-0005-0000-0000-0000347D0000}"/>
    <cellStyle name="Note 6 3 4 8 2" xfId="32199" xr:uid="{00000000-0005-0000-0000-0000357D0000}"/>
    <cellStyle name="Note 6 3 4 9" xfId="32200" xr:uid="{00000000-0005-0000-0000-0000367D0000}"/>
    <cellStyle name="Note 6 3 4 9 2" xfId="32201" xr:uid="{00000000-0005-0000-0000-0000377D0000}"/>
    <cellStyle name="Note 6 3 5" xfId="32202" xr:uid="{00000000-0005-0000-0000-0000387D0000}"/>
    <cellStyle name="Note 6 3 5 10" xfId="32203" xr:uid="{00000000-0005-0000-0000-0000397D0000}"/>
    <cellStyle name="Note 6 3 5 10 2" xfId="32204" xr:uid="{00000000-0005-0000-0000-00003A7D0000}"/>
    <cellStyle name="Note 6 3 5 11" xfId="32205" xr:uid="{00000000-0005-0000-0000-00003B7D0000}"/>
    <cellStyle name="Note 6 3 5 2" xfId="32206" xr:uid="{00000000-0005-0000-0000-00003C7D0000}"/>
    <cellStyle name="Note 6 3 5 2 2" xfId="32207" xr:uid="{00000000-0005-0000-0000-00003D7D0000}"/>
    <cellStyle name="Note 6 3 5 2 2 2" xfId="32208" xr:uid="{00000000-0005-0000-0000-00003E7D0000}"/>
    <cellStyle name="Note 6 3 5 2 3" xfId="32209" xr:uid="{00000000-0005-0000-0000-00003F7D0000}"/>
    <cellStyle name="Note 6 3 5 3" xfId="32210" xr:uid="{00000000-0005-0000-0000-0000407D0000}"/>
    <cellStyle name="Note 6 3 5 3 2" xfId="32211" xr:uid="{00000000-0005-0000-0000-0000417D0000}"/>
    <cellStyle name="Note 6 3 5 4" xfId="32212" xr:uid="{00000000-0005-0000-0000-0000427D0000}"/>
    <cellStyle name="Note 6 3 5 4 2" xfId="32213" xr:uid="{00000000-0005-0000-0000-0000437D0000}"/>
    <cellStyle name="Note 6 3 5 5" xfId="32214" xr:uid="{00000000-0005-0000-0000-0000447D0000}"/>
    <cellStyle name="Note 6 3 5 5 2" xfId="32215" xr:uid="{00000000-0005-0000-0000-0000457D0000}"/>
    <cellStyle name="Note 6 3 5 6" xfId="32216" xr:uid="{00000000-0005-0000-0000-0000467D0000}"/>
    <cellStyle name="Note 6 3 5 6 2" xfId="32217" xr:uid="{00000000-0005-0000-0000-0000477D0000}"/>
    <cellStyle name="Note 6 3 5 7" xfId="32218" xr:uid="{00000000-0005-0000-0000-0000487D0000}"/>
    <cellStyle name="Note 6 3 5 7 2" xfId="32219" xr:uid="{00000000-0005-0000-0000-0000497D0000}"/>
    <cellStyle name="Note 6 3 5 8" xfId="32220" xr:uid="{00000000-0005-0000-0000-00004A7D0000}"/>
    <cellStyle name="Note 6 3 5 8 2" xfId="32221" xr:uid="{00000000-0005-0000-0000-00004B7D0000}"/>
    <cellStyle name="Note 6 3 5 9" xfId="32222" xr:uid="{00000000-0005-0000-0000-00004C7D0000}"/>
    <cellStyle name="Note 6 3 5 9 2" xfId="32223" xr:uid="{00000000-0005-0000-0000-00004D7D0000}"/>
    <cellStyle name="Note 6 3 6" xfId="32224" xr:uid="{00000000-0005-0000-0000-00004E7D0000}"/>
    <cellStyle name="Note 6 3 6 10" xfId="32225" xr:uid="{00000000-0005-0000-0000-00004F7D0000}"/>
    <cellStyle name="Note 6 3 6 10 2" xfId="32226" xr:uid="{00000000-0005-0000-0000-0000507D0000}"/>
    <cellStyle name="Note 6 3 6 11" xfId="32227" xr:uid="{00000000-0005-0000-0000-0000517D0000}"/>
    <cellStyle name="Note 6 3 6 2" xfId="32228" xr:uid="{00000000-0005-0000-0000-0000527D0000}"/>
    <cellStyle name="Note 6 3 6 2 2" xfId="32229" xr:uid="{00000000-0005-0000-0000-0000537D0000}"/>
    <cellStyle name="Note 6 3 6 2 2 2" xfId="32230" xr:uid="{00000000-0005-0000-0000-0000547D0000}"/>
    <cellStyle name="Note 6 3 6 2 3" xfId="32231" xr:uid="{00000000-0005-0000-0000-0000557D0000}"/>
    <cellStyle name="Note 6 3 6 3" xfId="32232" xr:uid="{00000000-0005-0000-0000-0000567D0000}"/>
    <cellStyle name="Note 6 3 6 3 2" xfId="32233" xr:uid="{00000000-0005-0000-0000-0000577D0000}"/>
    <cellStyle name="Note 6 3 6 4" xfId="32234" xr:uid="{00000000-0005-0000-0000-0000587D0000}"/>
    <cellStyle name="Note 6 3 6 4 2" xfId="32235" xr:uid="{00000000-0005-0000-0000-0000597D0000}"/>
    <cellStyle name="Note 6 3 6 5" xfId="32236" xr:uid="{00000000-0005-0000-0000-00005A7D0000}"/>
    <cellStyle name="Note 6 3 6 5 2" xfId="32237" xr:uid="{00000000-0005-0000-0000-00005B7D0000}"/>
    <cellStyle name="Note 6 3 6 6" xfId="32238" xr:uid="{00000000-0005-0000-0000-00005C7D0000}"/>
    <cellStyle name="Note 6 3 6 6 2" xfId="32239" xr:uid="{00000000-0005-0000-0000-00005D7D0000}"/>
    <cellStyle name="Note 6 3 6 7" xfId="32240" xr:uid="{00000000-0005-0000-0000-00005E7D0000}"/>
    <cellStyle name="Note 6 3 6 7 2" xfId="32241" xr:uid="{00000000-0005-0000-0000-00005F7D0000}"/>
    <cellStyle name="Note 6 3 6 8" xfId="32242" xr:uid="{00000000-0005-0000-0000-0000607D0000}"/>
    <cellStyle name="Note 6 3 6 8 2" xfId="32243" xr:uid="{00000000-0005-0000-0000-0000617D0000}"/>
    <cellStyle name="Note 6 3 6 9" xfId="32244" xr:uid="{00000000-0005-0000-0000-0000627D0000}"/>
    <cellStyle name="Note 6 3 6 9 2" xfId="32245" xr:uid="{00000000-0005-0000-0000-0000637D0000}"/>
    <cellStyle name="Note 6 3 7" xfId="32246" xr:uid="{00000000-0005-0000-0000-0000647D0000}"/>
    <cellStyle name="Note 6 3 7 10" xfId="32247" xr:uid="{00000000-0005-0000-0000-0000657D0000}"/>
    <cellStyle name="Note 6 3 7 10 2" xfId="32248" xr:uid="{00000000-0005-0000-0000-0000667D0000}"/>
    <cellStyle name="Note 6 3 7 11" xfId="32249" xr:uid="{00000000-0005-0000-0000-0000677D0000}"/>
    <cellStyle name="Note 6 3 7 2" xfId="32250" xr:uid="{00000000-0005-0000-0000-0000687D0000}"/>
    <cellStyle name="Note 6 3 7 2 2" xfId="32251" xr:uid="{00000000-0005-0000-0000-0000697D0000}"/>
    <cellStyle name="Note 6 3 7 2 2 2" xfId="32252" xr:uid="{00000000-0005-0000-0000-00006A7D0000}"/>
    <cellStyle name="Note 6 3 7 2 3" xfId="32253" xr:uid="{00000000-0005-0000-0000-00006B7D0000}"/>
    <cellStyle name="Note 6 3 7 3" xfId="32254" xr:uid="{00000000-0005-0000-0000-00006C7D0000}"/>
    <cellStyle name="Note 6 3 7 3 2" xfId="32255" xr:uid="{00000000-0005-0000-0000-00006D7D0000}"/>
    <cellStyle name="Note 6 3 7 4" xfId="32256" xr:uid="{00000000-0005-0000-0000-00006E7D0000}"/>
    <cellStyle name="Note 6 3 7 4 2" xfId="32257" xr:uid="{00000000-0005-0000-0000-00006F7D0000}"/>
    <cellStyle name="Note 6 3 7 5" xfId="32258" xr:uid="{00000000-0005-0000-0000-0000707D0000}"/>
    <cellStyle name="Note 6 3 7 5 2" xfId="32259" xr:uid="{00000000-0005-0000-0000-0000717D0000}"/>
    <cellStyle name="Note 6 3 7 6" xfId="32260" xr:uid="{00000000-0005-0000-0000-0000727D0000}"/>
    <cellStyle name="Note 6 3 7 6 2" xfId="32261" xr:uid="{00000000-0005-0000-0000-0000737D0000}"/>
    <cellStyle name="Note 6 3 7 7" xfId="32262" xr:uid="{00000000-0005-0000-0000-0000747D0000}"/>
    <cellStyle name="Note 6 3 7 7 2" xfId="32263" xr:uid="{00000000-0005-0000-0000-0000757D0000}"/>
    <cellStyle name="Note 6 3 7 8" xfId="32264" xr:uid="{00000000-0005-0000-0000-0000767D0000}"/>
    <cellStyle name="Note 6 3 7 8 2" xfId="32265" xr:uid="{00000000-0005-0000-0000-0000777D0000}"/>
    <cellStyle name="Note 6 3 7 9" xfId="32266" xr:uid="{00000000-0005-0000-0000-0000787D0000}"/>
    <cellStyle name="Note 6 3 7 9 2" xfId="32267" xr:uid="{00000000-0005-0000-0000-0000797D0000}"/>
    <cellStyle name="Note 6 3 8" xfId="32268" xr:uid="{00000000-0005-0000-0000-00007A7D0000}"/>
    <cellStyle name="Note 6 3 8 2" xfId="32269" xr:uid="{00000000-0005-0000-0000-00007B7D0000}"/>
    <cellStyle name="Note 6 3 8 2 2" xfId="32270" xr:uid="{00000000-0005-0000-0000-00007C7D0000}"/>
    <cellStyle name="Note 6 3 8 3" xfId="32271" xr:uid="{00000000-0005-0000-0000-00007D7D0000}"/>
    <cellStyle name="Note 6 3 9" xfId="32272" xr:uid="{00000000-0005-0000-0000-00007E7D0000}"/>
    <cellStyle name="Note 6 3 9 2" xfId="32273" xr:uid="{00000000-0005-0000-0000-00007F7D0000}"/>
    <cellStyle name="Note 6 3_7 - Cap Add WS" xfId="32274" xr:uid="{00000000-0005-0000-0000-0000807D0000}"/>
    <cellStyle name="Note 6 4" xfId="32275" xr:uid="{00000000-0005-0000-0000-0000817D0000}"/>
    <cellStyle name="Note 6 4 10" xfId="32276" xr:uid="{00000000-0005-0000-0000-0000827D0000}"/>
    <cellStyle name="Note 6 4 10 2" xfId="32277" xr:uid="{00000000-0005-0000-0000-0000837D0000}"/>
    <cellStyle name="Note 6 4 11" xfId="32278" xr:uid="{00000000-0005-0000-0000-0000847D0000}"/>
    <cellStyle name="Note 6 4 11 2" xfId="32279" xr:uid="{00000000-0005-0000-0000-0000857D0000}"/>
    <cellStyle name="Note 6 4 12" xfId="32280" xr:uid="{00000000-0005-0000-0000-0000867D0000}"/>
    <cellStyle name="Note 6 4 12 2" xfId="32281" xr:uid="{00000000-0005-0000-0000-0000877D0000}"/>
    <cellStyle name="Note 6 4 13" xfId="32282" xr:uid="{00000000-0005-0000-0000-0000887D0000}"/>
    <cellStyle name="Note 6 4 2" xfId="32283" xr:uid="{00000000-0005-0000-0000-0000897D0000}"/>
    <cellStyle name="Note 6 4 2 2" xfId="32284" xr:uid="{00000000-0005-0000-0000-00008A7D0000}"/>
    <cellStyle name="Note 6 4 2 2 2" xfId="32285" xr:uid="{00000000-0005-0000-0000-00008B7D0000}"/>
    <cellStyle name="Note 6 4 2 2 2 2" xfId="32286" xr:uid="{00000000-0005-0000-0000-00008C7D0000}"/>
    <cellStyle name="Note 6 4 2 2 3" xfId="32287" xr:uid="{00000000-0005-0000-0000-00008D7D0000}"/>
    <cellStyle name="Note 6 4 2 3" xfId="32288" xr:uid="{00000000-0005-0000-0000-00008E7D0000}"/>
    <cellStyle name="Note 6 4 2 3 2" xfId="32289" xr:uid="{00000000-0005-0000-0000-00008F7D0000}"/>
    <cellStyle name="Note 6 4 2 3 2 2" xfId="32290" xr:uid="{00000000-0005-0000-0000-0000907D0000}"/>
    <cellStyle name="Note 6 4 2 3 3" xfId="32291" xr:uid="{00000000-0005-0000-0000-0000917D0000}"/>
    <cellStyle name="Note 6 4 2 4" xfId="32292" xr:uid="{00000000-0005-0000-0000-0000927D0000}"/>
    <cellStyle name="Note 6 4 2 4 2" xfId="32293" xr:uid="{00000000-0005-0000-0000-0000937D0000}"/>
    <cellStyle name="Note 6 4 2 5" xfId="32294" xr:uid="{00000000-0005-0000-0000-0000947D0000}"/>
    <cellStyle name="Note 6 4 2 5 2" xfId="32295" xr:uid="{00000000-0005-0000-0000-0000957D0000}"/>
    <cellStyle name="Note 6 4 2 6" xfId="32296" xr:uid="{00000000-0005-0000-0000-0000967D0000}"/>
    <cellStyle name="Note 6 4 2 6 2" xfId="32297" xr:uid="{00000000-0005-0000-0000-0000977D0000}"/>
    <cellStyle name="Note 6 4 2 7" xfId="32298" xr:uid="{00000000-0005-0000-0000-0000987D0000}"/>
    <cellStyle name="Note 6 4 2 7 2" xfId="32299" xr:uid="{00000000-0005-0000-0000-0000997D0000}"/>
    <cellStyle name="Note 6 4 2 8" xfId="32300" xr:uid="{00000000-0005-0000-0000-00009A7D0000}"/>
    <cellStyle name="Note 6 4 3" xfId="32301" xr:uid="{00000000-0005-0000-0000-00009B7D0000}"/>
    <cellStyle name="Note 6 4 3 10" xfId="32302" xr:uid="{00000000-0005-0000-0000-00009C7D0000}"/>
    <cellStyle name="Note 6 4 3 10 2" xfId="32303" xr:uid="{00000000-0005-0000-0000-00009D7D0000}"/>
    <cellStyle name="Note 6 4 3 11" xfId="32304" xr:uid="{00000000-0005-0000-0000-00009E7D0000}"/>
    <cellStyle name="Note 6 4 3 2" xfId="32305" xr:uid="{00000000-0005-0000-0000-00009F7D0000}"/>
    <cellStyle name="Note 6 4 3 2 2" xfId="32306" xr:uid="{00000000-0005-0000-0000-0000A07D0000}"/>
    <cellStyle name="Note 6 4 3 2 2 2" xfId="32307" xr:uid="{00000000-0005-0000-0000-0000A17D0000}"/>
    <cellStyle name="Note 6 4 3 2 3" xfId="32308" xr:uid="{00000000-0005-0000-0000-0000A27D0000}"/>
    <cellStyle name="Note 6 4 3 3" xfId="32309" xr:uid="{00000000-0005-0000-0000-0000A37D0000}"/>
    <cellStyle name="Note 6 4 3 3 2" xfId="32310" xr:uid="{00000000-0005-0000-0000-0000A47D0000}"/>
    <cellStyle name="Note 6 4 3 4" xfId="32311" xr:uid="{00000000-0005-0000-0000-0000A57D0000}"/>
    <cellStyle name="Note 6 4 3 4 2" xfId="32312" xr:uid="{00000000-0005-0000-0000-0000A67D0000}"/>
    <cellStyle name="Note 6 4 3 5" xfId="32313" xr:uid="{00000000-0005-0000-0000-0000A77D0000}"/>
    <cellStyle name="Note 6 4 3 5 2" xfId="32314" xr:uid="{00000000-0005-0000-0000-0000A87D0000}"/>
    <cellStyle name="Note 6 4 3 6" xfId="32315" xr:uid="{00000000-0005-0000-0000-0000A97D0000}"/>
    <cellStyle name="Note 6 4 3 6 2" xfId="32316" xr:uid="{00000000-0005-0000-0000-0000AA7D0000}"/>
    <cellStyle name="Note 6 4 3 7" xfId="32317" xr:uid="{00000000-0005-0000-0000-0000AB7D0000}"/>
    <cellStyle name="Note 6 4 3 7 2" xfId="32318" xr:uid="{00000000-0005-0000-0000-0000AC7D0000}"/>
    <cellStyle name="Note 6 4 3 8" xfId="32319" xr:uid="{00000000-0005-0000-0000-0000AD7D0000}"/>
    <cellStyle name="Note 6 4 3 8 2" xfId="32320" xr:uid="{00000000-0005-0000-0000-0000AE7D0000}"/>
    <cellStyle name="Note 6 4 3 9" xfId="32321" xr:uid="{00000000-0005-0000-0000-0000AF7D0000}"/>
    <cellStyle name="Note 6 4 3 9 2" xfId="32322" xr:uid="{00000000-0005-0000-0000-0000B07D0000}"/>
    <cellStyle name="Note 6 4 4" xfId="32323" xr:uid="{00000000-0005-0000-0000-0000B17D0000}"/>
    <cellStyle name="Note 6 4 4 10" xfId="32324" xr:uid="{00000000-0005-0000-0000-0000B27D0000}"/>
    <cellStyle name="Note 6 4 4 10 2" xfId="32325" xr:uid="{00000000-0005-0000-0000-0000B37D0000}"/>
    <cellStyle name="Note 6 4 4 11" xfId="32326" xr:uid="{00000000-0005-0000-0000-0000B47D0000}"/>
    <cellStyle name="Note 6 4 4 2" xfId="32327" xr:uid="{00000000-0005-0000-0000-0000B57D0000}"/>
    <cellStyle name="Note 6 4 4 2 2" xfId="32328" xr:uid="{00000000-0005-0000-0000-0000B67D0000}"/>
    <cellStyle name="Note 6 4 4 2 2 2" xfId="32329" xr:uid="{00000000-0005-0000-0000-0000B77D0000}"/>
    <cellStyle name="Note 6 4 4 2 3" xfId="32330" xr:uid="{00000000-0005-0000-0000-0000B87D0000}"/>
    <cellStyle name="Note 6 4 4 3" xfId="32331" xr:uid="{00000000-0005-0000-0000-0000B97D0000}"/>
    <cellStyle name="Note 6 4 4 3 2" xfId="32332" xr:uid="{00000000-0005-0000-0000-0000BA7D0000}"/>
    <cellStyle name="Note 6 4 4 4" xfId="32333" xr:uid="{00000000-0005-0000-0000-0000BB7D0000}"/>
    <cellStyle name="Note 6 4 4 4 2" xfId="32334" xr:uid="{00000000-0005-0000-0000-0000BC7D0000}"/>
    <cellStyle name="Note 6 4 4 5" xfId="32335" xr:uid="{00000000-0005-0000-0000-0000BD7D0000}"/>
    <cellStyle name="Note 6 4 4 5 2" xfId="32336" xr:uid="{00000000-0005-0000-0000-0000BE7D0000}"/>
    <cellStyle name="Note 6 4 4 6" xfId="32337" xr:uid="{00000000-0005-0000-0000-0000BF7D0000}"/>
    <cellStyle name="Note 6 4 4 6 2" xfId="32338" xr:uid="{00000000-0005-0000-0000-0000C07D0000}"/>
    <cellStyle name="Note 6 4 4 7" xfId="32339" xr:uid="{00000000-0005-0000-0000-0000C17D0000}"/>
    <cellStyle name="Note 6 4 4 7 2" xfId="32340" xr:uid="{00000000-0005-0000-0000-0000C27D0000}"/>
    <cellStyle name="Note 6 4 4 8" xfId="32341" xr:uid="{00000000-0005-0000-0000-0000C37D0000}"/>
    <cellStyle name="Note 6 4 4 8 2" xfId="32342" xr:uid="{00000000-0005-0000-0000-0000C47D0000}"/>
    <cellStyle name="Note 6 4 4 9" xfId="32343" xr:uid="{00000000-0005-0000-0000-0000C57D0000}"/>
    <cellStyle name="Note 6 4 4 9 2" xfId="32344" xr:uid="{00000000-0005-0000-0000-0000C67D0000}"/>
    <cellStyle name="Note 6 4 5" xfId="32345" xr:uid="{00000000-0005-0000-0000-0000C77D0000}"/>
    <cellStyle name="Note 6 4 5 10" xfId="32346" xr:uid="{00000000-0005-0000-0000-0000C87D0000}"/>
    <cellStyle name="Note 6 4 5 10 2" xfId="32347" xr:uid="{00000000-0005-0000-0000-0000C97D0000}"/>
    <cellStyle name="Note 6 4 5 11" xfId="32348" xr:uid="{00000000-0005-0000-0000-0000CA7D0000}"/>
    <cellStyle name="Note 6 4 5 2" xfId="32349" xr:uid="{00000000-0005-0000-0000-0000CB7D0000}"/>
    <cellStyle name="Note 6 4 5 2 2" xfId="32350" xr:uid="{00000000-0005-0000-0000-0000CC7D0000}"/>
    <cellStyle name="Note 6 4 5 2 2 2" xfId="32351" xr:uid="{00000000-0005-0000-0000-0000CD7D0000}"/>
    <cellStyle name="Note 6 4 5 2 3" xfId="32352" xr:uid="{00000000-0005-0000-0000-0000CE7D0000}"/>
    <cellStyle name="Note 6 4 5 3" xfId="32353" xr:uid="{00000000-0005-0000-0000-0000CF7D0000}"/>
    <cellStyle name="Note 6 4 5 3 2" xfId="32354" xr:uid="{00000000-0005-0000-0000-0000D07D0000}"/>
    <cellStyle name="Note 6 4 5 4" xfId="32355" xr:uid="{00000000-0005-0000-0000-0000D17D0000}"/>
    <cellStyle name="Note 6 4 5 4 2" xfId="32356" xr:uid="{00000000-0005-0000-0000-0000D27D0000}"/>
    <cellStyle name="Note 6 4 5 5" xfId="32357" xr:uid="{00000000-0005-0000-0000-0000D37D0000}"/>
    <cellStyle name="Note 6 4 5 5 2" xfId="32358" xr:uid="{00000000-0005-0000-0000-0000D47D0000}"/>
    <cellStyle name="Note 6 4 5 6" xfId="32359" xr:uid="{00000000-0005-0000-0000-0000D57D0000}"/>
    <cellStyle name="Note 6 4 5 6 2" xfId="32360" xr:uid="{00000000-0005-0000-0000-0000D67D0000}"/>
    <cellStyle name="Note 6 4 5 7" xfId="32361" xr:uid="{00000000-0005-0000-0000-0000D77D0000}"/>
    <cellStyle name="Note 6 4 5 7 2" xfId="32362" xr:uid="{00000000-0005-0000-0000-0000D87D0000}"/>
    <cellStyle name="Note 6 4 5 8" xfId="32363" xr:uid="{00000000-0005-0000-0000-0000D97D0000}"/>
    <cellStyle name="Note 6 4 5 8 2" xfId="32364" xr:uid="{00000000-0005-0000-0000-0000DA7D0000}"/>
    <cellStyle name="Note 6 4 5 9" xfId="32365" xr:uid="{00000000-0005-0000-0000-0000DB7D0000}"/>
    <cellStyle name="Note 6 4 5 9 2" xfId="32366" xr:uid="{00000000-0005-0000-0000-0000DC7D0000}"/>
    <cellStyle name="Note 6 4 6" xfId="32367" xr:uid="{00000000-0005-0000-0000-0000DD7D0000}"/>
    <cellStyle name="Note 6 4 6 10" xfId="32368" xr:uid="{00000000-0005-0000-0000-0000DE7D0000}"/>
    <cellStyle name="Note 6 4 6 10 2" xfId="32369" xr:uid="{00000000-0005-0000-0000-0000DF7D0000}"/>
    <cellStyle name="Note 6 4 6 11" xfId="32370" xr:uid="{00000000-0005-0000-0000-0000E07D0000}"/>
    <cellStyle name="Note 6 4 6 2" xfId="32371" xr:uid="{00000000-0005-0000-0000-0000E17D0000}"/>
    <cellStyle name="Note 6 4 6 2 2" xfId="32372" xr:uid="{00000000-0005-0000-0000-0000E27D0000}"/>
    <cellStyle name="Note 6 4 6 2 2 2" xfId="32373" xr:uid="{00000000-0005-0000-0000-0000E37D0000}"/>
    <cellStyle name="Note 6 4 6 2 3" xfId="32374" xr:uid="{00000000-0005-0000-0000-0000E47D0000}"/>
    <cellStyle name="Note 6 4 6 3" xfId="32375" xr:uid="{00000000-0005-0000-0000-0000E57D0000}"/>
    <cellStyle name="Note 6 4 6 3 2" xfId="32376" xr:uid="{00000000-0005-0000-0000-0000E67D0000}"/>
    <cellStyle name="Note 6 4 6 4" xfId="32377" xr:uid="{00000000-0005-0000-0000-0000E77D0000}"/>
    <cellStyle name="Note 6 4 6 4 2" xfId="32378" xr:uid="{00000000-0005-0000-0000-0000E87D0000}"/>
    <cellStyle name="Note 6 4 6 5" xfId="32379" xr:uid="{00000000-0005-0000-0000-0000E97D0000}"/>
    <cellStyle name="Note 6 4 6 5 2" xfId="32380" xr:uid="{00000000-0005-0000-0000-0000EA7D0000}"/>
    <cellStyle name="Note 6 4 6 6" xfId="32381" xr:uid="{00000000-0005-0000-0000-0000EB7D0000}"/>
    <cellStyle name="Note 6 4 6 6 2" xfId="32382" xr:uid="{00000000-0005-0000-0000-0000EC7D0000}"/>
    <cellStyle name="Note 6 4 6 7" xfId="32383" xr:uid="{00000000-0005-0000-0000-0000ED7D0000}"/>
    <cellStyle name="Note 6 4 6 7 2" xfId="32384" xr:uid="{00000000-0005-0000-0000-0000EE7D0000}"/>
    <cellStyle name="Note 6 4 6 8" xfId="32385" xr:uid="{00000000-0005-0000-0000-0000EF7D0000}"/>
    <cellStyle name="Note 6 4 6 8 2" xfId="32386" xr:uid="{00000000-0005-0000-0000-0000F07D0000}"/>
    <cellStyle name="Note 6 4 6 9" xfId="32387" xr:uid="{00000000-0005-0000-0000-0000F17D0000}"/>
    <cellStyle name="Note 6 4 6 9 2" xfId="32388" xr:uid="{00000000-0005-0000-0000-0000F27D0000}"/>
    <cellStyle name="Note 6 4 7" xfId="32389" xr:uid="{00000000-0005-0000-0000-0000F37D0000}"/>
    <cellStyle name="Note 6 4 7 2" xfId="32390" xr:uid="{00000000-0005-0000-0000-0000F47D0000}"/>
    <cellStyle name="Note 6 4 7 2 2" xfId="32391" xr:uid="{00000000-0005-0000-0000-0000F57D0000}"/>
    <cellStyle name="Note 6 4 7 3" xfId="32392" xr:uid="{00000000-0005-0000-0000-0000F67D0000}"/>
    <cellStyle name="Note 6 4 8" xfId="32393" xr:uid="{00000000-0005-0000-0000-0000F77D0000}"/>
    <cellStyle name="Note 6 4 8 2" xfId="32394" xr:uid="{00000000-0005-0000-0000-0000F87D0000}"/>
    <cellStyle name="Note 6 4 9" xfId="32395" xr:uid="{00000000-0005-0000-0000-0000F97D0000}"/>
    <cellStyle name="Note 6 4 9 2" xfId="32396" xr:uid="{00000000-0005-0000-0000-0000FA7D0000}"/>
    <cellStyle name="Note 6 5" xfId="32397" xr:uid="{00000000-0005-0000-0000-0000FB7D0000}"/>
    <cellStyle name="Note 6 5 2" xfId="32398" xr:uid="{00000000-0005-0000-0000-0000FC7D0000}"/>
    <cellStyle name="Note 6 5 2 2" xfId="32399" xr:uid="{00000000-0005-0000-0000-0000FD7D0000}"/>
    <cellStyle name="Note 6 5 2 2 2" xfId="32400" xr:uid="{00000000-0005-0000-0000-0000FE7D0000}"/>
    <cellStyle name="Note 6 5 2 3" xfId="32401" xr:uid="{00000000-0005-0000-0000-0000FF7D0000}"/>
    <cellStyle name="Note 6 5 3" xfId="32402" xr:uid="{00000000-0005-0000-0000-0000007E0000}"/>
    <cellStyle name="Note 6 5 3 2" xfId="32403" xr:uid="{00000000-0005-0000-0000-0000017E0000}"/>
    <cellStyle name="Note 6 5 3 2 2" xfId="32404" xr:uid="{00000000-0005-0000-0000-0000027E0000}"/>
    <cellStyle name="Note 6 5 3 3" xfId="32405" xr:uid="{00000000-0005-0000-0000-0000037E0000}"/>
    <cellStyle name="Note 6 5 4" xfId="32406" xr:uid="{00000000-0005-0000-0000-0000047E0000}"/>
    <cellStyle name="Note 6 5 4 2" xfId="32407" xr:uid="{00000000-0005-0000-0000-0000057E0000}"/>
    <cellStyle name="Note 6 5 5" xfId="32408" xr:uid="{00000000-0005-0000-0000-0000067E0000}"/>
    <cellStyle name="Note 6 5 5 2" xfId="32409" xr:uid="{00000000-0005-0000-0000-0000077E0000}"/>
    <cellStyle name="Note 6 5 6" xfId="32410" xr:uid="{00000000-0005-0000-0000-0000087E0000}"/>
    <cellStyle name="Note 6 5 6 2" xfId="32411" xr:uid="{00000000-0005-0000-0000-0000097E0000}"/>
    <cellStyle name="Note 6 5 7" xfId="32412" xr:uid="{00000000-0005-0000-0000-00000A7E0000}"/>
    <cellStyle name="Note 6 5 7 2" xfId="32413" xr:uid="{00000000-0005-0000-0000-00000B7E0000}"/>
    <cellStyle name="Note 6 5 8" xfId="32414" xr:uid="{00000000-0005-0000-0000-00000C7E0000}"/>
    <cellStyle name="Note 6 6" xfId="32415" xr:uid="{00000000-0005-0000-0000-00000D7E0000}"/>
    <cellStyle name="Note 6 6 10" xfId="32416" xr:uid="{00000000-0005-0000-0000-00000E7E0000}"/>
    <cellStyle name="Note 6 6 10 2" xfId="32417" xr:uid="{00000000-0005-0000-0000-00000F7E0000}"/>
    <cellStyle name="Note 6 6 11" xfId="32418" xr:uid="{00000000-0005-0000-0000-0000107E0000}"/>
    <cellStyle name="Note 6 6 2" xfId="32419" xr:uid="{00000000-0005-0000-0000-0000117E0000}"/>
    <cellStyle name="Note 6 6 2 2" xfId="32420" xr:uid="{00000000-0005-0000-0000-0000127E0000}"/>
    <cellStyle name="Note 6 6 2 2 2" xfId="32421" xr:uid="{00000000-0005-0000-0000-0000137E0000}"/>
    <cellStyle name="Note 6 6 2 3" xfId="32422" xr:uid="{00000000-0005-0000-0000-0000147E0000}"/>
    <cellStyle name="Note 6 6 3" xfId="32423" xr:uid="{00000000-0005-0000-0000-0000157E0000}"/>
    <cellStyle name="Note 6 6 3 2" xfId="32424" xr:uid="{00000000-0005-0000-0000-0000167E0000}"/>
    <cellStyle name="Note 6 6 4" xfId="32425" xr:uid="{00000000-0005-0000-0000-0000177E0000}"/>
    <cellStyle name="Note 6 6 4 2" xfId="32426" xr:uid="{00000000-0005-0000-0000-0000187E0000}"/>
    <cellStyle name="Note 6 6 5" xfId="32427" xr:uid="{00000000-0005-0000-0000-0000197E0000}"/>
    <cellStyle name="Note 6 6 5 2" xfId="32428" xr:uid="{00000000-0005-0000-0000-00001A7E0000}"/>
    <cellStyle name="Note 6 6 6" xfId="32429" xr:uid="{00000000-0005-0000-0000-00001B7E0000}"/>
    <cellStyle name="Note 6 6 6 2" xfId="32430" xr:uid="{00000000-0005-0000-0000-00001C7E0000}"/>
    <cellStyle name="Note 6 6 7" xfId="32431" xr:uid="{00000000-0005-0000-0000-00001D7E0000}"/>
    <cellStyle name="Note 6 6 7 2" xfId="32432" xr:uid="{00000000-0005-0000-0000-00001E7E0000}"/>
    <cellStyle name="Note 6 6 8" xfId="32433" xr:uid="{00000000-0005-0000-0000-00001F7E0000}"/>
    <cellStyle name="Note 6 6 8 2" xfId="32434" xr:uid="{00000000-0005-0000-0000-0000207E0000}"/>
    <cellStyle name="Note 6 6 9" xfId="32435" xr:uid="{00000000-0005-0000-0000-0000217E0000}"/>
    <cellStyle name="Note 6 6 9 2" xfId="32436" xr:uid="{00000000-0005-0000-0000-0000227E0000}"/>
    <cellStyle name="Note 6 7" xfId="32437" xr:uid="{00000000-0005-0000-0000-0000237E0000}"/>
    <cellStyle name="Note 6 7 10" xfId="32438" xr:uid="{00000000-0005-0000-0000-0000247E0000}"/>
    <cellStyle name="Note 6 7 10 2" xfId="32439" xr:uid="{00000000-0005-0000-0000-0000257E0000}"/>
    <cellStyle name="Note 6 7 11" xfId="32440" xr:uid="{00000000-0005-0000-0000-0000267E0000}"/>
    <cellStyle name="Note 6 7 2" xfId="32441" xr:uid="{00000000-0005-0000-0000-0000277E0000}"/>
    <cellStyle name="Note 6 7 2 2" xfId="32442" xr:uid="{00000000-0005-0000-0000-0000287E0000}"/>
    <cellStyle name="Note 6 7 2 2 2" xfId="32443" xr:uid="{00000000-0005-0000-0000-0000297E0000}"/>
    <cellStyle name="Note 6 7 2 3" xfId="32444" xr:uid="{00000000-0005-0000-0000-00002A7E0000}"/>
    <cellStyle name="Note 6 7 3" xfId="32445" xr:uid="{00000000-0005-0000-0000-00002B7E0000}"/>
    <cellStyle name="Note 6 7 3 2" xfId="32446" xr:uid="{00000000-0005-0000-0000-00002C7E0000}"/>
    <cellStyle name="Note 6 7 4" xfId="32447" xr:uid="{00000000-0005-0000-0000-00002D7E0000}"/>
    <cellStyle name="Note 6 7 4 2" xfId="32448" xr:uid="{00000000-0005-0000-0000-00002E7E0000}"/>
    <cellStyle name="Note 6 7 5" xfId="32449" xr:uid="{00000000-0005-0000-0000-00002F7E0000}"/>
    <cellStyle name="Note 6 7 5 2" xfId="32450" xr:uid="{00000000-0005-0000-0000-0000307E0000}"/>
    <cellStyle name="Note 6 7 6" xfId="32451" xr:uid="{00000000-0005-0000-0000-0000317E0000}"/>
    <cellStyle name="Note 6 7 6 2" xfId="32452" xr:uid="{00000000-0005-0000-0000-0000327E0000}"/>
    <cellStyle name="Note 6 7 7" xfId="32453" xr:uid="{00000000-0005-0000-0000-0000337E0000}"/>
    <cellStyle name="Note 6 7 7 2" xfId="32454" xr:uid="{00000000-0005-0000-0000-0000347E0000}"/>
    <cellStyle name="Note 6 7 8" xfId="32455" xr:uid="{00000000-0005-0000-0000-0000357E0000}"/>
    <cellStyle name="Note 6 7 8 2" xfId="32456" xr:uid="{00000000-0005-0000-0000-0000367E0000}"/>
    <cellStyle name="Note 6 7 9" xfId="32457" xr:uid="{00000000-0005-0000-0000-0000377E0000}"/>
    <cellStyle name="Note 6 7 9 2" xfId="32458" xr:uid="{00000000-0005-0000-0000-0000387E0000}"/>
    <cellStyle name="Note 6 8" xfId="32459" xr:uid="{00000000-0005-0000-0000-0000397E0000}"/>
    <cellStyle name="Note 6 8 10" xfId="32460" xr:uid="{00000000-0005-0000-0000-00003A7E0000}"/>
    <cellStyle name="Note 6 8 10 2" xfId="32461" xr:uid="{00000000-0005-0000-0000-00003B7E0000}"/>
    <cellStyle name="Note 6 8 11" xfId="32462" xr:uid="{00000000-0005-0000-0000-00003C7E0000}"/>
    <cellStyle name="Note 6 8 2" xfId="32463" xr:uid="{00000000-0005-0000-0000-00003D7E0000}"/>
    <cellStyle name="Note 6 8 2 2" xfId="32464" xr:uid="{00000000-0005-0000-0000-00003E7E0000}"/>
    <cellStyle name="Note 6 8 2 2 2" xfId="32465" xr:uid="{00000000-0005-0000-0000-00003F7E0000}"/>
    <cellStyle name="Note 6 8 2 3" xfId="32466" xr:uid="{00000000-0005-0000-0000-0000407E0000}"/>
    <cellStyle name="Note 6 8 3" xfId="32467" xr:uid="{00000000-0005-0000-0000-0000417E0000}"/>
    <cellStyle name="Note 6 8 3 2" xfId="32468" xr:uid="{00000000-0005-0000-0000-0000427E0000}"/>
    <cellStyle name="Note 6 8 4" xfId="32469" xr:uid="{00000000-0005-0000-0000-0000437E0000}"/>
    <cellStyle name="Note 6 8 4 2" xfId="32470" xr:uid="{00000000-0005-0000-0000-0000447E0000}"/>
    <cellStyle name="Note 6 8 5" xfId="32471" xr:uid="{00000000-0005-0000-0000-0000457E0000}"/>
    <cellStyle name="Note 6 8 5 2" xfId="32472" xr:uid="{00000000-0005-0000-0000-0000467E0000}"/>
    <cellStyle name="Note 6 8 6" xfId="32473" xr:uid="{00000000-0005-0000-0000-0000477E0000}"/>
    <cellStyle name="Note 6 8 6 2" xfId="32474" xr:uid="{00000000-0005-0000-0000-0000487E0000}"/>
    <cellStyle name="Note 6 8 7" xfId="32475" xr:uid="{00000000-0005-0000-0000-0000497E0000}"/>
    <cellStyle name="Note 6 8 7 2" xfId="32476" xr:uid="{00000000-0005-0000-0000-00004A7E0000}"/>
    <cellStyle name="Note 6 8 8" xfId="32477" xr:uid="{00000000-0005-0000-0000-00004B7E0000}"/>
    <cellStyle name="Note 6 8 8 2" xfId="32478" xr:uid="{00000000-0005-0000-0000-00004C7E0000}"/>
    <cellStyle name="Note 6 8 9" xfId="32479" xr:uid="{00000000-0005-0000-0000-00004D7E0000}"/>
    <cellStyle name="Note 6 8 9 2" xfId="32480" xr:uid="{00000000-0005-0000-0000-00004E7E0000}"/>
    <cellStyle name="Note 6 9" xfId="32481" xr:uid="{00000000-0005-0000-0000-00004F7E0000}"/>
    <cellStyle name="Note 6 9 10" xfId="32482" xr:uid="{00000000-0005-0000-0000-0000507E0000}"/>
    <cellStyle name="Note 6 9 10 2" xfId="32483" xr:uid="{00000000-0005-0000-0000-0000517E0000}"/>
    <cellStyle name="Note 6 9 11" xfId="32484" xr:uid="{00000000-0005-0000-0000-0000527E0000}"/>
    <cellStyle name="Note 6 9 2" xfId="32485" xr:uid="{00000000-0005-0000-0000-0000537E0000}"/>
    <cellStyle name="Note 6 9 2 2" xfId="32486" xr:uid="{00000000-0005-0000-0000-0000547E0000}"/>
    <cellStyle name="Note 6 9 2 2 2" xfId="32487" xr:uid="{00000000-0005-0000-0000-0000557E0000}"/>
    <cellStyle name="Note 6 9 2 3" xfId="32488" xr:uid="{00000000-0005-0000-0000-0000567E0000}"/>
    <cellStyle name="Note 6 9 3" xfId="32489" xr:uid="{00000000-0005-0000-0000-0000577E0000}"/>
    <cellStyle name="Note 6 9 3 2" xfId="32490" xr:uid="{00000000-0005-0000-0000-0000587E0000}"/>
    <cellStyle name="Note 6 9 4" xfId="32491" xr:uid="{00000000-0005-0000-0000-0000597E0000}"/>
    <cellStyle name="Note 6 9 4 2" xfId="32492" xr:uid="{00000000-0005-0000-0000-00005A7E0000}"/>
    <cellStyle name="Note 6 9 5" xfId="32493" xr:uid="{00000000-0005-0000-0000-00005B7E0000}"/>
    <cellStyle name="Note 6 9 5 2" xfId="32494" xr:uid="{00000000-0005-0000-0000-00005C7E0000}"/>
    <cellStyle name="Note 6 9 6" xfId="32495" xr:uid="{00000000-0005-0000-0000-00005D7E0000}"/>
    <cellStyle name="Note 6 9 6 2" xfId="32496" xr:uid="{00000000-0005-0000-0000-00005E7E0000}"/>
    <cellStyle name="Note 6 9 7" xfId="32497" xr:uid="{00000000-0005-0000-0000-00005F7E0000}"/>
    <cellStyle name="Note 6 9 7 2" xfId="32498" xr:uid="{00000000-0005-0000-0000-0000607E0000}"/>
    <cellStyle name="Note 6 9 8" xfId="32499" xr:uid="{00000000-0005-0000-0000-0000617E0000}"/>
    <cellStyle name="Note 6 9 8 2" xfId="32500" xr:uid="{00000000-0005-0000-0000-0000627E0000}"/>
    <cellStyle name="Note 6 9 9" xfId="32501" xr:uid="{00000000-0005-0000-0000-0000637E0000}"/>
    <cellStyle name="Note 6 9 9 2" xfId="32502" xr:uid="{00000000-0005-0000-0000-0000647E0000}"/>
    <cellStyle name="Note 6_7 - Cap Add WS" xfId="32503" xr:uid="{00000000-0005-0000-0000-0000657E0000}"/>
    <cellStyle name="Note 7" xfId="32504" xr:uid="{00000000-0005-0000-0000-0000667E0000}"/>
    <cellStyle name="Note 7 10" xfId="32505" xr:uid="{00000000-0005-0000-0000-0000677E0000}"/>
    <cellStyle name="Note 7 10 2" xfId="32506" xr:uid="{00000000-0005-0000-0000-0000687E0000}"/>
    <cellStyle name="Note 7 10 2 2" xfId="32507" xr:uid="{00000000-0005-0000-0000-0000697E0000}"/>
    <cellStyle name="Note 7 10 3" xfId="32508" xr:uid="{00000000-0005-0000-0000-00006A7E0000}"/>
    <cellStyle name="Note 7 11" xfId="32509" xr:uid="{00000000-0005-0000-0000-00006B7E0000}"/>
    <cellStyle name="Note 7 11 2" xfId="32510" xr:uid="{00000000-0005-0000-0000-00006C7E0000}"/>
    <cellStyle name="Note 7 12" xfId="32511" xr:uid="{00000000-0005-0000-0000-00006D7E0000}"/>
    <cellStyle name="Note 7 12 2" xfId="32512" xr:uid="{00000000-0005-0000-0000-00006E7E0000}"/>
    <cellStyle name="Note 7 13" xfId="32513" xr:uid="{00000000-0005-0000-0000-00006F7E0000}"/>
    <cellStyle name="Note 7 13 2" xfId="32514" xr:uid="{00000000-0005-0000-0000-0000707E0000}"/>
    <cellStyle name="Note 7 14" xfId="32515" xr:uid="{00000000-0005-0000-0000-0000717E0000}"/>
    <cellStyle name="Note 7 14 2" xfId="32516" xr:uid="{00000000-0005-0000-0000-0000727E0000}"/>
    <cellStyle name="Note 7 15" xfId="32517" xr:uid="{00000000-0005-0000-0000-0000737E0000}"/>
    <cellStyle name="Note 7 15 2" xfId="32518" xr:uid="{00000000-0005-0000-0000-0000747E0000}"/>
    <cellStyle name="Note 7 16" xfId="32519" xr:uid="{00000000-0005-0000-0000-0000757E0000}"/>
    <cellStyle name="Note 7 2" xfId="32520" xr:uid="{00000000-0005-0000-0000-0000767E0000}"/>
    <cellStyle name="Note 7 2 10" xfId="32521" xr:uid="{00000000-0005-0000-0000-0000777E0000}"/>
    <cellStyle name="Note 7 2 10 2" xfId="32522" xr:uid="{00000000-0005-0000-0000-0000787E0000}"/>
    <cellStyle name="Note 7 2 11" xfId="32523" xr:uid="{00000000-0005-0000-0000-0000797E0000}"/>
    <cellStyle name="Note 7 2 11 2" xfId="32524" xr:uid="{00000000-0005-0000-0000-00007A7E0000}"/>
    <cellStyle name="Note 7 2 12" xfId="32525" xr:uid="{00000000-0005-0000-0000-00007B7E0000}"/>
    <cellStyle name="Note 7 2 12 2" xfId="32526" xr:uid="{00000000-0005-0000-0000-00007C7E0000}"/>
    <cellStyle name="Note 7 2 13" xfId="32527" xr:uid="{00000000-0005-0000-0000-00007D7E0000}"/>
    <cellStyle name="Note 7 2 13 2" xfId="32528" xr:uid="{00000000-0005-0000-0000-00007E7E0000}"/>
    <cellStyle name="Note 7 2 14" xfId="32529" xr:uid="{00000000-0005-0000-0000-00007F7E0000}"/>
    <cellStyle name="Note 7 2 2" xfId="32530" xr:uid="{00000000-0005-0000-0000-0000807E0000}"/>
    <cellStyle name="Note 7 2 2 10" xfId="32531" xr:uid="{00000000-0005-0000-0000-0000817E0000}"/>
    <cellStyle name="Note 7 2 2 10 2" xfId="32532" xr:uid="{00000000-0005-0000-0000-0000827E0000}"/>
    <cellStyle name="Note 7 2 2 11" xfId="32533" xr:uid="{00000000-0005-0000-0000-0000837E0000}"/>
    <cellStyle name="Note 7 2 2 11 2" xfId="32534" xr:uid="{00000000-0005-0000-0000-0000847E0000}"/>
    <cellStyle name="Note 7 2 2 12" xfId="32535" xr:uid="{00000000-0005-0000-0000-0000857E0000}"/>
    <cellStyle name="Note 7 2 2 12 2" xfId="32536" xr:uid="{00000000-0005-0000-0000-0000867E0000}"/>
    <cellStyle name="Note 7 2 2 13" xfId="32537" xr:uid="{00000000-0005-0000-0000-0000877E0000}"/>
    <cellStyle name="Note 7 2 2 2" xfId="32538" xr:uid="{00000000-0005-0000-0000-0000887E0000}"/>
    <cellStyle name="Note 7 2 2 2 2" xfId="32539" xr:uid="{00000000-0005-0000-0000-0000897E0000}"/>
    <cellStyle name="Note 7 2 2 2 2 2" xfId="32540" xr:uid="{00000000-0005-0000-0000-00008A7E0000}"/>
    <cellStyle name="Note 7 2 2 2 2 2 2" xfId="32541" xr:uid="{00000000-0005-0000-0000-00008B7E0000}"/>
    <cellStyle name="Note 7 2 2 2 2 3" xfId="32542" xr:uid="{00000000-0005-0000-0000-00008C7E0000}"/>
    <cellStyle name="Note 7 2 2 2 3" xfId="32543" xr:uid="{00000000-0005-0000-0000-00008D7E0000}"/>
    <cellStyle name="Note 7 2 2 2 3 2" xfId="32544" xr:uid="{00000000-0005-0000-0000-00008E7E0000}"/>
    <cellStyle name="Note 7 2 2 2 3 2 2" xfId="32545" xr:uid="{00000000-0005-0000-0000-00008F7E0000}"/>
    <cellStyle name="Note 7 2 2 2 3 3" xfId="32546" xr:uid="{00000000-0005-0000-0000-0000907E0000}"/>
    <cellStyle name="Note 7 2 2 2 4" xfId="32547" xr:uid="{00000000-0005-0000-0000-0000917E0000}"/>
    <cellStyle name="Note 7 2 2 2 4 2" xfId="32548" xr:uid="{00000000-0005-0000-0000-0000927E0000}"/>
    <cellStyle name="Note 7 2 2 2 5" xfId="32549" xr:uid="{00000000-0005-0000-0000-0000937E0000}"/>
    <cellStyle name="Note 7 2 2 2 5 2" xfId="32550" xr:uid="{00000000-0005-0000-0000-0000947E0000}"/>
    <cellStyle name="Note 7 2 2 2 6" xfId="32551" xr:uid="{00000000-0005-0000-0000-0000957E0000}"/>
    <cellStyle name="Note 7 2 2 2 6 2" xfId="32552" xr:uid="{00000000-0005-0000-0000-0000967E0000}"/>
    <cellStyle name="Note 7 2 2 2 7" xfId="32553" xr:uid="{00000000-0005-0000-0000-0000977E0000}"/>
    <cellStyle name="Note 7 2 2 2 7 2" xfId="32554" xr:uid="{00000000-0005-0000-0000-0000987E0000}"/>
    <cellStyle name="Note 7 2 2 2 8" xfId="32555" xr:uid="{00000000-0005-0000-0000-0000997E0000}"/>
    <cellStyle name="Note 7 2 2 3" xfId="32556" xr:uid="{00000000-0005-0000-0000-00009A7E0000}"/>
    <cellStyle name="Note 7 2 2 3 10" xfId="32557" xr:uid="{00000000-0005-0000-0000-00009B7E0000}"/>
    <cellStyle name="Note 7 2 2 3 10 2" xfId="32558" xr:uid="{00000000-0005-0000-0000-00009C7E0000}"/>
    <cellStyle name="Note 7 2 2 3 11" xfId="32559" xr:uid="{00000000-0005-0000-0000-00009D7E0000}"/>
    <cellStyle name="Note 7 2 2 3 2" xfId="32560" xr:uid="{00000000-0005-0000-0000-00009E7E0000}"/>
    <cellStyle name="Note 7 2 2 3 2 2" xfId="32561" xr:uid="{00000000-0005-0000-0000-00009F7E0000}"/>
    <cellStyle name="Note 7 2 2 3 2 2 2" xfId="32562" xr:uid="{00000000-0005-0000-0000-0000A07E0000}"/>
    <cellStyle name="Note 7 2 2 3 2 3" xfId="32563" xr:uid="{00000000-0005-0000-0000-0000A17E0000}"/>
    <cellStyle name="Note 7 2 2 3 3" xfId="32564" xr:uid="{00000000-0005-0000-0000-0000A27E0000}"/>
    <cellStyle name="Note 7 2 2 3 3 2" xfId="32565" xr:uid="{00000000-0005-0000-0000-0000A37E0000}"/>
    <cellStyle name="Note 7 2 2 3 4" xfId="32566" xr:uid="{00000000-0005-0000-0000-0000A47E0000}"/>
    <cellStyle name="Note 7 2 2 3 4 2" xfId="32567" xr:uid="{00000000-0005-0000-0000-0000A57E0000}"/>
    <cellStyle name="Note 7 2 2 3 5" xfId="32568" xr:uid="{00000000-0005-0000-0000-0000A67E0000}"/>
    <cellStyle name="Note 7 2 2 3 5 2" xfId="32569" xr:uid="{00000000-0005-0000-0000-0000A77E0000}"/>
    <cellStyle name="Note 7 2 2 3 6" xfId="32570" xr:uid="{00000000-0005-0000-0000-0000A87E0000}"/>
    <cellStyle name="Note 7 2 2 3 6 2" xfId="32571" xr:uid="{00000000-0005-0000-0000-0000A97E0000}"/>
    <cellStyle name="Note 7 2 2 3 7" xfId="32572" xr:uid="{00000000-0005-0000-0000-0000AA7E0000}"/>
    <cellStyle name="Note 7 2 2 3 7 2" xfId="32573" xr:uid="{00000000-0005-0000-0000-0000AB7E0000}"/>
    <cellStyle name="Note 7 2 2 3 8" xfId="32574" xr:uid="{00000000-0005-0000-0000-0000AC7E0000}"/>
    <cellStyle name="Note 7 2 2 3 8 2" xfId="32575" xr:uid="{00000000-0005-0000-0000-0000AD7E0000}"/>
    <cellStyle name="Note 7 2 2 3 9" xfId="32576" xr:uid="{00000000-0005-0000-0000-0000AE7E0000}"/>
    <cellStyle name="Note 7 2 2 3 9 2" xfId="32577" xr:uid="{00000000-0005-0000-0000-0000AF7E0000}"/>
    <cellStyle name="Note 7 2 2 4" xfId="32578" xr:uid="{00000000-0005-0000-0000-0000B07E0000}"/>
    <cellStyle name="Note 7 2 2 4 10" xfId="32579" xr:uid="{00000000-0005-0000-0000-0000B17E0000}"/>
    <cellStyle name="Note 7 2 2 4 10 2" xfId="32580" xr:uid="{00000000-0005-0000-0000-0000B27E0000}"/>
    <cellStyle name="Note 7 2 2 4 11" xfId="32581" xr:uid="{00000000-0005-0000-0000-0000B37E0000}"/>
    <cellStyle name="Note 7 2 2 4 2" xfId="32582" xr:uid="{00000000-0005-0000-0000-0000B47E0000}"/>
    <cellStyle name="Note 7 2 2 4 2 2" xfId="32583" xr:uid="{00000000-0005-0000-0000-0000B57E0000}"/>
    <cellStyle name="Note 7 2 2 4 2 2 2" xfId="32584" xr:uid="{00000000-0005-0000-0000-0000B67E0000}"/>
    <cellStyle name="Note 7 2 2 4 2 3" xfId="32585" xr:uid="{00000000-0005-0000-0000-0000B77E0000}"/>
    <cellStyle name="Note 7 2 2 4 3" xfId="32586" xr:uid="{00000000-0005-0000-0000-0000B87E0000}"/>
    <cellStyle name="Note 7 2 2 4 3 2" xfId="32587" xr:uid="{00000000-0005-0000-0000-0000B97E0000}"/>
    <cellStyle name="Note 7 2 2 4 4" xfId="32588" xr:uid="{00000000-0005-0000-0000-0000BA7E0000}"/>
    <cellStyle name="Note 7 2 2 4 4 2" xfId="32589" xr:uid="{00000000-0005-0000-0000-0000BB7E0000}"/>
    <cellStyle name="Note 7 2 2 4 5" xfId="32590" xr:uid="{00000000-0005-0000-0000-0000BC7E0000}"/>
    <cellStyle name="Note 7 2 2 4 5 2" xfId="32591" xr:uid="{00000000-0005-0000-0000-0000BD7E0000}"/>
    <cellStyle name="Note 7 2 2 4 6" xfId="32592" xr:uid="{00000000-0005-0000-0000-0000BE7E0000}"/>
    <cellStyle name="Note 7 2 2 4 6 2" xfId="32593" xr:uid="{00000000-0005-0000-0000-0000BF7E0000}"/>
    <cellStyle name="Note 7 2 2 4 7" xfId="32594" xr:uid="{00000000-0005-0000-0000-0000C07E0000}"/>
    <cellStyle name="Note 7 2 2 4 7 2" xfId="32595" xr:uid="{00000000-0005-0000-0000-0000C17E0000}"/>
    <cellStyle name="Note 7 2 2 4 8" xfId="32596" xr:uid="{00000000-0005-0000-0000-0000C27E0000}"/>
    <cellStyle name="Note 7 2 2 4 8 2" xfId="32597" xr:uid="{00000000-0005-0000-0000-0000C37E0000}"/>
    <cellStyle name="Note 7 2 2 4 9" xfId="32598" xr:uid="{00000000-0005-0000-0000-0000C47E0000}"/>
    <cellStyle name="Note 7 2 2 4 9 2" xfId="32599" xr:uid="{00000000-0005-0000-0000-0000C57E0000}"/>
    <cellStyle name="Note 7 2 2 5" xfId="32600" xr:uid="{00000000-0005-0000-0000-0000C67E0000}"/>
    <cellStyle name="Note 7 2 2 5 10" xfId="32601" xr:uid="{00000000-0005-0000-0000-0000C77E0000}"/>
    <cellStyle name="Note 7 2 2 5 10 2" xfId="32602" xr:uid="{00000000-0005-0000-0000-0000C87E0000}"/>
    <cellStyle name="Note 7 2 2 5 11" xfId="32603" xr:uid="{00000000-0005-0000-0000-0000C97E0000}"/>
    <cellStyle name="Note 7 2 2 5 2" xfId="32604" xr:uid="{00000000-0005-0000-0000-0000CA7E0000}"/>
    <cellStyle name="Note 7 2 2 5 2 2" xfId="32605" xr:uid="{00000000-0005-0000-0000-0000CB7E0000}"/>
    <cellStyle name="Note 7 2 2 5 2 2 2" xfId="32606" xr:uid="{00000000-0005-0000-0000-0000CC7E0000}"/>
    <cellStyle name="Note 7 2 2 5 2 3" xfId="32607" xr:uid="{00000000-0005-0000-0000-0000CD7E0000}"/>
    <cellStyle name="Note 7 2 2 5 3" xfId="32608" xr:uid="{00000000-0005-0000-0000-0000CE7E0000}"/>
    <cellStyle name="Note 7 2 2 5 3 2" xfId="32609" xr:uid="{00000000-0005-0000-0000-0000CF7E0000}"/>
    <cellStyle name="Note 7 2 2 5 4" xfId="32610" xr:uid="{00000000-0005-0000-0000-0000D07E0000}"/>
    <cellStyle name="Note 7 2 2 5 4 2" xfId="32611" xr:uid="{00000000-0005-0000-0000-0000D17E0000}"/>
    <cellStyle name="Note 7 2 2 5 5" xfId="32612" xr:uid="{00000000-0005-0000-0000-0000D27E0000}"/>
    <cellStyle name="Note 7 2 2 5 5 2" xfId="32613" xr:uid="{00000000-0005-0000-0000-0000D37E0000}"/>
    <cellStyle name="Note 7 2 2 5 6" xfId="32614" xr:uid="{00000000-0005-0000-0000-0000D47E0000}"/>
    <cellStyle name="Note 7 2 2 5 6 2" xfId="32615" xr:uid="{00000000-0005-0000-0000-0000D57E0000}"/>
    <cellStyle name="Note 7 2 2 5 7" xfId="32616" xr:uid="{00000000-0005-0000-0000-0000D67E0000}"/>
    <cellStyle name="Note 7 2 2 5 7 2" xfId="32617" xr:uid="{00000000-0005-0000-0000-0000D77E0000}"/>
    <cellStyle name="Note 7 2 2 5 8" xfId="32618" xr:uid="{00000000-0005-0000-0000-0000D87E0000}"/>
    <cellStyle name="Note 7 2 2 5 8 2" xfId="32619" xr:uid="{00000000-0005-0000-0000-0000D97E0000}"/>
    <cellStyle name="Note 7 2 2 5 9" xfId="32620" xr:uid="{00000000-0005-0000-0000-0000DA7E0000}"/>
    <cellStyle name="Note 7 2 2 5 9 2" xfId="32621" xr:uid="{00000000-0005-0000-0000-0000DB7E0000}"/>
    <cellStyle name="Note 7 2 2 6" xfId="32622" xr:uid="{00000000-0005-0000-0000-0000DC7E0000}"/>
    <cellStyle name="Note 7 2 2 6 10" xfId="32623" xr:uid="{00000000-0005-0000-0000-0000DD7E0000}"/>
    <cellStyle name="Note 7 2 2 6 10 2" xfId="32624" xr:uid="{00000000-0005-0000-0000-0000DE7E0000}"/>
    <cellStyle name="Note 7 2 2 6 11" xfId="32625" xr:uid="{00000000-0005-0000-0000-0000DF7E0000}"/>
    <cellStyle name="Note 7 2 2 6 2" xfId="32626" xr:uid="{00000000-0005-0000-0000-0000E07E0000}"/>
    <cellStyle name="Note 7 2 2 6 2 2" xfId="32627" xr:uid="{00000000-0005-0000-0000-0000E17E0000}"/>
    <cellStyle name="Note 7 2 2 6 2 2 2" xfId="32628" xr:uid="{00000000-0005-0000-0000-0000E27E0000}"/>
    <cellStyle name="Note 7 2 2 6 2 3" xfId="32629" xr:uid="{00000000-0005-0000-0000-0000E37E0000}"/>
    <cellStyle name="Note 7 2 2 6 3" xfId="32630" xr:uid="{00000000-0005-0000-0000-0000E47E0000}"/>
    <cellStyle name="Note 7 2 2 6 3 2" xfId="32631" xr:uid="{00000000-0005-0000-0000-0000E57E0000}"/>
    <cellStyle name="Note 7 2 2 6 4" xfId="32632" xr:uid="{00000000-0005-0000-0000-0000E67E0000}"/>
    <cellStyle name="Note 7 2 2 6 4 2" xfId="32633" xr:uid="{00000000-0005-0000-0000-0000E77E0000}"/>
    <cellStyle name="Note 7 2 2 6 5" xfId="32634" xr:uid="{00000000-0005-0000-0000-0000E87E0000}"/>
    <cellStyle name="Note 7 2 2 6 5 2" xfId="32635" xr:uid="{00000000-0005-0000-0000-0000E97E0000}"/>
    <cellStyle name="Note 7 2 2 6 6" xfId="32636" xr:uid="{00000000-0005-0000-0000-0000EA7E0000}"/>
    <cellStyle name="Note 7 2 2 6 6 2" xfId="32637" xr:uid="{00000000-0005-0000-0000-0000EB7E0000}"/>
    <cellStyle name="Note 7 2 2 6 7" xfId="32638" xr:uid="{00000000-0005-0000-0000-0000EC7E0000}"/>
    <cellStyle name="Note 7 2 2 6 7 2" xfId="32639" xr:uid="{00000000-0005-0000-0000-0000ED7E0000}"/>
    <cellStyle name="Note 7 2 2 6 8" xfId="32640" xr:uid="{00000000-0005-0000-0000-0000EE7E0000}"/>
    <cellStyle name="Note 7 2 2 6 8 2" xfId="32641" xr:uid="{00000000-0005-0000-0000-0000EF7E0000}"/>
    <cellStyle name="Note 7 2 2 6 9" xfId="32642" xr:uid="{00000000-0005-0000-0000-0000F07E0000}"/>
    <cellStyle name="Note 7 2 2 6 9 2" xfId="32643" xr:uid="{00000000-0005-0000-0000-0000F17E0000}"/>
    <cellStyle name="Note 7 2 2 7" xfId="32644" xr:uid="{00000000-0005-0000-0000-0000F27E0000}"/>
    <cellStyle name="Note 7 2 2 7 2" xfId="32645" xr:uid="{00000000-0005-0000-0000-0000F37E0000}"/>
    <cellStyle name="Note 7 2 2 7 2 2" xfId="32646" xr:uid="{00000000-0005-0000-0000-0000F47E0000}"/>
    <cellStyle name="Note 7 2 2 7 3" xfId="32647" xr:uid="{00000000-0005-0000-0000-0000F57E0000}"/>
    <cellStyle name="Note 7 2 2 8" xfId="32648" xr:uid="{00000000-0005-0000-0000-0000F67E0000}"/>
    <cellStyle name="Note 7 2 2 8 2" xfId="32649" xr:uid="{00000000-0005-0000-0000-0000F77E0000}"/>
    <cellStyle name="Note 7 2 2 9" xfId="32650" xr:uid="{00000000-0005-0000-0000-0000F87E0000}"/>
    <cellStyle name="Note 7 2 2 9 2" xfId="32651" xr:uid="{00000000-0005-0000-0000-0000F97E0000}"/>
    <cellStyle name="Note 7 2 3" xfId="32652" xr:uid="{00000000-0005-0000-0000-0000FA7E0000}"/>
    <cellStyle name="Note 7 2 3 2" xfId="32653" xr:uid="{00000000-0005-0000-0000-0000FB7E0000}"/>
    <cellStyle name="Note 7 2 3 2 2" xfId="32654" xr:uid="{00000000-0005-0000-0000-0000FC7E0000}"/>
    <cellStyle name="Note 7 2 3 2 2 2" xfId="32655" xr:uid="{00000000-0005-0000-0000-0000FD7E0000}"/>
    <cellStyle name="Note 7 2 3 2 3" xfId="32656" xr:uid="{00000000-0005-0000-0000-0000FE7E0000}"/>
    <cellStyle name="Note 7 2 3 3" xfId="32657" xr:uid="{00000000-0005-0000-0000-0000FF7E0000}"/>
    <cellStyle name="Note 7 2 3 3 2" xfId="32658" xr:uid="{00000000-0005-0000-0000-0000007F0000}"/>
    <cellStyle name="Note 7 2 3 3 2 2" xfId="32659" xr:uid="{00000000-0005-0000-0000-0000017F0000}"/>
    <cellStyle name="Note 7 2 3 3 3" xfId="32660" xr:uid="{00000000-0005-0000-0000-0000027F0000}"/>
    <cellStyle name="Note 7 2 3 4" xfId="32661" xr:uid="{00000000-0005-0000-0000-0000037F0000}"/>
    <cellStyle name="Note 7 2 3 4 2" xfId="32662" xr:uid="{00000000-0005-0000-0000-0000047F0000}"/>
    <cellStyle name="Note 7 2 3 5" xfId="32663" xr:uid="{00000000-0005-0000-0000-0000057F0000}"/>
    <cellStyle name="Note 7 2 3 5 2" xfId="32664" xr:uid="{00000000-0005-0000-0000-0000067F0000}"/>
    <cellStyle name="Note 7 2 3 6" xfId="32665" xr:uid="{00000000-0005-0000-0000-0000077F0000}"/>
    <cellStyle name="Note 7 2 3 6 2" xfId="32666" xr:uid="{00000000-0005-0000-0000-0000087F0000}"/>
    <cellStyle name="Note 7 2 3 7" xfId="32667" xr:uid="{00000000-0005-0000-0000-0000097F0000}"/>
    <cellStyle name="Note 7 2 3 7 2" xfId="32668" xr:uid="{00000000-0005-0000-0000-00000A7F0000}"/>
    <cellStyle name="Note 7 2 3 8" xfId="32669" xr:uid="{00000000-0005-0000-0000-00000B7F0000}"/>
    <cellStyle name="Note 7 2 4" xfId="32670" xr:uid="{00000000-0005-0000-0000-00000C7F0000}"/>
    <cellStyle name="Note 7 2 4 10" xfId="32671" xr:uid="{00000000-0005-0000-0000-00000D7F0000}"/>
    <cellStyle name="Note 7 2 4 10 2" xfId="32672" xr:uid="{00000000-0005-0000-0000-00000E7F0000}"/>
    <cellStyle name="Note 7 2 4 11" xfId="32673" xr:uid="{00000000-0005-0000-0000-00000F7F0000}"/>
    <cellStyle name="Note 7 2 4 2" xfId="32674" xr:uid="{00000000-0005-0000-0000-0000107F0000}"/>
    <cellStyle name="Note 7 2 4 2 2" xfId="32675" xr:uid="{00000000-0005-0000-0000-0000117F0000}"/>
    <cellStyle name="Note 7 2 4 2 2 2" xfId="32676" xr:uid="{00000000-0005-0000-0000-0000127F0000}"/>
    <cellStyle name="Note 7 2 4 2 3" xfId="32677" xr:uid="{00000000-0005-0000-0000-0000137F0000}"/>
    <cellStyle name="Note 7 2 4 3" xfId="32678" xr:uid="{00000000-0005-0000-0000-0000147F0000}"/>
    <cellStyle name="Note 7 2 4 3 2" xfId="32679" xr:uid="{00000000-0005-0000-0000-0000157F0000}"/>
    <cellStyle name="Note 7 2 4 4" xfId="32680" xr:uid="{00000000-0005-0000-0000-0000167F0000}"/>
    <cellStyle name="Note 7 2 4 4 2" xfId="32681" xr:uid="{00000000-0005-0000-0000-0000177F0000}"/>
    <cellStyle name="Note 7 2 4 5" xfId="32682" xr:uid="{00000000-0005-0000-0000-0000187F0000}"/>
    <cellStyle name="Note 7 2 4 5 2" xfId="32683" xr:uid="{00000000-0005-0000-0000-0000197F0000}"/>
    <cellStyle name="Note 7 2 4 6" xfId="32684" xr:uid="{00000000-0005-0000-0000-00001A7F0000}"/>
    <cellStyle name="Note 7 2 4 6 2" xfId="32685" xr:uid="{00000000-0005-0000-0000-00001B7F0000}"/>
    <cellStyle name="Note 7 2 4 7" xfId="32686" xr:uid="{00000000-0005-0000-0000-00001C7F0000}"/>
    <cellStyle name="Note 7 2 4 7 2" xfId="32687" xr:uid="{00000000-0005-0000-0000-00001D7F0000}"/>
    <cellStyle name="Note 7 2 4 8" xfId="32688" xr:uid="{00000000-0005-0000-0000-00001E7F0000}"/>
    <cellStyle name="Note 7 2 4 8 2" xfId="32689" xr:uid="{00000000-0005-0000-0000-00001F7F0000}"/>
    <cellStyle name="Note 7 2 4 9" xfId="32690" xr:uid="{00000000-0005-0000-0000-0000207F0000}"/>
    <cellStyle name="Note 7 2 4 9 2" xfId="32691" xr:uid="{00000000-0005-0000-0000-0000217F0000}"/>
    <cellStyle name="Note 7 2 5" xfId="32692" xr:uid="{00000000-0005-0000-0000-0000227F0000}"/>
    <cellStyle name="Note 7 2 5 10" xfId="32693" xr:uid="{00000000-0005-0000-0000-0000237F0000}"/>
    <cellStyle name="Note 7 2 5 10 2" xfId="32694" xr:uid="{00000000-0005-0000-0000-0000247F0000}"/>
    <cellStyle name="Note 7 2 5 11" xfId="32695" xr:uid="{00000000-0005-0000-0000-0000257F0000}"/>
    <cellStyle name="Note 7 2 5 2" xfId="32696" xr:uid="{00000000-0005-0000-0000-0000267F0000}"/>
    <cellStyle name="Note 7 2 5 2 2" xfId="32697" xr:uid="{00000000-0005-0000-0000-0000277F0000}"/>
    <cellStyle name="Note 7 2 5 2 2 2" xfId="32698" xr:uid="{00000000-0005-0000-0000-0000287F0000}"/>
    <cellStyle name="Note 7 2 5 2 3" xfId="32699" xr:uid="{00000000-0005-0000-0000-0000297F0000}"/>
    <cellStyle name="Note 7 2 5 3" xfId="32700" xr:uid="{00000000-0005-0000-0000-00002A7F0000}"/>
    <cellStyle name="Note 7 2 5 3 2" xfId="32701" xr:uid="{00000000-0005-0000-0000-00002B7F0000}"/>
    <cellStyle name="Note 7 2 5 4" xfId="32702" xr:uid="{00000000-0005-0000-0000-00002C7F0000}"/>
    <cellStyle name="Note 7 2 5 4 2" xfId="32703" xr:uid="{00000000-0005-0000-0000-00002D7F0000}"/>
    <cellStyle name="Note 7 2 5 5" xfId="32704" xr:uid="{00000000-0005-0000-0000-00002E7F0000}"/>
    <cellStyle name="Note 7 2 5 5 2" xfId="32705" xr:uid="{00000000-0005-0000-0000-00002F7F0000}"/>
    <cellStyle name="Note 7 2 5 6" xfId="32706" xr:uid="{00000000-0005-0000-0000-0000307F0000}"/>
    <cellStyle name="Note 7 2 5 6 2" xfId="32707" xr:uid="{00000000-0005-0000-0000-0000317F0000}"/>
    <cellStyle name="Note 7 2 5 7" xfId="32708" xr:uid="{00000000-0005-0000-0000-0000327F0000}"/>
    <cellStyle name="Note 7 2 5 7 2" xfId="32709" xr:uid="{00000000-0005-0000-0000-0000337F0000}"/>
    <cellStyle name="Note 7 2 5 8" xfId="32710" xr:uid="{00000000-0005-0000-0000-0000347F0000}"/>
    <cellStyle name="Note 7 2 5 8 2" xfId="32711" xr:uid="{00000000-0005-0000-0000-0000357F0000}"/>
    <cellStyle name="Note 7 2 5 9" xfId="32712" xr:uid="{00000000-0005-0000-0000-0000367F0000}"/>
    <cellStyle name="Note 7 2 5 9 2" xfId="32713" xr:uid="{00000000-0005-0000-0000-0000377F0000}"/>
    <cellStyle name="Note 7 2 6" xfId="32714" xr:uid="{00000000-0005-0000-0000-0000387F0000}"/>
    <cellStyle name="Note 7 2 6 10" xfId="32715" xr:uid="{00000000-0005-0000-0000-0000397F0000}"/>
    <cellStyle name="Note 7 2 6 10 2" xfId="32716" xr:uid="{00000000-0005-0000-0000-00003A7F0000}"/>
    <cellStyle name="Note 7 2 6 11" xfId="32717" xr:uid="{00000000-0005-0000-0000-00003B7F0000}"/>
    <cellStyle name="Note 7 2 6 2" xfId="32718" xr:uid="{00000000-0005-0000-0000-00003C7F0000}"/>
    <cellStyle name="Note 7 2 6 2 2" xfId="32719" xr:uid="{00000000-0005-0000-0000-00003D7F0000}"/>
    <cellStyle name="Note 7 2 6 2 2 2" xfId="32720" xr:uid="{00000000-0005-0000-0000-00003E7F0000}"/>
    <cellStyle name="Note 7 2 6 2 3" xfId="32721" xr:uid="{00000000-0005-0000-0000-00003F7F0000}"/>
    <cellStyle name="Note 7 2 6 3" xfId="32722" xr:uid="{00000000-0005-0000-0000-0000407F0000}"/>
    <cellStyle name="Note 7 2 6 3 2" xfId="32723" xr:uid="{00000000-0005-0000-0000-0000417F0000}"/>
    <cellStyle name="Note 7 2 6 4" xfId="32724" xr:uid="{00000000-0005-0000-0000-0000427F0000}"/>
    <cellStyle name="Note 7 2 6 4 2" xfId="32725" xr:uid="{00000000-0005-0000-0000-0000437F0000}"/>
    <cellStyle name="Note 7 2 6 5" xfId="32726" xr:uid="{00000000-0005-0000-0000-0000447F0000}"/>
    <cellStyle name="Note 7 2 6 5 2" xfId="32727" xr:uid="{00000000-0005-0000-0000-0000457F0000}"/>
    <cellStyle name="Note 7 2 6 6" xfId="32728" xr:uid="{00000000-0005-0000-0000-0000467F0000}"/>
    <cellStyle name="Note 7 2 6 6 2" xfId="32729" xr:uid="{00000000-0005-0000-0000-0000477F0000}"/>
    <cellStyle name="Note 7 2 6 7" xfId="32730" xr:uid="{00000000-0005-0000-0000-0000487F0000}"/>
    <cellStyle name="Note 7 2 6 7 2" xfId="32731" xr:uid="{00000000-0005-0000-0000-0000497F0000}"/>
    <cellStyle name="Note 7 2 6 8" xfId="32732" xr:uid="{00000000-0005-0000-0000-00004A7F0000}"/>
    <cellStyle name="Note 7 2 6 8 2" xfId="32733" xr:uid="{00000000-0005-0000-0000-00004B7F0000}"/>
    <cellStyle name="Note 7 2 6 9" xfId="32734" xr:uid="{00000000-0005-0000-0000-00004C7F0000}"/>
    <cellStyle name="Note 7 2 6 9 2" xfId="32735" xr:uid="{00000000-0005-0000-0000-00004D7F0000}"/>
    <cellStyle name="Note 7 2 7" xfId="32736" xr:uid="{00000000-0005-0000-0000-00004E7F0000}"/>
    <cellStyle name="Note 7 2 7 10" xfId="32737" xr:uid="{00000000-0005-0000-0000-00004F7F0000}"/>
    <cellStyle name="Note 7 2 7 10 2" xfId="32738" xr:uid="{00000000-0005-0000-0000-0000507F0000}"/>
    <cellStyle name="Note 7 2 7 11" xfId="32739" xr:uid="{00000000-0005-0000-0000-0000517F0000}"/>
    <cellStyle name="Note 7 2 7 2" xfId="32740" xr:uid="{00000000-0005-0000-0000-0000527F0000}"/>
    <cellStyle name="Note 7 2 7 2 2" xfId="32741" xr:uid="{00000000-0005-0000-0000-0000537F0000}"/>
    <cellStyle name="Note 7 2 7 2 2 2" xfId="32742" xr:uid="{00000000-0005-0000-0000-0000547F0000}"/>
    <cellStyle name="Note 7 2 7 2 3" xfId="32743" xr:uid="{00000000-0005-0000-0000-0000557F0000}"/>
    <cellStyle name="Note 7 2 7 3" xfId="32744" xr:uid="{00000000-0005-0000-0000-0000567F0000}"/>
    <cellStyle name="Note 7 2 7 3 2" xfId="32745" xr:uid="{00000000-0005-0000-0000-0000577F0000}"/>
    <cellStyle name="Note 7 2 7 4" xfId="32746" xr:uid="{00000000-0005-0000-0000-0000587F0000}"/>
    <cellStyle name="Note 7 2 7 4 2" xfId="32747" xr:uid="{00000000-0005-0000-0000-0000597F0000}"/>
    <cellStyle name="Note 7 2 7 5" xfId="32748" xr:uid="{00000000-0005-0000-0000-00005A7F0000}"/>
    <cellStyle name="Note 7 2 7 5 2" xfId="32749" xr:uid="{00000000-0005-0000-0000-00005B7F0000}"/>
    <cellStyle name="Note 7 2 7 6" xfId="32750" xr:uid="{00000000-0005-0000-0000-00005C7F0000}"/>
    <cellStyle name="Note 7 2 7 6 2" xfId="32751" xr:uid="{00000000-0005-0000-0000-00005D7F0000}"/>
    <cellStyle name="Note 7 2 7 7" xfId="32752" xr:uid="{00000000-0005-0000-0000-00005E7F0000}"/>
    <cellStyle name="Note 7 2 7 7 2" xfId="32753" xr:uid="{00000000-0005-0000-0000-00005F7F0000}"/>
    <cellStyle name="Note 7 2 7 8" xfId="32754" xr:uid="{00000000-0005-0000-0000-0000607F0000}"/>
    <cellStyle name="Note 7 2 7 8 2" xfId="32755" xr:uid="{00000000-0005-0000-0000-0000617F0000}"/>
    <cellStyle name="Note 7 2 7 9" xfId="32756" xr:uid="{00000000-0005-0000-0000-0000627F0000}"/>
    <cellStyle name="Note 7 2 7 9 2" xfId="32757" xr:uid="{00000000-0005-0000-0000-0000637F0000}"/>
    <cellStyle name="Note 7 2 8" xfId="32758" xr:uid="{00000000-0005-0000-0000-0000647F0000}"/>
    <cellStyle name="Note 7 2 8 2" xfId="32759" xr:uid="{00000000-0005-0000-0000-0000657F0000}"/>
    <cellStyle name="Note 7 2 8 2 2" xfId="32760" xr:uid="{00000000-0005-0000-0000-0000667F0000}"/>
    <cellStyle name="Note 7 2 8 3" xfId="32761" xr:uid="{00000000-0005-0000-0000-0000677F0000}"/>
    <cellStyle name="Note 7 2 9" xfId="32762" xr:uid="{00000000-0005-0000-0000-0000687F0000}"/>
    <cellStyle name="Note 7 2 9 2" xfId="32763" xr:uid="{00000000-0005-0000-0000-0000697F0000}"/>
    <cellStyle name="Note 7 2_7 - Cap Add WS" xfId="32764" xr:uid="{00000000-0005-0000-0000-00006A7F0000}"/>
    <cellStyle name="Note 7 3" xfId="32765" xr:uid="{00000000-0005-0000-0000-00006B7F0000}"/>
    <cellStyle name="Note 7 3 10" xfId="32766" xr:uid="{00000000-0005-0000-0000-00006C7F0000}"/>
    <cellStyle name="Note 7 3 10 2" xfId="32767" xr:uid="{00000000-0005-0000-0000-00006D7F0000}"/>
    <cellStyle name="Note 7 3 11" xfId="32768" xr:uid="{00000000-0005-0000-0000-00006E7F0000}"/>
    <cellStyle name="Note 7 3 11 2" xfId="32769" xr:uid="{00000000-0005-0000-0000-00006F7F0000}"/>
    <cellStyle name="Note 7 3 12" xfId="32770" xr:uid="{00000000-0005-0000-0000-0000707F0000}"/>
    <cellStyle name="Note 7 3 12 2" xfId="32771" xr:uid="{00000000-0005-0000-0000-0000717F0000}"/>
    <cellStyle name="Note 7 3 13" xfId="32772" xr:uid="{00000000-0005-0000-0000-0000727F0000}"/>
    <cellStyle name="Note 7 3 13 2" xfId="32773" xr:uid="{00000000-0005-0000-0000-0000737F0000}"/>
    <cellStyle name="Note 7 3 14" xfId="32774" xr:uid="{00000000-0005-0000-0000-0000747F0000}"/>
    <cellStyle name="Note 7 3 2" xfId="32775" xr:uid="{00000000-0005-0000-0000-0000757F0000}"/>
    <cellStyle name="Note 7 3 2 10" xfId="32776" xr:uid="{00000000-0005-0000-0000-0000767F0000}"/>
    <cellStyle name="Note 7 3 2 10 2" xfId="32777" xr:uid="{00000000-0005-0000-0000-0000777F0000}"/>
    <cellStyle name="Note 7 3 2 11" xfId="32778" xr:uid="{00000000-0005-0000-0000-0000787F0000}"/>
    <cellStyle name="Note 7 3 2 11 2" xfId="32779" xr:uid="{00000000-0005-0000-0000-0000797F0000}"/>
    <cellStyle name="Note 7 3 2 12" xfId="32780" xr:uid="{00000000-0005-0000-0000-00007A7F0000}"/>
    <cellStyle name="Note 7 3 2 12 2" xfId="32781" xr:uid="{00000000-0005-0000-0000-00007B7F0000}"/>
    <cellStyle name="Note 7 3 2 13" xfId="32782" xr:uid="{00000000-0005-0000-0000-00007C7F0000}"/>
    <cellStyle name="Note 7 3 2 2" xfId="32783" xr:uid="{00000000-0005-0000-0000-00007D7F0000}"/>
    <cellStyle name="Note 7 3 2 2 2" xfId="32784" xr:uid="{00000000-0005-0000-0000-00007E7F0000}"/>
    <cellStyle name="Note 7 3 2 2 2 2" xfId="32785" xr:uid="{00000000-0005-0000-0000-00007F7F0000}"/>
    <cellStyle name="Note 7 3 2 2 2 2 2" xfId="32786" xr:uid="{00000000-0005-0000-0000-0000807F0000}"/>
    <cellStyle name="Note 7 3 2 2 2 3" xfId="32787" xr:uid="{00000000-0005-0000-0000-0000817F0000}"/>
    <cellStyle name="Note 7 3 2 2 3" xfId="32788" xr:uid="{00000000-0005-0000-0000-0000827F0000}"/>
    <cellStyle name="Note 7 3 2 2 3 2" xfId="32789" xr:uid="{00000000-0005-0000-0000-0000837F0000}"/>
    <cellStyle name="Note 7 3 2 2 3 2 2" xfId="32790" xr:uid="{00000000-0005-0000-0000-0000847F0000}"/>
    <cellStyle name="Note 7 3 2 2 3 3" xfId="32791" xr:uid="{00000000-0005-0000-0000-0000857F0000}"/>
    <cellStyle name="Note 7 3 2 2 4" xfId="32792" xr:uid="{00000000-0005-0000-0000-0000867F0000}"/>
    <cellStyle name="Note 7 3 2 2 4 2" xfId="32793" xr:uid="{00000000-0005-0000-0000-0000877F0000}"/>
    <cellStyle name="Note 7 3 2 2 5" xfId="32794" xr:uid="{00000000-0005-0000-0000-0000887F0000}"/>
    <cellStyle name="Note 7 3 2 2 5 2" xfId="32795" xr:uid="{00000000-0005-0000-0000-0000897F0000}"/>
    <cellStyle name="Note 7 3 2 2 6" xfId="32796" xr:uid="{00000000-0005-0000-0000-00008A7F0000}"/>
    <cellStyle name="Note 7 3 2 2 6 2" xfId="32797" xr:uid="{00000000-0005-0000-0000-00008B7F0000}"/>
    <cellStyle name="Note 7 3 2 2 7" xfId="32798" xr:uid="{00000000-0005-0000-0000-00008C7F0000}"/>
    <cellStyle name="Note 7 3 2 2 7 2" xfId="32799" xr:uid="{00000000-0005-0000-0000-00008D7F0000}"/>
    <cellStyle name="Note 7 3 2 2 8" xfId="32800" xr:uid="{00000000-0005-0000-0000-00008E7F0000}"/>
    <cellStyle name="Note 7 3 2 3" xfId="32801" xr:uid="{00000000-0005-0000-0000-00008F7F0000}"/>
    <cellStyle name="Note 7 3 2 3 10" xfId="32802" xr:uid="{00000000-0005-0000-0000-0000907F0000}"/>
    <cellStyle name="Note 7 3 2 3 10 2" xfId="32803" xr:uid="{00000000-0005-0000-0000-0000917F0000}"/>
    <cellStyle name="Note 7 3 2 3 11" xfId="32804" xr:uid="{00000000-0005-0000-0000-0000927F0000}"/>
    <cellStyle name="Note 7 3 2 3 2" xfId="32805" xr:uid="{00000000-0005-0000-0000-0000937F0000}"/>
    <cellStyle name="Note 7 3 2 3 2 2" xfId="32806" xr:uid="{00000000-0005-0000-0000-0000947F0000}"/>
    <cellStyle name="Note 7 3 2 3 2 2 2" xfId="32807" xr:uid="{00000000-0005-0000-0000-0000957F0000}"/>
    <cellStyle name="Note 7 3 2 3 2 3" xfId="32808" xr:uid="{00000000-0005-0000-0000-0000967F0000}"/>
    <cellStyle name="Note 7 3 2 3 3" xfId="32809" xr:uid="{00000000-0005-0000-0000-0000977F0000}"/>
    <cellStyle name="Note 7 3 2 3 3 2" xfId="32810" xr:uid="{00000000-0005-0000-0000-0000987F0000}"/>
    <cellStyle name="Note 7 3 2 3 4" xfId="32811" xr:uid="{00000000-0005-0000-0000-0000997F0000}"/>
    <cellStyle name="Note 7 3 2 3 4 2" xfId="32812" xr:uid="{00000000-0005-0000-0000-00009A7F0000}"/>
    <cellStyle name="Note 7 3 2 3 5" xfId="32813" xr:uid="{00000000-0005-0000-0000-00009B7F0000}"/>
    <cellStyle name="Note 7 3 2 3 5 2" xfId="32814" xr:uid="{00000000-0005-0000-0000-00009C7F0000}"/>
    <cellStyle name="Note 7 3 2 3 6" xfId="32815" xr:uid="{00000000-0005-0000-0000-00009D7F0000}"/>
    <cellStyle name="Note 7 3 2 3 6 2" xfId="32816" xr:uid="{00000000-0005-0000-0000-00009E7F0000}"/>
    <cellStyle name="Note 7 3 2 3 7" xfId="32817" xr:uid="{00000000-0005-0000-0000-00009F7F0000}"/>
    <cellStyle name="Note 7 3 2 3 7 2" xfId="32818" xr:uid="{00000000-0005-0000-0000-0000A07F0000}"/>
    <cellStyle name="Note 7 3 2 3 8" xfId="32819" xr:uid="{00000000-0005-0000-0000-0000A17F0000}"/>
    <cellStyle name="Note 7 3 2 3 8 2" xfId="32820" xr:uid="{00000000-0005-0000-0000-0000A27F0000}"/>
    <cellStyle name="Note 7 3 2 3 9" xfId="32821" xr:uid="{00000000-0005-0000-0000-0000A37F0000}"/>
    <cellStyle name="Note 7 3 2 3 9 2" xfId="32822" xr:uid="{00000000-0005-0000-0000-0000A47F0000}"/>
    <cellStyle name="Note 7 3 2 4" xfId="32823" xr:uid="{00000000-0005-0000-0000-0000A57F0000}"/>
    <cellStyle name="Note 7 3 2 4 10" xfId="32824" xr:uid="{00000000-0005-0000-0000-0000A67F0000}"/>
    <cellStyle name="Note 7 3 2 4 10 2" xfId="32825" xr:uid="{00000000-0005-0000-0000-0000A77F0000}"/>
    <cellStyle name="Note 7 3 2 4 11" xfId="32826" xr:uid="{00000000-0005-0000-0000-0000A87F0000}"/>
    <cellStyle name="Note 7 3 2 4 2" xfId="32827" xr:uid="{00000000-0005-0000-0000-0000A97F0000}"/>
    <cellStyle name="Note 7 3 2 4 2 2" xfId="32828" xr:uid="{00000000-0005-0000-0000-0000AA7F0000}"/>
    <cellStyle name="Note 7 3 2 4 2 2 2" xfId="32829" xr:uid="{00000000-0005-0000-0000-0000AB7F0000}"/>
    <cellStyle name="Note 7 3 2 4 2 3" xfId="32830" xr:uid="{00000000-0005-0000-0000-0000AC7F0000}"/>
    <cellStyle name="Note 7 3 2 4 3" xfId="32831" xr:uid="{00000000-0005-0000-0000-0000AD7F0000}"/>
    <cellStyle name="Note 7 3 2 4 3 2" xfId="32832" xr:uid="{00000000-0005-0000-0000-0000AE7F0000}"/>
    <cellStyle name="Note 7 3 2 4 4" xfId="32833" xr:uid="{00000000-0005-0000-0000-0000AF7F0000}"/>
    <cellStyle name="Note 7 3 2 4 4 2" xfId="32834" xr:uid="{00000000-0005-0000-0000-0000B07F0000}"/>
    <cellStyle name="Note 7 3 2 4 5" xfId="32835" xr:uid="{00000000-0005-0000-0000-0000B17F0000}"/>
    <cellStyle name="Note 7 3 2 4 5 2" xfId="32836" xr:uid="{00000000-0005-0000-0000-0000B27F0000}"/>
    <cellStyle name="Note 7 3 2 4 6" xfId="32837" xr:uid="{00000000-0005-0000-0000-0000B37F0000}"/>
    <cellStyle name="Note 7 3 2 4 6 2" xfId="32838" xr:uid="{00000000-0005-0000-0000-0000B47F0000}"/>
    <cellStyle name="Note 7 3 2 4 7" xfId="32839" xr:uid="{00000000-0005-0000-0000-0000B57F0000}"/>
    <cellStyle name="Note 7 3 2 4 7 2" xfId="32840" xr:uid="{00000000-0005-0000-0000-0000B67F0000}"/>
    <cellStyle name="Note 7 3 2 4 8" xfId="32841" xr:uid="{00000000-0005-0000-0000-0000B77F0000}"/>
    <cellStyle name="Note 7 3 2 4 8 2" xfId="32842" xr:uid="{00000000-0005-0000-0000-0000B87F0000}"/>
    <cellStyle name="Note 7 3 2 4 9" xfId="32843" xr:uid="{00000000-0005-0000-0000-0000B97F0000}"/>
    <cellStyle name="Note 7 3 2 4 9 2" xfId="32844" xr:uid="{00000000-0005-0000-0000-0000BA7F0000}"/>
    <cellStyle name="Note 7 3 2 5" xfId="32845" xr:uid="{00000000-0005-0000-0000-0000BB7F0000}"/>
    <cellStyle name="Note 7 3 2 5 10" xfId="32846" xr:uid="{00000000-0005-0000-0000-0000BC7F0000}"/>
    <cellStyle name="Note 7 3 2 5 10 2" xfId="32847" xr:uid="{00000000-0005-0000-0000-0000BD7F0000}"/>
    <cellStyle name="Note 7 3 2 5 11" xfId="32848" xr:uid="{00000000-0005-0000-0000-0000BE7F0000}"/>
    <cellStyle name="Note 7 3 2 5 2" xfId="32849" xr:uid="{00000000-0005-0000-0000-0000BF7F0000}"/>
    <cellStyle name="Note 7 3 2 5 2 2" xfId="32850" xr:uid="{00000000-0005-0000-0000-0000C07F0000}"/>
    <cellStyle name="Note 7 3 2 5 2 2 2" xfId="32851" xr:uid="{00000000-0005-0000-0000-0000C17F0000}"/>
    <cellStyle name="Note 7 3 2 5 2 3" xfId="32852" xr:uid="{00000000-0005-0000-0000-0000C27F0000}"/>
    <cellStyle name="Note 7 3 2 5 3" xfId="32853" xr:uid="{00000000-0005-0000-0000-0000C37F0000}"/>
    <cellStyle name="Note 7 3 2 5 3 2" xfId="32854" xr:uid="{00000000-0005-0000-0000-0000C47F0000}"/>
    <cellStyle name="Note 7 3 2 5 4" xfId="32855" xr:uid="{00000000-0005-0000-0000-0000C57F0000}"/>
    <cellStyle name="Note 7 3 2 5 4 2" xfId="32856" xr:uid="{00000000-0005-0000-0000-0000C67F0000}"/>
    <cellStyle name="Note 7 3 2 5 5" xfId="32857" xr:uid="{00000000-0005-0000-0000-0000C77F0000}"/>
    <cellStyle name="Note 7 3 2 5 5 2" xfId="32858" xr:uid="{00000000-0005-0000-0000-0000C87F0000}"/>
    <cellStyle name="Note 7 3 2 5 6" xfId="32859" xr:uid="{00000000-0005-0000-0000-0000C97F0000}"/>
    <cellStyle name="Note 7 3 2 5 6 2" xfId="32860" xr:uid="{00000000-0005-0000-0000-0000CA7F0000}"/>
    <cellStyle name="Note 7 3 2 5 7" xfId="32861" xr:uid="{00000000-0005-0000-0000-0000CB7F0000}"/>
    <cellStyle name="Note 7 3 2 5 7 2" xfId="32862" xr:uid="{00000000-0005-0000-0000-0000CC7F0000}"/>
    <cellStyle name="Note 7 3 2 5 8" xfId="32863" xr:uid="{00000000-0005-0000-0000-0000CD7F0000}"/>
    <cellStyle name="Note 7 3 2 5 8 2" xfId="32864" xr:uid="{00000000-0005-0000-0000-0000CE7F0000}"/>
    <cellStyle name="Note 7 3 2 5 9" xfId="32865" xr:uid="{00000000-0005-0000-0000-0000CF7F0000}"/>
    <cellStyle name="Note 7 3 2 5 9 2" xfId="32866" xr:uid="{00000000-0005-0000-0000-0000D07F0000}"/>
    <cellStyle name="Note 7 3 2 6" xfId="32867" xr:uid="{00000000-0005-0000-0000-0000D17F0000}"/>
    <cellStyle name="Note 7 3 2 6 10" xfId="32868" xr:uid="{00000000-0005-0000-0000-0000D27F0000}"/>
    <cellStyle name="Note 7 3 2 6 10 2" xfId="32869" xr:uid="{00000000-0005-0000-0000-0000D37F0000}"/>
    <cellStyle name="Note 7 3 2 6 11" xfId="32870" xr:uid="{00000000-0005-0000-0000-0000D47F0000}"/>
    <cellStyle name="Note 7 3 2 6 2" xfId="32871" xr:uid="{00000000-0005-0000-0000-0000D57F0000}"/>
    <cellStyle name="Note 7 3 2 6 2 2" xfId="32872" xr:uid="{00000000-0005-0000-0000-0000D67F0000}"/>
    <cellStyle name="Note 7 3 2 6 2 2 2" xfId="32873" xr:uid="{00000000-0005-0000-0000-0000D77F0000}"/>
    <cellStyle name="Note 7 3 2 6 2 3" xfId="32874" xr:uid="{00000000-0005-0000-0000-0000D87F0000}"/>
    <cellStyle name="Note 7 3 2 6 3" xfId="32875" xr:uid="{00000000-0005-0000-0000-0000D97F0000}"/>
    <cellStyle name="Note 7 3 2 6 3 2" xfId="32876" xr:uid="{00000000-0005-0000-0000-0000DA7F0000}"/>
    <cellStyle name="Note 7 3 2 6 4" xfId="32877" xr:uid="{00000000-0005-0000-0000-0000DB7F0000}"/>
    <cellStyle name="Note 7 3 2 6 4 2" xfId="32878" xr:uid="{00000000-0005-0000-0000-0000DC7F0000}"/>
    <cellStyle name="Note 7 3 2 6 5" xfId="32879" xr:uid="{00000000-0005-0000-0000-0000DD7F0000}"/>
    <cellStyle name="Note 7 3 2 6 5 2" xfId="32880" xr:uid="{00000000-0005-0000-0000-0000DE7F0000}"/>
    <cellStyle name="Note 7 3 2 6 6" xfId="32881" xr:uid="{00000000-0005-0000-0000-0000DF7F0000}"/>
    <cellStyle name="Note 7 3 2 6 6 2" xfId="32882" xr:uid="{00000000-0005-0000-0000-0000E07F0000}"/>
    <cellStyle name="Note 7 3 2 6 7" xfId="32883" xr:uid="{00000000-0005-0000-0000-0000E17F0000}"/>
    <cellStyle name="Note 7 3 2 6 7 2" xfId="32884" xr:uid="{00000000-0005-0000-0000-0000E27F0000}"/>
    <cellStyle name="Note 7 3 2 6 8" xfId="32885" xr:uid="{00000000-0005-0000-0000-0000E37F0000}"/>
    <cellStyle name="Note 7 3 2 6 8 2" xfId="32886" xr:uid="{00000000-0005-0000-0000-0000E47F0000}"/>
    <cellStyle name="Note 7 3 2 6 9" xfId="32887" xr:uid="{00000000-0005-0000-0000-0000E57F0000}"/>
    <cellStyle name="Note 7 3 2 6 9 2" xfId="32888" xr:uid="{00000000-0005-0000-0000-0000E67F0000}"/>
    <cellStyle name="Note 7 3 2 7" xfId="32889" xr:uid="{00000000-0005-0000-0000-0000E77F0000}"/>
    <cellStyle name="Note 7 3 2 7 2" xfId="32890" xr:uid="{00000000-0005-0000-0000-0000E87F0000}"/>
    <cellStyle name="Note 7 3 2 7 2 2" xfId="32891" xr:uid="{00000000-0005-0000-0000-0000E97F0000}"/>
    <cellStyle name="Note 7 3 2 7 3" xfId="32892" xr:uid="{00000000-0005-0000-0000-0000EA7F0000}"/>
    <cellStyle name="Note 7 3 2 8" xfId="32893" xr:uid="{00000000-0005-0000-0000-0000EB7F0000}"/>
    <cellStyle name="Note 7 3 2 8 2" xfId="32894" xr:uid="{00000000-0005-0000-0000-0000EC7F0000}"/>
    <cellStyle name="Note 7 3 2 9" xfId="32895" xr:uid="{00000000-0005-0000-0000-0000ED7F0000}"/>
    <cellStyle name="Note 7 3 2 9 2" xfId="32896" xr:uid="{00000000-0005-0000-0000-0000EE7F0000}"/>
    <cellStyle name="Note 7 3 3" xfId="32897" xr:uid="{00000000-0005-0000-0000-0000EF7F0000}"/>
    <cellStyle name="Note 7 3 3 2" xfId="32898" xr:uid="{00000000-0005-0000-0000-0000F07F0000}"/>
    <cellStyle name="Note 7 3 3 2 2" xfId="32899" xr:uid="{00000000-0005-0000-0000-0000F17F0000}"/>
    <cellStyle name="Note 7 3 3 2 2 2" xfId="32900" xr:uid="{00000000-0005-0000-0000-0000F27F0000}"/>
    <cellStyle name="Note 7 3 3 2 3" xfId="32901" xr:uid="{00000000-0005-0000-0000-0000F37F0000}"/>
    <cellStyle name="Note 7 3 3 3" xfId="32902" xr:uid="{00000000-0005-0000-0000-0000F47F0000}"/>
    <cellStyle name="Note 7 3 3 3 2" xfId="32903" xr:uid="{00000000-0005-0000-0000-0000F57F0000}"/>
    <cellStyle name="Note 7 3 3 3 2 2" xfId="32904" xr:uid="{00000000-0005-0000-0000-0000F67F0000}"/>
    <cellStyle name="Note 7 3 3 3 3" xfId="32905" xr:uid="{00000000-0005-0000-0000-0000F77F0000}"/>
    <cellStyle name="Note 7 3 3 4" xfId="32906" xr:uid="{00000000-0005-0000-0000-0000F87F0000}"/>
    <cellStyle name="Note 7 3 3 4 2" xfId="32907" xr:uid="{00000000-0005-0000-0000-0000F97F0000}"/>
    <cellStyle name="Note 7 3 3 5" xfId="32908" xr:uid="{00000000-0005-0000-0000-0000FA7F0000}"/>
    <cellStyle name="Note 7 3 3 5 2" xfId="32909" xr:uid="{00000000-0005-0000-0000-0000FB7F0000}"/>
    <cellStyle name="Note 7 3 3 6" xfId="32910" xr:uid="{00000000-0005-0000-0000-0000FC7F0000}"/>
    <cellStyle name="Note 7 3 3 6 2" xfId="32911" xr:uid="{00000000-0005-0000-0000-0000FD7F0000}"/>
    <cellStyle name="Note 7 3 3 7" xfId="32912" xr:uid="{00000000-0005-0000-0000-0000FE7F0000}"/>
    <cellStyle name="Note 7 3 3 7 2" xfId="32913" xr:uid="{00000000-0005-0000-0000-0000FF7F0000}"/>
    <cellStyle name="Note 7 3 3 8" xfId="32914" xr:uid="{00000000-0005-0000-0000-000000800000}"/>
    <cellStyle name="Note 7 3 4" xfId="32915" xr:uid="{00000000-0005-0000-0000-000001800000}"/>
    <cellStyle name="Note 7 3 4 10" xfId="32916" xr:uid="{00000000-0005-0000-0000-000002800000}"/>
    <cellStyle name="Note 7 3 4 10 2" xfId="32917" xr:uid="{00000000-0005-0000-0000-000003800000}"/>
    <cellStyle name="Note 7 3 4 11" xfId="32918" xr:uid="{00000000-0005-0000-0000-000004800000}"/>
    <cellStyle name="Note 7 3 4 2" xfId="32919" xr:uid="{00000000-0005-0000-0000-000005800000}"/>
    <cellStyle name="Note 7 3 4 2 2" xfId="32920" xr:uid="{00000000-0005-0000-0000-000006800000}"/>
    <cellStyle name="Note 7 3 4 2 2 2" xfId="32921" xr:uid="{00000000-0005-0000-0000-000007800000}"/>
    <cellStyle name="Note 7 3 4 2 3" xfId="32922" xr:uid="{00000000-0005-0000-0000-000008800000}"/>
    <cellStyle name="Note 7 3 4 3" xfId="32923" xr:uid="{00000000-0005-0000-0000-000009800000}"/>
    <cellStyle name="Note 7 3 4 3 2" xfId="32924" xr:uid="{00000000-0005-0000-0000-00000A800000}"/>
    <cellStyle name="Note 7 3 4 4" xfId="32925" xr:uid="{00000000-0005-0000-0000-00000B800000}"/>
    <cellStyle name="Note 7 3 4 4 2" xfId="32926" xr:uid="{00000000-0005-0000-0000-00000C800000}"/>
    <cellStyle name="Note 7 3 4 5" xfId="32927" xr:uid="{00000000-0005-0000-0000-00000D800000}"/>
    <cellStyle name="Note 7 3 4 5 2" xfId="32928" xr:uid="{00000000-0005-0000-0000-00000E800000}"/>
    <cellStyle name="Note 7 3 4 6" xfId="32929" xr:uid="{00000000-0005-0000-0000-00000F800000}"/>
    <cellStyle name="Note 7 3 4 6 2" xfId="32930" xr:uid="{00000000-0005-0000-0000-000010800000}"/>
    <cellStyle name="Note 7 3 4 7" xfId="32931" xr:uid="{00000000-0005-0000-0000-000011800000}"/>
    <cellStyle name="Note 7 3 4 7 2" xfId="32932" xr:uid="{00000000-0005-0000-0000-000012800000}"/>
    <cellStyle name="Note 7 3 4 8" xfId="32933" xr:uid="{00000000-0005-0000-0000-000013800000}"/>
    <cellStyle name="Note 7 3 4 8 2" xfId="32934" xr:uid="{00000000-0005-0000-0000-000014800000}"/>
    <cellStyle name="Note 7 3 4 9" xfId="32935" xr:uid="{00000000-0005-0000-0000-000015800000}"/>
    <cellStyle name="Note 7 3 4 9 2" xfId="32936" xr:uid="{00000000-0005-0000-0000-000016800000}"/>
    <cellStyle name="Note 7 3 5" xfId="32937" xr:uid="{00000000-0005-0000-0000-000017800000}"/>
    <cellStyle name="Note 7 3 5 10" xfId="32938" xr:uid="{00000000-0005-0000-0000-000018800000}"/>
    <cellStyle name="Note 7 3 5 10 2" xfId="32939" xr:uid="{00000000-0005-0000-0000-000019800000}"/>
    <cellStyle name="Note 7 3 5 11" xfId="32940" xr:uid="{00000000-0005-0000-0000-00001A800000}"/>
    <cellStyle name="Note 7 3 5 2" xfId="32941" xr:uid="{00000000-0005-0000-0000-00001B800000}"/>
    <cellStyle name="Note 7 3 5 2 2" xfId="32942" xr:uid="{00000000-0005-0000-0000-00001C800000}"/>
    <cellStyle name="Note 7 3 5 2 2 2" xfId="32943" xr:uid="{00000000-0005-0000-0000-00001D800000}"/>
    <cellStyle name="Note 7 3 5 2 3" xfId="32944" xr:uid="{00000000-0005-0000-0000-00001E800000}"/>
    <cellStyle name="Note 7 3 5 3" xfId="32945" xr:uid="{00000000-0005-0000-0000-00001F800000}"/>
    <cellStyle name="Note 7 3 5 3 2" xfId="32946" xr:uid="{00000000-0005-0000-0000-000020800000}"/>
    <cellStyle name="Note 7 3 5 4" xfId="32947" xr:uid="{00000000-0005-0000-0000-000021800000}"/>
    <cellStyle name="Note 7 3 5 4 2" xfId="32948" xr:uid="{00000000-0005-0000-0000-000022800000}"/>
    <cellStyle name="Note 7 3 5 5" xfId="32949" xr:uid="{00000000-0005-0000-0000-000023800000}"/>
    <cellStyle name="Note 7 3 5 5 2" xfId="32950" xr:uid="{00000000-0005-0000-0000-000024800000}"/>
    <cellStyle name="Note 7 3 5 6" xfId="32951" xr:uid="{00000000-0005-0000-0000-000025800000}"/>
    <cellStyle name="Note 7 3 5 6 2" xfId="32952" xr:uid="{00000000-0005-0000-0000-000026800000}"/>
    <cellStyle name="Note 7 3 5 7" xfId="32953" xr:uid="{00000000-0005-0000-0000-000027800000}"/>
    <cellStyle name="Note 7 3 5 7 2" xfId="32954" xr:uid="{00000000-0005-0000-0000-000028800000}"/>
    <cellStyle name="Note 7 3 5 8" xfId="32955" xr:uid="{00000000-0005-0000-0000-000029800000}"/>
    <cellStyle name="Note 7 3 5 8 2" xfId="32956" xr:uid="{00000000-0005-0000-0000-00002A800000}"/>
    <cellStyle name="Note 7 3 5 9" xfId="32957" xr:uid="{00000000-0005-0000-0000-00002B800000}"/>
    <cellStyle name="Note 7 3 5 9 2" xfId="32958" xr:uid="{00000000-0005-0000-0000-00002C800000}"/>
    <cellStyle name="Note 7 3 6" xfId="32959" xr:uid="{00000000-0005-0000-0000-00002D800000}"/>
    <cellStyle name="Note 7 3 6 10" xfId="32960" xr:uid="{00000000-0005-0000-0000-00002E800000}"/>
    <cellStyle name="Note 7 3 6 10 2" xfId="32961" xr:uid="{00000000-0005-0000-0000-00002F800000}"/>
    <cellStyle name="Note 7 3 6 11" xfId="32962" xr:uid="{00000000-0005-0000-0000-000030800000}"/>
    <cellStyle name="Note 7 3 6 2" xfId="32963" xr:uid="{00000000-0005-0000-0000-000031800000}"/>
    <cellStyle name="Note 7 3 6 2 2" xfId="32964" xr:uid="{00000000-0005-0000-0000-000032800000}"/>
    <cellStyle name="Note 7 3 6 2 2 2" xfId="32965" xr:uid="{00000000-0005-0000-0000-000033800000}"/>
    <cellStyle name="Note 7 3 6 2 3" xfId="32966" xr:uid="{00000000-0005-0000-0000-000034800000}"/>
    <cellStyle name="Note 7 3 6 3" xfId="32967" xr:uid="{00000000-0005-0000-0000-000035800000}"/>
    <cellStyle name="Note 7 3 6 3 2" xfId="32968" xr:uid="{00000000-0005-0000-0000-000036800000}"/>
    <cellStyle name="Note 7 3 6 4" xfId="32969" xr:uid="{00000000-0005-0000-0000-000037800000}"/>
    <cellStyle name="Note 7 3 6 4 2" xfId="32970" xr:uid="{00000000-0005-0000-0000-000038800000}"/>
    <cellStyle name="Note 7 3 6 5" xfId="32971" xr:uid="{00000000-0005-0000-0000-000039800000}"/>
    <cellStyle name="Note 7 3 6 5 2" xfId="32972" xr:uid="{00000000-0005-0000-0000-00003A800000}"/>
    <cellStyle name="Note 7 3 6 6" xfId="32973" xr:uid="{00000000-0005-0000-0000-00003B800000}"/>
    <cellStyle name="Note 7 3 6 6 2" xfId="32974" xr:uid="{00000000-0005-0000-0000-00003C800000}"/>
    <cellStyle name="Note 7 3 6 7" xfId="32975" xr:uid="{00000000-0005-0000-0000-00003D800000}"/>
    <cellStyle name="Note 7 3 6 7 2" xfId="32976" xr:uid="{00000000-0005-0000-0000-00003E800000}"/>
    <cellStyle name="Note 7 3 6 8" xfId="32977" xr:uid="{00000000-0005-0000-0000-00003F800000}"/>
    <cellStyle name="Note 7 3 6 8 2" xfId="32978" xr:uid="{00000000-0005-0000-0000-000040800000}"/>
    <cellStyle name="Note 7 3 6 9" xfId="32979" xr:uid="{00000000-0005-0000-0000-000041800000}"/>
    <cellStyle name="Note 7 3 6 9 2" xfId="32980" xr:uid="{00000000-0005-0000-0000-000042800000}"/>
    <cellStyle name="Note 7 3 7" xfId="32981" xr:uid="{00000000-0005-0000-0000-000043800000}"/>
    <cellStyle name="Note 7 3 7 10" xfId="32982" xr:uid="{00000000-0005-0000-0000-000044800000}"/>
    <cellStyle name="Note 7 3 7 10 2" xfId="32983" xr:uid="{00000000-0005-0000-0000-000045800000}"/>
    <cellStyle name="Note 7 3 7 11" xfId="32984" xr:uid="{00000000-0005-0000-0000-000046800000}"/>
    <cellStyle name="Note 7 3 7 2" xfId="32985" xr:uid="{00000000-0005-0000-0000-000047800000}"/>
    <cellStyle name="Note 7 3 7 2 2" xfId="32986" xr:uid="{00000000-0005-0000-0000-000048800000}"/>
    <cellStyle name="Note 7 3 7 2 2 2" xfId="32987" xr:uid="{00000000-0005-0000-0000-000049800000}"/>
    <cellStyle name="Note 7 3 7 2 3" xfId="32988" xr:uid="{00000000-0005-0000-0000-00004A800000}"/>
    <cellStyle name="Note 7 3 7 3" xfId="32989" xr:uid="{00000000-0005-0000-0000-00004B800000}"/>
    <cellStyle name="Note 7 3 7 3 2" xfId="32990" xr:uid="{00000000-0005-0000-0000-00004C800000}"/>
    <cellStyle name="Note 7 3 7 4" xfId="32991" xr:uid="{00000000-0005-0000-0000-00004D800000}"/>
    <cellStyle name="Note 7 3 7 4 2" xfId="32992" xr:uid="{00000000-0005-0000-0000-00004E800000}"/>
    <cellStyle name="Note 7 3 7 5" xfId="32993" xr:uid="{00000000-0005-0000-0000-00004F800000}"/>
    <cellStyle name="Note 7 3 7 5 2" xfId="32994" xr:uid="{00000000-0005-0000-0000-000050800000}"/>
    <cellStyle name="Note 7 3 7 6" xfId="32995" xr:uid="{00000000-0005-0000-0000-000051800000}"/>
    <cellStyle name="Note 7 3 7 6 2" xfId="32996" xr:uid="{00000000-0005-0000-0000-000052800000}"/>
    <cellStyle name="Note 7 3 7 7" xfId="32997" xr:uid="{00000000-0005-0000-0000-000053800000}"/>
    <cellStyle name="Note 7 3 7 7 2" xfId="32998" xr:uid="{00000000-0005-0000-0000-000054800000}"/>
    <cellStyle name="Note 7 3 7 8" xfId="32999" xr:uid="{00000000-0005-0000-0000-000055800000}"/>
    <cellStyle name="Note 7 3 7 8 2" xfId="33000" xr:uid="{00000000-0005-0000-0000-000056800000}"/>
    <cellStyle name="Note 7 3 7 9" xfId="33001" xr:uid="{00000000-0005-0000-0000-000057800000}"/>
    <cellStyle name="Note 7 3 7 9 2" xfId="33002" xr:uid="{00000000-0005-0000-0000-000058800000}"/>
    <cellStyle name="Note 7 3 8" xfId="33003" xr:uid="{00000000-0005-0000-0000-000059800000}"/>
    <cellStyle name="Note 7 3 8 2" xfId="33004" xr:uid="{00000000-0005-0000-0000-00005A800000}"/>
    <cellStyle name="Note 7 3 8 2 2" xfId="33005" xr:uid="{00000000-0005-0000-0000-00005B800000}"/>
    <cellStyle name="Note 7 3 8 3" xfId="33006" xr:uid="{00000000-0005-0000-0000-00005C800000}"/>
    <cellStyle name="Note 7 3 9" xfId="33007" xr:uid="{00000000-0005-0000-0000-00005D800000}"/>
    <cellStyle name="Note 7 3 9 2" xfId="33008" xr:uid="{00000000-0005-0000-0000-00005E800000}"/>
    <cellStyle name="Note 7 3_7 - Cap Add WS" xfId="33009" xr:uid="{00000000-0005-0000-0000-00005F800000}"/>
    <cellStyle name="Note 7 4" xfId="33010" xr:uid="{00000000-0005-0000-0000-000060800000}"/>
    <cellStyle name="Note 7 4 10" xfId="33011" xr:uid="{00000000-0005-0000-0000-000061800000}"/>
    <cellStyle name="Note 7 4 10 2" xfId="33012" xr:uid="{00000000-0005-0000-0000-000062800000}"/>
    <cellStyle name="Note 7 4 11" xfId="33013" xr:uid="{00000000-0005-0000-0000-000063800000}"/>
    <cellStyle name="Note 7 4 11 2" xfId="33014" xr:uid="{00000000-0005-0000-0000-000064800000}"/>
    <cellStyle name="Note 7 4 12" xfId="33015" xr:uid="{00000000-0005-0000-0000-000065800000}"/>
    <cellStyle name="Note 7 4 12 2" xfId="33016" xr:uid="{00000000-0005-0000-0000-000066800000}"/>
    <cellStyle name="Note 7 4 13" xfId="33017" xr:uid="{00000000-0005-0000-0000-000067800000}"/>
    <cellStyle name="Note 7 4 2" xfId="33018" xr:uid="{00000000-0005-0000-0000-000068800000}"/>
    <cellStyle name="Note 7 4 2 2" xfId="33019" xr:uid="{00000000-0005-0000-0000-000069800000}"/>
    <cellStyle name="Note 7 4 2 2 2" xfId="33020" xr:uid="{00000000-0005-0000-0000-00006A800000}"/>
    <cellStyle name="Note 7 4 2 2 2 2" xfId="33021" xr:uid="{00000000-0005-0000-0000-00006B800000}"/>
    <cellStyle name="Note 7 4 2 2 3" xfId="33022" xr:uid="{00000000-0005-0000-0000-00006C800000}"/>
    <cellStyle name="Note 7 4 2 3" xfId="33023" xr:uid="{00000000-0005-0000-0000-00006D800000}"/>
    <cellStyle name="Note 7 4 2 3 2" xfId="33024" xr:uid="{00000000-0005-0000-0000-00006E800000}"/>
    <cellStyle name="Note 7 4 2 3 2 2" xfId="33025" xr:uid="{00000000-0005-0000-0000-00006F800000}"/>
    <cellStyle name="Note 7 4 2 3 3" xfId="33026" xr:uid="{00000000-0005-0000-0000-000070800000}"/>
    <cellStyle name="Note 7 4 2 4" xfId="33027" xr:uid="{00000000-0005-0000-0000-000071800000}"/>
    <cellStyle name="Note 7 4 2 4 2" xfId="33028" xr:uid="{00000000-0005-0000-0000-000072800000}"/>
    <cellStyle name="Note 7 4 2 5" xfId="33029" xr:uid="{00000000-0005-0000-0000-000073800000}"/>
    <cellStyle name="Note 7 4 2 5 2" xfId="33030" xr:uid="{00000000-0005-0000-0000-000074800000}"/>
    <cellStyle name="Note 7 4 2 6" xfId="33031" xr:uid="{00000000-0005-0000-0000-000075800000}"/>
    <cellStyle name="Note 7 4 2 6 2" xfId="33032" xr:uid="{00000000-0005-0000-0000-000076800000}"/>
    <cellStyle name="Note 7 4 2 7" xfId="33033" xr:uid="{00000000-0005-0000-0000-000077800000}"/>
    <cellStyle name="Note 7 4 2 7 2" xfId="33034" xr:uid="{00000000-0005-0000-0000-000078800000}"/>
    <cellStyle name="Note 7 4 2 8" xfId="33035" xr:uid="{00000000-0005-0000-0000-000079800000}"/>
    <cellStyle name="Note 7 4 3" xfId="33036" xr:uid="{00000000-0005-0000-0000-00007A800000}"/>
    <cellStyle name="Note 7 4 3 10" xfId="33037" xr:uid="{00000000-0005-0000-0000-00007B800000}"/>
    <cellStyle name="Note 7 4 3 10 2" xfId="33038" xr:uid="{00000000-0005-0000-0000-00007C800000}"/>
    <cellStyle name="Note 7 4 3 11" xfId="33039" xr:uid="{00000000-0005-0000-0000-00007D800000}"/>
    <cellStyle name="Note 7 4 3 2" xfId="33040" xr:uid="{00000000-0005-0000-0000-00007E800000}"/>
    <cellStyle name="Note 7 4 3 2 2" xfId="33041" xr:uid="{00000000-0005-0000-0000-00007F800000}"/>
    <cellStyle name="Note 7 4 3 2 2 2" xfId="33042" xr:uid="{00000000-0005-0000-0000-000080800000}"/>
    <cellStyle name="Note 7 4 3 2 3" xfId="33043" xr:uid="{00000000-0005-0000-0000-000081800000}"/>
    <cellStyle name="Note 7 4 3 3" xfId="33044" xr:uid="{00000000-0005-0000-0000-000082800000}"/>
    <cellStyle name="Note 7 4 3 3 2" xfId="33045" xr:uid="{00000000-0005-0000-0000-000083800000}"/>
    <cellStyle name="Note 7 4 3 4" xfId="33046" xr:uid="{00000000-0005-0000-0000-000084800000}"/>
    <cellStyle name="Note 7 4 3 4 2" xfId="33047" xr:uid="{00000000-0005-0000-0000-000085800000}"/>
    <cellStyle name="Note 7 4 3 5" xfId="33048" xr:uid="{00000000-0005-0000-0000-000086800000}"/>
    <cellStyle name="Note 7 4 3 5 2" xfId="33049" xr:uid="{00000000-0005-0000-0000-000087800000}"/>
    <cellStyle name="Note 7 4 3 6" xfId="33050" xr:uid="{00000000-0005-0000-0000-000088800000}"/>
    <cellStyle name="Note 7 4 3 6 2" xfId="33051" xr:uid="{00000000-0005-0000-0000-000089800000}"/>
    <cellStyle name="Note 7 4 3 7" xfId="33052" xr:uid="{00000000-0005-0000-0000-00008A800000}"/>
    <cellStyle name="Note 7 4 3 7 2" xfId="33053" xr:uid="{00000000-0005-0000-0000-00008B800000}"/>
    <cellStyle name="Note 7 4 3 8" xfId="33054" xr:uid="{00000000-0005-0000-0000-00008C800000}"/>
    <cellStyle name="Note 7 4 3 8 2" xfId="33055" xr:uid="{00000000-0005-0000-0000-00008D800000}"/>
    <cellStyle name="Note 7 4 3 9" xfId="33056" xr:uid="{00000000-0005-0000-0000-00008E800000}"/>
    <cellStyle name="Note 7 4 3 9 2" xfId="33057" xr:uid="{00000000-0005-0000-0000-00008F800000}"/>
    <cellStyle name="Note 7 4 4" xfId="33058" xr:uid="{00000000-0005-0000-0000-000090800000}"/>
    <cellStyle name="Note 7 4 4 10" xfId="33059" xr:uid="{00000000-0005-0000-0000-000091800000}"/>
    <cellStyle name="Note 7 4 4 10 2" xfId="33060" xr:uid="{00000000-0005-0000-0000-000092800000}"/>
    <cellStyle name="Note 7 4 4 11" xfId="33061" xr:uid="{00000000-0005-0000-0000-000093800000}"/>
    <cellStyle name="Note 7 4 4 2" xfId="33062" xr:uid="{00000000-0005-0000-0000-000094800000}"/>
    <cellStyle name="Note 7 4 4 2 2" xfId="33063" xr:uid="{00000000-0005-0000-0000-000095800000}"/>
    <cellStyle name="Note 7 4 4 2 2 2" xfId="33064" xr:uid="{00000000-0005-0000-0000-000096800000}"/>
    <cellStyle name="Note 7 4 4 2 3" xfId="33065" xr:uid="{00000000-0005-0000-0000-000097800000}"/>
    <cellStyle name="Note 7 4 4 3" xfId="33066" xr:uid="{00000000-0005-0000-0000-000098800000}"/>
    <cellStyle name="Note 7 4 4 3 2" xfId="33067" xr:uid="{00000000-0005-0000-0000-000099800000}"/>
    <cellStyle name="Note 7 4 4 4" xfId="33068" xr:uid="{00000000-0005-0000-0000-00009A800000}"/>
    <cellStyle name="Note 7 4 4 4 2" xfId="33069" xr:uid="{00000000-0005-0000-0000-00009B800000}"/>
    <cellStyle name="Note 7 4 4 5" xfId="33070" xr:uid="{00000000-0005-0000-0000-00009C800000}"/>
    <cellStyle name="Note 7 4 4 5 2" xfId="33071" xr:uid="{00000000-0005-0000-0000-00009D800000}"/>
    <cellStyle name="Note 7 4 4 6" xfId="33072" xr:uid="{00000000-0005-0000-0000-00009E800000}"/>
    <cellStyle name="Note 7 4 4 6 2" xfId="33073" xr:uid="{00000000-0005-0000-0000-00009F800000}"/>
    <cellStyle name="Note 7 4 4 7" xfId="33074" xr:uid="{00000000-0005-0000-0000-0000A0800000}"/>
    <cellStyle name="Note 7 4 4 7 2" xfId="33075" xr:uid="{00000000-0005-0000-0000-0000A1800000}"/>
    <cellStyle name="Note 7 4 4 8" xfId="33076" xr:uid="{00000000-0005-0000-0000-0000A2800000}"/>
    <cellStyle name="Note 7 4 4 8 2" xfId="33077" xr:uid="{00000000-0005-0000-0000-0000A3800000}"/>
    <cellStyle name="Note 7 4 4 9" xfId="33078" xr:uid="{00000000-0005-0000-0000-0000A4800000}"/>
    <cellStyle name="Note 7 4 4 9 2" xfId="33079" xr:uid="{00000000-0005-0000-0000-0000A5800000}"/>
    <cellStyle name="Note 7 4 5" xfId="33080" xr:uid="{00000000-0005-0000-0000-0000A6800000}"/>
    <cellStyle name="Note 7 4 5 10" xfId="33081" xr:uid="{00000000-0005-0000-0000-0000A7800000}"/>
    <cellStyle name="Note 7 4 5 10 2" xfId="33082" xr:uid="{00000000-0005-0000-0000-0000A8800000}"/>
    <cellStyle name="Note 7 4 5 11" xfId="33083" xr:uid="{00000000-0005-0000-0000-0000A9800000}"/>
    <cellStyle name="Note 7 4 5 2" xfId="33084" xr:uid="{00000000-0005-0000-0000-0000AA800000}"/>
    <cellStyle name="Note 7 4 5 2 2" xfId="33085" xr:uid="{00000000-0005-0000-0000-0000AB800000}"/>
    <cellStyle name="Note 7 4 5 2 2 2" xfId="33086" xr:uid="{00000000-0005-0000-0000-0000AC800000}"/>
    <cellStyle name="Note 7 4 5 2 3" xfId="33087" xr:uid="{00000000-0005-0000-0000-0000AD800000}"/>
    <cellStyle name="Note 7 4 5 3" xfId="33088" xr:uid="{00000000-0005-0000-0000-0000AE800000}"/>
    <cellStyle name="Note 7 4 5 3 2" xfId="33089" xr:uid="{00000000-0005-0000-0000-0000AF800000}"/>
    <cellStyle name="Note 7 4 5 4" xfId="33090" xr:uid="{00000000-0005-0000-0000-0000B0800000}"/>
    <cellStyle name="Note 7 4 5 4 2" xfId="33091" xr:uid="{00000000-0005-0000-0000-0000B1800000}"/>
    <cellStyle name="Note 7 4 5 5" xfId="33092" xr:uid="{00000000-0005-0000-0000-0000B2800000}"/>
    <cellStyle name="Note 7 4 5 5 2" xfId="33093" xr:uid="{00000000-0005-0000-0000-0000B3800000}"/>
    <cellStyle name="Note 7 4 5 6" xfId="33094" xr:uid="{00000000-0005-0000-0000-0000B4800000}"/>
    <cellStyle name="Note 7 4 5 6 2" xfId="33095" xr:uid="{00000000-0005-0000-0000-0000B5800000}"/>
    <cellStyle name="Note 7 4 5 7" xfId="33096" xr:uid="{00000000-0005-0000-0000-0000B6800000}"/>
    <cellStyle name="Note 7 4 5 7 2" xfId="33097" xr:uid="{00000000-0005-0000-0000-0000B7800000}"/>
    <cellStyle name="Note 7 4 5 8" xfId="33098" xr:uid="{00000000-0005-0000-0000-0000B8800000}"/>
    <cellStyle name="Note 7 4 5 8 2" xfId="33099" xr:uid="{00000000-0005-0000-0000-0000B9800000}"/>
    <cellStyle name="Note 7 4 5 9" xfId="33100" xr:uid="{00000000-0005-0000-0000-0000BA800000}"/>
    <cellStyle name="Note 7 4 5 9 2" xfId="33101" xr:uid="{00000000-0005-0000-0000-0000BB800000}"/>
    <cellStyle name="Note 7 4 6" xfId="33102" xr:uid="{00000000-0005-0000-0000-0000BC800000}"/>
    <cellStyle name="Note 7 4 6 10" xfId="33103" xr:uid="{00000000-0005-0000-0000-0000BD800000}"/>
    <cellStyle name="Note 7 4 6 10 2" xfId="33104" xr:uid="{00000000-0005-0000-0000-0000BE800000}"/>
    <cellStyle name="Note 7 4 6 11" xfId="33105" xr:uid="{00000000-0005-0000-0000-0000BF800000}"/>
    <cellStyle name="Note 7 4 6 2" xfId="33106" xr:uid="{00000000-0005-0000-0000-0000C0800000}"/>
    <cellStyle name="Note 7 4 6 2 2" xfId="33107" xr:uid="{00000000-0005-0000-0000-0000C1800000}"/>
    <cellStyle name="Note 7 4 6 2 2 2" xfId="33108" xr:uid="{00000000-0005-0000-0000-0000C2800000}"/>
    <cellStyle name="Note 7 4 6 2 3" xfId="33109" xr:uid="{00000000-0005-0000-0000-0000C3800000}"/>
    <cellStyle name="Note 7 4 6 3" xfId="33110" xr:uid="{00000000-0005-0000-0000-0000C4800000}"/>
    <cellStyle name="Note 7 4 6 3 2" xfId="33111" xr:uid="{00000000-0005-0000-0000-0000C5800000}"/>
    <cellStyle name="Note 7 4 6 4" xfId="33112" xr:uid="{00000000-0005-0000-0000-0000C6800000}"/>
    <cellStyle name="Note 7 4 6 4 2" xfId="33113" xr:uid="{00000000-0005-0000-0000-0000C7800000}"/>
    <cellStyle name="Note 7 4 6 5" xfId="33114" xr:uid="{00000000-0005-0000-0000-0000C8800000}"/>
    <cellStyle name="Note 7 4 6 5 2" xfId="33115" xr:uid="{00000000-0005-0000-0000-0000C9800000}"/>
    <cellStyle name="Note 7 4 6 6" xfId="33116" xr:uid="{00000000-0005-0000-0000-0000CA800000}"/>
    <cellStyle name="Note 7 4 6 6 2" xfId="33117" xr:uid="{00000000-0005-0000-0000-0000CB800000}"/>
    <cellStyle name="Note 7 4 6 7" xfId="33118" xr:uid="{00000000-0005-0000-0000-0000CC800000}"/>
    <cellStyle name="Note 7 4 6 7 2" xfId="33119" xr:uid="{00000000-0005-0000-0000-0000CD800000}"/>
    <cellStyle name="Note 7 4 6 8" xfId="33120" xr:uid="{00000000-0005-0000-0000-0000CE800000}"/>
    <cellStyle name="Note 7 4 6 8 2" xfId="33121" xr:uid="{00000000-0005-0000-0000-0000CF800000}"/>
    <cellStyle name="Note 7 4 6 9" xfId="33122" xr:uid="{00000000-0005-0000-0000-0000D0800000}"/>
    <cellStyle name="Note 7 4 6 9 2" xfId="33123" xr:uid="{00000000-0005-0000-0000-0000D1800000}"/>
    <cellStyle name="Note 7 4 7" xfId="33124" xr:uid="{00000000-0005-0000-0000-0000D2800000}"/>
    <cellStyle name="Note 7 4 7 2" xfId="33125" xr:uid="{00000000-0005-0000-0000-0000D3800000}"/>
    <cellStyle name="Note 7 4 7 2 2" xfId="33126" xr:uid="{00000000-0005-0000-0000-0000D4800000}"/>
    <cellStyle name="Note 7 4 7 3" xfId="33127" xr:uid="{00000000-0005-0000-0000-0000D5800000}"/>
    <cellStyle name="Note 7 4 8" xfId="33128" xr:uid="{00000000-0005-0000-0000-0000D6800000}"/>
    <cellStyle name="Note 7 4 8 2" xfId="33129" xr:uid="{00000000-0005-0000-0000-0000D7800000}"/>
    <cellStyle name="Note 7 4 9" xfId="33130" xr:uid="{00000000-0005-0000-0000-0000D8800000}"/>
    <cellStyle name="Note 7 4 9 2" xfId="33131" xr:uid="{00000000-0005-0000-0000-0000D9800000}"/>
    <cellStyle name="Note 7 5" xfId="33132" xr:uid="{00000000-0005-0000-0000-0000DA800000}"/>
    <cellStyle name="Note 7 5 2" xfId="33133" xr:uid="{00000000-0005-0000-0000-0000DB800000}"/>
    <cellStyle name="Note 7 5 2 2" xfId="33134" xr:uid="{00000000-0005-0000-0000-0000DC800000}"/>
    <cellStyle name="Note 7 5 2 2 2" xfId="33135" xr:uid="{00000000-0005-0000-0000-0000DD800000}"/>
    <cellStyle name="Note 7 5 2 3" xfId="33136" xr:uid="{00000000-0005-0000-0000-0000DE800000}"/>
    <cellStyle name="Note 7 5 3" xfId="33137" xr:uid="{00000000-0005-0000-0000-0000DF800000}"/>
    <cellStyle name="Note 7 5 3 2" xfId="33138" xr:uid="{00000000-0005-0000-0000-0000E0800000}"/>
    <cellStyle name="Note 7 5 3 2 2" xfId="33139" xr:uid="{00000000-0005-0000-0000-0000E1800000}"/>
    <cellStyle name="Note 7 5 3 3" xfId="33140" xr:uid="{00000000-0005-0000-0000-0000E2800000}"/>
    <cellStyle name="Note 7 5 4" xfId="33141" xr:uid="{00000000-0005-0000-0000-0000E3800000}"/>
    <cellStyle name="Note 7 5 4 2" xfId="33142" xr:uid="{00000000-0005-0000-0000-0000E4800000}"/>
    <cellStyle name="Note 7 5 5" xfId="33143" xr:uid="{00000000-0005-0000-0000-0000E5800000}"/>
    <cellStyle name="Note 7 5 5 2" xfId="33144" xr:uid="{00000000-0005-0000-0000-0000E6800000}"/>
    <cellStyle name="Note 7 5 6" xfId="33145" xr:uid="{00000000-0005-0000-0000-0000E7800000}"/>
    <cellStyle name="Note 7 5 6 2" xfId="33146" xr:uid="{00000000-0005-0000-0000-0000E8800000}"/>
    <cellStyle name="Note 7 5 7" xfId="33147" xr:uid="{00000000-0005-0000-0000-0000E9800000}"/>
    <cellStyle name="Note 7 5 7 2" xfId="33148" xr:uid="{00000000-0005-0000-0000-0000EA800000}"/>
    <cellStyle name="Note 7 5 8" xfId="33149" xr:uid="{00000000-0005-0000-0000-0000EB800000}"/>
    <cellStyle name="Note 7 6" xfId="33150" xr:uid="{00000000-0005-0000-0000-0000EC800000}"/>
    <cellStyle name="Note 7 6 10" xfId="33151" xr:uid="{00000000-0005-0000-0000-0000ED800000}"/>
    <cellStyle name="Note 7 6 10 2" xfId="33152" xr:uid="{00000000-0005-0000-0000-0000EE800000}"/>
    <cellStyle name="Note 7 6 11" xfId="33153" xr:uid="{00000000-0005-0000-0000-0000EF800000}"/>
    <cellStyle name="Note 7 6 2" xfId="33154" xr:uid="{00000000-0005-0000-0000-0000F0800000}"/>
    <cellStyle name="Note 7 6 2 2" xfId="33155" xr:uid="{00000000-0005-0000-0000-0000F1800000}"/>
    <cellStyle name="Note 7 6 2 2 2" xfId="33156" xr:uid="{00000000-0005-0000-0000-0000F2800000}"/>
    <cellStyle name="Note 7 6 2 3" xfId="33157" xr:uid="{00000000-0005-0000-0000-0000F3800000}"/>
    <cellStyle name="Note 7 6 3" xfId="33158" xr:uid="{00000000-0005-0000-0000-0000F4800000}"/>
    <cellStyle name="Note 7 6 3 2" xfId="33159" xr:uid="{00000000-0005-0000-0000-0000F5800000}"/>
    <cellStyle name="Note 7 6 4" xfId="33160" xr:uid="{00000000-0005-0000-0000-0000F6800000}"/>
    <cellStyle name="Note 7 6 4 2" xfId="33161" xr:uid="{00000000-0005-0000-0000-0000F7800000}"/>
    <cellStyle name="Note 7 6 5" xfId="33162" xr:uid="{00000000-0005-0000-0000-0000F8800000}"/>
    <cellStyle name="Note 7 6 5 2" xfId="33163" xr:uid="{00000000-0005-0000-0000-0000F9800000}"/>
    <cellStyle name="Note 7 6 6" xfId="33164" xr:uid="{00000000-0005-0000-0000-0000FA800000}"/>
    <cellStyle name="Note 7 6 6 2" xfId="33165" xr:uid="{00000000-0005-0000-0000-0000FB800000}"/>
    <cellStyle name="Note 7 6 7" xfId="33166" xr:uid="{00000000-0005-0000-0000-0000FC800000}"/>
    <cellStyle name="Note 7 6 7 2" xfId="33167" xr:uid="{00000000-0005-0000-0000-0000FD800000}"/>
    <cellStyle name="Note 7 6 8" xfId="33168" xr:uid="{00000000-0005-0000-0000-0000FE800000}"/>
    <cellStyle name="Note 7 6 8 2" xfId="33169" xr:uid="{00000000-0005-0000-0000-0000FF800000}"/>
    <cellStyle name="Note 7 6 9" xfId="33170" xr:uid="{00000000-0005-0000-0000-000000810000}"/>
    <cellStyle name="Note 7 6 9 2" xfId="33171" xr:uid="{00000000-0005-0000-0000-000001810000}"/>
    <cellStyle name="Note 7 7" xfId="33172" xr:uid="{00000000-0005-0000-0000-000002810000}"/>
    <cellStyle name="Note 7 7 10" xfId="33173" xr:uid="{00000000-0005-0000-0000-000003810000}"/>
    <cellStyle name="Note 7 7 10 2" xfId="33174" xr:uid="{00000000-0005-0000-0000-000004810000}"/>
    <cellStyle name="Note 7 7 11" xfId="33175" xr:uid="{00000000-0005-0000-0000-000005810000}"/>
    <cellStyle name="Note 7 7 2" xfId="33176" xr:uid="{00000000-0005-0000-0000-000006810000}"/>
    <cellStyle name="Note 7 7 2 2" xfId="33177" xr:uid="{00000000-0005-0000-0000-000007810000}"/>
    <cellStyle name="Note 7 7 2 2 2" xfId="33178" xr:uid="{00000000-0005-0000-0000-000008810000}"/>
    <cellStyle name="Note 7 7 2 3" xfId="33179" xr:uid="{00000000-0005-0000-0000-000009810000}"/>
    <cellStyle name="Note 7 7 3" xfId="33180" xr:uid="{00000000-0005-0000-0000-00000A810000}"/>
    <cellStyle name="Note 7 7 3 2" xfId="33181" xr:uid="{00000000-0005-0000-0000-00000B810000}"/>
    <cellStyle name="Note 7 7 4" xfId="33182" xr:uid="{00000000-0005-0000-0000-00000C810000}"/>
    <cellStyle name="Note 7 7 4 2" xfId="33183" xr:uid="{00000000-0005-0000-0000-00000D810000}"/>
    <cellStyle name="Note 7 7 5" xfId="33184" xr:uid="{00000000-0005-0000-0000-00000E810000}"/>
    <cellStyle name="Note 7 7 5 2" xfId="33185" xr:uid="{00000000-0005-0000-0000-00000F810000}"/>
    <cellStyle name="Note 7 7 6" xfId="33186" xr:uid="{00000000-0005-0000-0000-000010810000}"/>
    <cellStyle name="Note 7 7 6 2" xfId="33187" xr:uid="{00000000-0005-0000-0000-000011810000}"/>
    <cellStyle name="Note 7 7 7" xfId="33188" xr:uid="{00000000-0005-0000-0000-000012810000}"/>
    <cellStyle name="Note 7 7 7 2" xfId="33189" xr:uid="{00000000-0005-0000-0000-000013810000}"/>
    <cellStyle name="Note 7 7 8" xfId="33190" xr:uid="{00000000-0005-0000-0000-000014810000}"/>
    <cellStyle name="Note 7 7 8 2" xfId="33191" xr:uid="{00000000-0005-0000-0000-000015810000}"/>
    <cellStyle name="Note 7 7 9" xfId="33192" xr:uid="{00000000-0005-0000-0000-000016810000}"/>
    <cellStyle name="Note 7 7 9 2" xfId="33193" xr:uid="{00000000-0005-0000-0000-000017810000}"/>
    <cellStyle name="Note 7 8" xfId="33194" xr:uid="{00000000-0005-0000-0000-000018810000}"/>
    <cellStyle name="Note 7 8 10" xfId="33195" xr:uid="{00000000-0005-0000-0000-000019810000}"/>
    <cellStyle name="Note 7 8 10 2" xfId="33196" xr:uid="{00000000-0005-0000-0000-00001A810000}"/>
    <cellStyle name="Note 7 8 11" xfId="33197" xr:uid="{00000000-0005-0000-0000-00001B810000}"/>
    <cellStyle name="Note 7 8 2" xfId="33198" xr:uid="{00000000-0005-0000-0000-00001C810000}"/>
    <cellStyle name="Note 7 8 2 2" xfId="33199" xr:uid="{00000000-0005-0000-0000-00001D810000}"/>
    <cellStyle name="Note 7 8 2 2 2" xfId="33200" xr:uid="{00000000-0005-0000-0000-00001E810000}"/>
    <cellStyle name="Note 7 8 2 3" xfId="33201" xr:uid="{00000000-0005-0000-0000-00001F810000}"/>
    <cellStyle name="Note 7 8 3" xfId="33202" xr:uid="{00000000-0005-0000-0000-000020810000}"/>
    <cellStyle name="Note 7 8 3 2" xfId="33203" xr:uid="{00000000-0005-0000-0000-000021810000}"/>
    <cellStyle name="Note 7 8 4" xfId="33204" xr:uid="{00000000-0005-0000-0000-000022810000}"/>
    <cellStyle name="Note 7 8 4 2" xfId="33205" xr:uid="{00000000-0005-0000-0000-000023810000}"/>
    <cellStyle name="Note 7 8 5" xfId="33206" xr:uid="{00000000-0005-0000-0000-000024810000}"/>
    <cellStyle name="Note 7 8 5 2" xfId="33207" xr:uid="{00000000-0005-0000-0000-000025810000}"/>
    <cellStyle name="Note 7 8 6" xfId="33208" xr:uid="{00000000-0005-0000-0000-000026810000}"/>
    <cellStyle name="Note 7 8 6 2" xfId="33209" xr:uid="{00000000-0005-0000-0000-000027810000}"/>
    <cellStyle name="Note 7 8 7" xfId="33210" xr:uid="{00000000-0005-0000-0000-000028810000}"/>
    <cellStyle name="Note 7 8 7 2" xfId="33211" xr:uid="{00000000-0005-0000-0000-000029810000}"/>
    <cellStyle name="Note 7 8 8" xfId="33212" xr:uid="{00000000-0005-0000-0000-00002A810000}"/>
    <cellStyle name="Note 7 8 8 2" xfId="33213" xr:uid="{00000000-0005-0000-0000-00002B810000}"/>
    <cellStyle name="Note 7 8 9" xfId="33214" xr:uid="{00000000-0005-0000-0000-00002C810000}"/>
    <cellStyle name="Note 7 8 9 2" xfId="33215" xr:uid="{00000000-0005-0000-0000-00002D810000}"/>
    <cellStyle name="Note 7 9" xfId="33216" xr:uid="{00000000-0005-0000-0000-00002E810000}"/>
    <cellStyle name="Note 7 9 10" xfId="33217" xr:uid="{00000000-0005-0000-0000-00002F810000}"/>
    <cellStyle name="Note 7 9 10 2" xfId="33218" xr:uid="{00000000-0005-0000-0000-000030810000}"/>
    <cellStyle name="Note 7 9 11" xfId="33219" xr:uid="{00000000-0005-0000-0000-000031810000}"/>
    <cellStyle name="Note 7 9 2" xfId="33220" xr:uid="{00000000-0005-0000-0000-000032810000}"/>
    <cellStyle name="Note 7 9 2 2" xfId="33221" xr:uid="{00000000-0005-0000-0000-000033810000}"/>
    <cellStyle name="Note 7 9 2 2 2" xfId="33222" xr:uid="{00000000-0005-0000-0000-000034810000}"/>
    <cellStyle name="Note 7 9 2 3" xfId="33223" xr:uid="{00000000-0005-0000-0000-000035810000}"/>
    <cellStyle name="Note 7 9 3" xfId="33224" xr:uid="{00000000-0005-0000-0000-000036810000}"/>
    <cellStyle name="Note 7 9 3 2" xfId="33225" xr:uid="{00000000-0005-0000-0000-000037810000}"/>
    <cellStyle name="Note 7 9 4" xfId="33226" xr:uid="{00000000-0005-0000-0000-000038810000}"/>
    <cellStyle name="Note 7 9 4 2" xfId="33227" xr:uid="{00000000-0005-0000-0000-000039810000}"/>
    <cellStyle name="Note 7 9 5" xfId="33228" xr:uid="{00000000-0005-0000-0000-00003A810000}"/>
    <cellStyle name="Note 7 9 5 2" xfId="33229" xr:uid="{00000000-0005-0000-0000-00003B810000}"/>
    <cellStyle name="Note 7 9 6" xfId="33230" xr:uid="{00000000-0005-0000-0000-00003C810000}"/>
    <cellStyle name="Note 7 9 6 2" xfId="33231" xr:uid="{00000000-0005-0000-0000-00003D810000}"/>
    <cellStyle name="Note 7 9 7" xfId="33232" xr:uid="{00000000-0005-0000-0000-00003E810000}"/>
    <cellStyle name="Note 7 9 7 2" xfId="33233" xr:uid="{00000000-0005-0000-0000-00003F810000}"/>
    <cellStyle name="Note 7 9 8" xfId="33234" xr:uid="{00000000-0005-0000-0000-000040810000}"/>
    <cellStyle name="Note 7 9 8 2" xfId="33235" xr:uid="{00000000-0005-0000-0000-000041810000}"/>
    <cellStyle name="Note 7 9 9" xfId="33236" xr:uid="{00000000-0005-0000-0000-000042810000}"/>
    <cellStyle name="Note 7 9 9 2" xfId="33237" xr:uid="{00000000-0005-0000-0000-000043810000}"/>
    <cellStyle name="Note 7_7 - Cap Add WS" xfId="33238" xr:uid="{00000000-0005-0000-0000-000044810000}"/>
    <cellStyle name="Note 8" xfId="33239" xr:uid="{00000000-0005-0000-0000-000045810000}"/>
    <cellStyle name="Note 8 10" xfId="33240" xr:uid="{00000000-0005-0000-0000-000046810000}"/>
    <cellStyle name="Note 8 10 2" xfId="33241" xr:uid="{00000000-0005-0000-0000-000047810000}"/>
    <cellStyle name="Note 8 10 2 2" xfId="33242" xr:uid="{00000000-0005-0000-0000-000048810000}"/>
    <cellStyle name="Note 8 10 3" xfId="33243" xr:uid="{00000000-0005-0000-0000-000049810000}"/>
    <cellStyle name="Note 8 11" xfId="33244" xr:uid="{00000000-0005-0000-0000-00004A810000}"/>
    <cellStyle name="Note 8 11 2" xfId="33245" xr:uid="{00000000-0005-0000-0000-00004B810000}"/>
    <cellStyle name="Note 8 12" xfId="33246" xr:uid="{00000000-0005-0000-0000-00004C810000}"/>
    <cellStyle name="Note 8 12 2" xfId="33247" xr:uid="{00000000-0005-0000-0000-00004D810000}"/>
    <cellStyle name="Note 8 13" xfId="33248" xr:uid="{00000000-0005-0000-0000-00004E810000}"/>
    <cellStyle name="Note 8 13 2" xfId="33249" xr:uid="{00000000-0005-0000-0000-00004F810000}"/>
    <cellStyle name="Note 8 14" xfId="33250" xr:uid="{00000000-0005-0000-0000-000050810000}"/>
    <cellStyle name="Note 8 14 2" xfId="33251" xr:uid="{00000000-0005-0000-0000-000051810000}"/>
    <cellStyle name="Note 8 15" xfId="33252" xr:uid="{00000000-0005-0000-0000-000052810000}"/>
    <cellStyle name="Note 8 15 2" xfId="33253" xr:uid="{00000000-0005-0000-0000-000053810000}"/>
    <cellStyle name="Note 8 16" xfId="33254" xr:uid="{00000000-0005-0000-0000-000054810000}"/>
    <cellStyle name="Note 8 2" xfId="33255" xr:uid="{00000000-0005-0000-0000-000055810000}"/>
    <cellStyle name="Note 8 2 10" xfId="33256" xr:uid="{00000000-0005-0000-0000-000056810000}"/>
    <cellStyle name="Note 8 2 10 2" xfId="33257" xr:uid="{00000000-0005-0000-0000-000057810000}"/>
    <cellStyle name="Note 8 2 11" xfId="33258" xr:uid="{00000000-0005-0000-0000-000058810000}"/>
    <cellStyle name="Note 8 2 11 2" xfId="33259" xr:uid="{00000000-0005-0000-0000-000059810000}"/>
    <cellStyle name="Note 8 2 12" xfId="33260" xr:uid="{00000000-0005-0000-0000-00005A810000}"/>
    <cellStyle name="Note 8 2 12 2" xfId="33261" xr:uid="{00000000-0005-0000-0000-00005B810000}"/>
    <cellStyle name="Note 8 2 13" xfId="33262" xr:uid="{00000000-0005-0000-0000-00005C810000}"/>
    <cellStyle name="Note 8 2 13 2" xfId="33263" xr:uid="{00000000-0005-0000-0000-00005D810000}"/>
    <cellStyle name="Note 8 2 14" xfId="33264" xr:uid="{00000000-0005-0000-0000-00005E810000}"/>
    <cellStyle name="Note 8 2 2" xfId="33265" xr:uid="{00000000-0005-0000-0000-00005F810000}"/>
    <cellStyle name="Note 8 2 2 10" xfId="33266" xr:uid="{00000000-0005-0000-0000-000060810000}"/>
    <cellStyle name="Note 8 2 2 10 2" xfId="33267" xr:uid="{00000000-0005-0000-0000-000061810000}"/>
    <cellStyle name="Note 8 2 2 11" xfId="33268" xr:uid="{00000000-0005-0000-0000-000062810000}"/>
    <cellStyle name="Note 8 2 2 11 2" xfId="33269" xr:uid="{00000000-0005-0000-0000-000063810000}"/>
    <cellStyle name="Note 8 2 2 12" xfId="33270" xr:uid="{00000000-0005-0000-0000-000064810000}"/>
    <cellStyle name="Note 8 2 2 12 2" xfId="33271" xr:uid="{00000000-0005-0000-0000-000065810000}"/>
    <cellStyle name="Note 8 2 2 13" xfId="33272" xr:uid="{00000000-0005-0000-0000-000066810000}"/>
    <cellStyle name="Note 8 2 2 2" xfId="33273" xr:uid="{00000000-0005-0000-0000-000067810000}"/>
    <cellStyle name="Note 8 2 2 2 2" xfId="33274" xr:uid="{00000000-0005-0000-0000-000068810000}"/>
    <cellStyle name="Note 8 2 2 2 2 2" xfId="33275" xr:uid="{00000000-0005-0000-0000-000069810000}"/>
    <cellStyle name="Note 8 2 2 2 2 2 2" xfId="33276" xr:uid="{00000000-0005-0000-0000-00006A810000}"/>
    <cellStyle name="Note 8 2 2 2 2 3" xfId="33277" xr:uid="{00000000-0005-0000-0000-00006B810000}"/>
    <cellStyle name="Note 8 2 2 2 3" xfId="33278" xr:uid="{00000000-0005-0000-0000-00006C810000}"/>
    <cellStyle name="Note 8 2 2 2 3 2" xfId="33279" xr:uid="{00000000-0005-0000-0000-00006D810000}"/>
    <cellStyle name="Note 8 2 2 2 3 2 2" xfId="33280" xr:uid="{00000000-0005-0000-0000-00006E810000}"/>
    <cellStyle name="Note 8 2 2 2 3 3" xfId="33281" xr:uid="{00000000-0005-0000-0000-00006F810000}"/>
    <cellStyle name="Note 8 2 2 2 4" xfId="33282" xr:uid="{00000000-0005-0000-0000-000070810000}"/>
    <cellStyle name="Note 8 2 2 2 4 2" xfId="33283" xr:uid="{00000000-0005-0000-0000-000071810000}"/>
    <cellStyle name="Note 8 2 2 2 5" xfId="33284" xr:uid="{00000000-0005-0000-0000-000072810000}"/>
    <cellStyle name="Note 8 2 2 2 5 2" xfId="33285" xr:uid="{00000000-0005-0000-0000-000073810000}"/>
    <cellStyle name="Note 8 2 2 2 6" xfId="33286" xr:uid="{00000000-0005-0000-0000-000074810000}"/>
    <cellStyle name="Note 8 2 2 2 6 2" xfId="33287" xr:uid="{00000000-0005-0000-0000-000075810000}"/>
    <cellStyle name="Note 8 2 2 2 7" xfId="33288" xr:uid="{00000000-0005-0000-0000-000076810000}"/>
    <cellStyle name="Note 8 2 2 2 7 2" xfId="33289" xr:uid="{00000000-0005-0000-0000-000077810000}"/>
    <cellStyle name="Note 8 2 2 2 8" xfId="33290" xr:uid="{00000000-0005-0000-0000-000078810000}"/>
    <cellStyle name="Note 8 2 2 3" xfId="33291" xr:uid="{00000000-0005-0000-0000-000079810000}"/>
    <cellStyle name="Note 8 2 2 3 10" xfId="33292" xr:uid="{00000000-0005-0000-0000-00007A810000}"/>
    <cellStyle name="Note 8 2 2 3 10 2" xfId="33293" xr:uid="{00000000-0005-0000-0000-00007B810000}"/>
    <cellStyle name="Note 8 2 2 3 11" xfId="33294" xr:uid="{00000000-0005-0000-0000-00007C810000}"/>
    <cellStyle name="Note 8 2 2 3 2" xfId="33295" xr:uid="{00000000-0005-0000-0000-00007D810000}"/>
    <cellStyle name="Note 8 2 2 3 2 2" xfId="33296" xr:uid="{00000000-0005-0000-0000-00007E810000}"/>
    <cellStyle name="Note 8 2 2 3 2 2 2" xfId="33297" xr:uid="{00000000-0005-0000-0000-00007F810000}"/>
    <cellStyle name="Note 8 2 2 3 2 3" xfId="33298" xr:uid="{00000000-0005-0000-0000-000080810000}"/>
    <cellStyle name="Note 8 2 2 3 3" xfId="33299" xr:uid="{00000000-0005-0000-0000-000081810000}"/>
    <cellStyle name="Note 8 2 2 3 3 2" xfId="33300" xr:uid="{00000000-0005-0000-0000-000082810000}"/>
    <cellStyle name="Note 8 2 2 3 4" xfId="33301" xr:uid="{00000000-0005-0000-0000-000083810000}"/>
    <cellStyle name="Note 8 2 2 3 4 2" xfId="33302" xr:uid="{00000000-0005-0000-0000-000084810000}"/>
    <cellStyle name="Note 8 2 2 3 5" xfId="33303" xr:uid="{00000000-0005-0000-0000-000085810000}"/>
    <cellStyle name="Note 8 2 2 3 5 2" xfId="33304" xr:uid="{00000000-0005-0000-0000-000086810000}"/>
    <cellStyle name="Note 8 2 2 3 6" xfId="33305" xr:uid="{00000000-0005-0000-0000-000087810000}"/>
    <cellStyle name="Note 8 2 2 3 6 2" xfId="33306" xr:uid="{00000000-0005-0000-0000-000088810000}"/>
    <cellStyle name="Note 8 2 2 3 7" xfId="33307" xr:uid="{00000000-0005-0000-0000-000089810000}"/>
    <cellStyle name="Note 8 2 2 3 7 2" xfId="33308" xr:uid="{00000000-0005-0000-0000-00008A810000}"/>
    <cellStyle name="Note 8 2 2 3 8" xfId="33309" xr:uid="{00000000-0005-0000-0000-00008B810000}"/>
    <cellStyle name="Note 8 2 2 3 8 2" xfId="33310" xr:uid="{00000000-0005-0000-0000-00008C810000}"/>
    <cellStyle name="Note 8 2 2 3 9" xfId="33311" xr:uid="{00000000-0005-0000-0000-00008D810000}"/>
    <cellStyle name="Note 8 2 2 3 9 2" xfId="33312" xr:uid="{00000000-0005-0000-0000-00008E810000}"/>
    <cellStyle name="Note 8 2 2 4" xfId="33313" xr:uid="{00000000-0005-0000-0000-00008F810000}"/>
    <cellStyle name="Note 8 2 2 4 10" xfId="33314" xr:uid="{00000000-0005-0000-0000-000090810000}"/>
    <cellStyle name="Note 8 2 2 4 10 2" xfId="33315" xr:uid="{00000000-0005-0000-0000-000091810000}"/>
    <cellStyle name="Note 8 2 2 4 11" xfId="33316" xr:uid="{00000000-0005-0000-0000-000092810000}"/>
    <cellStyle name="Note 8 2 2 4 2" xfId="33317" xr:uid="{00000000-0005-0000-0000-000093810000}"/>
    <cellStyle name="Note 8 2 2 4 2 2" xfId="33318" xr:uid="{00000000-0005-0000-0000-000094810000}"/>
    <cellStyle name="Note 8 2 2 4 2 2 2" xfId="33319" xr:uid="{00000000-0005-0000-0000-000095810000}"/>
    <cellStyle name="Note 8 2 2 4 2 3" xfId="33320" xr:uid="{00000000-0005-0000-0000-000096810000}"/>
    <cellStyle name="Note 8 2 2 4 3" xfId="33321" xr:uid="{00000000-0005-0000-0000-000097810000}"/>
    <cellStyle name="Note 8 2 2 4 3 2" xfId="33322" xr:uid="{00000000-0005-0000-0000-000098810000}"/>
    <cellStyle name="Note 8 2 2 4 4" xfId="33323" xr:uid="{00000000-0005-0000-0000-000099810000}"/>
    <cellStyle name="Note 8 2 2 4 4 2" xfId="33324" xr:uid="{00000000-0005-0000-0000-00009A810000}"/>
    <cellStyle name="Note 8 2 2 4 5" xfId="33325" xr:uid="{00000000-0005-0000-0000-00009B810000}"/>
    <cellStyle name="Note 8 2 2 4 5 2" xfId="33326" xr:uid="{00000000-0005-0000-0000-00009C810000}"/>
    <cellStyle name="Note 8 2 2 4 6" xfId="33327" xr:uid="{00000000-0005-0000-0000-00009D810000}"/>
    <cellStyle name="Note 8 2 2 4 6 2" xfId="33328" xr:uid="{00000000-0005-0000-0000-00009E810000}"/>
    <cellStyle name="Note 8 2 2 4 7" xfId="33329" xr:uid="{00000000-0005-0000-0000-00009F810000}"/>
    <cellStyle name="Note 8 2 2 4 7 2" xfId="33330" xr:uid="{00000000-0005-0000-0000-0000A0810000}"/>
    <cellStyle name="Note 8 2 2 4 8" xfId="33331" xr:uid="{00000000-0005-0000-0000-0000A1810000}"/>
    <cellStyle name="Note 8 2 2 4 8 2" xfId="33332" xr:uid="{00000000-0005-0000-0000-0000A2810000}"/>
    <cellStyle name="Note 8 2 2 4 9" xfId="33333" xr:uid="{00000000-0005-0000-0000-0000A3810000}"/>
    <cellStyle name="Note 8 2 2 4 9 2" xfId="33334" xr:uid="{00000000-0005-0000-0000-0000A4810000}"/>
    <cellStyle name="Note 8 2 2 5" xfId="33335" xr:uid="{00000000-0005-0000-0000-0000A5810000}"/>
    <cellStyle name="Note 8 2 2 5 10" xfId="33336" xr:uid="{00000000-0005-0000-0000-0000A6810000}"/>
    <cellStyle name="Note 8 2 2 5 10 2" xfId="33337" xr:uid="{00000000-0005-0000-0000-0000A7810000}"/>
    <cellStyle name="Note 8 2 2 5 11" xfId="33338" xr:uid="{00000000-0005-0000-0000-0000A8810000}"/>
    <cellStyle name="Note 8 2 2 5 2" xfId="33339" xr:uid="{00000000-0005-0000-0000-0000A9810000}"/>
    <cellStyle name="Note 8 2 2 5 2 2" xfId="33340" xr:uid="{00000000-0005-0000-0000-0000AA810000}"/>
    <cellStyle name="Note 8 2 2 5 2 2 2" xfId="33341" xr:uid="{00000000-0005-0000-0000-0000AB810000}"/>
    <cellStyle name="Note 8 2 2 5 2 3" xfId="33342" xr:uid="{00000000-0005-0000-0000-0000AC810000}"/>
    <cellStyle name="Note 8 2 2 5 3" xfId="33343" xr:uid="{00000000-0005-0000-0000-0000AD810000}"/>
    <cellStyle name="Note 8 2 2 5 3 2" xfId="33344" xr:uid="{00000000-0005-0000-0000-0000AE810000}"/>
    <cellStyle name="Note 8 2 2 5 4" xfId="33345" xr:uid="{00000000-0005-0000-0000-0000AF810000}"/>
    <cellStyle name="Note 8 2 2 5 4 2" xfId="33346" xr:uid="{00000000-0005-0000-0000-0000B0810000}"/>
    <cellStyle name="Note 8 2 2 5 5" xfId="33347" xr:uid="{00000000-0005-0000-0000-0000B1810000}"/>
    <cellStyle name="Note 8 2 2 5 5 2" xfId="33348" xr:uid="{00000000-0005-0000-0000-0000B2810000}"/>
    <cellStyle name="Note 8 2 2 5 6" xfId="33349" xr:uid="{00000000-0005-0000-0000-0000B3810000}"/>
    <cellStyle name="Note 8 2 2 5 6 2" xfId="33350" xr:uid="{00000000-0005-0000-0000-0000B4810000}"/>
    <cellStyle name="Note 8 2 2 5 7" xfId="33351" xr:uid="{00000000-0005-0000-0000-0000B5810000}"/>
    <cellStyle name="Note 8 2 2 5 7 2" xfId="33352" xr:uid="{00000000-0005-0000-0000-0000B6810000}"/>
    <cellStyle name="Note 8 2 2 5 8" xfId="33353" xr:uid="{00000000-0005-0000-0000-0000B7810000}"/>
    <cellStyle name="Note 8 2 2 5 8 2" xfId="33354" xr:uid="{00000000-0005-0000-0000-0000B8810000}"/>
    <cellStyle name="Note 8 2 2 5 9" xfId="33355" xr:uid="{00000000-0005-0000-0000-0000B9810000}"/>
    <cellStyle name="Note 8 2 2 5 9 2" xfId="33356" xr:uid="{00000000-0005-0000-0000-0000BA810000}"/>
    <cellStyle name="Note 8 2 2 6" xfId="33357" xr:uid="{00000000-0005-0000-0000-0000BB810000}"/>
    <cellStyle name="Note 8 2 2 6 10" xfId="33358" xr:uid="{00000000-0005-0000-0000-0000BC810000}"/>
    <cellStyle name="Note 8 2 2 6 10 2" xfId="33359" xr:uid="{00000000-0005-0000-0000-0000BD810000}"/>
    <cellStyle name="Note 8 2 2 6 11" xfId="33360" xr:uid="{00000000-0005-0000-0000-0000BE810000}"/>
    <cellStyle name="Note 8 2 2 6 2" xfId="33361" xr:uid="{00000000-0005-0000-0000-0000BF810000}"/>
    <cellStyle name="Note 8 2 2 6 2 2" xfId="33362" xr:uid="{00000000-0005-0000-0000-0000C0810000}"/>
    <cellStyle name="Note 8 2 2 6 2 2 2" xfId="33363" xr:uid="{00000000-0005-0000-0000-0000C1810000}"/>
    <cellStyle name="Note 8 2 2 6 2 3" xfId="33364" xr:uid="{00000000-0005-0000-0000-0000C2810000}"/>
    <cellStyle name="Note 8 2 2 6 3" xfId="33365" xr:uid="{00000000-0005-0000-0000-0000C3810000}"/>
    <cellStyle name="Note 8 2 2 6 3 2" xfId="33366" xr:uid="{00000000-0005-0000-0000-0000C4810000}"/>
    <cellStyle name="Note 8 2 2 6 4" xfId="33367" xr:uid="{00000000-0005-0000-0000-0000C5810000}"/>
    <cellStyle name="Note 8 2 2 6 4 2" xfId="33368" xr:uid="{00000000-0005-0000-0000-0000C6810000}"/>
    <cellStyle name="Note 8 2 2 6 5" xfId="33369" xr:uid="{00000000-0005-0000-0000-0000C7810000}"/>
    <cellStyle name="Note 8 2 2 6 5 2" xfId="33370" xr:uid="{00000000-0005-0000-0000-0000C8810000}"/>
    <cellStyle name="Note 8 2 2 6 6" xfId="33371" xr:uid="{00000000-0005-0000-0000-0000C9810000}"/>
    <cellStyle name="Note 8 2 2 6 6 2" xfId="33372" xr:uid="{00000000-0005-0000-0000-0000CA810000}"/>
    <cellStyle name="Note 8 2 2 6 7" xfId="33373" xr:uid="{00000000-0005-0000-0000-0000CB810000}"/>
    <cellStyle name="Note 8 2 2 6 7 2" xfId="33374" xr:uid="{00000000-0005-0000-0000-0000CC810000}"/>
    <cellStyle name="Note 8 2 2 6 8" xfId="33375" xr:uid="{00000000-0005-0000-0000-0000CD810000}"/>
    <cellStyle name="Note 8 2 2 6 8 2" xfId="33376" xr:uid="{00000000-0005-0000-0000-0000CE810000}"/>
    <cellStyle name="Note 8 2 2 6 9" xfId="33377" xr:uid="{00000000-0005-0000-0000-0000CF810000}"/>
    <cellStyle name="Note 8 2 2 6 9 2" xfId="33378" xr:uid="{00000000-0005-0000-0000-0000D0810000}"/>
    <cellStyle name="Note 8 2 2 7" xfId="33379" xr:uid="{00000000-0005-0000-0000-0000D1810000}"/>
    <cellStyle name="Note 8 2 2 7 2" xfId="33380" xr:uid="{00000000-0005-0000-0000-0000D2810000}"/>
    <cellStyle name="Note 8 2 2 7 2 2" xfId="33381" xr:uid="{00000000-0005-0000-0000-0000D3810000}"/>
    <cellStyle name="Note 8 2 2 7 3" xfId="33382" xr:uid="{00000000-0005-0000-0000-0000D4810000}"/>
    <cellStyle name="Note 8 2 2 8" xfId="33383" xr:uid="{00000000-0005-0000-0000-0000D5810000}"/>
    <cellStyle name="Note 8 2 2 8 2" xfId="33384" xr:uid="{00000000-0005-0000-0000-0000D6810000}"/>
    <cellStyle name="Note 8 2 2 9" xfId="33385" xr:uid="{00000000-0005-0000-0000-0000D7810000}"/>
    <cellStyle name="Note 8 2 2 9 2" xfId="33386" xr:uid="{00000000-0005-0000-0000-0000D8810000}"/>
    <cellStyle name="Note 8 2 3" xfId="33387" xr:uid="{00000000-0005-0000-0000-0000D9810000}"/>
    <cellStyle name="Note 8 2 3 2" xfId="33388" xr:uid="{00000000-0005-0000-0000-0000DA810000}"/>
    <cellStyle name="Note 8 2 3 2 2" xfId="33389" xr:uid="{00000000-0005-0000-0000-0000DB810000}"/>
    <cellStyle name="Note 8 2 3 2 2 2" xfId="33390" xr:uid="{00000000-0005-0000-0000-0000DC810000}"/>
    <cellStyle name="Note 8 2 3 2 3" xfId="33391" xr:uid="{00000000-0005-0000-0000-0000DD810000}"/>
    <cellStyle name="Note 8 2 3 3" xfId="33392" xr:uid="{00000000-0005-0000-0000-0000DE810000}"/>
    <cellStyle name="Note 8 2 3 3 2" xfId="33393" xr:uid="{00000000-0005-0000-0000-0000DF810000}"/>
    <cellStyle name="Note 8 2 3 3 2 2" xfId="33394" xr:uid="{00000000-0005-0000-0000-0000E0810000}"/>
    <cellStyle name="Note 8 2 3 3 3" xfId="33395" xr:uid="{00000000-0005-0000-0000-0000E1810000}"/>
    <cellStyle name="Note 8 2 3 4" xfId="33396" xr:uid="{00000000-0005-0000-0000-0000E2810000}"/>
    <cellStyle name="Note 8 2 3 4 2" xfId="33397" xr:uid="{00000000-0005-0000-0000-0000E3810000}"/>
    <cellStyle name="Note 8 2 3 5" xfId="33398" xr:uid="{00000000-0005-0000-0000-0000E4810000}"/>
    <cellStyle name="Note 8 2 3 5 2" xfId="33399" xr:uid="{00000000-0005-0000-0000-0000E5810000}"/>
    <cellStyle name="Note 8 2 3 6" xfId="33400" xr:uid="{00000000-0005-0000-0000-0000E6810000}"/>
    <cellStyle name="Note 8 2 3 6 2" xfId="33401" xr:uid="{00000000-0005-0000-0000-0000E7810000}"/>
    <cellStyle name="Note 8 2 3 7" xfId="33402" xr:uid="{00000000-0005-0000-0000-0000E8810000}"/>
    <cellStyle name="Note 8 2 3 7 2" xfId="33403" xr:uid="{00000000-0005-0000-0000-0000E9810000}"/>
    <cellStyle name="Note 8 2 3 8" xfId="33404" xr:uid="{00000000-0005-0000-0000-0000EA810000}"/>
    <cellStyle name="Note 8 2 4" xfId="33405" xr:uid="{00000000-0005-0000-0000-0000EB810000}"/>
    <cellStyle name="Note 8 2 4 10" xfId="33406" xr:uid="{00000000-0005-0000-0000-0000EC810000}"/>
    <cellStyle name="Note 8 2 4 10 2" xfId="33407" xr:uid="{00000000-0005-0000-0000-0000ED810000}"/>
    <cellStyle name="Note 8 2 4 11" xfId="33408" xr:uid="{00000000-0005-0000-0000-0000EE810000}"/>
    <cellStyle name="Note 8 2 4 2" xfId="33409" xr:uid="{00000000-0005-0000-0000-0000EF810000}"/>
    <cellStyle name="Note 8 2 4 2 2" xfId="33410" xr:uid="{00000000-0005-0000-0000-0000F0810000}"/>
    <cellStyle name="Note 8 2 4 2 2 2" xfId="33411" xr:uid="{00000000-0005-0000-0000-0000F1810000}"/>
    <cellStyle name="Note 8 2 4 2 3" xfId="33412" xr:uid="{00000000-0005-0000-0000-0000F2810000}"/>
    <cellStyle name="Note 8 2 4 3" xfId="33413" xr:uid="{00000000-0005-0000-0000-0000F3810000}"/>
    <cellStyle name="Note 8 2 4 3 2" xfId="33414" xr:uid="{00000000-0005-0000-0000-0000F4810000}"/>
    <cellStyle name="Note 8 2 4 4" xfId="33415" xr:uid="{00000000-0005-0000-0000-0000F5810000}"/>
    <cellStyle name="Note 8 2 4 4 2" xfId="33416" xr:uid="{00000000-0005-0000-0000-0000F6810000}"/>
    <cellStyle name="Note 8 2 4 5" xfId="33417" xr:uid="{00000000-0005-0000-0000-0000F7810000}"/>
    <cellStyle name="Note 8 2 4 5 2" xfId="33418" xr:uid="{00000000-0005-0000-0000-0000F8810000}"/>
    <cellStyle name="Note 8 2 4 6" xfId="33419" xr:uid="{00000000-0005-0000-0000-0000F9810000}"/>
    <cellStyle name="Note 8 2 4 6 2" xfId="33420" xr:uid="{00000000-0005-0000-0000-0000FA810000}"/>
    <cellStyle name="Note 8 2 4 7" xfId="33421" xr:uid="{00000000-0005-0000-0000-0000FB810000}"/>
    <cellStyle name="Note 8 2 4 7 2" xfId="33422" xr:uid="{00000000-0005-0000-0000-0000FC810000}"/>
    <cellStyle name="Note 8 2 4 8" xfId="33423" xr:uid="{00000000-0005-0000-0000-0000FD810000}"/>
    <cellStyle name="Note 8 2 4 8 2" xfId="33424" xr:uid="{00000000-0005-0000-0000-0000FE810000}"/>
    <cellStyle name="Note 8 2 4 9" xfId="33425" xr:uid="{00000000-0005-0000-0000-0000FF810000}"/>
    <cellStyle name="Note 8 2 4 9 2" xfId="33426" xr:uid="{00000000-0005-0000-0000-000000820000}"/>
    <cellStyle name="Note 8 2 5" xfId="33427" xr:uid="{00000000-0005-0000-0000-000001820000}"/>
    <cellStyle name="Note 8 2 5 10" xfId="33428" xr:uid="{00000000-0005-0000-0000-000002820000}"/>
    <cellStyle name="Note 8 2 5 10 2" xfId="33429" xr:uid="{00000000-0005-0000-0000-000003820000}"/>
    <cellStyle name="Note 8 2 5 11" xfId="33430" xr:uid="{00000000-0005-0000-0000-000004820000}"/>
    <cellStyle name="Note 8 2 5 2" xfId="33431" xr:uid="{00000000-0005-0000-0000-000005820000}"/>
    <cellStyle name="Note 8 2 5 2 2" xfId="33432" xr:uid="{00000000-0005-0000-0000-000006820000}"/>
    <cellStyle name="Note 8 2 5 2 2 2" xfId="33433" xr:uid="{00000000-0005-0000-0000-000007820000}"/>
    <cellStyle name="Note 8 2 5 2 3" xfId="33434" xr:uid="{00000000-0005-0000-0000-000008820000}"/>
    <cellStyle name="Note 8 2 5 3" xfId="33435" xr:uid="{00000000-0005-0000-0000-000009820000}"/>
    <cellStyle name="Note 8 2 5 3 2" xfId="33436" xr:uid="{00000000-0005-0000-0000-00000A820000}"/>
    <cellStyle name="Note 8 2 5 4" xfId="33437" xr:uid="{00000000-0005-0000-0000-00000B820000}"/>
    <cellStyle name="Note 8 2 5 4 2" xfId="33438" xr:uid="{00000000-0005-0000-0000-00000C820000}"/>
    <cellStyle name="Note 8 2 5 5" xfId="33439" xr:uid="{00000000-0005-0000-0000-00000D820000}"/>
    <cellStyle name="Note 8 2 5 5 2" xfId="33440" xr:uid="{00000000-0005-0000-0000-00000E820000}"/>
    <cellStyle name="Note 8 2 5 6" xfId="33441" xr:uid="{00000000-0005-0000-0000-00000F820000}"/>
    <cellStyle name="Note 8 2 5 6 2" xfId="33442" xr:uid="{00000000-0005-0000-0000-000010820000}"/>
    <cellStyle name="Note 8 2 5 7" xfId="33443" xr:uid="{00000000-0005-0000-0000-000011820000}"/>
    <cellStyle name="Note 8 2 5 7 2" xfId="33444" xr:uid="{00000000-0005-0000-0000-000012820000}"/>
    <cellStyle name="Note 8 2 5 8" xfId="33445" xr:uid="{00000000-0005-0000-0000-000013820000}"/>
    <cellStyle name="Note 8 2 5 8 2" xfId="33446" xr:uid="{00000000-0005-0000-0000-000014820000}"/>
    <cellStyle name="Note 8 2 5 9" xfId="33447" xr:uid="{00000000-0005-0000-0000-000015820000}"/>
    <cellStyle name="Note 8 2 5 9 2" xfId="33448" xr:uid="{00000000-0005-0000-0000-000016820000}"/>
    <cellStyle name="Note 8 2 6" xfId="33449" xr:uid="{00000000-0005-0000-0000-000017820000}"/>
    <cellStyle name="Note 8 2 6 10" xfId="33450" xr:uid="{00000000-0005-0000-0000-000018820000}"/>
    <cellStyle name="Note 8 2 6 10 2" xfId="33451" xr:uid="{00000000-0005-0000-0000-000019820000}"/>
    <cellStyle name="Note 8 2 6 11" xfId="33452" xr:uid="{00000000-0005-0000-0000-00001A820000}"/>
    <cellStyle name="Note 8 2 6 2" xfId="33453" xr:uid="{00000000-0005-0000-0000-00001B820000}"/>
    <cellStyle name="Note 8 2 6 2 2" xfId="33454" xr:uid="{00000000-0005-0000-0000-00001C820000}"/>
    <cellStyle name="Note 8 2 6 2 2 2" xfId="33455" xr:uid="{00000000-0005-0000-0000-00001D820000}"/>
    <cellStyle name="Note 8 2 6 2 3" xfId="33456" xr:uid="{00000000-0005-0000-0000-00001E820000}"/>
    <cellStyle name="Note 8 2 6 3" xfId="33457" xr:uid="{00000000-0005-0000-0000-00001F820000}"/>
    <cellStyle name="Note 8 2 6 3 2" xfId="33458" xr:uid="{00000000-0005-0000-0000-000020820000}"/>
    <cellStyle name="Note 8 2 6 4" xfId="33459" xr:uid="{00000000-0005-0000-0000-000021820000}"/>
    <cellStyle name="Note 8 2 6 4 2" xfId="33460" xr:uid="{00000000-0005-0000-0000-000022820000}"/>
    <cellStyle name="Note 8 2 6 5" xfId="33461" xr:uid="{00000000-0005-0000-0000-000023820000}"/>
    <cellStyle name="Note 8 2 6 5 2" xfId="33462" xr:uid="{00000000-0005-0000-0000-000024820000}"/>
    <cellStyle name="Note 8 2 6 6" xfId="33463" xr:uid="{00000000-0005-0000-0000-000025820000}"/>
    <cellStyle name="Note 8 2 6 6 2" xfId="33464" xr:uid="{00000000-0005-0000-0000-000026820000}"/>
    <cellStyle name="Note 8 2 6 7" xfId="33465" xr:uid="{00000000-0005-0000-0000-000027820000}"/>
    <cellStyle name="Note 8 2 6 7 2" xfId="33466" xr:uid="{00000000-0005-0000-0000-000028820000}"/>
    <cellStyle name="Note 8 2 6 8" xfId="33467" xr:uid="{00000000-0005-0000-0000-000029820000}"/>
    <cellStyle name="Note 8 2 6 8 2" xfId="33468" xr:uid="{00000000-0005-0000-0000-00002A820000}"/>
    <cellStyle name="Note 8 2 6 9" xfId="33469" xr:uid="{00000000-0005-0000-0000-00002B820000}"/>
    <cellStyle name="Note 8 2 6 9 2" xfId="33470" xr:uid="{00000000-0005-0000-0000-00002C820000}"/>
    <cellStyle name="Note 8 2 7" xfId="33471" xr:uid="{00000000-0005-0000-0000-00002D820000}"/>
    <cellStyle name="Note 8 2 7 10" xfId="33472" xr:uid="{00000000-0005-0000-0000-00002E820000}"/>
    <cellStyle name="Note 8 2 7 10 2" xfId="33473" xr:uid="{00000000-0005-0000-0000-00002F820000}"/>
    <cellStyle name="Note 8 2 7 11" xfId="33474" xr:uid="{00000000-0005-0000-0000-000030820000}"/>
    <cellStyle name="Note 8 2 7 2" xfId="33475" xr:uid="{00000000-0005-0000-0000-000031820000}"/>
    <cellStyle name="Note 8 2 7 2 2" xfId="33476" xr:uid="{00000000-0005-0000-0000-000032820000}"/>
    <cellStyle name="Note 8 2 7 2 2 2" xfId="33477" xr:uid="{00000000-0005-0000-0000-000033820000}"/>
    <cellStyle name="Note 8 2 7 2 3" xfId="33478" xr:uid="{00000000-0005-0000-0000-000034820000}"/>
    <cellStyle name="Note 8 2 7 3" xfId="33479" xr:uid="{00000000-0005-0000-0000-000035820000}"/>
    <cellStyle name="Note 8 2 7 3 2" xfId="33480" xr:uid="{00000000-0005-0000-0000-000036820000}"/>
    <cellStyle name="Note 8 2 7 4" xfId="33481" xr:uid="{00000000-0005-0000-0000-000037820000}"/>
    <cellStyle name="Note 8 2 7 4 2" xfId="33482" xr:uid="{00000000-0005-0000-0000-000038820000}"/>
    <cellStyle name="Note 8 2 7 5" xfId="33483" xr:uid="{00000000-0005-0000-0000-000039820000}"/>
    <cellStyle name="Note 8 2 7 5 2" xfId="33484" xr:uid="{00000000-0005-0000-0000-00003A820000}"/>
    <cellStyle name="Note 8 2 7 6" xfId="33485" xr:uid="{00000000-0005-0000-0000-00003B820000}"/>
    <cellStyle name="Note 8 2 7 6 2" xfId="33486" xr:uid="{00000000-0005-0000-0000-00003C820000}"/>
    <cellStyle name="Note 8 2 7 7" xfId="33487" xr:uid="{00000000-0005-0000-0000-00003D820000}"/>
    <cellStyle name="Note 8 2 7 7 2" xfId="33488" xr:uid="{00000000-0005-0000-0000-00003E820000}"/>
    <cellStyle name="Note 8 2 7 8" xfId="33489" xr:uid="{00000000-0005-0000-0000-00003F820000}"/>
    <cellStyle name="Note 8 2 7 8 2" xfId="33490" xr:uid="{00000000-0005-0000-0000-000040820000}"/>
    <cellStyle name="Note 8 2 7 9" xfId="33491" xr:uid="{00000000-0005-0000-0000-000041820000}"/>
    <cellStyle name="Note 8 2 7 9 2" xfId="33492" xr:uid="{00000000-0005-0000-0000-000042820000}"/>
    <cellStyle name="Note 8 2 8" xfId="33493" xr:uid="{00000000-0005-0000-0000-000043820000}"/>
    <cellStyle name="Note 8 2 8 2" xfId="33494" xr:uid="{00000000-0005-0000-0000-000044820000}"/>
    <cellStyle name="Note 8 2 8 2 2" xfId="33495" xr:uid="{00000000-0005-0000-0000-000045820000}"/>
    <cellStyle name="Note 8 2 8 3" xfId="33496" xr:uid="{00000000-0005-0000-0000-000046820000}"/>
    <cellStyle name="Note 8 2 9" xfId="33497" xr:uid="{00000000-0005-0000-0000-000047820000}"/>
    <cellStyle name="Note 8 2 9 2" xfId="33498" xr:uid="{00000000-0005-0000-0000-000048820000}"/>
    <cellStyle name="Note 8 2_7 - Cap Add WS" xfId="33499" xr:uid="{00000000-0005-0000-0000-000049820000}"/>
    <cellStyle name="Note 8 3" xfId="33500" xr:uid="{00000000-0005-0000-0000-00004A820000}"/>
    <cellStyle name="Note 8 3 10" xfId="33501" xr:uid="{00000000-0005-0000-0000-00004B820000}"/>
    <cellStyle name="Note 8 3 10 2" xfId="33502" xr:uid="{00000000-0005-0000-0000-00004C820000}"/>
    <cellStyle name="Note 8 3 11" xfId="33503" xr:uid="{00000000-0005-0000-0000-00004D820000}"/>
    <cellStyle name="Note 8 3 11 2" xfId="33504" xr:uid="{00000000-0005-0000-0000-00004E820000}"/>
    <cellStyle name="Note 8 3 12" xfId="33505" xr:uid="{00000000-0005-0000-0000-00004F820000}"/>
    <cellStyle name="Note 8 3 12 2" xfId="33506" xr:uid="{00000000-0005-0000-0000-000050820000}"/>
    <cellStyle name="Note 8 3 13" xfId="33507" xr:uid="{00000000-0005-0000-0000-000051820000}"/>
    <cellStyle name="Note 8 3 13 2" xfId="33508" xr:uid="{00000000-0005-0000-0000-000052820000}"/>
    <cellStyle name="Note 8 3 14" xfId="33509" xr:uid="{00000000-0005-0000-0000-000053820000}"/>
    <cellStyle name="Note 8 3 2" xfId="33510" xr:uid="{00000000-0005-0000-0000-000054820000}"/>
    <cellStyle name="Note 8 3 2 10" xfId="33511" xr:uid="{00000000-0005-0000-0000-000055820000}"/>
    <cellStyle name="Note 8 3 2 10 2" xfId="33512" xr:uid="{00000000-0005-0000-0000-000056820000}"/>
    <cellStyle name="Note 8 3 2 11" xfId="33513" xr:uid="{00000000-0005-0000-0000-000057820000}"/>
    <cellStyle name="Note 8 3 2 11 2" xfId="33514" xr:uid="{00000000-0005-0000-0000-000058820000}"/>
    <cellStyle name="Note 8 3 2 12" xfId="33515" xr:uid="{00000000-0005-0000-0000-000059820000}"/>
    <cellStyle name="Note 8 3 2 12 2" xfId="33516" xr:uid="{00000000-0005-0000-0000-00005A820000}"/>
    <cellStyle name="Note 8 3 2 13" xfId="33517" xr:uid="{00000000-0005-0000-0000-00005B820000}"/>
    <cellStyle name="Note 8 3 2 2" xfId="33518" xr:uid="{00000000-0005-0000-0000-00005C820000}"/>
    <cellStyle name="Note 8 3 2 2 2" xfId="33519" xr:uid="{00000000-0005-0000-0000-00005D820000}"/>
    <cellStyle name="Note 8 3 2 2 2 2" xfId="33520" xr:uid="{00000000-0005-0000-0000-00005E820000}"/>
    <cellStyle name="Note 8 3 2 2 2 2 2" xfId="33521" xr:uid="{00000000-0005-0000-0000-00005F820000}"/>
    <cellStyle name="Note 8 3 2 2 2 3" xfId="33522" xr:uid="{00000000-0005-0000-0000-000060820000}"/>
    <cellStyle name="Note 8 3 2 2 3" xfId="33523" xr:uid="{00000000-0005-0000-0000-000061820000}"/>
    <cellStyle name="Note 8 3 2 2 3 2" xfId="33524" xr:uid="{00000000-0005-0000-0000-000062820000}"/>
    <cellStyle name="Note 8 3 2 2 3 2 2" xfId="33525" xr:uid="{00000000-0005-0000-0000-000063820000}"/>
    <cellStyle name="Note 8 3 2 2 3 3" xfId="33526" xr:uid="{00000000-0005-0000-0000-000064820000}"/>
    <cellStyle name="Note 8 3 2 2 4" xfId="33527" xr:uid="{00000000-0005-0000-0000-000065820000}"/>
    <cellStyle name="Note 8 3 2 2 4 2" xfId="33528" xr:uid="{00000000-0005-0000-0000-000066820000}"/>
    <cellStyle name="Note 8 3 2 2 5" xfId="33529" xr:uid="{00000000-0005-0000-0000-000067820000}"/>
    <cellStyle name="Note 8 3 2 2 5 2" xfId="33530" xr:uid="{00000000-0005-0000-0000-000068820000}"/>
    <cellStyle name="Note 8 3 2 2 6" xfId="33531" xr:uid="{00000000-0005-0000-0000-000069820000}"/>
    <cellStyle name="Note 8 3 2 2 6 2" xfId="33532" xr:uid="{00000000-0005-0000-0000-00006A820000}"/>
    <cellStyle name="Note 8 3 2 2 7" xfId="33533" xr:uid="{00000000-0005-0000-0000-00006B820000}"/>
    <cellStyle name="Note 8 3 2 2 7 2" xfId="33534" xr:uid="{00000000-0005-0000-0000-00006C820000}"/>
    <cellStyle name="Note 8 3 2 2 8" xfId="33535" xr:uid="{00000000-0005-0000-0000-00006D820000}"/>
    <cellStyle name="Note 8 3 2 3" xfId="33536" xr:uid="{00000000-0005-0000-0000-00006E820000}"/>
    <cellStyle name="Note 8 3 2 3 10" xfId="33537" xr:uid="{00000000-0005-0000-0000-00006F820000}"/>
    <cellStyle name="Note 8 3 2 3 10 2" xfId="33538" xr:uid="{00000000-0005-0000-0000-000070820000}"/>
    <cellStyle name="Note 8 3 2 3 11" xfId="33539" xr:uid="{00000000-0005-0000-0000-000071820000}"/>
    <cellStyle name="Note 8 3 2 3 2" xfId="33540" xr:uid="{00000000-0005-0000-0000-000072820000}"/>
    <cellStyle name="Note 8 3 2 3 2 2" xfId="33541" xr:uid="{00000000-0005-0000-0000-000073820000}"/>
    <cellStyle name="Note 8 3 2 3 2 2 2" xfId="33542" xr:uid="{00000000-0005-0000-0000-000074820000}"/>
    <cellStyle name="Note 8 3 2 3 2 3" xfId="33543" xr:uid="{00000000-0005-0000-0000-000075820000}"/>
    <cellStyle name="Note 8 3 2 3 3" xfId="33544" xr:uid="{00000000-0005-0000-0000-000076820000}"/>
    <cellStyle name="Note 8 3 2 3 3 2" xfId="33545" xr:uid="{00000000-0005-0000-0000-000077820000}"/>
    <cellStyle name="Note 8 3 2 3 4" xfId="33546" xr:uid="{00000000-0005-0000-0000-000078820000}"/>
    <cellStyle name="Note 8 3 2 3 4 2" xfId="33547" xr:uid="{00000000-0005-0000-0000-000079820000}"/>
    <cellStyle name="Note 8 3 2 3 5" xfId="33548" xr:uid="{00000000-0005-0000-0000-00007A820000}"/>
    <cellStyle name="Note 8 3 2 3 5 2" xfId="33549" xr:uid="{00000000-0005-0000-0000-00007B820000}"/>
    <cellStyle name="Note 8 3 2 3 6" xfId="33550" xr:uid="{00000000-0005-0000-0000-00007C820000}"/>
    <cellStyle name="Note 8 3 2 3 6 2" xfId="33551" xr:uid="{00000000-0005-0000-0000-00007D820000}"/>
    <cellStyle name="Note 8 3 2 3 7" xfId="33552" xr:uid="{00000000-0005-0000-0000-00007E820000}"/>
    <cellStyle name="Note 8 3 2 3 7 2" xfId="33553" xr:uid="{00000000-0005-0000-0000-00007F820000}"/>
    <cellStyle name="Note 8 3 2 3 8" xfId="33554" xr:uid="{00000000-0005-0000-0000-000080820000}"/>
    <cellStyle name="Note 8 3 2 3 8 2" xfId="33555" xr:uid="{00000000-0005-0000-0000-000081820000}"/>
    <cellStyle name="Note 8 3 2 3 9" xfId="33556" xr:uid="{00000000-0005-0000-0000-000082820000}"/>
    <cellStyle name="Note 8 3 2 3 9 2" xfId="33557" xr:uid="{00000000-0005-0000-0000-000083820000}"/>
    <cellStyle name="Note 8 3 2 4" xfId="33558" xr:uid="{00000000-0005-0000-0000-000084820000}"/>
    <cellStyle name="Note 8 3 2 4 10" xfId="33559" xr:uid="{00000000-0005-0000-0000-000085820000}"/>
    <cellStyle name="Note 8 3 2 4 10 2" xfId="33560" xr:uid="{00000000-0005-0000-0000-000086820000}"/>
    <cellStyle name="Note 8 3 2 4 11" xfId="33561" xr:uid="{00000000-0005-0000-0000-000087820000}"/>
    <cellStyle name="Note 8 3 2 4 2" xfId="33562" xr:uid="{00000000-0005-0000-0000-000088820000}"/>
    <cellStyle name="Note 8 3 2 4 2 2" xfId="33563" xr:uid="{00000000-0005-0000-0000-000089820000}"/>
    <cellStyle name="Note 8 3 2 4 2 2 2" xfId="33564" xr:uid="{00000000-0005-0000-0000-00008A820000}"/>
    <cellStyle name="Note 8 3 2 4 2 3" xfId="33565" xr:uid="{00000000-0005-0000-0000-00008B820000}"/>
    <cellStyle name="Note 8 3 2 4 3" xfId="33566" xr:uid="{00000000-0005-0000-0000-00008C820000}"/>
    <cellStyle name="Note 8 3 2 4 3 2" xfId="33567" xr:uid="{00000000-0005-0000-0000-00008D820000}"/>
    <cellStyle name="Note 8 3 2 4 4" xfId="33568" xr:uid="{00000000-0005-0000-0000-00008E820000}"/>
    <cellStyle name="Note 8 3 2 4 4 2" xfId="33569" xr:uid="{00000000-0005-0000-0000-00008F820000}"/>
    <cellStyle name="Note 8 3 2 4 5" xfId="33570" xr:uid="{00000000-0005-0000-0000-000090820000}"/>
    <cellStyle name="Note 8 3 2 4 5 2" xfId="33571" xr:uid="{00000000-0005-0000-0000-000091820000}"/>
    <cellStyle name="Note 8 3 2 4 6" xfId="33572" xr:uid="{00000000-0005-0000-0000-000092820000}"/>
    <cellStyle name="Note 8 3 2 4 6 2" xfId="33573" xr:uid="{00000000-0005-0000-0000-000093820000}"/>
    <cellStyle name="Note 8 3 2 4 7" xfId="33574" xr:uid="{00000000-0005-0000-0000-000094820000}"/>
    <cellStyle name="Note 8 3 2 4 7 2" xfId="33575" xr:uid="{00000000-0005-0000-0000-000095820000}"/>
    <cellStyle name="Note 8 3 2 4 8" xfId="33576" xr:uid="{00000000-0005-0000-0000-000096820000}"/>
    <cellStyle name="Note 8 3 2 4 8 2" xfId="33577" xr:uid="{00000000-0005-0000-0000-000097820000}"/>
    <cellStyle name="Note 8 3 2 4 9" xfId="33578" xr:uid="{00000000-0005-0000-0000-000098820000}"/>
    <cellStyle name="Note 8 3 2 4 9 2" xfId="33579" xr:uid="{00000000-0005-0000-0000-000099820000}"/>
    <cellStyle name="Note 8 3 2 5" xfId="33580" xr:uid="{00000000-0005-0000-0000-00009A820000}"/>
    <cellStyle name="Note 8 3 2 5 10" xfId="33581" xr:uid="{00000000-0005-0000-0000-00009B820000}"/>
    <cellStyle name="Note 8 3 2 5 10 2" xfId="33582" xr:uid="{00000000-0005-0000-0000-00009C820000}"/>
    <cellStyle name="Note 8 3 2 5 11" xfId="33583" xr:uid="{00000000-0005-0000-0000-00009D820000}"/>
    <cellStyle name="Note 8 3 2 5 2" xfId="33584" xr:uid="{00000000-0005-0000-0000-00009E820000}"/>
    <cellStyle name="Note 8 3 2 5 2 2" xfId="33585" xr:uid="{00000000-0005-0000-0000-00009F820000}"/>
    <cellStyle name="Note 8 3 2 5 2 2 2" xfId="33586" xr:uid="{00000000-0005-0000-0000-0000A0820000}"/>
    <cellStyle name="Note 8 3 2 5 2 3" xfId="33587" xr:uid="{00000000-0005-0000-0000-0000A1820000}"/>
    <cellStyle name="Note 8 3 2 5 3" xfId="33588" xr:uid="{00000000-0005-0000-0000-0000A2820000}"/>
    <cellStyle name="Note 8 3 2 5 3 2" xfId="33589" xr:uid="{00000000-0005-0000-0000-0000A3820000}"/>
    <cellStyle name="Note 8 3 2 5 4" xfId="33590" xr:uid="{00000000-0005-0000-0000-0000A4820000}"/>
    <cellStyle name="Note 8 3 2 5 4 2" xfId="33591" xr:uid="{00000000-0005-0000-0000-0000A5820000}"/>
    <cellStyle name="Note 8 3 2 5 5" xfId="33592" xr:uid="{00000000-0005-0000-0000-0000A6820000}"/>
    <cellStyle name="Note 8 3 2 5 5 2" xfId="33593" xr:uid="{00000000-0005-0000-0000-0000A7820000}"/>
    <cellStyle name="Note 8 3 2 5 6" xfId="33594" xr:uid="{00000000-0005-0000-0000-0000A8820000}"/>
    <cellStyle name="Note 8 3 2 5 6 2" xfId="33595" xr:uid="{00000000-0005-0000-0000-0000A9820000}"/>
    <cellStyle name="Note 8 3 2 5 7" xfId="33596" xr:uid="{00000000-0005-0000-0000-0000AA820000}"/>
    <cellStyle name="Note 8 3 2 5 7 2" xfId="33597" xr:uid="{00000000-0005-0000-0000-0000AB820000}"/>
    <cellStyle name="Note 8 3 2 5 8" xfId="33598" xr:uid="{00000000-0005-0000-0000-0000AC820000}"/>
    <cellStyle name="Note 8 3 2 5 8 2" xfId="33599" xr:uid="{00000000-0005-0000-0000-0000AD820000}"/>
    <cellStyle name="Note 8 3 2 5 9" xfId="33600" xr:uid="{00000000-0005-0000-0000-0000AE820000}"/>
    <cellStyle name="Note 8 3 2 5 9 2" xfId="33601" xr:uid="{00000000-0005-0000-0000-0000AF820000}"/>
    <cellStyle name="Note 8 3 2 6" xfId="33602" xr:uid="{00000000-0005-0000-0000-0000B0820000}"/>
    <cellStyle name="Note 8 3 2 6 10" xfId="33603" xr:uid="{00000000-0005-0000-0000-0000B1820000}"/>
    <cellStyle name="Note 8 3 2 6 10 2" xfId="33604" xr:uid="{00000000-0005-0000-0000-0000B2820000}"/>
    <cellStyle name="Note 8 3 2 6 11" xfId="33605" xr:uid="{00000000-0005-0000-0000-0000B3820000}"/>
    <cellStyle name="Note 8 3 2 6 2" xfId="33606" xr:uid="{00000000-0005-0000-0000-0000B4820000}"/>
    <cellStyle name="Note 8 3 2 6 2 2" xfId="33607" xr:uid="{00000000-0005-0000-0000-0000B5820000}"/>
    <cellStyle name="Note 8 3 2 6 2 2 2" xfId="33608" xr:uid="{00000000-0005-0000-0000-0000B6820000}"/>
    <cellStyle name="Note 8 3 2 6 2 3" xfId="33609" xr:uid="{00000000-0005-0000-0000-0000B7820000}"/>
    <cellStyle name="Note 8 3 2 6 3" xfId="33610" xr:uid="{00000000-0005-0000-0000-0000B8820000}"/>
    <cellStyle name="Note 8 3 2 6 3 2" xfId="33611" xr:uid="{00000000-0005-0000-0000-0000B9820000}"/>
    <cellStyle name="Note 8 3 2 6 4" xfId="33612" xr:uid="{00000000-0005-0000-0000-0000BA820000}"/>
    <cellStyle name="Note 8 3 2 6 4 2" xfId="33613" xr:uid="{00000000-0005-0000-0000-0000BB820000}"/>
    <cellStyle name="Note 8 3 2 6 5" xfId="33614" xr:uid="{00000000-0005-0000-0000-0000BC820000}"/>
    <cellStyle name="Note 8 3 2 6 5 2" xfId="33615" xr:uid="{00000000-0005-0000-0000-0000BD820000}"/>
    <cellStyle name="Note 8 3 2 6 6" xfId="33616" xr:uid="{00000000-0005-0000-0000-0000BE820000}"/>
    <cellStyle name="Note 8 3 2 6 6 2" xfId="33617" xr:uid="{00000000-0005-0000-0000-0000BF820000}"/>
    <cellStyle name="Note 8 3 2 6 7" xfId="33618" xr:uid="{00000000-0005-0000-0000-0000C0820000}"/>
    <cellStyle name="Note 8 3 2 6 7 2" xfId="33619" xr:uid="{00000000-0005-0000-0000-0000C1820000}"/>
    <cellStyle name="Note 8 3 2 6 8" xfId="33620" xr:uid="{00000000-0005-0000-0000-0000C2820000}"/>
    <cellStyle name="Note 8 3 2 6 8 2" xfId="33621" xr:uid="{00000000-0005-0000-0000-0000C3820000}"/>
    <cellStyle name="Note 8 3 2 6 9" xfId="33622" xr:uid="{00000000-0005-0000-0000-0000C4820000}"/>
    <cellStyle name="Note 8 3 2 6 9 2" xfId="33623" xr:uid="{00000000-0005-0000-0000-0000C5820000}"/>
    <cellStyle name="Note 8 3 2 7" xfId="33624" xr:uid="{00000000-0005-0000-0000-0000C6820000}"/>
    <cellStyle name="Note 8 3 2 7 2" xfId="33625" xr:uid="{00000000-0005-0000-0000-0000C7820000}"/>
    <cellStyle name="Note 8 3 2 7 2 2" xfId="33626" xr:uid="{00000000-0005-0000-0000-0000C8820000}"/>
    <cellStyle name="Note 8 3 2 7 3" xfId="33627" xr:uid="{00000000-0005-0000-0000-0000C9820000}"/>
    <cellStyle name="Note 8 3 2 8" xfId="33628" xr:uid="{00000000-0005-0000-0000-0000CA820000}"/>
    <cellStyle name="Note 8 3 2 8 2" xfId="33629" xr:uid="{00000000-0005-0000-0000-0000CB820000}"/>
    <cellStyle name="Note 8 3 2 9" xfId="33630" xr:uid="{00000000-0005-0000-0000-0000CC820000}"/>
    <cellStyle name="Note 8 3 2 9 2" xfId="33631" xr:uid="{00000000-0005-0000-0000-0000CD820000}"/>
    <cellStyle name="Note 8 3 3" xfId="33632" xr:uid="{00000000-0005-0000-0000-0000CE820000}"/>
    <cellStyle name="Note 8 3 3 2" xfId="33633" xr:uid="{00000000-0005-0000-0000-0000CF820000}"/>
    <cellStyle name="Note 8 3 3 2 2" xfId="33634" xr:uid="{00000000-0005-0000-0000-0000D0820000}"/>
    <cellStyle name="Note 8 3 3 2 2 2" xfId="33635" xr:uid="{00000000-0005-0000-0000-0000D1820000}"/>
    <cellStyle name="Note 8 3 3 2 3" xfId="33636" xr:uid="{00000000-0005-0000-0000-0000D2820000}"/>
    <cellStyle name="Note 8 3 3 3" xfId="33637" xr:uid="{00000000-0005-0000-0000-0000D3820000}"/>
    <cellStyle name="Note 8 3 3 3 2" xfId="33638" xr:uid="{00000000-0005-0000-0000-0000D4820000}"/>
    <cellStyle name="Note 8 3 3 3 2 2" xfId="33639" xr:uid="{00000000-0005-0000-0000-0000D5820000}"/>
    <cellStyle name="Note 8 3 3 3 3" xfId="33640" xr:uid="{00000000-0005-0000-0000-0000D6820000}"/>
    <cellStyle name="Note 8 3 3 4" xfId="33641" xr:uid="{00000000-0005-0000-0000-0000D7820000}"/>
    <cellStyle name="Note 8 3 3 4 2" xfId="33642" xr:uid="{00000000-0005-0000-0000-0000D8820000}"/>
    <cellStyle name="Note 8 3 3 5" xfId="33643" xr:uid="{00000000-0005-0000-0000-0000D9820000}"/>
    <cellStyle name="Note 8 3 3 5 2" xfId="33644" xr:uid="{00000000-0005-0000-0000-0000DA820000}"/>
    <cellStyle name="Note 8 3 3 6" xfId="33645" xr:uid="{00000000-0005-0000-0000-0000DB820000}"/>
    <cellStyle name="Note 8 3 3 6 2" xfId="33646" xr:uid="{00000000-0005-0000-0000-0000DC820000}"/>
    <cellStyle name="Note 8 3 3 7" xfId="33647" xr:uid="{00000000-0005-0000-0000-0000DD820000}"/>
    <cellStyle name="Note 8 3 3 7 2" xfId="33648" xr:uid="{00000000-0005-0000-0000-0000DE820000}"/>
    <cellStyle name="Note 8 3 3 8" xfId="33649" xr:uid="{00000000-0005-0000-0000-0000DF820000}"/>
    <cellStyle name="Note 8 3 4" xfId="33650" xr:uid="{00000000-0005-0000-0000-0000E0820000}"/>
    <cellStyle name="Note 8 3 4 10" xfId="33651" xr:uid="{00000000-0005-0000-0000-0000E1820000}"/>
    <cellStyle name="Note 8 3 4 10 2" xfId="33652" xr:uid="{00000000-0005-0000-0000-0000E2820000}"/>
    <cellStyle name="Note 8 3 4 11" xfId="33653" xr:uid="{00000000-0005-0000-0000-0000E3820000}"/>
    <cellStyle name="Note 8 3 4 2" xfId="33654" xr:uid="{00000000-0005-0000-0000-0000E4820000}"/>
    <cellStyle name="Note 8 3 4 2 2" xfId="33655" xr:uid="{00000000-0005-0000-0000-0000E5820000}"/>
    <cellStyle name="Note 8 3 4 2 2 2" xfId="33656" xr:uid="{00000000-0005-0000-0000-0000E6820000}"/>
    <cellStyle name="Note 8 3 4 2 3" xfId="33657" xr:uid="{00000000-0005-0000-0000-0000E7820000}"/>
    <cellStyle name="Note 8 3 4 3" xfId="33658" xr:uid="{00000000-0005-0000-0000-0000E8820000}"/>
    <cellStyle name="Note 8 3 4 3 2" xfId="33659" xr:uid="{00000000-0005-0000-0000-0000E9820000}"/>
    <cellStyle name="Note 8 3 4 4" xfId="33660" xr:uid="{00000000-0005-0000-0000-0000EA820000}"/>
    <cellStyle name="Note 8 3 4 4 2" xfId="33661" xr:uid="{00000000-0005-0000-0000-0000EB820000}"/>
    <cellStyle name="Note 8 3 4 5" xfId="33662" xr:uid="{00000000-0005-0000-0000-0000EC820000}"/>
    <cellStyle name="Note 8 3 4 5 2" xfId="33663" xr:uid="{00000000-0005-0000-0000-0000ED820000}"/>
    <cellStyle name="Note 8 3 4 6" xfId="33664" xr:uid="{00000000-0005-0000-0000-0000EE820000}"/>
    <cellStyle name="Note 8 3 4 6 2" xfId="33665" xr:uid="{00000000-0005-0000-0000-0000EF820000}"/>
    <cellStyle name="Note 8 3 4 7" xfId="33666" xr:uid="{00000000-0005-0000-0000-0000F0820000}"/>
    <cellStyle name="Note 8 3 4 7 2" xfId="33667" xr:uid="{00000000-0005-0000-0000-0000F1820000}"/>
    <cellStyle name="Note 8 3 4 8" xfId="33668" xr:uid="{00000000-0005-0000-0000-0000F2820000}"/>
    <cellStyle name="Note 8 3 4 8 2" xfId="33669" xr:uid="{00000000-0005-0000-0000-0000F3820000}"/>
    <cellStyle name="Note 8 3 4 9" xfId="33670" xr:uid="{00000000-0005-0000-0000-0000F4820000}"/>
    <cellStyle name="Note 8 3 4 9 2" xfId="33671" xr:uid="{00000000-0005-0000-0000-0000F5820000}"/>
    <cellStyle name="Note 8 3 5" xfId="33672" xr:uid="{00000000-0005-0000-0000-0000F6820000}"/>
    <cellStyle name="Note 8 3 5 10" xfId="33673" xr:uid="{00000000-0005-0000-0000-0000F7820000}"/>
    <cellStyle name="Note 8 3 5 10 2" xfId="33674" xr:uid="{00000000-0005-0000-0000-0000F8820000}"/>
    <cellStyle name="Note 8 3 5 11" xfId="33675" xr:uid="{00000000-0005-0000-0000-0000F9820000}"/>
    <cellStyle name="Note 8 3 5 2" xfId="33676" xr:uid="{00000000-0005-0000-0000-0000FA820000}"/>
    <cellStyle name="Note 8 3 5 2 2" xfId="33677" xr:uid="{00000000-0005-0000-0000-0000FB820000}"/>
    <cellStyle name="Note 8 3 5 2 2 2" xfId="33678" xr:uid="{00000000-0005-0000-0000-0000FC820000}"/>
    <cellStyle name="Note 8 3 5 2 3" xfId="33679" xr:uid="{00000000-0005-0000-0000-0000FD820000}"/>
    <cellStyle name="Note 8 3 5 3" xfId="33680" xr:uid="{00000000-0005-0000-0000-0000FE820000}"/>
    <cellStyle name="Note 8 3 5 3 2" xfId="33681" xr:uid="{00000000-0005-0000-0000-0000FF820000}"/>
    <cellStyle name="Note 8 3 5 4" xfId="33682" xr:uid="{00000000-0005-0000-0000-000000830000}"/>
    <cellStyle name="Note 8 3 5 4 2" xfId="33683" xr:uid="{00000000-0005-0000-0000-000001830000}"/>
    <cellStyle name="Note 8 3 5 5" xfId="33684" xr:uid="{00000000-0005-0000-0000-000002830000}"/>
    <cellStyle name="Note 8 3 5 5 2" xfId="33685" xr:uid="{00000000-0005-0000-0000-000003830000}"/>
    <cellStyle name="Note 8 3 5 6" xfId="33686" xr:uid="{00000000-0005-0000-0000-000004830000}"/>
    <cellStyle name="Note 8 3 5 6 2" xfId="33687" xr:uid="{00000000-0005-0000-0000-000005830000}"/>
    <cellStyle name="Note 8 3 5 7" xfId="33688" xr:uid="{00000000-0005-0000-0000-000006830000}"/>
    <cellStyle name="Note 8 3 5 7 2" xfId="33689" xr:uid="{00000000-0005-0000-0000-000007830000}"/>
    <cellStyle name="Note 8 3 5 8" xfId="33690" xr:uid="{00000000-0005-0000-0000-000008830000}"/>
    <cellStyle name="Note 8 3 5 8 2" xfId="33691" xr:uid="{00000000-0005-0000-0000-000009830000}"/>
    <cellStyle name="Note 8 3 5 9" xfId="33692" xr:uid="{00000000-0005-0000-0000-00000A830000}"/>
    <cellStyle name="Note 8 3 5 9 2" xfId="33693" xr:uid="{00000000-0005-0000-0000-00000B830000}"/>
    <cellStyle name="Note 8 3 6" xfId="33694" xr:uid="{00000000-0005-0000-0000-00000C830000}"/>
    <cellStyle name="Note 8 3 6 10" xfId="33695" xr:uid="{00000000-0005-0000-0000-00000D830000}"/>
    <cellStyle name="Note 8 3 6 10 2" xfId="33696" xr:uid="{00000000-0005-0000-0000-00000E830000}"/>
    <cellStyle name="Note 8 3 6 11" xfId="33697" xr:uid="{00000000-0005-0000-0000-00000F830000}"/>
    <cellStyle name="Note 8 3 6 2" xfId="33698" xr:uid="{00000000-0005-0000-0000-000010830000}"/>
    <cellStyle name="Note 8 3 6 2 2" xfId="33699" xr:uid="{00000000-0005-0000-0000-000011830000}"/>
    <cellStyle name="Note 8 3 6 2 2 2" xfId="33700" xr:uid="{00000000-0005-0000-0000-000012830000}"/>
    <cellStyle name="Note 8 3 6 2 3" xfId="33701" xr:uid="{00000000-0005-0000-0000-000013830000}"/>
    <cellStyle name="Note 8 3 6 3" xfId="33702" xr:uid="{00000000-0005-0000-0000-000014830000}"/>
    <cellStyle name="Note 8 3 6 3 2" xfId="33703" xr:uid="{00000000-0005-0000-0000-000015830000}"/>
    <cellStyle name="Note 8 3 6 4" xfId="33704" xr:uid="{00000000-0005-0000-0000-000016830000}"/>
    <cellStyle name="Note 8 3 6 4 2" xfId="33705" xr:uid="{00000000-0005-0000-0000-000017830000}"/>
    <cellStyle name="Note 8 3 6 5" xfId="33706" xr:uid="{00000000-0005-0000-0000-000018830000}"/>
    <cellStyle name="Note 8 3 6 5 2" xfId="33707" xr:uid="{00000000-0005-0000-0000-000019830000}"/>
    <cellStyle name="Note 8 3 6 6" xfId="33708" xr:uid="{00000000-0005-0000-0000-00001A830000}"/>
    <cellStyle name="Note 8 3 6 6 2" xfId="33709" xr:uid="{00000000-0005-0000-0000-00001B830000}"/>
    <cellStyle name="Note 8 3 6 7" xfId="33710" xr:uid="{00000000-0005-0000-0000-00001C830000}"/>
    <cellStyle name="Note 8 3 6 7 2" xfId="33711" xr:uid="{00000000-0005-0000-0000-00001D830000}"/>
    <cellStyle name="Note 8 3 6 8" xfId="33712" xr:uid="{00000000-0005-0000-0000-00001E830000}"/>
    <cellStyle name="Note 8 3 6 8 2" xfId="33713" xr:uid="{00000000-0005-0000-0000-00001F830000}"/>
    <cellStyle name="Note 8 3 6 9" xfId="33714" xr:uid="{00000000-0005-0000-0000-000020830000}"/>
    <cellStyle name="Note 8 3 6 9 2" xfId="33715" xr:uid="{00000000-0005-0000-0000-000021830000}"/>
    <cellStyle name="Note 8 3 7" xfId="33716" xr:uid="{00000000-0005-0000-0000-000022830000}"/>
    <cellStyle name="Note 8 3 7 10" xfId="33717" xr:uid="{00000000-0005-0000-0000-000023830000}"/>
    <cellStyle name="Note 8 3 7 10 2" xfId="33718" xr:uid="{00000000-0005-0000-0000-000024830000}"/>
    <cellStyle name="Note 8 3 7 11" xfId="33719" xr:uid="{00000000-0005-0000-0000-000025830000}"/>
    <cellStyle name="Note 8 3 7 2" xfId="33720" xr:uid="{00000000-0005-0000-0000-000026830000}"/>
    <cellStyle name="Note 8 3 7 2 2" xfId="33721" xr:uid="{00000000-0005-0000-0000-000027830000}"/>
    <cellStyle name="Note 8 3 7 2 2 2" xfId="33722" xr:uid="{00000000-0005-0000-0000-000028830000}"/>
    <cellStyle name="Note 8 3 7 2 3" xfId="33723" xr:uid="{00000000-0005-0000-0000-000029830000}"/>
    <cellStyle name="Note 8 3 7 3" xfId="33724" xr:uid="{00000000-0005-0000-0000-00002A830000}"/>
    <cellStyle name="Note 8 3 7 3 2" xfId="33725" xr:uid="{00000000-0005-0000-0000-00002B830000}"/>
    <cellStyle name="Note 8 3 7 4" xfId="33726" xr:uid="{00000000-0005-0000-0000-00002C830000}"/>
    <cellStyle name="Note 8 3 7 4 2" xfId="33727" xr:uid="{00000000-0005-0000-0000-00002D830000}"/>
    <cellStyle name="Note 8 3 7 5" xfId="33728" xr:uid="{00000000-0005-0000-0000-00002E830000}"/>
    <cellStyle name="Note 8 3 7 5 2" xfId="33729" xr:uid="{00000000-0005-0000-0000-00002F830000}"/>
    <cellStyle name="Note 8 3 7 6" xfId="33730" xr:uid="{00000000-0005-0000-0000-000030830000}"/>
    <cellStyle name="Note 8 3 7 6 2" xfId="33731" xr:uid="{00000000-0005-0000-0000-000031830000}"/>
    <cellStyle name="Note 8 3 7 7" xfId="33732" xr:uid="{00000000-0005-0000-0000-000032830000}"/>
    <cellStyle name="Note 8 3 7 7 2" xfId="33733" xr:uid="{00000000-0005-0000-0000-000033830000}"/>
    <cellStyle name="Note 8 3 7 8" xfId="33734" xr:uid="{00000000-0005-0000-0000-000034830000}"/>
    <cellStyle name="Note 8 3 7 8 2" xfId="33735" xr:uid="{00000000-0005-0000-0000-000035830000}"/>
    <cellStyle name="Note 8 3 7 9" xfId="33736" xr:uid="{00000000-0005-0000-0000-000036830000}"/>
    <cellStyle name="Note 8 3 7 9 2" xfId="33737" xr:uid="{00000000-0005-0000-0000-000037830000}"/>
    <cellStyle name="Note 8 3 8" xfId="33738" xr:uid="{00000000-0005-0000-0000-000038830000}"/>
    <cellStyle name="Note 8 3 8 2" xfId="33739" xr:uid="{00000000-0005-0000-0000-000039830000}"/>
    <cellStyle name="Note 8 3 8 2 2" xfId="33740" xr:uid="{00000000-0005-0000-0000-00003A830000}"/>
    <cellStyle name="Note 8 3 8 3" xfId="33741" xr:uid="{00000000-0005-0000-0000-00003B830000}"/>
    <cellStyle name="Note 8 3 9" xfId="33742" xr:uid="{00000000-0005-0000-0000-00003C830000}"/>
    <cellStyle name="Note 8 3 9 2" xfId="33743" xr:uid="{00000000-0005-0000-0000-00003D830000}"/>
    <cellStyle name="Note 8 3_7 - Cap Add WS" xfId="33744" xr:uid="{00000000-0005-0000-0000-00003E830000}"/>
    <cellStyle name="Note 8 4" xfId="33745" xr:uid="{00000000-0005-0000-0000-00003F830000}"/>
    <cellStyle name="Note 8 4 10" xfId="33746" xr:uid="{00000000-0005-0000-0000-000040830000}"/>
    <cellStyle name="Note 8 4 10 2" xfId="33747" xr:uid="{00000000-0005-0000-0000-000041830000}"/>
    <cellStyle name="Note 8 4 11" xfId="33748" xr:uid="{00000000-0005-0000-0000-000042830000}"/>
    <cellStyle name="Note 8 4 11 2" xfId="33749" xr:uid="{00000000-0005-0000-0000-000043830000}"/>
    <cellStyle name="Note 8 4 12" xfId="33750" xr:uid="{00000000-0005-0000-0000-000044830000}"/>
    <cellStyle name="Note 8 4 12 2" xfId="33751" xr:uid="{00000000-0005-0000-0000-000045830000}"/>
    <cellStyle name="Note 8 4 13" xfId="33752" xr:uid="{00000000-0005-0000-0000-000046830000}"/>
    <cellStyle name="Note 8 4 2" xfId="33753" xr:uid="{00000000-0005-0000-0000-000047830000}"/>
    <cellStyle name="Note 8 4 2 2" xfId="33754" xr:uid="{00000000-0005-0000-0000-000048830000}"/>
    <cellStyle name="Note 8 4 2 2 2" xfId="33755" xr:uid="{00000000-0005-0000-0000-000049830000}"/>
    <cellStyle name="Note 8 4 2 2 2 2" xfId="33756" xr:uid="{00000000-0005-0000-0000-00004A830000}"/>
    <cellStyle name="Note 8 4 2 2 3" xfId="33757" xr:uid="{00000000-0005-0000-0000-00004B830000}"/>
    <cellStyle name="Note 8 4 2 3" xfId="33758" xr:uid="{00000000-0005-0000-0000-00004C830000}"/>
    <cellStyle name="Note 8 4 2 3 2" xfId="33759" xr:uid="{00000000-0005-0000-0000-00004D830000}"/>
    <cellStyle name="Note 8 4 2 3 2 2" xfId="33760" xr:uid="{00000000-0005-0000-0000-00004E830000}"/>
    <cellStyle name="Note 8 4 2 3 3" xfId="33761" xr:uid="{00000000-0005-0000-0000-00004F830000}"/>
    <cellStyle name="Note 8 4 2 4" xfId="33762" xr:uid="{00000000-0005-0000-0000-000050830000}"/>
    <cellStyle name="Note 8 4 2 4 2" xfId="33763" xr:uid="{00000000-0005-0000-0000-000051830000}"/>
    <cellStyle name="Note 8 4 2 5" xfId="33764" xr:uid="{00000000-0005-0000-0000-000052830000}"/>
    <cellStyle name="Note 8 4 2 5 2" xfId="33765" xr:uid="{00000000-0005-0000-0000-000053830000}"/>
    <cellStyle name="Note 8 4 2 6" xfId="33766" xr:uid="{00000000-0005-0000-0000-000054830000}"/>
    <cellStyle name="Note 8 4 2 6 2" xfId="33767" xr:uid="{00000000-0005-0000-0000-000055830000}"/>
    <cellStyle name="Note 8 4 2 7" xfId="33768" xr:uid="{00000000-0005-0000-0000-000056830000}"/>
    <cellStyle name="Note 8 4 2 7 2" xfId="33769" xr:uid="{00000000-0005-0000-0000-000057830000}"/>
    <cellStyle name="Note 8 4 2 8" xfId="33770" xr:uid="{00000000-0005-0000-0000-000058830000}"/>
    <cellStyle name="Note 8 4 3" xfId="33771" xr:uid="{00000000-0005-0000-0000-000059830000}"/>
    <cellStyle name="Note 8 4 3 10" xfId="33772" xr:uid="{00000000-0005-0000-0000-00005A830000}"/>
    <cellStyle name="Note 8 4 3 10 2" xfId="33773" xr:uid="{00000000-0005-0000-0000-00005B830000}"/>
    <cellStyle name="Note 8 4 3 11" xfId="33774" xr:uid="{00000000-0005-0000-0000-00005C830000}"/>
    <cellStyle name="Note 8 4 3 2" xfId="33775" xr:uid="{00000000-0005-0000-0000-00005D830000}"/>
    <cellStyle name="Note 8 4 3 2 2" xfId="33776" xr:uid="{00000000-0005-0000-0000-00005E830000}"/>
    <cellStyle name="Note 8 4 3 2 2 2" xfId="33777" xr:uid="{00000000-0005-0000-0000-00005F830000}"/>
    <cellStyle name="Note 8 4 3 2 3" xfId="33778" xr:uid="{00000000-0005-0000-0000-000060830000}"/>
    <cellStyle name="Note 8 4 3 3" xfId="33779" xr:uid="{00000000-0005-0000-0000-000061830000}"/>
    <cellStyle name="Note 8 4 3 3 2" xfId="33780" xr:uid="{00000000-0005-0000-0000-000062830000}"/>
    <cellStyle name="Note 8 4 3 4" xfId="33781" xr:uid="{00000000-0005-0000-0000-000063830000}"/>
    <cellStyle name="Note 8 4 3 4 2" xfId="33782" xr:uid="{00000000-0005-0000-0000-000064830000}"/>
    <cellStyle name="Note 8 4 3 5" xfId="33783" xr:uid="{00000000-0005-0000-0000-000065830000}"/>
    <cellStyle name="Note 8 4 3 5 2" xfId="33784" xr:uid="{00000000-0005-0000-0000-000066830000}"/>
    <cellStyle name="Note 8 4 3 6" xfId="33785" xr:uid="{00000000-0005-0000-0000-000067830000}"/>
    <cellStyle name="Note 8 4 3 6 2" xfId="33786" xr:uid="{00000000-0005-0000-0000-000068830000}"/>
    <cellStyle name="Note 8 4 3 7" xfId="33787" xr:uid="{00000000-0005-0000-0000-000069830000}"/>
    <cellStyle name="Note 8 4 3 7 2" xfId="33788" xr:uid="{00000000-0005-0000-0000-00006A830000}"/>
    <cellStyle name="Note 8 4 3 8" xfId="33789" xr:uid="{00000000-0005-0000-0000-00006B830000}"/>
    <cellStyle name="Note 8 4 3 8 2" xfId="33790" xr:uid="{00000000-0005-0000-0000-00006C830000}"/>
    <cellStyle name="Note 8 4 3 9" xfId="33791" xr:uid="{00000000-0005-0000-0000-00006D830000}"/>
    <cellStyle name="Note 8 4 3 9 2" xfId="33792" xr:uid="{00000000-0005-0000-0000-00006E830000}"/>
    <cellStyle name="Note 8 4 4" xfId="33793" xr:uid="{00000000-0005-0000-0000-00006F830000}"/>
    <cellStyle name="Note 8 4 4 10" xfId="33794" xr:uid="{00000000-0005-0000-0000-000070830000}"/>
    <cellStyle name="Note 8 4 4 10 2" xfId="33795" xr:uid="{00000000-0005-0000-0000-000071830000}"/>
    <cellStyle name="Note 8 4 4 11" xfId="33796" xr:uid="{00000000-0005-0000-0000-000072830000}"/>
    <cellStyle name="Note 8 4 4 2" xfId="33797" xr:uid="{00000000-0005-0000-0000-000073830000}"/>
    <cellStyle name="Note 8 4 4 2 2" xfId="33798" xr:uid="{00000000-0005-0000-0000-000074830000}"/>
    <cellStyle name="Note 8 4 4 2 2 2" xfId="33799" xr:uid="{00000000-0005-0000-0000-000075830000}"/>
    <cellStyle name="Note 8 4 4 2 3" xfId="33800" xr:uid="{00000000-0005-0000-0000-000076830000}"/>
    <cellStyle name="Note 8 4 4 3" xfId="33801" xr:uid="{00000000-0005-0000-0000-000077830000}"/>
    <cellStyle name="Note 8 4 4 3 2" xfId="33802" xr:uid="{00000000-0005-0000-0000-000078830000}"/>
    <cellStyle name="Note 8 4 4 4" xfId="33803" xr:uid="{00000000-0005-0000-0000-000079830000}"/>
    <cellStyle name="Note 8 4 4 4 2" xfId="33804" xr:uid="{00000000-0005-0000-0000-00007A830000}"/>
    <cellStyle name="Note 8 4 4 5" xfId="33805" xr:uid="{00000000-0005-0000-0000-00007B830000}"/>
    <cellStyle name="Note 8 4 4 5 2" xfId="33806" xr:uid="{00000000-0005-0000-0000-00007C830000}"/>
    <cellStyle name="Note 8 4 4 6" xfId="33807" xr:uid="{00000000-0005-0000-0000-00007D830000}"/>
    <cellStyle name="Note 8 4 4 6 2" xfId="33808" xr:uid="{00000000-0005-0000-0000-00007E830000}"/>
    <cellStyle name="Note 8 4 4 7" xfId="33809" xr:uid="{00000000-0005-0000-0000-00007F830000}"/>
    <cellStyle name="Note 8 4 4 7 2" xfId="33810" xr:uid="{00000000-0005-0000-0000-000080830000}"/>
    <cellStyle name="Note 8 4 4 8" xfId="33811" xr:uid="{00000000-0005-0000-0000-000081830000}"/>
    <cellStyle name="Note 8 4 4 8 2" xfId="33812" xr:uid="{00000000-0005-0000-0000-000082830000}"/>
    <cellStyle name="Note 8 4 4 9" xfId="33813" xr:uid="{00000000-0005-0000-0000-000083830000}"/>
    <cellStyle name="Note 8 4 4 9 2" xfId="33814" xr:uid="{00000000-0005-0000-0000-000084830000}"/>
    <cellStyle name="Note 8 4 5" xfId="33815" xr:uid="{00000000-0005-0000-0000-000085830000}"/>
    <cellStyle name="Note 8 4 5 10" xfId="33816" xr:uid="{00000000-0005-0000-0000-000086830000}"/>
    <cellStyle name="Note 8 4 5 10 2" xfId="33817" xr:uid="{00000000-0005-0000-0000-000087830000}"/>
    <cellStyle name="Note 8 4 5 11" xfId="33818" xr:uid="{00000000-0005-0000-0000-000088830000}"/>
    <cellStyle name="Note 8 4 5 2" xfId="33819" xr:uid="{00000000-0005-0000-0000-000089830000}"/>
    <cellStyle name="Note 8 4 5 2 2" xfId="33820" xr:uid="{00000000-0005-0000-0000-00008A830000}"/>
    <cellStyle name="Note 8 4 5 2 2 2" xfId="33821" xr:uid="{00000000-0005-0000-0000-00008B830000}"/>
    <cellStyle name="Note 8 4 5 2 3" xfId="33822" xr:uid="{00000000-0005-0000-0000-00008C830000}"/>
    <cellStyle name="Note 8 4 5 3" xfId="33823" xr:uid="{00000000-0005-0000-0000-00008D830000}"/>
    <cellStyle name="Note 8 4 5 3 2" xfId="33824" xr:uid="{00000000-0005-0000-0000-00008E830000}"/>
    <cellStyle name="Note 8 4 5 4" xfId="33825" xr:uid="{00000000-0005-0000-0000-00008F830000}"/>
    <cellStyle name="Note 8 4 5 4 2" xfId="33826" xr:uid="{00000000-0005-0000-0000-000090830000}"/>
    <cellStyle name="Note 8 4 5 5" xfId="33827" xr:uid="{00000000-0005-0000-0000-000091830000}"/>
    <cellStyle name="Note 8 4 5 5 2" xfId="33828" xr:uid="{00000000-0005-0000-0000-000092830000}"/>
    <cellStyle name="Note 8 4 5 6" xfId="33829" xr:uid="{00000000-0005-0000-0000-000093830000}"/>
    <cellStyle name="Note 8 4 5 6 2" xfId="33830" xr:uid="{00000000-0005-0000-0000-000094830000}"/>
    <cellStyle name="Note 8 4 5 7" xfId="33831" xr:uid="{00000000-0005-0000-0000-000095830000}"/>
    <cellStyle name="Note 8 4 5 7 2" xfId="33832" xr:uid="{00000000-0005-0000-0000-000096830000}"/>
    <cellStyle name="Note 8 4 5 8" xfId="33833" xr:uid="{00000000-0005-0000-0000-000097830000}"/>
    <cellStyle name="Note 8 4 5 8 2" xfId="33834" xr:uid="{00000000-0005-0000-0000-000098830000}"/>
    <cellStyle name="Note 8 4 5 9" xfId="33835" xr:uid="{00000000-0005-0000-0000-000099830000}"/>
    <cellStyle name="Note 8 4 5 9 2" xfId="33836" xr:uid="{00000000-0005-0000-0000-00009A830000}"/>
    <cellStyle name="Note 8 4 6" xfId="33837" xr:uid="{00000000-0005-0000-0000-00009B830000}"/>
    <cellStyle name="Note 8 4 6 10" xfId="33838" xr:uid="{00000000-0005-0000-0000-00009C830000}"/>
    <cellStyle name="Note 8 4 6 10 2" xfId="33839" xr:uid="{00000000-0005-0000-0000-00009D830000}"/>
    <cellStyle name="Note 8 4 6 11" xfId="33840" xr:uid="{00000000-0005-0000-0000-00009E830000}"/>
    <cellStyle name="Note 8 4 6 2" xfId="33841" xr:uid="{00000000-0005-0000-0000-00009F830000}"/>
    <cellStyle name="Note 8 4 6 2 2" xfId="33842" xr:uid="{00000000-0005-0000-0000-0000A0830000}"/>
    <cellStyle name="Note 8 4 6 2 2 2" xfId="33843" xr:uid="{00000000-0005-0000-0000-0000A1830000}"/>
    <cellStyle name="Note 8 4 6 2 3" xfId="33844" xr:uid="{00000000-0005-0000-0000-0000A2830000}"/>
    <cellStyle name="Note 8 4 6 3" xfId="33845" xr:uid="{00000000-0005-0000-0000-0000A3830000}"/>
    <cellStyle name="Note 8 4 6 3 2" xfId="33846" xr:uid="{00000000-0005-0000-0000-0000A4830000}"/>
    <cellStyle name="Note 8 4 6 4" xfId="33847" xr:uid="{00000000-0005-0000-0000-0000A5830000}"/>
    <cellStyle name="Note 8 4 6 4 2" xfId="33848" xr:uid="{00000000-0005-0000-0000-0000A6830000}"/>
    <cellStyle name="Note 8 4 6 5" xfId="33849" xr:uid="{00000000-0005-0000-0000-0000A7830000}"/>
    <cellStyle name="Note 8 4 6 5 2" xfId="33850" xr:uid="{00000000-0005-0000-0000-0000A8830000}"/>
    <cellStyle name="Note 8 4 6 6" xfId="33851" xr:uid="{00000000-0005-0000-0000-0000A9830000}"/>
    <cellStyle name="Note 8 4 6 6 2" xfId="33852" xr:uid="{00000000-0005-0000-0000-0000AA830000}"/>
    <cellStyle name="Note 8 4 6 7" xfId="33853" xr:uid="{00000000-0005-0000-0000-0000AB830000}"/>
    <cellStyle name="Note 8 4 6 7 2" xfId="33854" xr:uid="{00000000-0005-0000-0000-0000AC830000}"/>
    <cellStyle name="Note 8 4 6 8" xfId="33855" xr:uid="{00000000-0005-0000-0000-0000AD830000}"/>
    <cellStyle name="Note 8 4 6 8 2" xfId="33856" xr:uid="{00000000-0005-0000-0000-0000AE830000}"/>
    <cellStyle name="Note 8 4 6 9" xfId="33857" xr:uid="{00000000-0005-0000-0000-0000AF830000}"/>
    <cellStyle name="Note 8 4 6 9 2" xfId="33858" xr:uid="{00000000-0005-0000-0000-0000B0830000}"/>
    <cellStyle name="Note 8 4 7" xfId="33859" xr:uid="{00000000-0005-0000-0000-0000B1830000}"/>
    <cellStyle name="Note 8 4 7 2" xfId="33860" xr:uid="{00000000-0005-0000-0000-0000B2830000}"/>
    <cellStyle name="Note 8 4 7 2 2" xfId="33861" xr:uid="{00000000-0005-0000-0000-0000B3830000}"/>
    <cellStyle name="Note 8 4 7 3" xfId="33862" xr:uid="{00000000-0005-0000-0000-0000B4830000}"/>
    <cellStyle name="Note 8 4 8" xfId="33863" xr:uid="{00000000-0005-0000-0000-0000B5830000}"/>
    <cellStyle name="Note 8 4 8 2" xfId="33864" xr:uid="{00000000-0005-0000-0000-0000B6830000}"/>
    <cellStyle name="Note 8 4 9" xfId="33865" xr:uid="{00000000-0005-0000-0000-0000B7830000}"/>
    <cellStyle name="Note 8 4 9 2" xfId="33866" xr:uid="{00000000-0005-0000-0000-0000B8830000}"/>
    <cellStyle name="Note 8 5" xfId="33867" xr:uid="{00000000-0005-0000-0000-0000B9830000}"/>
    <cellStyle name="Note 8 5 2" xfId="33868" xr:uid="{00000000-0005-0000-0000-0000BA830000}"/>
    <cellStyle name="Note 8 5 2 2" xfId="33869" xr:uid="{00000000-0005-0000-0000-0000BB830000}"/>
    <cellStyle name="Note 8 5 2 2 2" xfId="33870" xr:uid="{00000000-0005-0000-0000-0000BC830000}"/>
    <cellStyle name="Note 8 5 2 3" xfId="33871" xr:uid="{00000000-0005-0000-0000-0000BD830000}"/>
    <cellStyle name="Note 8 5 3" xfId="33872" xr:uid="{00000000-0005-0000-0000-0000BE830000}"/>
    <cellStyle name="Note 8 5 3 2" xfId="33873" xr:uid="{00000000-0005-0000-0000-0000BF830000}"/>
    <cellStyle name="Note 8 5 3 2 2" xfId="33874" xr:uid="{00000000-0005-0000-0000-0000C0830000}"/>
    <cellStyle name="Note 8 5 3 3" xfId="33875" xr:uid="{00000000-0005-0000-0000-0000C1830000}"/>
    <cellStyle name="Note 8 5 4" xfId="33876" xr:uid="{00000000-0005-0000-0000-0000C2830000}"/>
    <cellStyle name="Note 8 5 4 2" xfId="33877" xr:uid="{00000000-0005-0000-0000-0000C3830000}"/>
    <cellStyle name="Note 8 5 5" xfId="33878" xr:uid="{00000000-0005-0000-0000-0000C4830000}"/>
    <cellStyle name="Note 8 5 5 2" xfId="33879" xr:uid="{00000000-0005-0000-0000-0000C5830000}"/>
    <cellStyle name="Note 8 5 6" xfId="33880" xr:uid="{00000000-0005-0000-0000-0000C6830000}"/>
    <cellStyle name="Note 8 5 6 2" xfId="33881" xr:uid="{00000000-0005-0000-0000-0000C7830000}"/>
    <cellStyle name="Note 8 5 7" xfId="33882" xr:uid="{00000000-0005-0000-0000-0000C8830000}"/>
    <cellStyle name="Note 8 5 7 2" xfId="33883" xr:uid="{00000000-0005-0000-0000-0000C9830000}"/>
    <cellStyle name="Note 8 5 8" xfId="33884" xr:uid="{00000000-0005-0000-0000-0000CA830000}"/>
    <cellStyle name="Note 8 6" xfId="33885" xr:uid="{00000000-0005-0000-0000-0000CB830000}"/>
    <cellStyle name="Note 8 6 10" xfId="33886" xr:uid="{00000000-0005-0000-0000-0000CC830000}"/>
    <cellStyle name="Note 8 6 10 2" xfId="33887" xr:uid="{00000000-0005-0000-0000-0000CD830000}"/>
    <cellStyle name="Note 8 6 11" xfId="33888" xr:uid="{00000000-0005-0000-0000-0000CE830000}"/>
    <cellStyle name="Note 8 6 2" xfId="33889" xr:uid="{00000000-0005-0000-0000-0000CF830000}"/>
    <cellStyle name="Note 8 6 2 2" xfId="33890" xr:uid="{00000000-0005-0000-0000-0000D0830000}"/>
    <cellStyle name="Note 8 6 2 2 2" xfId="33891" xr:uid="{00000000-0005-0000-0000-0000D1830000}"/>
    <cellStyle name="Note 8 6 2 3" xfId="33892" xr:uid="{00000000-0005-0000-0000-0000D2830000}"/>
    <cellStyle name="Note 8 6 3" xfId="33893" xr:uid="{00000000-0005-0000-0000-0000D3830000}"/>
    <cellStyle name="Note 8 6 3 2" xfId="33894" xr:uid="{00000000-0005-0000-0000-0000D4830000}"/>
    <cellStyle name="Note 8 6 4" xfId="33895" xr:uid="{00000000-0005-0000-0000-0000D5830000}"/>
    <cellStyle name="Note 8 6 4 2" xfId="33896" xr:uid="{00000000-0005-0000-0000-0000D6830000}"/>
    <cellStyle name="Note 8 6 5" xfId="33897" xr:uid="{00000000-0005-0000-0000-0000D7830000}"/>
    <cellStyle name="Note 8 6 5 2" xfId="33898" xr:uid="{00000000-0005-0000-0000-0000D8830000}"/>
    <cellStyle name="Note 8 6 6" xfId="33899" xr:uid="{00000000-0005-0000-0000-0000D9830000}"/>
    <cellStyle name="Note 8 6 6 2" xfId="33900" xr:uid="{00000000-0005-0000-0000-0000DA830000}"/>
    <cellStyle name="Note 8 6 7" xfId="33901" xr:uid="{00000000-0005-0000-0000-0000DB830000}"/>
    <cellStyle name="Note 8 6 7 2" xfId="33902" xr:uid="{00000000-0005-0000-0000-0000DC830000}"/>
    <cellStyle name="Note 8 6 8" xfId="33903" xr:uid="{00000000-0005-0000-0000-0000DD830000}"/>
    <cellStyle name="Note 8 6 8 2" xfId="33904" xr:uid="{00000000-0005-0000-0000-0000DE830000}"/>
    <cellStyle name="Note 8 6 9" xfId="33905" xr:uid="{00000000-0005-0000-0000-0000DF830000}"/>
    <cellStyle name="Note 8 6 9 2" xfId="33906" xr:uid="{00000000-0005-0000-0000-0000E0830000}"/>
    <cellStyle name="Note 8 7" xfId="33907" xr:uid="{00000000-0005-0000-0000-0000E1830000}"/>
    <cellStyle name="Note 8 7 10" xfId="33908" xr:uid="{00000000-0005-0000-0000-0000E2830000}"/>
    <cellStyle name="Note 8 7 10 2" xfId="33909" xr:uid="{00000000-0005-0000-0000-0000E3830000}"/>
    <cellStyle name="Note 8 7 11" xfId="33910" xr:uid="{00000000-0005-0000-0000-0000E4830000}"/>
    <cellStyle name="Note 8 7 2" xfId="33911" xr:uid="{00000000-0005-0000-0000-0000E5830000}"/>
    <cellStyle name="Note 8 7 2 2" xfId="33912" xr:uid="{00000000-0005-0000-0000-0000E6830000}"/>
    <cellStyle name="Note 8 7 2 2 2" xfId="33913" xr:uid="{00000000-0005-0000-0000-0000E7830000}"/>
    <cellStyle name="Note 8 7 2 3" xfId="33914" xr:uid="{00000000-0005-0000-0000-0000E8830000}"/>
    <cellStyle name="Note 8 7 3" xfId="33915" xr:uid="{00000000-0005-0000-0000-0000E9830000}"/>
    <cellStyle name="Note 8 7 3 2" xfId="33916" xr:uid="{00000000-0005-0000-0000-0000EA830000}"/>
    <cellStyle name="Note 8 7 4" xfId="33917" xr:uid="{00000000-0005-0000-0000-0000EB830000}"/>
    <cellStyle name="Note 8 7 4 2" xfId="33918" xr:uid="{00000000-0005-0000-0000-0000EC830000}"/>
    <cellStyle name="Note 8 7 5" xfId="33919" xr:uid="{00000000-0005-0000-0000-0000ED830000}"/>
    <cellStyle name="Note 8 7 5 2" xfId="33920" xr:uid="{00000000-0005-0000-0000-0000EE830000}"/>
    <cellStyle name="Note 8 7 6" xfId="33921" xr:uid="{00000000-0005-0000-0000-0000EF830000}"/>
    <cellStyle name="Note 8 7 6 2" xfId="33922" xr:uid="{00000000-0005-0000-0000-0000F0830000}"/>
    <cellStyle name="Note 8 7 7" xfId="33923" xr:uid="{00000000-0005-0000-0000-0000F1830000}"/>
    <cellStyle name="Note 8 7 7 2" xfId="33924" xr:uid="{00000000-0005-0000-0000-0000F2830000}"/>
    <cellStyle name="Note 8 7 8" xfId="33925" xr:uid="{00000000-0005-0000-0000-0000F3830000}"/>
    <cellStyle name="Note 8 7 8 2" xfId="33926" xr:uid="{00000000-0005-0000-0000-0000F4830000}"/>
    <cellStyle name="Note 8 7 9" xfId="33927" xr:uid="{00000000-0005-0000-0000-0000F5830000}"/>
    <cellStyle name="Note 8 7 9 2" xfId="33928" xr:uid="{00000000-0005-0000-0000-0000F6830000}"/>
    <cellStyle name="Note 8 8" xfId="33929" xr:uid="{00000000-0005-0000-0000-0000F7830000}"/>
    <cellStyle name="Note 8 8 10" xfId="33930" xr:uid="{00000000-0005-0000-0000-0000F8830000}"/>
    <cellStyle name="Note 8 8 10 2" xfId="33931" xr:uid="{00000000-0005-0000-0000-0000F9830000}"/>
    <cellStyle name="Note 8 8 11" xfId="33932" xr:uid="{00000000-0005-0000-0000-0000FA830000}"/>
    <cellStyle name="Note 8 8 2" xfId="33933" xr:uid="{00000000-0005-0000-0000-0000FB830000}"/>
    <cellStyle name="Note 8 8 2 2" xfId="33934" xr:uid="{00000000-0005-0000-0000-0000FC830000}"/>
    <cellStyle name="Note 8 8 2 2 2" xfId="33935" xr:uid="{00000000-0005-0000-0000-0000FD830000}"/>
    <cellStyle name="Note 8 8 2 3" xfId="33936" xr:uid="{00000000-0005-0000-0000-0000FE830000}"/>
    <cellStyle name="Note 8 8 3" xfId="33937" xr:uid="{00000000-0005-0000-0000-0000FF830000}"/>
    <cellStyle name="Note 8 8 3 2" xfId="33938" xr:uid="{00000000-0005-0000-0000-000000840000}"/>
    <cellStyle name="Note 8 8 4" xfId="33939" xr:uid="{00000000-0005-0000-0000-000001840000}"/>
    <cellStyle name="Note 8 8 4 2" xfId="33940" xr:uid="{00000000-0005-0000-0000-000002840000}"/>
    <cellStyle name="Note 8 8 5" xfId="33941" xr:uid="{00000000-0005-0000-0000-000003840000}"/>
    <cellStyle name="Note 8 8 5 2" xfId="33942" xr:uid="{00000000-0005-0000-0000-000004840000}"/>
    <cellStyle name="Note 8 8 6" xfId="33943" xr:uid="{00000000-0005-0000-0000-000005840000}"/>
    <cellStyle name="Note 8 8 6 2" xfId="33944" xr:uid="{00000000-0005-0000-0000-000006840000}"/>
    <cellStyle name="Note 8 8 7" xfId="33945" xr:uid="{00000000-0005-0000-0000-000007840000}"/>
    <cellStyle name="Note 8 8 7 2" xfId="33946" xr:uid="{00000000-0005-0000-0000-000008840000}"/>
    <cellStyle name="Note 8 8 8" xfId="33947" xr:uid="{00000000-0005-0000-0000-000009840000}"/>
    <cellStyle name="Note 8 8 8 2" xfId="33948" xr:uid="{00000000-0005-0000-0000-00000A840000}"/>
    <cellStyle name="Note 8 8 9" xfId="33949" xr:uid="{00000000-0005-0000-0000-00000B840000}"/>
    <cellStyle name="Note 8 8 9 2" xfId="33950" xr:uid="{00000000-0005-0000-0000-00000C840000}"/>
    <cellStyle name="Note 8 9" xfId="33951" xr:uid="{00000000-0005-0000-0000-00000D840000}"/>
    <cellStyle name="Note 8 9 10" xfId="33952" xr:uid="{00000000-0005-0000-0000-00000E840000}"/>
    <cellStyle name="Note 8 9 10 2" xfId="33953" xr:uid="{00000000-0005-0000-0000-00000F840000}"/>
    <cellStyle name="Note 8 9 11" xfId="33954" xr:uid="{00000000-0005-0000-0000-000010840000}"/>
    <cellStyle name="Note 8 9 2" xfId="33955" xr:uid="{00000000-0005-0000-0000-000011840000}"/>
    <cellStyle name="Note 8 9 2 2" xfId="33956" xr:uid="{00000000-0005-0000-0000-000012840000}"/>
    <cellStyle name="Note 8 9 2 2 2" xfId="33957" xr:uid="{00000000-0005-0000-0000-000013840000}"/>
    <cellStyle name="Note 8 9 2 3" xfId="33958" xr:uid="{00000000-0005-0000-0000-000014840000}"/>
    <cellStyle name="Note 8 9 3" xfId="33959" xr:uid="{00000000-0005-0000-0000-000015840000}"/>
    <cellStyle name="Note 8 9 3 2" xfId="33960" xr:uid="{00000000-0005-0000-0000-000016840000}"/>
    <cellStyle name="Note 8 9 4" xfId="33961" xr:uid="{00000000-0005-0000-0000-000017840000}"/>
    <cellStyle name="Note 8 9 4 2" xfId="33962" xr:uid="{00000000-0005-0000-0000-000018840000}"/>
    <cellStyle name="Note 8 9 5" xfId="33963" xr:uid="{00000000-0005-0000-0000-000019840000}"/>
    <cellStyle name="Note 8 9 5 2" xfId="33964" xr:uid="{00000000-0005-0000-0000-00001A840000}"/>
    <cellStyle name="Note 8 9 6" xfId="33965" xr:uid="{00000000-0005-0000-0000-00001B840000}"/>
    <cellStyle name="Note 8 9 6 2" xfId="33966" xr:uid="{00000000-0005-0000-0000-00001C840000}"/>
    <cellStyle name="Note 8 9 7" xfId="33967" xr:uid="{00000000-0005-0000-0000-00001D840000}"/>
    <cellStyle name="Note 8 9 7 2" xfId="33968" xr:uid="{00000000-0005-0000-0000-00001E840000}"/>
    <cellStyle name="Note 8 9 8" xfId="33969" xr:uid="{00000000-0005-0000-0000-00001F840000}"/>
    <cellStyle name="Note 8 9 8 2" xfId="33970" xr:uid="{00000000-0005-0000-0000-000020840000}"/>
    <cellStyle name="Note 8 9 9" xfId="33971" xr:uid="{00000000-0005-0000-0000-000021840000}"/>
    <cellStyle name="Note 8 9 9 2" xfId="33972" xr:uid="{00000000-0005-0000-0000-000022840000}"/>
    <cellStyle name="Note 8_7 - Cap Add WS" xfId="33973" xr:uid="{00000000-0005-0000-0000-000023840000}"/>
    <cellStyle name="Note 9" xfId="33974" xr:uid="{00000000-0005-0000-0000-000024840000}"/>
    <cellStyle name="Note 9 10" xfId="33975" xr:uid="{00000000-0005-0000-0000-000025840000}"/>
    <cellStyle name="Note 9 10 2" xfId="33976" xr:uid="{00000000-0005-0000-0000-000026840000}"/>
    <cellStyle name="Note 9 10 2 2" xfId="33977" xr:uid="{00000000-0005-0000-0000-000027840000}"/>
    <cellStyle name="Note 9 10 3" xfId="33978" xr:uid="{00000000-0005-0000-0000-000028840000}"/>
    <cellStyle name="Note 9 11" xfId="33979" xr:uid="{00000000-0005-0000-0000-000029840000}"/>
    <cellStyle name="Note 9 11 2" xfId="33980" xr:uid="{00000000-0005-0000-0000-00002A840000}"/>
    <cellStyle name="Note 9 12" xfId="33981" xr:uid="{00000000-0005-0000-0000-00002B840000}"/>
    <cellStyle name="Note 9 12 2" xfId="33982" xr:uid="{00000000-0005-0000-0000-00002C840000}"/>
    <cellStyle name="Note 9 13" xfId="33983" xr:uid="{00000000-0005-0000-0000-00002D840000}"/>
    <cellStyle name="Note 9 13 2" xfId="33984" xr:uid="{00000000-0005-0000-0000-00002E840000}"/>
    <cellStyle name="Note 9 14" xfId="33985" xr:uid="{00000000-0005-0000-0000-00002F840000}"/>
    <cellStyle name="Note 9 14 2" xfId="33986" xr:uid="{00000000-0005-0000-0000-000030840000}"/>
    <cellStyle name="Note 9 15" xfId="33987" xr:uid="{00000000-0005-0000-0000-000031840000}"/>
    <cellStyle name="Note 9 15 2" xfId="33988" xr:uid="{00000000-0005-0000-0000-000032840000}"/>
    <cellStyle name="Note 9 16" xfId="33989" xr:uid="{00000000-0005-0000-0000-000033840000}"/>
    <cellStyle name="Note 9 2" xfId="33990" xr:uid="{00000000-0005-0000-0000-000034840000}"/>
    <cellStyle name="Note 9 2 10" xfId="33991" xr:uid="{00000000-0005-0000-0000-000035840000}"/>
    <cellStyle name="Note 9 2 10 2" xfId="33992" xr:uid="{00000000-0005-0000-0000-000036840000}"/>
    <cellStyle name="Note 9 2 11" xfId="33993" xr:uid="{00000000-0005-0000-0000-000037840000}"/>
    <cellStyle name="Note 9 2 11 2" xfId="33994" xr:uid="{00000000-0005-0000-0000-000038840000}"/>
    <cellStyle name="Note 9 2 12" xfId="33995" xr:uid="{00000000-0005-0000-0000-000039840000}"/>
    <cellStyle name="Note 9 2 12 2" xfId="33996" xr:uid="{00000000-0005-0000-0000-00003A840000}"/>
    <cellStyle name="Note 9 2 13" xfId="33997" xr:uid="{00000000-0005-0000-0000-00003B840000}"/>
    <cellStyle name="Note 9 2 13 2" xfId="33998" xr:uid="{00000000-0005-0000-0000-00003C840000}"/>
    <cellStyle name="Note 9 2 14" xfId="33999" xr:uid="{00000000-0005-0000-0000-00003D840000}"/>
    <cellStyle name="Note 9 2 2" xfId="34000" xr:uid="{00000000-0005-0000-0000-00003E840000}"/>
    <cellStyle name="Note 9 2 2 10" xfId="34001" xr:uid="{00000000-0005-0000-0000-00003F840000}"/>
    <cellStyle name="Note 9 2 2 10 2" xfId="34002" xr:uid="{00000000-0005-0000-0000-000040840000}"/>
    <cellStyle name="Note 9 2 2 11" xfId="34003" xr:uid="{00000000-0005-0000-0000-000041840000}"/>
    <cellStyle name="Note 9 2 2 11 2" xfId="34004" xr:uid="{00000000-0005-0000-0000-000042840000}"/>
    <cellStyle name="Note 9 2 2 12" xfId="34005" xr:uid="{00000000-0005-0000-0000-000043840000}"/>
    <cellStyle name="Note 9 2 2 12 2" xfId="34006" xr:uid="{00000000-0005-0000-0000-000044840000}"/>
    <cellStyle name="Note 9 2 2 13" xfId="34007" xr:uid="{00000000-0005-0000-0000-000045840000}"/>
    <cellStyle name="Note 9 2 2 2" xfId="34008" xr:uid="{00000000-0005-0000-0000-000046840000}"/>
    <cellStyle name="Note 9 2 2 2 2" xfId="34009" xr:uid="{00000000-0005-0000-0000-000047840000}"/>
    <cellStyle name="Note 9 2 2 2 2 2" xfId="34010" xr:uid="{00000000-0005-0000-0000-000048840000}"/>
    <cellStyle name="Note 9 2 2 2 2 2 2" xfId="34011" xr:uid="{00000000-0005-0000-0000-000049840000}"/>
    <cellStyle name="Note 9 2 2 2 2 3" xfId="34012" xr:uid="{00000000-0005-0000-0000-00004A840000}"/>
    <cellStyle name="Note 9 2 2 2 3" xfId="34013" xr:uid="{00000000-0005-0000-0000-00004B840000}"/>
    <cellStyle name="Note 9 2 2 2 3 2" xfId="34014" xr:uid="{00000000-0005-0000-0000-00004C840000}"/>
    <cellStyle name="Note 9 2 2 2 3 2 2" xfId="34015" xr:uid="{00000000-0005-0000-0000-00004D840000}"/>
    <cellStyle name="Note 9 2 2 2 3 3" xfId="34016" xr:uid="{00000000-0005-0000-0000-00004E840000}"/>
    <cellStyle name="Note 9 2 2 2 4" xfId="34017" xr:uid="{00000000-0005-0000-0000-00004F840000}"/>
    <cellStyle name="Note 9 2 2 2 4 2" xfId="34018" xr:uid="{00000000-0005-0000-0000-000050840000}"/>
    <cellStyle name="Note 9 2 2 2 5" xfId="34019" xr:uid="{00000000-0005-0000-0000-000051840000}"/>
    <cellStyle name="Note 9 2 2 2 5 2" xfId="34020" xr:uid="{00000000-0005-0000-0000-000052840000}"/>
    <cellStyle name="Note 9 2 2 2 6" xfId="34021" xr:uid="{00000000-0005-0000-0000-000053840000}"/>
    <cellStyle name="Note 9 2 2 2 6 2" xfId="34022" xr:uid="{00000000-0005-0000-0000-000054840000}"/>
    <cellStyle name="Note 9 2 2 2 7" xfId="34023" xr:uid="{00000000-0005-0000-0000-000055840000}"/>
    <cellStyle name="Note 9 2 2 2 7 2" xfId="34024" xr:uid="{00000000-0005-0000-0000-000056840000}"/>
    <cellStyle name="Note 9 2 2 2 8" xfId="34025" xr:uid="{00000000-0005-0000-0000-000057840000}"/>
    <cellStyle name="Note 9 2 2 3" xfId="34026" xr:uid="{00000000-0005-0000-0000-000058840000}"/>
    <cellStyle name="Note 9 2 2 3 10" xfId="34027" xr:uid="{00000000-0005-0000-0000-000059840000}"/>
    <cellStyle name="Note 9 2 2 3 10 2" xfId="34028" xr:uid="{00000000-0005-0000-0000-00005A840000}"/>
    <cellStyle name="Note 9 2 2 3 11" xfId="34029" xr:uid="{00000000-0005-0000-0000-00005B840000}"/>
    <cellStyle name="Note 9 2 2 3 2" xfId="34030" xr:uid="{00000000-0005-0000-0000-00005C840000}"/>
    <cellStyle name="Note 9 2 2 3 2 2" xfId="34031" xr:uid="{00000000-0005-0000-0000-00005D840000}"/>
    <cellStyle name="Note 9 2 2 3 2 2 2" xfId="34032" xr:uid="{00000000-0005-0000-0000-00005E840000}"/>
    <cellStyle name="Note 9 2 2 3 2 3" xfId="34033" xr:uid="{00000000-0005-0000-0000-00005F840000}"/>
    <cellStyle name="Note 9 2 2 3 3" xfId="34034" xr:uid="{00000000-0005-0000-0000-000060840000}"/>
    <cellStyle name="Note 9 2 2 3 3 2" xfId="34035" xr:uid="{00000000-0005-0000-0000-000061840000}"/>
    <cellStyle name="Note 9 2 2 3 4" xfId="34036" xr:uid="{00000000-0005-0000-0000-000062840000}"/>
    <cellStyle name="Note 9 2 2 3 4 2" xfId="34037" xr:uid="{00000000-0005-0000-0000-000063840000}"/>
    <cellStyle name="Note 9 2 2 3 5" xfId="34038" xr:uid="{00000000-0005-0000-0000-000064840000}"/>
    <cellStyle name="Note 9 2 2 3 5 2" xfId="34039" xr:uid="{00000000-0005-0000-0000-000065840000}"/>
    <cellStyle name="Note 9 2 2 3 6" xfId="34040" xr:uid="{00000000-0005-0000-0000-000066840000}"/>
    <cellStyle name="Note 9 2 2 3 6 2" xfId="34041" xr:uid="{00000000-0005-0000-0000-000067840000}"/>
    <cellStyle name="Note 9 2 2 3 7" xfId="34042" xr:uid="{00000000-0005-0000-0000-000068840000}"/>
    <cellStyle name="Note 9 2 2 3 7 2" xfId="34043" xr:uid="{00000000-0005-0000-0000-000069840000}"/>
    <cellStyle name="Note 9 2 2 3 8" xfId="34044" xr:uid="{00000000-0005-0000-0000-00006A840000}"/>
    <cellStyle name="Note 9 2 2 3 8 2" xfId="34045" xr:uid="{00000000-0005-0000-0000-00006B840000}"/>
    <cellStyle name="Note 9 2 2 3 9" xfId="34046" xr:uid="{00000000-0005-0000-0000-00006C840000}"/>
    <cellStyle name="Note 9 2 2 3 9 2" xfId="34047" xr:uid="{00000000-0005-0000-0000-00006D840000}"/>
    <cellStyle name="Note 9 2 2 4" xfId="34048" xr:uid="{00000000-0005-0000-0000-00006E840000}"/>
    <cellStyle name="Note 9 2 2 4 10" xfId="34049" xr:uid="{00000000-0005-0000-0000-00006F840000}"/>
    <cellStyle name="Note 9 2 2 4 10 2" xfId="34050" xr:uid="{00000000-0005-0000-0000-000070840000}"/>
    <cellStyle name="Note 9 2 2 4 11" xfId="34051" xr:uid="{00000000-0005-0000-0000-000071840000}"/>
    <cellStyle name="Note 9 2 2 4 2" xfId="34052" xr:uid="{00000000-0005-0000-0000-000072840000}"/>
    <cellStyle name="Note 9 2 2 4 2 2" xfId="34053" xr:uid="{00000000-0005-0000-0000-000073840000}"/>
    <cellStyle name="Note 9 2 2 4 2 2 2" xfId="34054" xr:uid="{00000000-0005-0000-0000-000074840000}"/>
    <cellStyle name="Note 9 2 2 4 2 3" xfId="34055" xr:uid="{00000000-0005-0000-0000-000075840000}"/>
    <cellStyle name="Note 9 2 2 4 3" xfId="34056" xr:uid="{00000000-0005-0000-0000-000076840000}"/>
    <cellStyle name="Note 9 2 2 4 3 2" xfId="34057" xr:uid="{00000000-0005-0000-0000-000077840000}"/>
    <cellStyle name="Note 9 2 2 4 4" xfId="34058" xr:uid="{00000000-0005-0000-0000-000078840000}"/>
    <cellStyle name="Note 9 2 2 4 4 2" xfId="34059" xr:uid="{00000000-0005-0000-0000-000079840000}"/>
    <cellStyle name="Note 9 2 2 4 5" xfId="34060" xr:uid="{00000000-0005-0000-0000-00007A840000}"/>
    <cellStyle name="Note 9 2 2 4 5 2" xfId="34061" xr:uid="{00000000-0005-0000-0000-00007B840000}"/>
    <cellStyle name="Note 9 2 2 4 6" xfId="34062" xr:uid="{00000000-0005-0000-0000-00007C840000}"/>
    <cellStyle name="Note 9 2 2 4 6 2" xfId="34063" xr:uid="{00000000-0005-0000-0000-00007D840000}"/>
    <cellStyle name="Note 9 2 2 4 7" xfId="34064" xr:uid="{00000000-0005-0000-0000-00007E840000}"/>
    <cellStyle name="Note 9 2 2 4 7 2" xfId="34065" xr:uid="{00000000-0005-0000-0000-00007F840000}"/>
    <cellStyle name="Note 9 2 2 4 8" xfId="34066" xr:uid="{00000000-0005-0000-0000-000080840000}"/>
    <cellStyle name="Note 9 2 2 4 8 2" xfId="34067" xr:uid="{00000000-0005-0000-0000-000081840000}"/>
    <cellStyle name="Note 9 2 2 4 9" xfId="34068" xr:uid="{00000000-0005-0000-0000-000082840000}"/>
    <cellStyle name="Note 9 2 2 4 9 2" xfId="34069" xr:uid="{00000000-0005-0000-0000-000083840000}"/>
    <cellStyle name="Note 9 2 2 5" xfId="34070" xr:uid="{00000000-0005-0000-0000-000084840000}"/>
    <cellStyle name="Note 9 2 2 5 10" xfId="34071" xr:uid="{00000000-0005-0000-0000-000085840000}"/>
    <cellStyle name="Note 9 2 2 5 10 2" xfId="34072" xr:uid="{00000000-0005-0000-0000-000086840000}"/>
    <cellStyle name="Note 9 2 2 5 11" xfId="34073" xr:uid="{00000000-0005-0000-0000-000087840000}"/>
    <cellStyle name="Note 9 2 2 5 2" xfId="34074" xr:uid="{00000000-0005-0000-0000-000088840000}"/>
    <cellStyle name="Note 9 2 2 5 2 2" xfId="34075" xr:uid="{00000000-0005-0000-0000-000089840000}"/>
    <cellStyle name="Note 9 2 2 5 2 2 2" xfId="34076" xr:uid="{00000000-0005-0000-0000-00008A840000}"/>
    <cellStyle name="Note 9 2 2 5 2 3" xfId="34077" xr:uid="{00000000-0005-0000-0000-00008B840000}"/>
    <cellStyle name="Note 9 2 2 5 3" xfId="34078" xr:uid="{00000000-0005-0000-0000-00008C840000}"/>
    <cellStyle name="Note 9 2 2 5 3 2" xfId="34079" xr:uid="{00000000-0005-0000-0000-00008D840000}"/>
    <cellStyle name="Note 9 2 2 5 4" xfId="34080" xr:uid="{00000000-0005-0000-0000-00008E840000}"/>
    <cellStyle name="Note 9 2 2 5 4 2" xfId="34081" xr:uid="{00000000-0005-0000-0000-00008F840000}"/>
    <cellStyle name="Note 9 2 2 5 5" xfId="34082" xr:uid="{00000000-0005-0000-0000-000090840000}"/>
    <cellStyle name="Note 9 2 2 5 5 2" xfId="34083" xr:uid="{00000000-0005-0000-0000-000091840000}"/>
    <cellStyle name="Note 9 2 2 5 6" xfId="34084" xr:uid="{00000000-0005-0000-0000-000092840000}"/>
    <cellStyle name="Note 9 2 2 5 6 2" xfId="34085" xr:uid="{00000000-0005-0000-0000-000093840000}"/>
    <cellStyle name="Note 9 2 2 5 7" xfId="34086" xr:uid="{00000000-0005-0000-0000-000094840000}"/>
    <cellStyle name="Note 9 2 2 5 7 2" xfId="34087" xr:uid="{00000000-0005-0000-0000-000095840000}"/>
    <cellStyle name="Note 9 2 2 5 8" xfId="34088" xr:uid="{00000000-0005-0000-0000-000096840000}"/>
    <cellStyle name="Note 9 2 2 5 8 2" xfId="34089" xr:uid="{00000000-0005-0000-0000-000097840000}"/>
    <cellStyle name="Note 9 2 2 5 9" xfId="34090" xr:uid="{00000000-0005-0000-0000-000098840000}"/>
    <cellStyle name="Note 9 2 2 5 9 2" xfId="34091" xr:uid="{00000000-0005-0000-0000-000099840000}"/>
    <cellStyle name="Note 9 2 2 6" xfId="34092" xr:uid="{00000000-0005-0000-0000-00009A840000}"/>
    <cellStyle name="Note 9 2 2 6 10" xfId="34093" xr:uid="{00000000-0005-0000-0000-00009B840000}"/>
    <cellStyle name="Note 9 2 2 6 10 2" xfId="34094" xr:uid="{00000000-0005-0000-0000-00009C840000}"/>
    <cellStyle name="Note 9 2 2 6 11" xfId="34095" xr:uid="{00000000-0005-0000-0000-00009D840000}"/>
    <cellStyle name="Note 9 2 2 6 2" xfId="34096" xr:uid="{00000000-0005-0000-0000-00009E840000}"/>
    <cellStyle name="Note 9 2 2 6 2 2" xfId="34097" xr:uid="{00000000-0005-0000-0000-00009F840000}"/>
    <cellStyle name="Note 9 2 2 6 2 2 2" xfId="34098" xr:uid="{00000000-0005-0000-0000-0000A0840000}"/>
    <cellStyle name="Note 9 2 2 6 2 3" xfId="34099" xr:uid="{00000000-0005-0000-0000-0000A1840000}"/>
    <cellStyle name="Note 9 2 2 6 3" xfId="34100" xr:uid="{00000000-0005-0000-0000-0000A2840000}"/>
    <cellStyle name="Note 9 2 2 6 3 2" xfId="34101" xr:uid="{00000000-0005-0000-0000-0000A3840000}"/>
    <cellStyle name="Note 9 2 2 6 4" xfId="34102" xr:uid="{00000000-0005-0000-0000-0000A4840000}"/>
    <cellStyle name="Note 9 2 2 6 4 2" xfId="34103" xr:uid="{00000000-0005-0000-0000-0000A5840000}"/>
    <cellStyle name="Note 9 2 2 6 5" xfId="34104" xr:uid="{00000000-0005-0000-0000-0000A6840000}"/>
    <cellStyle name="Note 9 2 2 6 5 2" xfId="34105" xr:uid="{00000000-0005-0000-0000-0000A7840000}"/>
    <cellStyle name="Note 9 2 2 6 6" xfId="34106" xr:uid="{00000000-0005-0000-0000-0000A8840000}"/>
    <cellStyle name="Note 9 2 2 6 6 2" xfId="34107" xr:uid="{00000000-0005-0000-0000-0000A9840000}"/>
    <cellStyle name="Note 9 2 2 6 7" xfId="34108" xr:uid="{00000000-0005-0000-0000-0000AA840000}"/>
    <cellStyle name="Note 9 2 2 6 7 2" xfId="34109" xr:uid="{00000000-0005-0000-0000-0000AB840000}"/>
    <cellStyle name="Note 9 2 2 6 8" xfId="34110" xr:uid="{00000000-0005-0000-0000-0000AC840000}"/>
    <cellStyle name="Note 9 2 2 6 8 2" xfId="34111" xr:uid="{00000000-0005-0000-0000-0000AD840000}"/>
    <cellStyle name="Note 9 2 2 6 9" xfId="34112" xr:uid="{00000000-0005-0000-0000-0000AE840000}"/>
    <cellStyle name="Note 9 2 2 6 9 2" xfId="34113" xr:uid="{00000000-0005-0000-0000-0000AF840000}"/>
    <cellStyle name="Note 9 2 2 7" xfId="34114" xr:uid="{00000000-0005-0000-0000-0000B0840000}"/>
    <cellStyle name="Note 9 2 2 7 2" xfId="34115" xr:uid="{00000000-0005-0000-0000-0000B1840000}"/>
    <cellStyle name="Note 9 2 2 7 2 2" xfId="34116" xr:uid="{00000000-0005-0000-0000-0000B2840000}"/>
    <cellStyle name="Note 9 2 2 7 3" xfId="34117" xr:uid="{00000000-0005-0000-0000-0000B3840000}"/>
    <cellStyle name="Note 9 2 2 8" xfId="34118" xr:uid="{00000000-0005-0000-0000-0000B4840000}"/>
    <cellStyle name="Note 9 2 2 8 2" xfId="34119" xr:uid="{00000000-0005-0000-0000-0000B5840000}"/>
    <cellStyle name="Note 9 2 2 9" xfId="34120" xr:uid="{00000000-0005-0000-0000-0000B6840000}"/>
    <cellStyle name="Note 9 2 2 9 2" xfId="34121" xr:uid="{00000000-0005-0000-0000-0000B7840000}"/>
    <cellStyle name="Note 9 2 3" xfId="34122" xr:uid="{00000000-0005-0000-0000-0000B8840000}"/>
    <cellStyle name="Note 9 2 3 2" xfId="34123" xr:uid="{00000000-0005-0000-0000-0000B9840000}"/>
    <cellStyle name="Note 9 2 3 2 2" xfId="34124" xr:uid="{00000000-0005-0000-0000-0000BA840000}"/>
    <cellStyle name="Note 9 2 3 2 2 2" xfId="34125" xr:uid="{00000000-0005-0000-0000-0000BB840000}"/>
    <cellStyle name="Note 9 2 3 2 3" xfId="34126" xr:uid="{00000000-0005-0000-0000-0000BC840000}"/>
    <cellStyle name="Note 9 2 3 3" xfId="34127" xr:uid="{00000000-0005-0000-0000-0000BD840000}"/>
    <cellStyle name="Note 9 2 3 3 2" xfId="34128" xr:uid="{00000000-0005-0000-0000-0000BE840000}"/>
    <cellStyle name="Note 9 2 3 3 2 2" xfId="34129" xr:uid="{00000000-0005-0000-0000-0000BF840000}"/>
    <cellStyle name="Note 9 2 3 3 3" xfId="34130" xr:uid="{00000000-0005-0000-0000-0000C0840000}"/>
    <cellStyle name="Note 9 2 3 4" xfId="34131" xr:uid="{00000000-0005-0000-0000-0000C1840000}"/>
    <cellStyle name="Note 9 2 3 4 2" xfId="34132" xr:uid="{00000000-0005-0000-0000-0000C2840000}"/>
    <cellStyle name="Note 9 2 3 5" xfId="34133" xr:uid="{00000000-0005-0000-0000-0000C3840000}"/>
    <cellStyle name="Note 9 2 3 5 2" xfId="34134" xr:uid="{00000000-0005-0000-0000-0000C4840000}"/>
    <cellStyle name="Note 9 2 3 6" xfId="34135" xr:uid="{00000000-0005-0000-0000-0000C5840000}"/>
    <cellStyle name="Note 9 2 3 6 2" xfId="34136" xr:uid="{00000000-0005-0000-0000-0000C6840000}"/>
    <cellStyle name="Note 9 2 3 7" xfId="34137" xr:uid="{00000000-0005-0000-0000-0000C7840000}"/>
    <cellStyle name="Note 9 2 3 7 2" xfId="34138" xr:uid="{00000000-0005-0000-0000-0000C8840000}"/>
    <cellStyle name="Note 9 2 3 8" xfId="34139" xr:uid="{00000000-0005-0000-0000-0000C9840000}"/>
    <cellStyle name="Note 9 2 4" xfId="34140" xr:uid="{00000000-0005-0000-0000-0000CA840000}"/>
    <cellStyle name="Note 9 2 4 10" xfId="34141" xr:uid="{00000000-0005-0000-0000-0000CB840000}"/>
    <cellStyle name="Note 9 2 4 10 2" xfId="34142" xr:uid="{00000000-0005-0000-0000-0000CC840000}"/>
    <cellStyle name="Note 9 2 4 11" xfId="34143" xr:uid="{00000000-0005-0000-0000-0000CD840000}"/>
    <cellStyle name="Note 9 2 4 2" xfId="34144" xr:uid="{00000000-0005-0000-0000-0000CE840000}"/>
    <cellStyle name="Note 9 2 4 2 2" xfId="34145" xr:uid="{00000000-0005-0000-0000-0000CF840000}"/>
    <cellStyle name="Note 9 2 4 2 2 2" xfId="34146" xr:uid="{00000000-0005-0000-0000-0000D0840000}"/>
    <cellStyle name="Note 9 2 4 2 3" xfId="34147" xr:uid="{00000000-0005-0000-0000-0000D1840000}"/>
    <cellStyle name="Note 9 2 4 3" xfId="34148" xr:uid="{00000000-0005-0000-0000-0000D2840000}"/>
    <cellStyle name="Note 9 2 4 3 2" xfId="34149" xr:uid="{00000000-0005-0000-0000-0000D3840000}"/>
    <cellStyle name="Note 9 2 4 4" xfId="34150" xr:uid="{00000000-0005-0000-0000-0000D4840000}"/>
    <cellStyle name="Note 9 2 4 4 2" xfId="34151" xr:uid="{00000000-0005-0000-0000-0000D5840000}"/>
    <cellStyle name="Note 9 2 4 5" xfId="34152" xr:uid="{00000000-0005-0000-0000-0000D6840000}"/>
    <cellStyle name="Note 9 2 4 5 2" xfId="34153" xr:uid="{00000000-0005-0000-0000-0000D7840000}"/>
    <cellStyle name="Note 9 2 4 6" xfId="34154" xr:uid="{00000000-0005-0000-0000-0000D8840000}"/>
    <cellStyle name="Note 9 2 4 6 2" xfId="34155" xr:uid="{00000000-0005-0000-0000-0000D9840000}"/>
    <cellStyle name="Note 9 2 4 7" xfId="34156" xr:uid="{00000000-0005-0000-0000-0000DA840000}"/>
    <cellStyle name="Note 9 2 4 7 2" xfId="34157" xr:uid="{00000000-0005-0000-0000-0000DB840000}"/>
    <cellStyle name="Note 9 2 4 8" xfId="34158" xr:uid="{00000000-0005-0000-0000-0000DC840000}"/>
    <cellStyle name="Note 9 2 4 8 2" xfId="34159" xr:uid="{00000000-0005-0000-0000-0000DD840000}"/>
    <cellStyle name="Note 9 2 4 9" xfId="34160" xr:uid="{00000000-0005-0000-0000-0000DE840000}"/>
    <cellStyle name="Note 9 2 4 9 2" xfId="34161" xr:uid="{00000000-0005-0000-0000-0000DF840000}"/>
    <cellStyle name="Note 9 2 5" xfId="34162" xr:uid="{00000000-0005-0000-0000-0000E0840000}"/>
    <cellStyle name="Note 9 2 5 10" xfId="34163" xr:uid="{00000000-0005-0000-0000-0000E1840000}"/>
    <cellStyle name="Note 9 2 5 10 2" xfId="34164" xr:uid="{00000000-0005-0000-0000-0000E2840000}"/>
    <cellStyle name="Note 9 2 5 11" xfId="34165" xr:uid="{00000000-0005-0000-0000-0000E3840000}"/>
    <cellStyle name="Note 9 2 5 2" xfId="34166" xr:uid="{00000000-0005-0000-0000-0000E4840000}"/>
    <cellStyle name="Note 9 2 5 2 2" xfId="34167" xr:uid="{00000000-0005-0000-0000-0000E5840000}"/>
    <cellStyle name="Note 9 2 5 2 2 2" xfId="34168" xr:uid="{00000000-0005-0000-0000-0000E6840000}"/>
    <cellStyle name="Note 9 2 5 2 3" xfId="34169" xr:uid="{00000000-0005-0000-0000-0000E7840000}"/>
    <cellStyle name="Note 9 2 5 3" xfId="34170" xr:uid="{00000000-0005-0000-0000-0000E8840000}"/>
    <cellStyle name="Note 9 2 5 3 2" xfId="34171" xr:uid="{00000000-0005-0000-0000-0000E9840000}"/>
    <cellStyle name="Note 9 2 5 4" xfId="34172" xr:uid="{00000000-0005-0000-0000-0000EA840000}"/>
    <cellStyle name="Note 9 2 5 4 2" xfId="34173" xr:uid="{00000000-0005-0000-0000-0000EB840000}"/>
    <cellStyle name="Note 9 2 5 5" xfId="34174" xr:uid="{00000000-0005-0000-0000-0000EC840000}"/>
    <cellStyle name="Note 9 2 5 5 2" xfId="34175" xr:uid="{00000000-0005-0000-0000-0000ED840000}"/>
    <cellStyle name="Note 9 2 5 6" xfId="34176" xr:uid="{00000000-0005-0000-0000-0000EE840000}"/>
    <cellStyle name="Note 9 2 5 6 2" xfId="34177" xr:uid="{00000000-0005-0000-0000-0000EF840000}"/>
    <cellStyle name="Note 9 2 5 7" xfId="34178" xr:uid="{00000000-0005-0000-0000-0000F0840000}"/>
    <cellStyle name="Note 9 2 5 7 2" xfId="34179" xr:uid="{00000000-0005-0000-0000-0000F1840000}"/>
    <cellStyle name="Note 9 2 5 8" xfId="34180" xr:uid="{00000000-0005-0000-0000-0000F2840000}"/>
    <cellStyle name="Note 9 2 5 8 2" xfId="34181" xr:uid="{00000000-0005-0000-0000-0000F3840000}"/>
    <cellStyle name="Note 9 2 5 9" xfId="34182" xr:uid="{00000000-0005-0000-0000-0000F4840000}"/>
    <cellStyle name="Note 9 2 5 9 2" xfId="34183" xr:uid="{00000000-0005-0000-0000-0000F5840000}"/>
    <cellStyle name="Note 9 2 6" xfId="34184" xr:uid="{00000000-0005-0000-0000-0000F6840000}"/>
    <cellStyle name="Note 9 2 6 10" xfId="34185" xr:uid="{00000000-0005-0000-0000-0000F7840000}"/>
    <cellStyle name="Note 9 2 6 10 2" xfId="34186" xr:uid="{00000000-0005-0000-0000-0000F8840000}"/>
    <cellStyle name="Note 9 2 6 11" xfId="34187" xr:uid="{00000000-0005-0000-0000-0000F9840000}"/>
    <cellStyle name="Note 9 2 6 2" xfId="34188" xr:uid="{00000000-0005-0000-0000-0000FA840000}"/>
    <cellStyle name="Note 9 2 6 2 2" xfId="34189" xr:uid="{00000000-0005-0000-0000-0000FB840000}"/>
    <cellStyle name="Note 9 2 6 2 2 2" xfId="34190" xr:uid="{00000000-0005-0000-0000-0000FC840000}"/>
    <cellStyle name="Note 9 2 6 2 3" xfId="34191" xr:uid="{00000000-0005-0000-0000-0000FD840000}"/>
    <cellStyle name="Note 9 2 6 3" xfId="34192" xr:uid="{00000000-0005-0000-0000-0000FE840000}"/>
    <cellStyle name="Note 9 2 6 3 2" xfId="34193" xr:uid="{00000000-0005-0000-0000-0000FF840000}"/>
    <cellStyle name="Note 9 2 6 4" xfId="34194" xr:uid="{00000000-0005-0000-0000-000000850000}"/>
    <cellStyle name="Note 9 2 6 4 2" xfId="34195" xr:uid="{00000000-0005-0000-0000-000001850000}"/>
    <cellStyle name="Note 9 2 6 5" xfId="34196" xr:uid="{00000000-0005-0000-0000-000002850000}"/>
    <cellStyle name="Note 9 2 6 5 2" xfId="34197" xr:uid="{00000000-0005-0000-0000-000003850000}"/>
    <cellStyle name="Note 9 2 6 6" xfId="34198" xr:uid="{00000000-0005-0000-0000-000004850000}"/>
    <cellStyle name="Note 9 2 6 6 2" xfId="34199" xr:uid="{00000000-0005-0000-0000-000005850000}"/>
    <cellStyle name="Note 9 2 6 7" xfId="34200" xr:uid="{00000000-0005-0000-0000-000006850000}"/>
    <cellStyle name="Note 9 2 6 7 2" xfId="34201" xr:uid="{00000000-0005-0000-0000-000007850000}"/>
    <cellStyle name="Note 9 2 6 8" xfId="34202" xr:uid="{00000000-0005-0000-0000-000008850000}"/>
    <cellStyle name="Note 9 2 6 8 2" xfId="34203" xr:uid="{00000000-0005-0000-0000-000009850000}"/>
    <cellStyle name="Note 9 2 6 9" xfId="34204" xr:uid="{00000000-0005-0000-0000-00000A850000}"/>
    <cellStyle name="Note 9 2 6 9 2" xfId="34205" xr:uid="{00000000-0005-0000-0000-00000B850000}"/>
    <cellStyle name="Note 9 2 7" xfId="34206" xr:uid="{00000000-0005-0000-0000-00000C850000}"/>
    <cellStyle name="Note 9 2 7 10" xfId="34207" xr:uid="{00000000-0005-0000-0000-00000D850000}"/>
    <cellStyle name="Note 9 2 7 10 2" xfId="34208" xr:uid="{00000000-0005-0000-0000-00000E850000}"/>
    <cellStyle name="Note 9 2 7 11" xfId="34209" xr:uid="{00000000-0005-0000-0000-00000F850000}"/>
    <cellStyle name="Note 9 2 7 2" xfId="34210" xr:uid="{00000000-0005-0000-0000-000010850000}"/>
    <cellStyle name="Note 9 2 7 2 2" xfId="34211" xr:uid="{00000000-0005-0000-0000-000011850000}"/>
    <cellStyle name="Note 9 2 7 2 2 2" xfId="34212" xr:uid="{00000000-0005-0000-0000-000012850000}"/>
    <cellStyle name="Note 9 2 7 2 3" xfId="34213" xr:uid="{00000000-0005-0000-0000-000013850000}"/>
    <cellStyle name="Note 9 2 7 3" xfId="34214" xr:uid="{00000000-0005-0000-0000-000014850000}"/>
    <cellStyle name="Note 9 2 7 3 2" xfId="34215" xr:uid="{00000000-0005-0000-0000-000015850000}"/>
    <cellStyle name="Note 9 2 7 4" xfId="34216" xr:uid="{00000000-0005-0000-0000-000016850000}"/>
    <cellStyle name="Note 9 2 7 4 2" xfId="34217" xr:uid="{00000000-0005-0000-0000-000017850000}"/>
    <cellStyle name="Note 9 2 7 5" xfId="34218" xr:uid="{00000000-0005-0000-0000-000018850000}"/>
    <cellStyle name="Note 9 2 7 5 2" xfId="34219" xr:uid="{00000000-0005-0000-0000-000019850000}"/>
    <cellStyle name="Note 9 2 7 6" xfId="34220" xr:uid="{00000000-0005-0000-0000-00001A850000}"/>
    <cellStyle name="Note 9 2 7 6 2" xfId="34221" xr:uid="{00000000-0005-0000-0000-00001B850000}"/>
    <cellStyle name="Note 9 2 7 7" xfId="34222" xr:uid="{00000000-0005-0000-0000-00001C850000}"/>
    <cellStyle name="Note 9 2 7 7 2" xfId="34223" xr:uid="{00000000-0005-0000-0000-00001D850000}"/>
    <cellStyle name="Note 9 2 7 8" xfId="34224" xr:uid="{00000000-0005-0000-0000-00001E850000}"/>
    <cellStyle name="Note 9 2 7 8 2" xfId="34225" xr:uid="{00000000-0005-0000-0000-00001F850000}"/>
    <cellStyle name="Note 9 2 7 9" xfId="34226" xr:uid="{00000000-0005-0000-0000-000020850000}"/>
    <cellStyle name="Note 9 2 7 9 2" xfId="34227" xr:uid="{00000000-0005-0000-0000-000021850000}"/>
    <cellStyle name="Note 9 2 8" xfId="34228" xr:uid="{00000000-0005-0000-0000-000022850000}"/>
    <cellStyle name="Note 9 2 8 2" xfId="34229" xr:uid="{00000000-0005-0000-0000-000023850000}"/>
    <cellStyle name="Note 9 2 8 2 2" xfId="34230" xr:uid="{00000000-0005-0000-0000-000024850000}"/>
    <cellStyle name="Note 9 2 8 3" xfId="34231" xr:uid="{00000000-0005-0000-0000-000025850000}"/>
    <cellStyle name="Note 9 2 9" xfId="34232" xr:uid="{00000000-0005-0000-0000-000026850000}"/>
    <cellStyle name="Note 9 2 9 2" xfId="34233" xr:uid="{00000000-0005-0000-0000-000027850000}"/>
    <cellStyle name="Note 9 2_7 - Cap Add WS" xfId="34234" xr:uid="{00000000-0005-0000-0000-000028850000}"/>
    <cellStyle name="Note 9 3" xfId="34235" xr:uid="{00000000-0005-0000-0000-000029850000}"/>
    <cellStyle name="Note 9 3 10" xfId="34236" xr:uid="{00000000-0005-0000-0000-00002A850000}"/>
    <cellStyle name="Note 9 3 10 2" xfId="34237" xr:uid="{00000000-0005-0000-0000-00002B850000}"/>
    <cellStyle name="Note 9 3 11" xfId="34238" xr:uid="{00000000-0005-0000-0000-00002C850000}"/>
    <cellStyle name="Note 9 3 11 2" xfId="34239" xr:uid="{00000000-0005-0000-0000-00002D850000}"/>
    <cellStyle name="Note 9 3 12" xfId="34240" xr:uid="{00000000-0005-0000-0000-00002E850000}"/>
    <cellStyle name="Note 9 3 12 2" xfId="34241" xr:uid="{00000000-0005-0000-0000-00002F850000}"/>
    <cellStyle name="Note 9 3 13" xfId="34242" xr:uid="{00000000-0005-0000-0000-000030850000}"/>
    <cellStyle name="Note 9 3 13 2" xfId="34243" xr:uid="{00000000-0005-0000-0000-000031850000}"/>
    <cellStyle name="Note 9 3 14" xfId="34244" xr:uid="{00000000-0005-0000-0000-000032850000}"/>
    <cellStyle name="Note 9 3 2" xfId="34245" xr:uid="{00000000-0005-0000-0000-000033850000}"/>
    <cellStyle name="Note 9 3 2 10" xfId="34246" xr:uid="{00000000-0005-0000-0000-000034850000}"/>
    <cellStyle name="Note 9 3 2 10 2" xfId="34247" xr:uid="{00000000-0005-0000-0000-000035850000}"/>
    <cellStyle name="Note 9 3 2 11" xfId="34248" xr:uid="{00000000-0005-0000-0000-000036850000}"/>
    <cellStyle name="Note 9 3 2 11 2" xfId="34249" xr:uid="{00000000-0005-0000-0000-000037850000}"/>
    <cellStyle name="Note 9 3 2 12" xfId="34250" xr:uid="{00000000-0005-0000-0000-000038850000}"/>
    <cellStyle name="Note 9 3 2 12 2" xfId="34251" xr:uid="{00000000-0005-0000-0000-000039850000}"/>
    <cellStyle name="Note 9 3 2 13" xfId="34252" xr:uid="{00000000-0005-0000-0000-00003A850000}"/>
    <cellStyle name="Note 9 3 2 2" xfId="34253" xr:uid="{00000000-0005-0000-0000-00003B850000}"/>
    <cellStyle name="Note 9 3 2 2 2" xfId="34254" xr:uid="{00000000-0005-0000-0000-00003C850000}"/>
    <cellStyle name="Note 9 3 2 2 2 2" xfId="34255" xr:uid="{00000000-0005-0000-0000-00003D850000}"/>
    <cellStyle name="Note 9 3 2 2 2 2 2" xfId="34256" xr:uid="{00000000-0005-0000-0000-00003E850000}"/>
    <cellStyle name="Note 9 3 2 2 2 3" xfId="34257" xr:uid="{00000000-0005-0000-0000-00003F850000}"/>
    <cellStyle name="Note 9 3 2 2 3" xfId="34258" xr:uid="{00000000-0005-0000-0000-000040850000}"/>
    <cellStyle name="Note 9 3 2 2 3 2" xfId="34259" xr:uid="{00000000-0005-0000-0000-000041850000}"/>
    <cellStyle name="Note 9 3 2 2 3 2 2" xfId="34260" xr:uid="{00000000-0005-0000-0000-000042850000}"/>
    <cellStyle name="Note 9 3 2 2 3 3" xfId="34261" xr:uid="{00000000-0005-0000-0000-000043850000}"/>
    <cellStyle name="Note 9 3 2 2 4" xfId="34262" xr:uid="{00000000-0005-0000-0000-000044850000}"/>
    <cellStyle name="Note 9 3 2 2 4 2" xfId="34263" xr:uid="{00000000-0005-0000-0000-000045850000}"/>
    <cellStyle name="Note 9 3 2 2 5" xfId="34264" xr:uid="{00000000-0005-0000-0000-000046850000}"/>
    <cellStyle name="Note 9 3 2 2 5 2" xfId="34265" xr:uid="{00000000-0005-0000-0000-000047850000}"/>
    <cellStyle name="Note 9 3 2 2 6" xfId="34266" xr:uid="{00000000-0005-0000-0000-000048850000}"/>
    <cellStyle name="Note 9 3 2 2 6 2" xfId="34267" xr:uid="{00000000-0005-0000-0000-000049850000}"/>
    <cellStyle name="Note 9 3 2 2 7" xfId="34268" xr:uid="{00000000-0005-0000-0000-00004A850000}"/>
    <cellStyle name="Note 9 3 2 2 7 2" xfId="34269" xr:uid="{00000000-0005-0000-0000-00004B850000}"/>
    <cellStyle name="Note 9 3 2 2 8" xfId="34270" xr:uid="{00000000-0005-0000-0000-00004C850000}"/>
    <cellStyle name="Note 9 3 2 3" xfId="34271" xr:uid="{00000000-0005-0000-0000-00004D850000}"/>
    <cellStyle name="Note 9 3 2 3 10" xfId="34272" xr:uid="{00000000-0005-0000-0000-00004E850000}"/>
    <cellStyle name="Note 9 3 2 3 10 2" xfId="34273" xr:uid="{00000000-0005-0000-0000-00004F850000}"/>
    <cellStyle name="Note 9 3 2 3 11" xfId="34274" xr:uid="{00000000-0005-0000-0000-000050850000}"/>
    <cellStyle name="Note 9 3 2 3 2" xfId="34275" xr:uid="{00000000-0005-0000-0000-000051850000}"/>
    <cellStyle name="Note 9 3 2 3 2 2" xfId="34276" xr:uid="{00000000-0005-0000-0000-000052850000}"/>
    <cellStyle name="Note 9 3 2 3 2 2 2" xfId="34277" xr:uid="{00000000-0005-0000-0000-000053850000}"/>
    <cellStyle name="Note 9 3 2 3 2 3" xfId="34278" xr:uid="{00000000-0005-0000-0000-000054850000}"/>
    <cellStyle name="Note 9 3 2 3 3" xfId="34279" xr:uid="{00000000-0005-0000-0000-000055850000}"/>
    <cellStyle name="Note 9 3 2 3 3 2" xfId="34280" xr:uid="{00000000-0005-0000-0000-000056850000}"/>
    <cellStyle name="Note 9 3 2 3 4" xfId="34281" xr:uid="{00000000-0005-0000-0000-000057850000}"/>
    <cellStyle name="Note 9 3 2 3 4 2" xfId="34282" xr:uid="{00000000-0005-0000-0000-000058850000}"/>
    <cellStyle name="Note 9 3 2 3 5" xfId="34283" xr:uid="{00000000-0005-0000-0000-000059850000}"/>
    <cellStyle name="Note 9 3 2 3 5 2" xfId="34284" xr:uid="{00000000-0005-0000-0000-00005A850000}"/>
    <cellStyle name="Note 9 3 2 3 6" xfId="34285" xr:uid="{00000000-0005-0000-0000-00005B850000}"/>
    <cellStyle name="Note 9 3 2 3 6 2" xfId="34286" xr:uid="{00000000-0005-0000-0000-00005C850000}"/>
    <cellStyle name="Note 9 3 2 3 7" xfId="34287" xr:uid="{00000000-0005-0000-0000-00005D850000}"/>
    <cellStyle name="Note 9 3 2 3 7 2" xfId="34288" xr:uid="{00000000-0005-0000-0000-00005E850000}"/>
    <cellStyle name="Note 9 3 2 3 8" xfId="34289" xr:uid="{00000000-0005-0000-0000-00005F850000}"/>
    <cellStyle name="Note 9 3 2 3 8 2" xfId="34290" xr:uid="{00000000-0005-0000-0000-000060850000}"/>
    <cellStyle name="Note 9 3 2 3 9" xfId="34291" xr:uid="{00000000-0005-0000-0000-000061850000}"/>
    <cellStyle name="Note 9 3 2 3 9 2" xfId="34292" xr:uid="{00000000-0005-0000-0000-000062850000}"/>
    <cellStyle name="Note 9 3 2 4" xfId="34293" xr:uid="{00000000-0005-0000-0000-000063850000}"/>
    <cellStyle name="Note 9 3 2 4 10" xfId="34294" xr:uid="{00000000-0005-0000-0000-000064850000}"/>
    <cellStyle name="Note 9 3 2 4 10 2" xfId="34295" xr:uid="{00000000-0005-0000-0000-000065850000}"/>
    <cellStyle name="Note 9 3 2 4 11" xfId="34296" xr:uid="{00000000-0005-0000-0000-000066850000}"/>
    <cellStyle name="Note 9 3 2 4 2" xfId="34297" xr:uid="{00000000-0005-0000-0000-000067850000}"/>
    <cellStyle name="Note 9 3 2 4 2 2" xfId="34298" xr:uid="{00000000-0005-0000-0000-000068850000}"/>
    <cellStyle name="Note 9 3 2 4 2 2 2" xfId="34299" xr:uid="{00000000-0005-0000-0000-000069850000}"/>
    <cellStyle name="Note 9 3 2 4 2 3" xfId="34300" xr:uid="{00000000-0005-0000-0000-00006A850000}"/>
    <cellStyle name="Note 9 3 2 4 3" xfId="34301" xr:uid="{00000000-0005-0000-0000-00006B850000}"/>
    <cellStyle name="Note 9 3 2 4 3 2" xfId="34302" xr:uid="{00000000-0005-0000-0000-00006C850000}"/>
    <cellStyle name="Note 9 3 2 4 4" xfId="34303" xr:uid="{00000000-0005-0000-0000-00006D850000}"/>
    <cellStyle name="Note 9 3 2 4 4 2" xfId="34304" xr:uid="{00000000-0005-0000-0000-00006E850000}"/>
    <cellStyle name="Note 9 3 2 4 5" xfId="34305" xr:uid="{00000000-0005-0000-0000-00006F850000}"/>
    <cellStyle name="Note 9 3 2 4 5 2" xfId="34306" xr:uid="{00000000-0005-0000-0000-000070850000}"/>
    <cellStyle name="Note 9 3 2 4 6" xfId="34307" xr:uid="{00000000-0005-0000-0000-000071850000}"/>
    <cellStyle name="Note 9 3 2 4 6 2" xfId="34308" xr:uid="{00000000-0005-0000-0000-000072850000}"/>
    <cellStyle name="Note 9 3 2 4 7" xfId="34309" xr:uid="{00000000-0005-0000-0000-000073850000}"/>
    <cellStyle name="Note 9 3 2 4 7 2" xfId="34310" xr:uid="{00000000-0005-0000-0000-000074850000}"/>
    <cellStyle name="Note 9 3 2 4 8" xfId="34311" xr:uid="{00000000-0005-0000-0000-000075850000}"/>
    <cellStyle name="Note 9 3 2 4 8 2" xfId="34312" xr:uid="{00000000-0005-0000-0000-000076850000}"/>
    <cellStyle name="Note 9 3 2 4 9" xfId="34313" xr:uid="{00000000-0005-0000-0000-000077850000}"/>
    <cellStyle name="Note 9 3 2 4 9 2" xfId="34314" xr:uid="{00000000-0005-0000-0000-000078850000}"/>
    <cellStyle name="Note 9 3 2 5" xfId="34315" xr:uid="{00000000-0005-0000-0000-000079850000}"/>
    <cellStyle name="Note 9 3 2 5 10" xfId="34316" xr:uid="{00000000-0005-0000-0000-00007A850000}"/>
    <cellStyle name="Note 9 3 2 5 10 2" xfId="34317" xr:uid="{00000000-0005-0000-0000-00007B850000}"/>
    <cellStyle name="Note 9 3 2 5 11" xfId="34318" xr:uid="{00000000-0005-0000-0000-00007C850000}"/>
    <cellStyle name="Note 9 3 2 5 2" xfId="34319" xr:uid="{00000000-0005-0000-0000-00007D850000}"/>
    <cellStyle name="Note 9 3 2 5 2 2" xfId="34320" xr:uid="{00000000-0005-0000-0000-00007E850000}"/>
    <cellStyle name="Note 9 3 2 5 2 2 2" xfId="34321" xr:uid="{00000000-0005-0000-0000-00007F850000}"/>
    <cellStyle name="Note 9 3 2 5 2 3" xfId="34322" xr:uid="{00000000-0005-0000-0000-000080850000}"/>
    <cellStyle name="Note 9 3 2 5 3" xfId="34323" xr:uid="{00000000-0005-0000-0000-000081850000}"/>
    <cellStyle name="Note 9 3 2 5 3 2" xfId="34324" xr:uid="{00000000-0005-0000-0000-000082850000}"/>
    <cellStyle name="Note 9 3 2 5 4" xfId="34325" xr:uid="{00000000-0005-0000-0000-000083850000}"/>
    <cellStyle name="Note 9 3 2 5 4 2" xfId="34326" xr:uid="{00000000-0005-0000-0000-000084850000}"/>
    <cellStyle name="Note 9 3 2 5 5" xfId="34327" xr:uid="{00000000-0005-0000-0000-000085850000}"/>
    <cellStyle name="Note 9 3 2 5 5 2" xfId="34328" xr:uid="{00000000-0005-0000-0000-000086850000}"/>
    <cellStyle name="Note 9 3 2 5 6" xfId="34329" xr:uid="{00000000-0005-0000-0000-000087850000}"/>
    <cellStyle name="Note 9 3 2 5 6 2" xfId="34330" xr:uid="{00000000-0005-0000-0000-000088850000}"/>
    <cellStyle name="Note 9 3 2 5 7" xfId="34331" xr:uid="{00000000-0005-0000-0000-000089850000}"/>
    <cellStyle name="Note 9 3 2 5 7 2" xfId="34332" xr:uid="{00000000-0005-0000-0000-00008A850000}"/>
    <cellStyle name="Note 9 3 2 5 8" xfId="34333" xr:uid="{00000000-0005-0000-0000-00008B850000}"/>
    <cellStyle name="Note 9 3 2 5 8 2" xfId="34334" xr:uid="{00000000-0005-0000-0000-00008C850000}"/>
    <cellStyle name="Note 9 3 2 5 9" xfId="34335" xr:uid="{00000000-0005-0000-0000-00008D850000}"/>
    <cellStyle name="Note 9 3 2 5 9 2" xfId="34336" xr:uid="{00000000-0005-0000-0000-00008E850000}"/>
    <cellStyle name="Note 9 3 2 6" xfId="34337" xr:uid="{00000000-0005-0000-0000-00008F850000}"/>
    <cellStyle name="Note 9 3 2 6 10" xfId="34338" xr:uid="{00000000-0005-0000-0000-000090850000}"/>
    <cellStyle name="Note 9 3 2 6 10 2" xfId="34339" xr:uid="{00000000-0005-0000-0000-000091850000}"/>
    <cellStyle name="Note 9 3 2 6 11" xfId="34340" xr:uid="{00000000-0005-0000-0000-000092850000}"/>
    <cellStyle name="Note 9 3 2 6 2" xfId="34341" xr:uid="{00000000-0005-0000-0000-000093850000}"/>
    <cellStyle name="Note 9 3 2 6 2 2" xfId="34342" xr:uid="{00000000-0005-0000-0000-000094850000}"/>
    <cellStyle name="Note 9 3 2 6 2 2 2" xfId="34343" xr:uid="{00000000-0005-0000-0000-000095850000}"/>
    <cellStyle name="Note 9 3 2 6 2 3" xfId="34344" xr:uid="{00000000-0005-0000-0000-000096850000}"/>
    <cellStyle name="Note 9 3 2 6 3" xfId="34345" xr:uid="{00000000-0005-0000-0000-000097850000}"/>
    <cellStyle name="Note 9 3 2 6 3 2" xfId="34346" xr:uid="{00000000-0005-0000-0000-000098850000}"/>
    <cellStyle name="Note 9 3 2 6 4" xfId="34347" xr:uid="{00000000-0005-0000-0000-000099850000}"/>
    <cellStyle name="Note 9 3 2 6 4 2" xfId="34348" xr:uid="{00000000-0005-0000-0000-00009A850000}"/>
    <cellStyle name="Note 9 3 2 6 5" xfId="34349" xr:uid="{00000000-0005-0000-0000-00009B850000}"/>
    <cellStyle name="Note 9 3 2 6 5 2" xfId="34350" xr:uid="{00000000-0005-0000-0000-00009C850000}"/>
    <cellStyle name="Note 9 3 2 6 6" xfId="34351" xr:uid="{00000000-0005-0000-0000-00009D850000}"/>
    <cellStyle name="Note 9 3 2 6 6 2" xfId="34352" xr:uid="{00000000-0005-0000-0000-00009E850000}"/>
    <cellStyle name="Note 9 3 2 6 7" xfId="34353" xr:uid="{00000000-0005-0000-0000-00009F850000}"/>
    <cellStyle name="Note 9 3 2 6 7 2" xfId="34354" xr:uid="{00000000-0005-0000-0000-0000A0850000}"/>
    <cellStyle name="Note 9 3 2 6 8" xfId="34355" xr:uid="{00000000-0005-0000-0000-0000A1850000}"/>
    <cellStyle name="Note 9 3 2 6 8 2" xfId="34356" xr:uid="{00000000-0005-0000-0000-0000A2850000}"/>
    <cellStyle name="Note 9 3 2 6 9" xfId="34357" xr:uid="{00000000-0005-0000-0000-0000A3850000}"/>
    <cellStyle name="Note 9 3 2 6 9 2" xfId="34358" xr:uid="{00000000-0005-0000-0000-0000A4850000}"/>
    <cellStyle name="Note 9 3 2 7" xfId="34359" xr:uid="{00000000-0005-0000-0000-0000A5850000}"/>
    <cellStyle name="Note 9 3 2 7 2" xfId="34360" xr:uid="{00000000-0005-0000-0000-0000A6850000}"/>
    <cellStyle name="Note 9 3 2 7 2 2" xfId="34361" xr:uid="{00000000-0005-0000-0000-0000A7850000}"/>
    <cellStyle name="Note 9 3 2 7 3" xfId="34362" xr:uid="{00000000-0005-0000-0000-0000A8850000}"/>
    <cellStyle name="Note 9 3 2 8" xfId="34363" xr:uid="{00000000-0005-0000-0000-0000A9850000}"/>
    <cellStyle name="Note 9 3 2 8 2" xfId="34364" xr:uid="{00000000-0005-0000-0000-0000AA850000}"/>
    <cellStyle name="Note 9 3 2 9" xfId="34365" xr:uid="{00000000-0005-0000-0000-0000AB850000}"/>
    <cellStyle name="Note 9 3 2 9 2" xfId="34366" xr:uid="{00000000-0005-0000-0000-0000AC850000}"/>
    <cellStyle name="Note 9 3 3" xfId="34367" xr:uid="{00000000-0005-0000-0000-0000AD850000}"/>
    <cellStyle name="Note 9 3 3 2" xfId="34368" xr:uid="{00000000-0005-0000-0000-0000AE850000}"/>
    <cellStyle name="Note 9 3 3 2 2" xfId="34369" xr:uid="{00000000-0005-0000-0000-0000AF850000}"/>
    <cellStyle name="Note 9 3 3 2 2 2" xfId="34370" xr:uid="{00000000-0005-0000-0000-0000B0850000}"/>
    <cellStyle name="Note 9 3 3 2 3" xfId="34371" xr:uid="{00000000-0005-0000-0000-0000B1850000}"/>
    <cellStyle name="Note 9 3 3 3" xfId="34372" xr:uid="{00000000-0005-0000-0000-0000B2850000}"/>
    <cellStyle name="Note 9 3 3 3 2" xfId="34373" xr:uid="{00000000-0005-0000-0000-0000B3850000}"/>
    <cellStyle name="Note 9 3 3 3 2 2" xfId="34374" xr:uid="{00000000-0005-0000-0000-0000B4850000}"/>
    <cellStyle name="Note 9 3 3 3 3" xfId="34375" xr:uid="{00000000-0005-0000-0000-0000B5850000}"/>
    <cellStyle name="Note 9 3 3 4" xfId="34376" xr:uid="{00000000-0005-0000-0000-0000B6850000}"/>
    <cellStyle name="Note 9 3 3 4 2" xfId="34377" xr:uid="{00000000-0005-0000-0000-0000B7850000}"/>
    <cellStyle name="Note 9 3 3 5" xfId="34378" xr:uid="{00000000-0005-0000-0000-0000B8850000}"/>
    <cellStyle name="Note 9 3 3 5 2" xfId="34379" xr:uid="{00000000-0005-0000-0000-0000B9850000}"/>
    <cellStyle name="Note 9 3 3 6" xfId="34380" xr:uid="{00000000-0005-0000-0000-0000BA850000}"/>
    <cellStyle name="Note 9 3 3 6 2" xfId="34381" xr:uid="{00000000-0005-0000-0000-0000BB850000}"/>
    <cellStyle name="Note 9 3 3 7" xfId="34382" xr:uid="{00000000-0005-0000-0000-0000BC850000}"/>
    <cellStyle name="Note 9 3 3 7 2" xfId="34383" xr:uid="{00000000-0005-0000-0000-0000BD850000}"/>
    <cellStyle name="Note 9 3 3 8" xfId="34384" xr:uid="{00000000-0005-0000-0000-0000BE850000}"/>
    <cellStyle name="Note 9 3 4" xfId="34385" xr:uid="{00000000-0005-0000-0000-0000BF850000}"/>
    <cellStyle name="Note 9 3 4 10" xfId="34386" xr:uid="{00000000-0005-0000-0000-0000C0850000}"/>
    <cellStyle name="Note 9 3 4 10 2" xfId="34387" xr:uid="{00000000-0005-0000-0000-0000C1850000}"/>
    <cellStyle name="Note 9 3 4 11" xfId="34388" xr:uid="{00000000-0005-0000-0000-0000C2850000}"/>
    <cellStyle name="Note 9 3 4 2" xfId="34389" xr:uid="{00000000-0005-0000-0000-0000C3850000}"/>
    <cellStyle name="Note 9 3 4 2 2" xfId="34390" xr:uid="{00000000-0005-0000-0000-0000C4850000}"/>
    <cellStyle name="Note 9 3 4 2 2 2" xfId="34391" xr:uid="{00000000-0005-0000-0000-0000C5850000}"/>
    <cellStyle name="Note 9 3 4 2 3" xfId="34392" xr:uid="{00000000-0005-0000-0000-0000C6850000}"/>
    <cellStyle name="Note 9 3 4 3" xfId="34393" xr:uid="{00000000-0005-0000-0000-0000C7850000}"/>
    <cellStyle name="Note 9 3 4 3 2" xfId="34394" xr:uid="{00000000-0005-0000-0000-0000C8850000}"/>
    <cellStyle name="Note 9 3 4 4" xfId="34395" xr:uid="{00000000-0005-0000-0000-0000C9850000}"/>
    <cellStyle name="Note 9 3 4 4 2" xfId="34396" xr:uid="{00000000-0005-0000-0000-0000CA850000}"/>
    <cellStyle name="Note 9 3 4 5" xfId="34397" xr:uid="{00000000-0005-0000-0000-0000CB850000}"/>
    <cellStyle name="Note 9 3 4 5 2" xfId="34398" xr:uid="{00000000-0005-0000-0000-0000CC850000}"/>
    <cellStyle name="Note 9 3 4 6" xfId="34399" xr:uid="{00000000-0005-0000-0000-0000CD850000}"/>
    <cellStyle name="Note 9 3 4 6 2" xfId="34400" xr:uid="{00000000-0005-0000-0000-0000CE850000}"/>
    <cellStyle name="Note 9 3 4 7" xfId="34401" xr:uid="{00000000-0005-0000-0000-0000CF850000}"/>
    <cellStyle name="Note 9 3 4 7 2" xfId="34402" xr:uid="{00000000-0005-0000-0000-0000D0850000}"/>
    <cellStyle name="Note 9 3 4 8" xfId="34403" xr:uid="{00000000-0005-0000-0000-0000D1850000}"/>
    <cellStyle name="Note 9 3 4 8 2" xfId="34404" xr:uid="{00000000-0005-0000-0000-0000D2850000}"/>
    <cellStyle name="Note 9 3 4 9" xfId="34405" xr:uid="{00000000-0005-0000-0000-0000D3850000}"/>
    <cellStyle name="Note 9 3 4 9 2" xfId="34406" xr:uid="{00000000-0005-0000-0000-0000D4850000}"/>
    <cellStyle name="Note 9 3 5" xfId="34407" xr:uid="{00000000-0005-0000-0000-0000D5850000}"/>
    <cellStyle name="Note 9 3 5 10" xfId="34408" xr:uid="{00000000-0005-0000-0000-0000D6850000}"/>
    <cellStyle name="Note 9 3 5 10 2" xfId="34409" xr:uid="{00000000-0005-0000-0000-0000D7850000}"/>
    <cellStyle name="Note 9 3 5 11" xfId="34410" xr:uid="{00000000-0005-0000-0000-0000D8850000}"/>
    <cellStyle name="Note 9 3 5 2" xfId="34411" xr:uid="{00000000-0005-0000-0000-0000D9850000}"/>
    <cellStyle name="Note 9 3 5 2 2" xfId="34412" xr:uid="{00000000-0005-0000-0000-0000DA850000}"/>
    <cellStyle name="Note 9 3 5 2 2 2" xfId="34413" xr:uid="{00000000-0005-0000-0000-0000DB850000}"/>
    <cellStyle name="Note 9 3 5 2 3" xfId="34414" xr:uid="{00000000-0005-0000-0000-0000DC850000}"/>
    <cellStyle name="Note 9 3 5 3" xfId="34415" xr:uid="{00000000-0005-0000-0000-0000DD850000}"/>
    <cellStyle name="Note 9 3 5 3 2" xfId="34416" xr:uid="{00000000-0005-0000-0000-0000DE850000}"/>
    <cellStyle name="Note 9 3 5 4" xfId="34417" xr:uid="{00000000-0005-0000-0000-0000DF850000}"/>
    <cellStyle name="Note 9 3 5 4 2" xfId="34418" xr:uid="{00000000-0005-0000-0000-0000E0850000}"/>
    <cellStyle name="Note 9 3 5 5" xfId="34419" xr:uid="{00000000-0005-0000-0000-0000E1850000}"/>
    <cellStyle name="Note 9 3 5 5 2" xfId="34420" xr:uid="{00000000-0005-0000-0000-0000E2850000}"/>
    <cellStyle name="Note 9 3 5 6" xfId="34421" xr:uid="{00000000-0005-0000-0000-0000E3850000}"/>
    <cellStyle name="Note 9 3 5 6 2" xfId="34422" xr:uid="{00000000-0005-0000-0000-0000E4850000}"/>
    <cellStyle name="Note 9 3 5 7" xfId="34423" xr:uid="{00000000-0005-0000-0000-0000E5850000}"/>
    <cellStyle name="Note 9 3 5 7 2" xfId="34424" xr:uid="{00000000-0005-0000-0000-0000E6850000}"/>
    <cellStyle name="Note 9 3 5 8" xfId="34425" xr:uid="{00000000-0005-0000-0000-0000E7850000}"/>
    <cellStyle name="Note 9 3 5 8 2" xfId="34426" xr:uid="{00000000-0005-0000-0000-0000E8850000}"/>
    <cellStyle name="Note 9 3 5 9" xfId="34427" xr:uid="{00000000-0005-0000-0000-0000E9850000}"/>
    <cellStyle name="Note 9 3 5 9 2" xfId="34428" xr:uid="{00000000-0005-0000-0000-0000EA850000}"/>
    <cellStyle name="Note 9 3 6" xfId="34429" xr:uid="{00000000-0005-0000-0000-0000EB850000}"/>
    <cellStyle name="Note 9 3 6 10" xfId="34430" xr:uid="{00000000-0005-0000-0000-0000EC850000}"/>
    <cellStyle name="Note 9 3 6 10 2" xfId="34431" xr:uid="{00000000-0005-0000-0000-0000ED850000}"/>
    <cellStyle name="Note 9 3 6 11" xfId="34432" xr:uid="{00000000-0005-0000-0000-0000EE850000}"/>
    <cellStyle name="Note 9 3 6 2" xfId="34433" xr:uid="{00000000-0005-0000-0000-0000EF850000}"/>
    <cellStyle name="Note 9 3 6 2 2" xfId="34434" xr:uid="{00000000-0005-0000-0000-0000F0850000}"/>
    <cellStyle name="Note 9 3 6 2 2 2" xfId="34435" xr:uid="{00000000-0005-0000-0000-0000F1850000}"/>
    <cellStyle name="Note 9 3 6 2 3" xfId="34436" xr:uid="{00000000-0005-0000-0000-0000F2850000}"/>
    <cellStyle name="Note 9 3 6 3" xfId="34437" xr:uid="{00000000-0005-0000-0000-0000F3850000}"/>
    <cellStyle name="Note 9 3 6 3 2" xfId="34438" xr:uid="{00000000-0005-0000-0000-0000F4850000}"/>
    <cellStyle name="Note 9 3 6 4" xfId="34439" xr:uid="{00000000-0005-0000-0000-0000F5850000}"/>
    <cellStyle name="Note 9 3 6 4 2" xfId="34440" xr:uid="{00000000-0005-0000-0000-0000F6850000}"/>
    <cellStyle name="Note 9 3 6 5" xfId="34441" xr:uid="{00000000-0005-0000-0000-0000F7850000}"/>
    <cellStyle name="Note 9 3 6 5 2" xfId="34442" xr:uid="{00000000-0005-0000-0000-0000F8850000}"/>
    <cellStyle name="Note 9 3 6 6" xfId="34443" xr:uid="{00000000-0005-0000-0000-0000F9850000}"/>
    <cellStyle name="Note 9 3 6 6 2" xfId="34444" xr:uid="{00000000-0005-0000-0000-0000FA850000}"/>
    <cellStyle name="Note 9 3 6 7" xfId="34445" xr:uid="{00000000-0005-0000-0000-0000FB850000}"/>
    <cellStyle name="Note 9 3 6 7 2" xfId="34446" xr:uid="{00000000-0005-0000-0000-0000FC850000}"/>
    <cellStyle name="Note 9 3 6 8" xfId="34447" xr:uid="{00000000-0005-0000-0000-0000FD850000}"/>
    <cellStyle name="Note 9 3 6 8 2" xfId="34448" xr:uid="{00000000-0005-0000-0000-0000FE850000}"/>
    <cellStyle name="Note 9 3 6 9" xfId="34449" xr:uid="{00000000-0005-0000-0000-0000FF850000}"/>
    <cellStyle name="Note 9 3 6 9 2" xfId="34450" xr:uid="{00000000-0005-0000-0000-000000860000}"/>
    <cellStyle name="Note 9 3 7" xfId="34451" xr:uid="{00000000-0005-0000-0000-000001860000}"/>
    <cellStyle name="Note 9 3 7 10" xfId="34452" xr:uid="{00000000-0005-0000-0000-000002860000}"/>
    <cellStyle name="Note 9 3 7 10 2" xfId="34453" xr:uid="{00000000-0005-0000-0000-000003860000}"/>
    <cellStyle name="Note 9 3 7 11" xfId="34454" xr:uid="{00000000-0005-0000-0000-000004860000}"/>
    <cellStyle name="Note 9 3 7 2" xfId="34455" xr:uid="{00000000-0005-0000-0000-000005860000}"/>
    <cellStyle name="Note 9 3 7 2 2" xfId="34456" xr:uid="{00000000-0005-0000-0000-000006860000}"/>
    <cellStyle name="Note 9 3 7 2 2 2" xfId="34457" xr:uid="{00000000-0005-0000-0000-000007860000}"/>
    <cellStyle name="Note 9 3 7 2 3" xfId="34458" xr:uid="{00000000-0005-0000-0000-000008860000}"/>
    <cellStyle name="Note 9 3 7 3" xfId="34459" xr:uid="{00000000-0005-0000-0000-000009860000}"/>
    <cellStyle name="Note 9 3 7 3 2" xfId="34460" xr:uid="{00000000-0005-0000-0000-00000A860000}"/>
    <cellStyle name="Note 9 3 7 4" xfId="34461" xr:uid="{00000000-0005-0000-0000-00000B860000}"/>
    <cellStyle name="Note 9 3 7 4 2" xfId="34462" xr:uid="{00000000-0005-0000-0000-00000C860000}"/>
    <cellStyle name="Note 9 3 7 5" xfId="34463" xr:uid="{00000000-0005-0000-0000-00000D860000}"/>
    <cellStyle name="Note 9 3 7 5 2" xfId="34464" xr:uid="{00000000-0005-0000-0000-00000E860000}"/>
    <cellStyle name="Note 9 3 7 6" xfId="34465" xr:uid="{00000000-0005-0000-0000-00000F860000}"/>
    <cellStyle name="Note 9 3 7 6 2" xfId="34466" xr:uid="{00000000-0005-0000-0000-000010860000}"/>
    <cellStyle name="Note 9 3 7 7" xfId="34467" xr:uid="{00000000-0005-0000-0000-000011860000}"/>
    <cellStyle name="Note 9 3 7 7 2" xfId="34468" xr:uid="{00000000-0005-0000-0000-000012860000}"/>
    <cellStyle name="Note 9 3 7 8" xfId="34469" xr:uid="{00000000-0005-0000-0000-000013860000}"/>
    <cellStyle name="Note 9 3 7 8 2" xfId="34470" xr:uid="{00000000-0005-0000-0000-000014860000}"/>
    <cellStyle name="Note 9 3 7 9" xfId="34471" xr:uid="{00000000-0005-0000-0000-000015860000}"/>
    <cellStyle name="Note 9 3 7 9 2" xfId="34472" xr:uid="{00000000-0005-0000-0000-000016860000}"/>
    <cellStyle name="Note 9 3 8" xfId="34473" xr:uid="{00000000-0005-0000-0000-000017860000}"/>
    <cellStyle name="Note 9 3 8 2" xfId="34474" xr:uid="{00000000-0005-0000-0000-000018860000}"/>
    <cellStyle name="Note 9 3 8 2 2" xfId="34475" xr:uid="{00000000-0005-0000-0000-000019860000}"/>
    <cellStyle name="Note 9 3 8 3" xfId="34476" xr:uid="{00000000-0005-0000-0000-00001A860000}"/>
    <cellStyle name="Note 9 3 9" xfId="34477" xr:uid="{00000000-0005-0000-0000-00001B860000}"/>
    <cellStyle name="Note 9 3 9 2" xfId="34478" xr:uid="{00000000-0005-0000-0000-00001C860000}"/>
    <cellStyle name="Note 9 3_7 - Cap Add WS" xfId="34479" xr:uid="{00000000-0005-0000-0000-00001D860000}"/>
    <cellStyle name="Note 9 4" xfId="34480" xr:uid="{00000000-0005-0000-0000-00001E860000}"/>
    <cellStyle name="Note 9 4 10" xfId="34481" xr:uid="{00000000-0005-0000-0000-00001F860000}"/>
    <cellStyle name="Note 9 4 10 2" xfId="34482" xr:uid="{00000000-0005-0000-0000-000020860000}"/>
    <cellStyle name="Note 9 4 11" xfId="34483" xr:uid="{00000000-0005-0000-0000-000021860000}"/>
    <cellStyle name="Note 9 4 11 2" xfId="34484" xr:uid="{00000000-0005-0000-0000-000022860000}"/>
    <cellStyle name="Note 9 4 12" xfId="34485" xr:uid="{00000000-0005-0000-0000-000023860000}"/>
    <cellStyle name="Note 9 4 12 2" xfId="34486" xr:uid="{00000000-0005-0000-0000-000024860000}"/>
    <cellStyle name="Note 9 4 13" xfId="34487" xr:uid="{00000000-0005-0000-0000-000025860000}"/>
    <cellStyle name="Note 9 4 2" xfId="34488" xr:uid="{00000000-0005-0000-0000-000026860000}"/>
    <cellStyle name="Note 9 4 2 2" xfId="34489" xr:uid="{00000000-0005-0000-0000-000027860000}"/>
    <cellStyle name="Note 9 4 2 2 2" xfId="34490" xr:uid="{00000000-0005-0000-0000-000028860000}"/>
    <cellStyle name="Note 9 4 2 2 2 2" xfId="34491" xr:uid="{00000000-0005-0000-0000-000029860000}"/>
    <cellStyle name="Note 9 4 2 2 3" xfId="34492" xr:uid="{00000000-0005-0000-0000-00002A860000}"/>
    <cellStyle name="Note 9 4 2 3" xfId="34493" xr:uid="{00000000-0005-0000-0000-00002B860000}"/>
    <cellStyle name="Note 9 4 2 3 2" xfId="34494" xr:uid="{00000000-0005-0000-0000-00002C860000}"/>
    <cellStyle name="Note 9 4 2 3 2 2" xfId="34495" xr:uid="{00000000-0005-0000-0000-00002D860000}"/>
    <cellStyle name="Note 9 4 2 3 3" xfId="34496" xr:uid="{00000000-0005-0000-0000-00002E860000}"/>
    <cellStyle name="Note 9 4 2 4" xfId="34497" xr:uid="{00000000-0005-0000-0000-00002F860000}"/>
    <cellStyle name="Note 9 4 2 4 2" xfId="34498" xr:uid="{00000000-0005-0000-0000-000030860000}"/>
    <cellStyle name="Note 9 4 2 5" xfId="34499" xr:uid="{00000000-0005-0000-0000-000031860000}"/>
    <cellStyle name="Note 9 4 2 5 2" xfId="34500" xr:uid="{00000000-0005-0000-0000-000032860000}"/>
    <cellStyle name="Note 9 4 2 6" xfId="34501" xr:uid="{00000000-0005-0000-0000-000033860000}"/>
    <cellStyle name="Note 9 4 2 6 2" xfId="34502" xr:uid="{00000000-0005-0000-0000-000034860000}"/>
    <cellStyle name="Note 9 4 2 7" xfId="34503" xr:uid="{00000000-0005-0000-0000-000035860000}"/>
    <cellStyle name="Note 9 4 2 7 2" xfId="34504" xr:uid="{00000000-0005-0000-0000-000036860000}"/>
    <cellStyle name="Note 9 4 2 8" xfId="34505" xr:uid="{00000000-0005-0000-0000-000037860000}"/>
    <cellStyle name="Note 9 4 3" xfId="34506" xr:uid="{00000000-0005-0000-0000-000038860000}"/>
    <cellStyle name="Note 9 4 3 10" xfId="34507" xr:uid="{00000000-0005-0000-0000-000039860000}"/>
    <cellStyle name="Note 9 4 3 10 2" xfId="34508" xr:uid="{00000000-0005-0000-0000-00003A860000}"/>
    <cellStyle name="Note 9 4 3 11" xfId="34509" xr:uid="{00000000-0005-0000-0000-00003B860000}"/>
    <cellStyle name="Note 9 4 3 2" xfId="34510" xr:uid="{00000000-0005-0000-0000-00003C860000}"/>
    <cellStyle name="Note 9 4 3 2 2" xfId="34511" xr:uid="{00000000-0005-0000-0000-00003D860000}"/>
    <cellStyle name="Note 9 4 3 2 2 2" xfId="34512" xr:uid="{00000000-0005-0000-0000-00003E860000}"/>
    <cellStyle name="Note 9 4 3 2 3" xfId="34513" xr:uid="{00000000-0005-0000-0000-00003F860000}"/>
    <cellStyle name="Note 9 4 3 3" xfId="34514" xr:uid="{00000000-0005-0000-0000-000040860000}"/>
    <cellStyle name="Note 9 4 3 3 2" xfId="34515" xr:uid="{00000000-0005-0000-0000-000041860000}"/>
    <cellStyle name="Note 9 4 3 4" xfId="34516" xr:uid="{00000000-0005-0000-0000-000042860000}"/>
    <cellStyle name="Note 9 4 3 4 2" xfId="34517" xr:uid="{00000000-0005-0000-0000-000043860000}"/>
    <cellStyle name="Note 9 4 3 5" xfId="34518" xr:uid="{00000000-0005-0000-0000-000044860000}"/>
    <cellStyle name="Note 9 4 3 5 2" xfId="34519" xr:uid="{00000000-0005-0000-0000-000045860000}"/>
    <cellStyle name="Note 9 4 3 6" xfId="34520" xr:uid="{00000000-0005-0000-0000-000046860000}"/>
    <cellStyle name="Note 9 4 3 6 2" xfId="34521" xr:uid="{00000000-0005-0000-0000-000047860000}"/>
    <cellStyle name="Note 9 4 3 7" xfId="34522" xr:uid="{00000000-0005-0000-0000-000048860000}"/>
    <cellStyle name="Note 9 4 3 7 2" xfId="34523" xr:uid="{00000000-0005-0000-0000-000049860000}"/>
    <cellStyle name="Note 9 4 3 8" xfId="34524" xr:uid="{00000000-0005-0000-0000-00004A860000}"/>
    <cellStyle name="Note 9 4 3 8 2" xfId="34525" xr:uid="{00000000-0005-0000-0000-00004B860000}"/>
    <cellStyle name="Note 9 4 3 9" xfId="34526" xr:uid="{00000000-0005-0000-0000-00004C860000}"/>
    <cellStyle name="Note 9 4 3 9 2" xfId="34527" xr:uid="{00000000-0005-0000-0000-00004D860000}"/>
    <cellStyle name="Note 9 4 4" xfId="34528" xr:uid="{00000000-0005-0000-0000-00004E860000}"/>
    <cellStyle name="Note 9 4 4 10" xfId="34529" xr:uid="{00000000-0005-0000-0000-00004F860000}"/>
    <cellStyle name="Note 9 4 4 10 2" xfId="34530" xr:uid="{00000000-0005-0000-0000-000050860000}"/>
    <cellStyle name="Note 9 4 4 11" xfId="34531" xr:uid="{00000000-0005-0000-0000-000051860000}"/>
    <cellStyle name="Note 9 4 4 2" xfId="34532" xr:uid="{00000000-0005-0000-0000-000052860000}"/>
    <cellStyle name="Note 9 4 4 2 2" xfId="34533" xr:uid="{00000000-0005-0000-0000-000053860000}"/>
    <cellStyle name="Note 9 4 4 2 2 2" xfId="34534" xr:uid="{00000000-0005-0000-0000-000054860000}"/>
    <cellStyle name="Note 9 4 4 2 3" xfId="34535" xr:uid="{00000000-0005-0000-0000-000055860000}"/>
    <cellStyle name="Note 9 4 4 3" xfId="34536" xr:uid="{00000000-0005-0000-0000-000056860000}"/>
    <cellStyle name="Note 9 4 4 3 2" xfId="34537" xr:uid="{00000000-0005-0000-0000-000057860000}"/>
    <cellStyle name="Note 9 4 4 4" xfId="34538" xr:uid="{00000000-0005-0000-0000-000058860000}"/>
    <cellStyle name="Note 9 4 4 4 2" xfId="34539" xr:uid="{00000000-0005-0000-0000-000059860000}"/>
    <cellStyle name="Note 9 4 4 5" xfId="34540" xr:uid="{00000000-0005-0000-0000-00005A860000}"/>
    <cellStyle name="Note 9 4 4 5 2" xfId="34541" xr:uid="{00000000-0005-0000-0000-00005B860000}"/>
    <cellStyle name="Note 9 4 4 6" xfId="34542" xr:uid="{00000000-0005-0000-0000-00005C860000}"/>
    <cellStyle name="Note 9 4 4 6 2" xfId="34543" xr:uid="{00000000-0005-0000-0000-00005D860000}"/>
    <cellStyle name="Note 9 4 4 7" xfId="34544" xr:uid="{00000000-0005-0000-0000-00005E860000}"/>
    <cellStyle name="Note 9 4 4 7 2" xfId="34545" xr:uid="{00000000-0005-0000-0000-00005F860000}"/>
    <cellStyle name="Note 9 4 4 8" xfId="34546" xr:uid="{00000000-0005-0000-0000-000060860000}"/>
    <cellStyle name="Note 9 4 4 8 2" xfId="34547" xr:uid="{00000000-0005-0000-0000-000061860000}"/>
    <cellStyle name="Note 9 4 4 9" xfId="34548" xr:uid="{00000000-0005-0000-0000-000062860000}"/>
    <cellStyle name="Note 9 4 4 9 2" xfId="34549" xr:uid="{00000000-0005-0000-0000-000063860000}"/>
    <cellStyle name="Note 9 4 5" xfId="34550" xr:uid="{00000000-0005-0000-0000-000064860000}"/>
    <cellStyle name="Note 9 4 5 10" xfId="34551" xr:uid="{00000000-0005-0000-0000-000065860000}"/>
    <cellStyle name="Note 9 4 5 10 2" xfId="34552" xr:uid="{00000000-0005-0000-0000-000066860000}"/>
    <cellStyle name="Note 9 4 5 11" xfId="34553" xr:uid="{00000000-0005-0000-0000-000067860000}"/>
    <cellStyle name="Note 9 4 5 2" xfId="34554" xr:uid="{00000000-0005-0000-0000-000068860000}"/>
    <cellStyle name="Note 9 4 5 2 2" xfId="34555" xr:uid="{00000000-0005-0000-0000-000069860000}"/>
    <cellStyle name="Note 9 4 5 2 2 2" xfId="34556" xr:uid="{00000000-0005-0000-0000-00006A860000}"/>
    <cellStyle name="Note 9 4 5 2 3" xfId="34557" xr:uid="{00000000-0005-0000-0000-00006B860000}"/>
    <cellStyle name="Note 9 4 5 3" xfId="34558" xr:uid="{00000000-0005-0000-0000-00006C860000}"/>
    <cellStyle name="Note 9 4 5 3 2" xfId="34559" xr:uid="{00000000-0005-0000-0000-00006D860000}"/>
    <cellStyle name="Note 9 4 5 4" xfId="34560" xr:uid="{00000000-0005-0000-0000-00006E860000}"/>
    <cellStyle name="Note 9 4 5 4 2" xfId="34561" xr:uid="{00000000-0005-0000-0000-00006F860000}"/>
    <cellStyle name="Note 9 4 5 5" xfId="34562" xr:uid="{00000000-0005-0000-0000-000070860000}"/>
    <cellStyle name="Note 9 4 5 5 2" xfId="34563" xr:uid="{00000000-0005-0000-0000-000071860000}"/>
    <cellStyle name="Note 9 4 5 6" xfId="34564" xr:uid="{00000000-0005-0000-0000-000072860000}"/>
    <cellStyle name="Note 9 4 5 6 2" xfId="34565" xr:uid="{00000000-0005-0000-0000-000073860000}"/>
    <cellStyle name="Note 9 4 5 7" xfId="34566" xr:uid="{00000000-0005-0000-0000-000074860000}"/>
    <cellStyle name="Note 9 4 5 7 2" xfId="34567" xr:uid="{00000000-0005-0000-0000-000075860000}"/>
    <cellStyle name="Note 9 4 5 8" xfId="34568" xr:uid="{00000000-0005-0000-0000-000076860000}"/>
    <cellStyle name="Note 9 4 5 8 2" xfId="34569" xr:uid="{00000000-0005-0000-0000-000077860000}"/>
    <cellStyle name="Note 9 4 5 9" xfId="34570" xr:uid="{00000000-0005-0000-0000-000078860000}"/>
    <cellStyle name="Note 9 4 5 9 2" xfId="34571" xr:uid="{00000000-0005-0000-0000-000079860000}"/>
    <cellStyle name="Note 9 4 6" xfId="34572" xr:uid="{00000000-0005-0000-0000-00007A860000}"/>
    <cellStyle name="Note 9 4 6 10" xfId="34573" xr:uid="{00000000-0005-0000-0000-00007B860000}"/>
    <cellStyle name="Note 9 4 6 10 2" xfId="34574" xr:uid="{00000000-0005-0000-0000-00007C860000}"/>
    <cellStyle name="Note 9 4 6 11" xfId="34575" xr:uid="{00000000-0005-0000-0000-00007D860000}"/>
    <cellStyle name="Note 9 4 6 2" xfId="34576" xr:uid="{00000000-0005-0000-0000-00007E860000}"/>
    <cellStyle name="Note 9 4 6 2 2" xfId="34577" xr:uid="{00000000-0005-0000-0000-00007F860000}"/>
    <cellStyle name="Note 9 4 6 2 2 2" xfId="34578" xr:uid="{00000000-0005-0000-0000-000080860000}"/>
    <cellStyle name="Note 9 4 6 2 3" xfId="34579" xr:uid="{00000000-0005-0000-0000-000081860000}"/>
    <cellStyle name="Note 9 4 6 3" xfId="34580" xr:uid="{00000000-0005-0000-0000-000082860000}"/>
    <cellStyle name="Note 9 4 6 3 2" xfId="34581" xr:uid="{00000000-0005-0000-0000-000083860000}"/>
    <cellStyle name="Note 9 4 6 4" xfId="34582" xr:uid="{00000000-0005-0000-0000-000084860000}"/>
    <cellStyle name="Note 9 4 6 4 2" xfId="34583" xr:uid="{00000000-0005-0000-0000-000085860000}"/>
    <cellStyle name="Note 9 4 6 5" xfId="34584" xr:uid="{00000000-0005-0000-0000-000086860000}"/>
    <cellStyle name="Note 9 4 6 5 2" xfId="34585" xr:uid="{00000000-0005-0000-0000-000087860000}"/>
    <cellStyle name="Note 9 4 6 6" xfId="34586" xr:uid="{00000000-0005-0000-0000-000088860000}"/>
    <cellStyle name="Note 9 4 6 6 2" xfId="34587" xr:uid="{00000000-0005-0000-0000-000089860000}"/>
    <cellStyle name="Note 9 4 6 7" xfId="34588" xr:uid="{00000000-0005-0000-0000-00008A860000}"/>
    <cellStyle name="Note 9 4 6 7 2" xfId="34589" xr:uid="{00000000-0005-0000-0000-00008B860000}"/>
    <cellStyle name="Note 9 4 6 8" xfId="34590" xr:uid="{00000000-0005-0000-0000-00008C860000}"/>
    <cellStyle name="Note 9 4 6 8 2" xfId="34591" xr:uid="{00000000-0005-0000-0000-00008D860000}"/>
    <cellStyle name="Note 9 4 6 9" xfId="34592" xr:uid="{00000000-0005-0000-0000-00008E860000}"/>
    <cellStyle name="Note 9 4 6 9 2" xfId="34593" xr:uid="{00000000-0005-0000-0000-00008F860000}"/>
    <cellStyle name="Note 9 4 7" xfId="34594" xr:uid="{00000000-0005-0000-0000-000090860000}"/>
    <cellStyle name="Note 9 4 7 2" xfId="34595" xr:uid="{00000000-0005-0000-0000-000091860000}"/>
    <cellStyle name="Note 9 4 7 2 2" xfId="34596" xr:uid="{00000000-0005-0000-0000-000092860000}"/>
    <cellStyle name="Note 9 4 7 3" xfId="34597" xr:uid="{00000000-0005-0000-0000-000093860000}"/>
    <cellStyle name="Note 9 4 8" xfId="34598" xr:uid="{00000000-0005-0000-0000-000094860000}"/>
    <cellStyle name="Note 9 4 8 2" xfId="34599" xr:uid="{00000000-0005-0000-0000-000095860000}"/>
    <cellStyle name="Note 9 4 9" xfId="34600" xr:uid="{00000000-0005-0000-0000-000096860000}"/>
    <cellStyle name="Note 9 4 9 2" xfId="34601" xr:uid="{00000000-0005-0000-0000-000097860000}"/>
    <cellStyle name="Note 9 5" xfId="34602" xr:uid="{00000000-0005-0000-0000-000098860000}"/>
    <cellStyle name="Note 9 5 2" xfId="34603" xr:uid="{00000000-0005-0000-0000-000099860000}"/>
    <cellStyle name="Note 9 5 2 2" xfId="34604" xr:uid="{00000000-0005-0000-0000-00009A860000}"/>
    <cellStyle name="Note 9 5 2 2 2" xfId="34605" xr:uid="{00000000-0005-0000-0000-00009B860000}"/>
    <cellStyle name="Note 9 5 2 3" xfId="34606" xr:uid="{00000000-0005-0000-0000-00009C860000}"/>
    <cellStyle name="Note 9 5 3" xfId="34607" xr:uid="{00000000-0005-0000-0000-00009D860000}"/>
    <cellStyle name="Note 9 5 3 2" xfId="34608" xr:uid="{00000000-0005-0000-0000-00009E860000}"/>
    <cellStyle name="Note 9 5 3 2 2" xfId="34609" xr:uid="{00000000-0005-0000-0000-00009F860000}"/>
    <cellStyle name="Note 9 5 3 3" xfId="34610" xr:uid="{00000000-0005-0000-0000-0000A0860000}"/>
    <cellStyle name="Note 9 5 4" xfId="34611" xr:uid="{00000000-0005-0000-0000-0000A1860000}"/>
    <cellStyle name="Note 9 5 4 2" xfId="34612" xr:uid="{00000000-0005-0000-0000-0000A2860000}"/>
    <cellStyle name="Note 9 5 5" xfId="34613" xr:uid="{00000000-0005-0000-0000-0000A3860000}"/>
    <cellStyle name="Note 9 5 5 2" xfId="34614" xr:uid="{00000000-0005-0000-0000-0000A4860000}"/>
    <cellStyle name="Note 9 5 6" xfId="34615" xr:uid="{00000000-0005-0000-0000-0000A5860000}"/>
    <cellStyle name="Note 9 5 6 2" xfId="34616" xr:uid="{00000000-0005-0000-0000-0000A6860000}"/>
    <cellStyle name="Note 9 5 7" xfId="34617" xr:uid="{00000000-0005-0000-0000-0000A7860000}"/>
    <cellStyle name="Note 9 5 7 2" xfId="34618" xr:uid="{00000000-0005-0000-0000-0000A8860000}"/>
    <cellStyle name="Note 9 5 8" xfId="34619" xr:uid="{00000000-0005-0000-0000-0000A9860000}"/>
    <cellStyle name="Note 9 6" xfId="34620" xr:uid="{00000000-0005-0000-0000-0000AA860000}"/>
    <cellStyle name="Note 9 6 10" xfId="34621" xr:uid="{00000000-0005-0000-0000-0000AB860000}"/>
    <cellStyle name="Note 9 6 10 2" xfId="34622" xr:uid="{00000000-0005-0000-0000-0000AC860000}"/>
    <cellStyle name="Note 9 6 11" xfId="34623" xr:uid="{00000000-0005-0000-0000-0000AD860000}"/>
    <cellStyle name="Note 9 6 2" xfId="34624" xr:uid="{00000000-0005-0000-0000-0000AE860000}"/>
    <cellStyle name="Note 9 6 2 2" xfId="34625" xr:uid="{00000000-0005-0000-0000-0000AF860000}"/>
    <cellStyle name="Note 9 6 2 2 2" xfId="34626" xr:uid="{00000000-0005-0000-0000-0000B0860000}"/>
    <cellStyle name="Note 9 6 2 3" xfId="34627" xr:uid="{00000000-0005-0000-0000-0000B1860000}"/>
    <cellStyle name="Note 9 6 3" xfId="34628" xr:uid="{00000000-0005-0000-0000-0000B2860000}"/>
    <cellStyle name="Note 9 6 3 2" xfId="34629" xr:uid="{00000000-0005-0000-0000-0000B3860000}"/>
    <cellStyle name="Note 9 6 4" xfId="34630" xr:uid="{00000000-0005-0000-0000-0000B4860000}"/>
    <cellStyle name="Note 9 6 4 2" xfId="34631" xr:uid="{00000000-0005-0000-0000-0000B5860000}"/>
    <cellStyle name="Note 9 6 5" xfId="34632" xr:uid="{00000000-0005-0000-0000-0000B6860000}"/>
    <cellStyle name="Note 9 6 5 2" xfId="34633" xr:uid="{00000000-0005-0000-0000-0000B7860000}"/>
    <cellStyle name="Note 9 6 6" xfId="34634" xr:uid="{00000000-0005-0000-0000-0000B8860000}"/>
    <cellStyle name="Note 9 6 6 2" xfId="34635" xr:uid="{00000000-0005-0000-0000-0000B9860000}"/>
    <cellStyle name="Note 9 6 7" xfId="34636" xr:uid="{00000000-0005-0000-0000-0000BA860000}"/>
    <cellStyle name="Note 9 6 7 2" xfId="34637" xr:uid="{00000000-0005-0000-0000-0000BB860000}"/>
    <cellStyle name="Note 9 6 8" xfId="34638" xr:uid="{00000000-0005-0000-0000-0000BC860000}"/>
    <cellStyle name="Note 9 6 8 2" xfId="34639" xr:uid="{00000000-0005-0000-0000-0000BD860000}"/>
    <cellStyle name="Note 9 6 9" xfId="34640" xr:uid="{00000000-0005-0000-0000-0000BE860000}"/>
    <cellStyle name="Note 9 6 9 2" xfId="34641" xr:uid="{00000000-0005-0000-0000-0000BF860000}"/>
    <cellStyle name="Note 9 7" xfId="34642" xr:uid="{00000000-0005-0000-0000-0000C0860000}"/>
    <cellStyle name="Note 9 7 10" xfId="34643" xr:uid="{00000000-0005-0000-0000-0000C1860000}"/>
    <cellStyle name="Note 9 7 10 2" xfId="34644" xr:uid="{00000000-0005-0000-0000-0000C2860000}"/>
    <cellStyle name="Note 9 7 11" xfId="34645" xr:uid="{00000000-0005-0000-0000-0000C3860000}"/>
    <cellStyle name="Note 9 7 2" xfId="34646" xr:uid="{00000000-0005-0000-0000-0000C4860000}"/>
    <cellStyle name="Note 9 7 2 2" xfId="34647" xr:uid="{00000000-0005-0000-0000-0000C5860000}"/>
    <cellStyle name="Note 9 7 2 2 2" xfId="34648" xr:uid="{00000000-0005-0000-0000-0000C6860000}"/>
    <cellStyle name="Note 9 7 2 3" xfId="34649" xr:uid="{00000000-0005-0000-0000-0000C7860000}"/>
    <cellStyle name="Note 9 7 3" xfId="34650" xr:uid="{00000000-0005-0000-0000-0000C8860000}"/>
    <cellStyle name="Note 9 7 3 2" xfId="34651" xr:uid="{00000000-0005-0000-0000-0000C9860000}"/>
    <cellStyle name="Note 9 7 4" xfId="34652" xr:uid="{00000000-0005-0000-0000-0000CA860000}"/>
    <cellStyle name="Note 9 7 4 2" xfId="34653" xr:uid="{00000000-0005-0000-0000-0000CB860000}"/>
    <cellStyle name="Note 9 7 5" xfId="34654" xr:uid="{00000000-0005-0000-0000-0000CC860000}"/>
    <cellStyle name="Note 9 7 5 2" xfId="34655" xr:uid="{00000000-0005-0000-0000-0000CD860000}"/>
    <cellStyle name="Note 9 7 6" xfId="34656" xr:uid="{00000000-0005-0000-0000-0000CE860000}"/>
    <cellStyle name="Note 9 7 6 2" xfId="34657" xr:uid="{00000000-0005-0000-0000-0000CF860000}"/>
    <cellStyle name="Note 9 7 7" xfId="34658" xr:uid="{00000000-0005-0000-0000-0000D0860000}"/>
    <cellStyle name="Note 9 7 7 2" xfId="34659" xr:uid="{00000000-0005-0000-0000-0000D1860000}"/>
    <cellStyle name="Note 9 7 8" xfId="34660" xr:uid="{00000000-0005-0000-0000-0000D2860000}"/>
    <cellStyle name="Note 9 7 8 2" xfId="34661" xr:uid="{00000000-0005-0000-0000-0000D3860000}"/>
    <cellStyle name="Note 9 7 9" xfId="34662" xr:uid="{00000000-0005-0000-0000-0000D4860000}"/>
    <cellStyle name="Note 9 7 9 2" xfId="34663" xr:uid="{00000000-0005-0000-0000-0000D5860000}"/>
    <cellStyle name="Note 9 8" xfId="34664" xr:uid="{00000000-0005-0000-0000-0000D6860000}"/>
    <cellStyle name="Note 9 8 10" xfId="34665" xr:uid="{00000000-0005-0000-0000-0000D7860000}"/>
    <cellStyle name="Note 9 8 10 2" xfId="34666" xr:uid="{00000000-0005-0000-0000-0000D8860000}"/>
    <cellStyle name="Note 9 8 11" xfId="34667" xr:uid="{00000000-0005-0000-0000-0000D9860000}"/>
    <cellStyle name="Note 9 8 2" xfId="34668" xr:uid="{00000000-0005-0000-0000-0000DA860000}"/>
    <cellStyle name="Note 9 8 2 2" xfId="34669" xr:uid="{00000000-0005-0000-0000-0000DB860000}"/>
    <cellStyle name="Note 9 8 2 2 2" xfId="34670" xr:uid="{00000000-0005-0000-0000-0000DC860000}"/>
    <cellStyle name="Note 9 8 2 3" xfId="34671" xr:uid="{00000000-0005-0000-0000-0000DD860000}"/>
    <cellStyle name="Note 9 8 3" xfId="34672" xr:uid="{00000000-0005-0000-0000-0000DE860000}"/>
    <cellStyle name="Note 9 8 3 2" xfId="34673" xr:uid="{00000000-0005-0000-0000-0000DF860000}"/>
    <cellStyle name="Note 9 8 4" xfId="34674" xr:uid="{00000000-0005-0000-0000-0000E0860000}"/>
    <cellStyle name="Note 9 8 4 2" xfId="34675" xr:uid="{00000000-0005-0000-0000-0000E1860000}"/>
    <cellStyle name="Note 9 8 5" xfId="34676" xr:uid="{00000000-0005-0000-0000-0000E2860000}"/>
    <cellStyle name="Note 9 8 5 2" xfId="34677" xr:uid="{00000000-0005-0000-0000-0000E3860000}"/>
    <cellStyle name="Note 9 8 6" xfId="34678" xr:uid="{00000000-0005-0000-0000-0000E4860000}"/>
    <cellStyle name="Note 9 8 6 2" xfId="34679" xr:uid="{00000000-0005-0000-0000-0000E5860000}"/>
    <cellStyle name="Note 9 8 7" xfId="34680" xr:uid="{00000000-0005-0000-0000-0000E6860000}"/>
    <cellStyle name="Note 9 8 7 2" xfId="34681" xr:uid="{00000000-0005-0000-0000-0000E7860000}"/>
    <cellStyle name="Note 9 8 8" xfId="34682" xr:uid="{00000000-0005-0000-0000-0000E8860000}"/>
    <cellStyle name="Note 9 8 8 2" xfId="34683" xr:uid="{00000000-0005-0000-0000-0000E9860000}"/>
    <cellStyle name="Note 9 8 9" xfId="34684" xr:uid="{00000000-0005-0000-0000-0000EA860000}"/>
    <cellStyle name="Note 9 8 9 2" xfId="34685" xr:uid="{00000000-0005-0000-0000-0000EB860000}"/>
    <cellStyle name="Note 9 9" xfId="34686" xr:uid="{00000000-0005-0000-0000-0000EC860000}"/>
    <cellStyle name="Note 9 9 10" xfId="34687" xr:uid="{00000000-0005-0000-0000-0000ED860000}"/>
    <cellStyle name="Note 9 9 10 2" xfId="34688" xr:uid="{00000000-0005-0000-0000-0000EE860000}"/>
    <cellStyle name="Note 9 9 11" xfId="34689" xr:uid="{00000000-0005-0000-0000-0000EF860000}"/>
    <cellStyle name="Note 9 9 2" xfId="34690" xr:uid="{00000000-0005-0000-0000-0000F0860000}"/>
    <cellStyle name="Note 9 9 2 2" xfId="34691" xr:uid="{00000000-0005-0000-0000-0000F1860000}"/>
    <cellStyle name="Note 9 9 2 2 2" xfId="34692" xr:uid="{00000000-0005-0000-0000-0000F2860000}"/>
    <cellStyle name="Note 9 9 2 3" xfId="34693" xr:uid="{00000000-0005-0000-0000-0000F3860000}"/>
    <cellStyle name="Note 9 9 3" xfId="34694" xr:uid="{00000000-0005-0000-0000-0000F4860000}"/>
    <cellStyle name="Note 9 9 3 2" xfId="34695" xr:uid="{00000000-0005-0000-0000-0000F5860000}"/>
    <cellStyle name="Note 9 9 4" xfId="34696" xr:uid="{00000000-0005-0000-0000-0000F6860000}"/>
    <cellStyle name="Note 9 9 4 2" xfId="34697" xr:uid="{00000000-0005-0000-0000-0000F7860000}"/>
    <cellStyle name="Note 9 9 5" xfId="34698" xr:uid="{00000000-0005-0000-0000-0000F8860000}"/>
    <cellStyle name="Note 9 9 5 2" xfId="34699" xr:uid="{00000000-0005-0000-0000-0000F9860000}"/>
    <cellStyle name="Note 9 9 6" xfId="34700" xr:uid="{00000000-0005-0000-0000-0000FA860000}"/>
    <cellStyle name="Note 9 9 6 2" xfId="34701" xr:uid="{00000000-0005-0000-0000-0000FB860000}"/>
    <cellStyle name="Note 9 9 7" xfId="34702" xr:uid="{00000000-0005-0000-0000-0000FC860000}"/>
    <cellStyle name="Note 9 9 7 2" xfId="34703" xr:uid="{00000000-0005-0000-0000-0000FD860000}"/>
    <cellStyle name="Note 9 9 8" xfId="34704" xr:uid="{00000000-0005-0000-0000-0000FE860000}"/>
    <cellStyle name="Note 9 9 8 2" xfId="34705" xr:uid="{00000000-0005-0000-0000-0000FF860000}"/>
    <cellStyle name="Note 9 9 9" xfId="34706" xr:uid="{00000000-0005-0000-0000-000000870000}"/>
    <cellStyle name="Note 9 9 9 2" xfId="34707" xr:uid="{00000000-0005-0000-0000-000001870000}"/>
    <cellStyle name="Note 9_7 - Cap Add WS" xfId="34708" xr:uid="{00000000-0005-0000-0000-000002870000}"/>
    <cellStyle name="nPlosion" xfId="34709" xr:uid="{00000000-0005-0000-0000-000003870000}"/>
    <cellStyle name="Number" xfId="360" xr:uid="{00000000-0005-0000-0000-000004870000}"/>
    <cellStyle name="Number 2" xfId="38335" xr:uid="{00000000-0005-0000-0000-000005870000}"/>
    <cellStyle name="Output 2" xfId="34710" xr:uid="{00000000-0005-0000-0000-000006870000}"/>
    <cellStyle name="Output 2 10" xfId="34711" xr:uid="{00000000-0005-0000-0000-000007870000}"/>
    <cellStyle name="Output 2 10 2" xfId="34712" xr:uid="{00000000-0005-0000-0000-000008870000}"/>
    <cellStyle name="Output 2 11" xfId="34713" xr:uid="{00000000-0005-0000-0000-000009870000}"/>
    <cellStyle name="Output 2 11 2" xfId="34714" xr:uid="{00000000-0005-0000-0000-00000A870000}"/>
    <cellStyle name="Output 2 12" xfId="34715" xr:uid="{00000000-0005-0000-0000-00000B870000}"/>
    <cellStyle name="Output 2 12 2" xfId="34716" xr:uid="{00000000-0005-0000-0000-00000C870000}"/>
    <cellStyle name="Output 2 13" xfId="34717" xr:uid="{00000000-0005-0000-0000-00000D870000}"/>
    <cellStyle name="Output 2 2" xfId="34718" xr:uid="{00000000-0005-0000-0000-00000E870000}"/>
    <cellStyle name="Output 2 2 2" xfId="34719" xr:uid="{00000000-0005-0000-0000-00000F870000}"/>
    <cellStyle name="Output 2 2 2 2" xfId="34720" xr:uid="{00000000-0005-0000-0000-000010870000}"/>
    <cellStyle name="Output 2 2 2 2 2" xfId="34721" xr:uid="{00000000-0005-0000-0000-000011870000}"/>
    <cellStyle name="Output 2 2 2 3" xfId="34722" xr:uid="{00000000-0005-0000-0000-000012870000}"/>
    <cellStyle name="Output 2 2 3" xfId="34723" xr:uid="{00000000-0005-0000-0000-000013870000}"/>
    <cellStyle name="Output 2 2 3 2" xfId="34724" xr:uid="{00000000-0005-0000-0000-000014870000}"/>
    <cellStyle name="Output 2 2 3 2 2" xfId="34725" xr:uid="{00000000-0005-0000-0000-000015870000}"/>
    <cellStyle name="Output 2 2 3 3" xfId="34726" xr:uid="{00000000-0005-0000-0000-000016870000}"/>
    <cellStyle name="Output 2 2 4" xfId="34727" xr:uid="{00000000-0005-0000-0000-000017870000}"/>
    <cellStyle name="Output 2 2 4 2" xfId="34728" xr:uid="{00000000-0005-0000-0000-000018870000}"/>
    <cellStyle name="Output 2 2 5" xfId="34729" xr:uid="{00000000-0005-0000-0000-000019870000}"/>
    <cellStyle name="Output 2 2 5 2" xfId="34730" xr:uid="{00000000-0005-0000-0000-00001A870000}"/>
    <cellStyle name="Output 2 2 6" xfId="34731" xr:uid="{00000000-0005-0000-0000-00001B870000}"/>
    <cellStyle name="Output 2 2 6 2" xfId="34732" xr:uid="{00000000-0005-0000-0000-00001C870000}"/>
    <cellStyle name="Output 2 2 7" xfId="34733" xr:uid="{00000000-0005-0000-0000-00001D870000}"/>
    <cellStyle name="Output 2 2 7 2" xfId="34734" xr:uid="{00000000-0005-0000-0000-00001E870000}"/>
    <cellStyle name="Output 2 2 8" xfId="34735" xr:uid="{00000000-0005-0000-0000-00001F870000}"/>
    <cellStyle name="Output 2 3" xfId="34736" xr:uid="{00000000-0005-0000-0000-000020870000}"/>
    <cellStyle name="Output 2 3 10" xfId="34737" xr:uid="{00000000-0005-0000-0000-000021870000}"/>
    <cellStyle name="Output 2 3 10 2" xfId="34738" xr:uid="{00000000-0005-0000-0000-000022870000}"/>
    <cellStyle name="Output 2 3 11" xfId="34739" xr:uid="{00000000-0005-0000-0000-000023870000}"/>
    <cellStyle name="Output 2 3 2" xfId="34740" xr:uid="{00000000-0005-0000-0000-000024870000}"/>
    <cellStyle name="Output 2 3 2 2" xfId="34741" xr:uid="{00000000-0005-0000-0000-000025870000}"/>
    <cellStyle name="Output 2 3 2 2 2" xfId="34742" xr:uid="{00000000-0005-0000-0000-000026870000}"/>
    <cellStyle name="Output 2 3 2 3" xfId="34743" xr:uid="{00000000-0005-0000-0000-000027870000}"/>
    <cellStyle name="Output 2 3 3" xfId="34744" xr:uid="{00000000-0005-0000-0000-000028870000}"/>
    <cellStyle name="Output 2 3 3 2" xfId="34745" xr:uid="{00000000-0005-0000-0000-000029870000}"/>
    <cellStyle name="Output 2 3 4" xfId="34746" xr:uid="{00000000-0005-0000-0000-00002A870000}"/>
    <cellStyle name="Output 2 3 4 2" xfId="34747" xr:uid="{00000000-0005-0000-0000-00002B870000}"/>
    <cellStyle name="Output 2 3 5" xfId="34748" xr:uid="{00000000-0005-0000-0000-00002C870000}"/>
    <cellStyle name="Output 2 3 5 2" xfId="34749" xr:uid="{00000000-0005-0000-0000-00002D870000}"/>
    <cellStyle name="Output 2 3 6" xfId="34750" xr:uid="{00000000-0005-0000-0000-00002E870000}"/>
    <cellStyle name="Output 2 3 6 2" xfId="34751" xr:uid="{00000000-0005-0000-0000-00002F870000}"/>
    <cellStyle name="Output 2 3 7" xfId="34752" xr:uid="{00000000-0005-0000-0000-000030870000}"/>
    <cellStyle name="Output 2 3 7 2" xfId="34753" xr:uid="{00000000-0005-0000-0000-000031870000}"/>
    <cellStyle name="Output 2 3 8" xfId="34754" xr:uid="{00000000-0005-0000-0000-000032870000}"/>
    <cellStyle name="Output 2 3 8 2" xfId="34755" xr:uid="{00000000-0005-0000-0000-000033870000}"/>
    <cellStyle name="Output 2 3 9" xfId="34756" xr:uid="{00000000-0005-0000-0000-000034870000}"/>
    <cellStyle name="Output 2 3 9 2" xfId="34757" xr:uid="{00000000-0005-0000-0000-000035870000}"/>
    <cellStyle name="Output 2 4" xfId="34758" xr:uid="{00000000-0005-0000-0000-000036870000}"/>
    <cellStyle name="Output 2 4 10" xfId="34759" xr:uid="{00000000-0005-0000-0000-000037870000}"/>
    <cellStyle name="Output 2 4 10 2" xfId="34760" xr:uid="{00000000-0005-0000-0000-000038870000}"/>
    <cellStyle name="Output 2 4 11" xfId="34761" xr:uid="{00000000-0005-0000-0000-000039870000}"/>
    <cellStyle name="Output 2 4 2" xfId="34762" xr:uid="{00000000-0005-0000-0000-00003A870000}"/>
    <cellStyle name="Output 2 4 2 2" xfId="34763" xr:uid="{00000000-0005-0000-0000-00003B870000}"/>
    <cellStyle name="Output 2 4 2 2 2" xfId="34764" xr:uid="{00000000-0005-0000-0000-00003C870000}"/>
    <cellStyle name="Output 2 4 2 3" xfId="34765" xr:uid="{00000000-0005-0000-0000-00003D870000}"/>
    <cellStyle name="Output 2 4 3" xfId="34766" xr:uid="{00000000-0005-0000-0000-00003E870000}"/>
    <cellStyle name="Output 2 4 3 2" xfId="34767" xr:uid="{00000000-0005-0000-0000-00003F870000}"/>
    <cellStyle name="Output 2 4 4" xfId="34768" xr:uid="{00000000-0005-0000-0000-000040870000}"/>
    <cellStyle name="Output 2 4 4 2" xfId="34769" xr:uid="{00000000-0005-0000-0000-000041870000}"/>
    <cellStyle name="Output 2 4 5" xfId="34770" xr:uid="{00000000-0005-0000-0000-000042870000}"/>
    <cellStyle name="Output 2 4 5 2" xfId="34771" xr:uid="{00000000-0005-0000-0000-000043870000}"/>
    <cellStyle name="Output 2 4 6" xfId="34772" xr:uid="{00000000-0005-0000-0000-000044870000}"/>
    <cellStyle name="Output 2 4 6 2" xfId="34773" xr:uid="{00000000-0005-0000-0000-000045870000}"/>
    <cellStyle name="Output 2 4 7" xfId="34774" xr:uid="{00000000-0005-0000-0000-000046870000}"/>
    <cellStyle name="Output 2 4 7 2" xfId="34775" xr:uid="{00000000-0005-0000-0000-000047870000}"/>
    <cellStyle name="Output 2 4 8" xfId="34776" xr:uid="{00000000-0005-0000-0000-000048870000}"/>
    <cellStyle name="Output 2 4 8 2" xfId="34777" xr:uid="{00000000-0005-0000-0000-000049870000}"/>
    <cellStyle name="Output 2 4 9" xfId="34778" xr:uid="{00000000-0005-0000-0000-00004A870000}"/>
    <cellStyle name="Output 2 4 9 2" xfId="34779" xr:uid="{00000000-0005-0000-0000-00004B870000}"/>
    <cellStyle name="Output 2 5" xfId="34780" xr:uid="{00000000-0005-0000-0000-00004C870000}"/>
    <cellStyle name="Output 2 5 10" xfId="34781" xr:uid="{00000000-0005-0000-0000-00004D870000}"/>
    <cellStyle name="Output 2 5 10 2" xfId="34782" xr:uid="{00000000-0005-0000-0000-00004E870000}"/>
    <cellStyle name="Output 2 5 11" xfId="34783" xr:uid="{00000000-0005-0000-0000-00004F870000}"/>
    <cellStyle name="Output 2 5 2" xfId="34784" xr:uid="{00000000-0005-0000-0000-000050870000}"/>
    <cellStyle name="Output 2 5 2 2" xfId="34785" xr:uid="{00000000-0005-0000-0000-000051870000}"/>
    <cellStyle name="Output 2 5 2 2 2" xfId="34786" xr:uid="{00000000-0005-0000-0000-000052870000}"/>
    <cellStyle name="Output 2 5 2 3" xfId="34787" xr:uid="{00000000-0005-0000-0000-000053870000}"/>
    <cellStyle name="Output 2 5 3" xfId="34788" xr:uid="{00000000-0005-0000-0000-000054870000}"/>
    <cellStyle name="Output 2 5 3 2" xfId="34789" xr:uid="{00000000-0005-0000-0000-000055870000}"/>
    <cellStyle name="Output 2 5 4" xfId="34790" xr:uid="{00000000-0005-0000-0000-000056870000}"/>
    <cellStyle name="Output 2 5 4 2" xfId="34791" xr:uid="{00000000-0005-0000-0000-000057870000}"/>
    <cellStyle name="Output 2 5 5" xfId="34792" xr:uid="{00000000-0005-0000-0000-000058870000}"/>
    <cellStyle name="Output 2 5 5 2" xfId="34793" xr:uid="{00000000-0005-0000-0000-000059870000}"/>
    <cellStyle name="Output 2 5 6" xfId="34794" xr:uid="{00000000-0005-0000-0000-00005A870000}"/>
    <cellStyle name="Output 2 5 6 2" xfId="34795" xr:uid="{00000000-0005-0000-0000-00005B870000}"/>
    <cellStyle name="Output 2 5 7" xfId="34796" xr:uid="{00000000-0005-0000-0000-00005C870000}"/>
    <cellStyle name="Output 2 5 7 2" xfId="34797" xr:uid="{00000000-0005-0000-0000-00005D870000}"/>
    <cellStyle name="Output 2 5 8" xfId="34798" xr:uid="{00000000-0005-0000-0000-00005E870000}"/>
    <cellStyle name="Output 2 5 8 2" xfId="34799" xr:uid="{00000000-0005-0000-0000-00005F870000}"/>
    <cellStyle name="Output 2 5 9" xfId="34800" xr:uid="{00000000-0005-0000-0000-000060870000}"/>
    <cellStyle name="Output 2 5 9 2" xfId="34801" xr:uid="{00000000-0005-0000-0000-000061870000}"/>
    <cellStyle name="Output 2 6" xfId="34802" xr:uid="{00000000-0005-0000-0000-000062870000}"/>
    <cellStyle name="Output 2 6 10" xfId="34803" xr:uid="{00000000-0005-0000-0000-000063870000}"/>
    <cellStyle name="Output 2 6 10 2" xfId="34804" xr:uid="{00000000-0005-0000-0000-000064870000}"/>
    <cellStyle name="Output 2 6 11" xfId="34805" xr:uid="{00000000-0005-0000-0000-000065870000}"/>
    <cellStyle name="Output 2 6 2" xfId="34806" xr:uid="{00000000-0005-0000-0000-000066870000}"/>
    <cellStyle name="Output 2 6 2 2" xfId="34807" xr:uid="{00000000-0005-0000-0000-000067870000}"/>
    <cellStyle name="Output 2 6 2 2 2" xfId="34808" xr:uid="{00000000-0005-0000-0000-000068870000}"/>
    <cellStyle name="Output 2 6 2 3" xfId="34809" xr:uid="{00000000-0005-0000-0000-000069870000}"/>
    <cellStyle name="Output 2 6 3" xfId="34810" xr:uid="{00000000-0005-0000-0000-00006A870000}"/>
    <cellStyle name="Output 2 6 3 2" xfId="34811" xr:uid="{00000000-0005-0000-0000-00006B870000}"/>
    <cellStyle name="Output 2 6 4" xfId="34812" xr:uid="{00000000-0005-0000-0000-00006C870000}"/>
    <cellStyle name="Output 2 6 4 2" xfId="34813" xr:uid="{00000000-0005-0000-0000-00006D870000}"/>
    <cellStyle name="Output 2 6 5" xfId="34814" xr:uid="{00000000-0005-0000-0000-00006E870000}"/>
    <cellStyle name="Output 2 6 5 2" xfId="34815" xr:uid="{00000000-0005-0000-0000-00006F870000}"/>
    <cellStyle name="Output 2 6 6" xfId="34816" xr:uid="{00000000-0005-0000-0000-000070870000}"/>
    <cellStyle name="Output 2 6 6 2" xfId="34817" xr:uid="{00000000-0005-0000-0000-000071870000}"/>
    <cellStyle name="Output 2 6 7" xfId="34818" xr:uid="{00000000-0005-0000-0000-000072870000}"/>
    <cellStyle name="Output 2 6 7 2" xfId="34819" xr:uid="{00000000-0005-0000-0000-000073870000}"/>
    <cellStyle name="Output 2 6 8" xfId="34820" xr:uid="{00000000-0005-0000-0000-000074870000}"/>
    <cellStyle name="Output 2 6 8 2" xfId="34821" xr:uid="{00000000-0005-0000-0000-000075870000}"/>
    <cellStyle name="Output 2 6 9" xfId="34822" xr:uid="{00000000-0005-0000-0000-000076870000}"/>
    <cellStyle name="Output 2 6 9 2" xfId="34823" xr:uid="{00000000-0005-0000-0000-000077870000}"/>
    <cellStyle name="Output 2 7" xfId="34824" xr:uid="{00000000-0005-0000-0000-000078870000}"/>
    <cellStyle name="Output 2 7 2" xfId="34825" xr:uid="{00000000-0005-0000-0000-000079870000}"/>
    <cellStyle name="Output 2 7 2 2" xfId="34826" xr:uid="{00000000-0005-0000-0000-00007A870000}"/>
    <cellStyle name="Output 2 7 3" xfId="34827" xr:uid="{00000000-0005-0000-0000-00007B870000}"/>
    <cellStyle name="Output 2 8" xfId="34828" xr:uid="{00000000-0005-0000-0000-00007C870000}"/>
    <cellStyle name="Output 2 8 2" xfId="34829" xr:uid="{00000000-0005-0000-0000-00007D870000}"/>
    <cellStyle name="Output 2 9" xfId="34830" xr:uid="{00000000-0005-0000-0000-00007E870000}"/>
    <cellStyle name="Output 2 9 2" xfId="34831" xr:uid="{00000000-0005-0000-0000-00007F870000}"/>
    <cellStyle name="Output Amounts" xfId="361" xr:uid="{00000000-0005-0000-0000-000080870000}"/>
    <cellStyle name="Output Column Headings" xfId="362" xr:uid="{00000000-0005-0000-0000-000081870000}"/>
    <cellStyle name="Output Line Items" xfId="363" xr:uid="{00000000-0005-0000-0000-000082870000}"/>
    <cellStyle name="Output Report Heading" xfId="364" xr:uid="{00000000-0005-0000-0000-000083870000}"/>
    <cellStyle name="Output Report Title" xfId="365" xr:uid="{00000000-0005-0000-0000-000084870000}"/>
    <cellStyle name="Output1_Back" xfId="366" xr:uid="{00000000-0005-0000-0000-000085870000}"/>
    <cellStyle name="Page Number" xfId="367" xr:uid="{00000000-0005-0000-0000-000086870000}"/>
    <cellStyle name="PAGE6" xfId="368" xr:uid="{00000000-0005-0000-0000-000087870000}"/>
    <cellStyle name="Password" xfId="34832" xr:uid="{00000000-0005-0000-0000-000088870000}"/>
    <cellStyle name="Percen - Style1" xfId="34833" xr:uid="{00000000-0005-0000-0000-000089870000}"/>
    <cellStyle name="Percent" xfId="63" builtinId="5"/>
    <cellStyle name="Percent (0)" xfId="34834" xr:uid="{00000000-0005-0000-0000-00008B870000}"/>
    <cellStyle name="Percent [2]" xfId="369" xr:uid="{00000000-0005-0000-0000-00008C870000}"/>
    <cellStyle name="Percent [2] 2" xfId="636" xr:uid="{00000000-0005-0000-0000-00008D870000}"/>
    <cellStyle name="Percent 10" xfId="34835" xr:uid="{00000000-0005-0000-0000-00008E870000}"/>
    <cellStyle name="Percent 10 2" xfId="34836" xr:uid="{00000000-0005-0000-0000-00008F870000}"/>
    <cellStyle name="Percent 10 3" xfId="34837" xr:uid="{00000000-0005-0000-0000-000090870000}"/>
    <cellStyle name="Percent 10 3 2" xfId="34838" xr:uid="{00000000-0005-0000-0000-000091870000}"/>
    <cellStyle name="Percent 11" xfId="34839" xr:uid="{00000000-0005-0000-0000-000092870000}"/>
    <cellStyle name="Percent 11 2" xfId="34840" xr:uid="{00000000-0005-0000-0000-000093870000}"/>
    <cellStyle name="Percent 11 3" xfId="34841" xr:uid="{00000000-0005-0000-0000-000094870000}"/>
    <cellStyle name="Percent 11 3 2" xfId="34842" xr:uid="{00000000-0005-0000-0000-000095870000}"/>
    <cellStyle name="Percent 12" xfId="38366" xr:uid="{8EEB1D4F-5816-4003-BC6D-E32632D11FB3}"/>
    <cellStyle name="Percent 2" xfId="64" xr:uid="{00000000-0005-0000-0000-000096870000}"/>
    <cellStyle name="Percent 2 2" xfId="65" xr:uid="{00000000-0005-0000-0000-000097870000}"/>
    <cellStyle name="Percent 2 2 2" xfId="34843" xr:uid="{00000000-0005-0000-0000-000098870000}"/>
    <cellStyle name="Percent 2 3" xfId="537" xr:uid="{00000000-0005-0000-0000-000099870000}"/>
    <cellStyle name="Percent 2 DP" xfId="370" xr:uid="{00000000-0005-0000-0000-00009A870000}"/>
    <cellStyle name="Percent 3" xfId="66" xr:uid="{00000000-0005-0000-0000-00009B870000}"/>
    <cellStyle name="Percent 3 2" xfId="67" xr:uid="{00000000-0005-0000-0000-00009C870000}"/>
    <cellStyle name="Percent 4" xfId="68" xr:uid="{00000000-0005-0000-0000-00009D870000}"/>
    <cellStyle name="Percent 4 10" xfId="34844" xr:uid="{00000000-0005-0000-0000-00009E870000}"/>
    <cellStyle name="Percent 4 11" xfId="637" xr:uid="{00000000-0005-0000-0000-00009F870000}"/>
    <cellStyle name="Percent 4 2" xfId="34845" xr:uid="{00000000-0005-0000-0000-0000A0870000}"/>
    <cellStyle name="Percent 4 3" xfId="34846" xr:uid="{00000000-0005-0000-0000-0000A1870000}"/>
    <cellStyle name="Percent 4 3 10" xfId="34847" xr:uid="{00000000-0005-0000-0000-0000A2870000}"/>
    <cellStyle name="Percent 4 3 10 2" xfId="34848" xr:uid="{00000000-0005-0000-0000-0000A3870000}"/>
    <cellStyle name="Percent 4 3 11" xfId="34849" xr:uid="{00000000-0005-0000-0000-0000A4870000}"/>
    <cellStyle name="Percent 4 3 11 2" xfId="34850" xr:uid="{00000000-0005-0000-0000-0000A5870000}"/>
    <cellStyle name="Percent 4 3 12" xfId="34851" xr:uid="{00000000-0005-0000-0000-0000A6870000}"/>
    <cellStyle name="Percent 4 3 2" xfId="34852" xr:uid="{00000000-0005-0000-0000-0000A7870000}"/>
    <cellStyle name="Percent 4 3 2 10" xfId="34853" xr:uid="{00000000-0005-0000-0000-0000A8870000}"/>
    <cellStyle name="Percent 4 3 2 10 2" xfId="34854" xr:uid="{00000000-0005-0000-0000-0000A9870000}"/>
    <cellStyle name="Percent 4 3 2 11" xfId="34855" xr:uid="{00000000-0005-0000-0000-0000AA870000}"/>
    <cellStyle name="Percent 4 3 2 2" xfId="34856" xr:uid="{00000000-0005-0000-0000-0000AB870000}"/>
    <cellStyle name="Percent 4 3 2 2 10" xfId="34857" xr:uid="{00000000-0005-0000-0000-0000AC870000}"/>
    <cellStyle name="Percent 4 3 2 2 2" xfId="34858" xr:uid="{00000000-0005-0000-0000-0000AD870000}"/>
    <cellStyle name="Percent 4 3 2 2 2 2" xfId="34859" xr:uid="{00000000-0005-0000-0000-0000AE870000}"/>
    <cellStyle name="Percent 4 3 2 2 2 2 2" xfId="34860" xr:uid="{00000000-0005-0000-0000-0000AF870000}"/>
    <cellStyle name="Percent 4 3 2 2 2 2 2 2" xfId="34861" xr:uid="{00000000-0005-0000-0000-0000B0870000}"/>
    <cellStyle name="Percent 4 3 2 2 2 2 2 2 2" xfId="34862" xr:uid="{00000000-0005-0000-0000-0000B1870000}"/>
    <cellStyle name="Percent 4 3 2 2 2 2 2 2 2 2" xfId="34863" xr:uid="{00000000-0005-0000-0000-0000B2870000}"/>
    <cellStyle name="Percent 4 3 2 2 2 2 2 2 3" xfId="34864" xr:uid="{00000000-0005-0000-0000-0000B3870000}"/>
    <cellStyle name="Percent 4 3 2 2 2 2 2 3" xfId="34865" xr:uid="{00000000-0005-0000-0000-0000B4870000}"/>
    <cellStyle name="Percent 4 3 2 2 2 2 2 3 2" xfId="34866" xr:uid="{00000000-0005-0000-0000-0000B5870000}"/>
    <cellStyle name="Percent 4 3 2 2 2 2 2 3 2 2" xfId="34867" xr:uid="{00000000-0005-0000-0000-0000B6870000}"/>
    <cellStyle name="Percent 4 3 2 2 2 2 2 3 3" xfId="34868" xr:uid="{00000000-0005-0000-0000-0000B7870000}"/>
    <cellStyle name="Percent 4 3 2 2 2 2 2 4" xfId="34869" xr:uid="{00000000-0005-0000-0000-0000B8870000}"/>
    <cellStyle name="Percent 4 3 2 2 2 2 2 4 2" xfId="34870" xr:uid="{00000000-0005-0000-0000-0000B9870000}"/>
    <cellStyle name="Percent 4 3 2 2 2 2 2 5" xfId="34871" xr:uid="{00000000-0005-0000-0000-0000BA870000}"/>
    <cellStyle name="Percent 4 3 2 2 2 2 2 5 2" xfId="34872" xr:uid="{00000000-0005-0000-0000-0000BB870000}"/>
    <cellStyle name="Percent 4 3 2 2 2 2 2 6" xfId="34873" xr:uid="{00000000-0005-0000-0000-0000BC870000}"/>
    <cellStyle name="Percent 4 3 2 2 2 2 3" xfId="34874" xr:uid="{00000000-0005-0000-0000-0000BD870000}"/>
    <cellStyle name="Percent 4 3 2 2 2 2 3 2" xfId="34875" xr:uid="{00000000-0005-0000-0000-0000BE870000}"/>
    <cellStyle name="Percent 4 3 2 2 2 2 3 2 2" xfId="34876" xr:uid="{00000000-0005-0000-0000-0000BF870000}"/>
    <cellStyle name="Percent 4 3 2 2 2 2 3 3" xfId="34877" xr:uid="{00000000-0005-0000-0000-0000C0870000}"/>
    <cellStyle name="Percent 4 3 2 2 2 2 4" xfId="34878" xr:uid="{00000000-0005-0000-0000-0000C1870000}"/>
    <cellStyle name="Percent 4 3 2 2 2 2 4 2" xfId="34879" xr:uid="{00000000-0005-0000-0000-0000C2870000}"/>
    <cellStyle name="Percent 4 3 2 2 2 2 4 2 2" xfId="34880" xr:uid="{00000000-0005-0000-0000-0000C3870000}"/>
    <cellStyle name="Percent 4 3 2 2 2 2 4 3" xfId="34881" xr:uid="{00000000-0005-0000-0000-0000C4870000}"/>
    <cellStyle name="Percent 4 3 2 2 2 2 5" xfId="34882" xr:uid="{00000000-0005-0000-0000-0000C5870000}"/>
    <cellStyle name="Percent 4 3 2 2 2 2 5 2" xfId="34883" xr:uid="{00000000-0005-0000-0000-0000C6870000}"/>
    <cellStyle name="Percent 4 3 2 2 2 2 6" xfId="34884" xr:uid="{00000000-0005-0000-0000-0000C7870000}"/>
    <cellStyle name="Percent 4 3 2 2 2 2 6 2" xfId="34885" xr:uid="{00000000-0005-0000-0000-0000C8870000}"/>
    <cellStyle name="Percent 4 3 2 2 2 2 7" xfId="34886" xr:uid="{00000000-0005-0000-0000-0000C9870000}"/>
    <cellStyle name="Percent 4 3 2 2 2 3" xfId="34887" xr:uid="{00000000-0005-0000-0000-0000CA870000}"/>
    <cellStyle name="Percent 4 3 2 2 2 3 2" xfId="34888" xr:uid="{00000000-0005-0000-0000-0000CB870000}"/>
    <cellStyle name="Percent 4 3 2 2 2 3 2 2" xfId="34889" xr:uid="{00000000-0005-0000-0000-0000CC870000}"/>
    <cellStyle name="Percent 4 3 2 2 2 3 2 2 2" xfId="34890" xr:uid="{00000000-0005-0000-0000-0000CD870000}"/>
    <cellStyle name="Percent 4 3 2 2 2 3 2 3" xfId="34891" xr:uid="{00000000-0005-0000-0000-0000CE870000}"/>
    <cellStyle name="Percent 4 3 2 2 2 3 3" xfId="34892" xr:uid="{00000000-0005-0000-0000-0000CF870000}"/>
    <cellStyle name="Percent 4 3 2 2 2 3 3 2" xfId="34893" xr:uid="{00000000-0005-0000-0000-0000D0870000}"/>
    <cellStyle name="Percent 4 3 2 2 2 3 3 2 2" xfId="34894" xr:uid="{00000000-0005-0000-0000-0000D1870000}"/>
    <cellStyle name="Percent 4 3 2 2 2 3 3 3" xfId="34895" xr:uid="{00000000-0005-0000-0000-0000D2870000}"/>
    <cellStyle name="Percent 4 3 2 2 2 3 4" xfId="34896" xr:uid="{00000000-0005-0000-0000-0000D3870000}"/>
    <cellStyle name="Percent 4 3 2 2 2 3 4 2" xfId="34897" xr:uid="{00000000-0005-0000-0000-0000D4870000}"/>
    <cellStyle name="Percent 4 3 2 2 2 3 5" xfId="34898" xr:uid="{00000000-0005-0000-0000-0000D5870000}"/>
    <cellStyle name="Percent 4 3 2 2 2 3 5 2" xfId="34899" xr:uid="{00000000-0005-0000-0000-0000D6870000}"/>
    <cellStyle name="Percent 4 3 2 2 2 3 6" xfId="34900" xr:uid="{00000000-0005-0000-0000-0000D7870000}"/>
    <cellStyle name="Percent 4 3 2 2 2 4" xfId="34901" xr:uid="{00000000-0005-0000-0000-0000D8870000}"/>
    <cellStyle name="Percent 4 3 2 2 2 4 2" xfId="34902" xr:uid="{00000000-0005-0000-0000-0000D9870000}"/>
    <cellStyle name="Percent 4 3 2 2 2 4 2 2" xfId="34903" xr:uid="{00000000-0005-0000-0000-0000DA870000}"/>
    <cellStyle name="Percent 4 3 2 2 2 4 3" xfId="34904" xr:uid="{00000000-0005-0000-0000-0000DB870000}"/>
    <cellStyle name="Percent 4 3 2 2 2 5" xfId="34905" xr:uid="{00000000-0005-0000-0000-0000DC870000}"/>
    <cellStyle name="Percent 4 3 2 2 2 5 2" xfId="34906" xr:uid="{00000000-0005-0000-0000-0000DD870000}"/>
    <cellStyle name="Percent 4 3 2 2 2 5 2 2" xfId="34907" xr:uid="{00000000-0005-0000-0000-0000DE870000}"/>
    <cellStyle name="Percent 4 3 2 2 2 5 3" xfId="34908" xr:uid="{00000000-0005-0000-0000-0000DF870000}"/>
    <cellStyle name="Percent 4 3 2 2 2 6" xfId="34909" xr:uid="{00000000-0005-0000-0000-0000E0870000}"/>
    <cellStyle name="Percent 4 3 2 2 2 6 2" xfId="34910" xr:uid="{00000000-0005-0000-0000-0000E1870000}"/>
    <cellStyle name="Percent 4 3 2 2 2 7" xfId="34911" xr:uid="{00000000-0005-0000-0000-0000E2870000}"/>
    <cellStyle name="Percent 4 3 2 2 2 7 2" xfId="34912" xr:uid="{00000000-0005-0000-0000-0000E3870000}"/>
    <cellStyle name="Percent 4 3 2 2 2 8" xfId="34913" xr:uid="{00000000-0005-0000-0000-0000E4870000}"/>
    <cellStyle name="Percent 4 3 2 2 3" xfId="34914" xr:uid="{00000000-0005-0000-0000-0000E5870000}"/>
    <cellStyle name="Percent 4 3 2 2 3 2" xfId="34915" xr:uid="{00000000-0005-0000-0000-0000E6870000}"/>
    <cellStyle name="Percent 4 3 2 2 3 2 2" xfId="34916" xr:uid="{00000000-0005-0000-0000-0000E7870000}"/>
    <cellStyle name="Percent 4 3 2 2 3 2 2 2" xfId="34917" xr:uid="{00000000-0005-0000-0000-0000E8870000}"/>
    <cellStyle name="Percent 4 3 2 2 3 2 2 2 2" xfId="34918" xr:uid="{00000000-0005-0000-0000-0000E9870000}"/>
    <cellStyle name="Percent 4 3 2 2 3 2 2 3" xfId="34919" xr:uid="{00000000-0005-0000-0000-0000EA870000}"/>
    <cellStyle name="Percent 4 3 2 2 3 2 3" xfId="34920" xr:uid="{00000000-0005-0000-0000-0000EB870000}"/>
    <cellStyle name="Percent 4 3 2 2 3 2 3 2" xfId="34921" xr:uid="{00000000-0005-0000-0000-0000EC870000}"/>
    <cellStyle name="Percent 4 3 2 2 3 2 3 2 2" xfId="34922" xr:uid="{00000000-0005-0000-0000-0000ED870000}"/>
    <cellStyle name="Percent 4 3 2 2 3 2 3 3" xfId="34923" xr:uid="{00000000-0005-0000-0000-0000EE870000}"/>
    <cellStyle name="Percent 4 3 2 2 3 2 4" xfId="34924" xr:uid="{00000000-0005-0000-0000-0000EF870000}"/>
    <cellStyle name="Percent 4 3 2 2 3 2 4 2" xfId="34925" xr:uid="{00000000-0005-0000-0000-0000F0870000}"/>
    <cellStyle name="Percent 4 3 2 2 3 2 5" xfId="34926" xr:uid="{00000000-0005-0000-0000-0000F1870000}"/>
    <cellStyle name="Percent 4 3 2 2 3 2 5 2" xfId="34927" xr:uid="{00000000-0005-0000-0000-0000F2870000}"/>
    <cellStyle name="Percent 4 3 2 2 3 2 6" xfId="34928" xr:uid="{00000000-0005-0000-0000-0000F3870000}"/>
    <cellStyle name="Percent 4 3 2 2 3 3" xfId="34929" xr:uid="{00000000-0005-0000-0000-0000F4870000}"/>
    <cellStyle name="Percent 4 3 2 2 3 3 2" xfId="34930" xr:uid="{00000000-0005-0000-0000-0000F5870000}"/>
    <cellStyle name="Percent 4 3 2 2 3 3 2 2" xfId="34931" xr:uid="{00000000-0005-0000-0000-0000F6870000}"/>
    <cellStyle name="Percent 4 3 2 2 3 3 3" xfId="34932" xr:uid="{00000000-0005-0000-0000-0000F7870000}"/>
    <cellStyle name="Percent 4 3 2 2 3 4" xfId="34933" xr:uid="{00000000-0005-0000-0000-0000F8870000}"/>
    <cellStyle name="Percent 4 3 2 2 3 4 2" xfId="34934" xr:uid="{00000000-0005-0000-0000-0000F9870000}"/>
    <cellStyle name="Percent 4 3 2 2 3 4 2 2" xfId="34935" xr:uid="{00000000-0005-0000-0000-0000FA870000}"/>
    <cellStyle name="Percent 4 3 2 2 3 4 3" xfId="34936" xr:uid="{00000000-0005-0000-0000-0000FB870000}"/>
    <cellStyle name="Percent 4 3 2 2 3 5" xfId="34937" xr:uid="{00000000-0005-0000-0000-0000FC870000}"/>
    <cellStyle name="Percent 4 3 2 2 3 5 2" xfId="34938" xr:uid="{00000000-0005-0000-0000-0000FD870000}"/>
    <cellStyle name="Percent 4 3 2 2 3 6" xfId="34939" xr:uid="{00000000-0005-0000-0000-0000FE870000}"/>
    <cellStyle name="Percent 4 3 2 2 3 6 2" xfId="34940" xr:uid="{00000000-0005-0000-0000-0000FF870000}"/>
    <cellStyle name="Percent 4 3 2 2 3 7" xfId="34941" xr:uid="{00000000-0005-0000-0000-000000880000}"/>
    <cellStyle name="Percent 4 3 2 2 4" xfId="34942" xr:uid="{00000000-0005-0000-0000-000001880000}"/>
    <cellStyle name="Percent 4 3 2 2 4 2" xfId="34943" xr:uid="{00000000-0005-0000-0000-000002880000}"/>
    <cellStyle name="Percent 4 3 2 2 4 2 2" xfId="34944" xr:uid="{00000000-0005-0000-0000-000003880000}"/>
    <cellStyle name="Percent 4 3 2 2 4 2 2 2" xfId="34945" xr:uid="{00000000-0005-0000-0000-000004880000}"/>
    <cellStyle name="Percent 4 3 2 2 4 2 2 2 2" xfId="34946" xr:uid="{00000000-0005-0000-0000-000005880000}"/>
    <cellStyle name="Percent 4 3 2 2 4 2 2 3" xfId="34947" xr:uid="{00000000-0005-0000-0000-000006880000}"/>
    <cellStyle name="Percent 4 3 2 2 4 2 3" xfId="34948" xr:uid="{00000000-0005-0000-0000-000007880000}"/>
    <cellStyle name="Percent 4 3 2 2 4 2 3 2" xfId="34949" xr:uid="{00000000-0005-0000-0000-000008880000}"/>
    <cellStyle name="Percent 4 3 2 2 4 2 3 2 2" xfId="34950" xr:uid="{00000000-0005-0000-0000-000009880000}"/>
    <cellStyle name="Percent 4 3 2 2 4 2 3 3" xfId="34951" xr:uid="{00000000-0005-0000-0000-00000A880000}"/>
    <cellStyle name="Percent 4 3 2 2 4 2 4" xfId="34952" xr:uid="{00000000-0005-0000-0000-00000B880000}"/>
    <cellStyle name="Percent 4 3 2 2 4 2 4 2" xfId="34953" xr:uid="{00000000-0005-0000-0000-00000C880000}"/>
    <cellStyle name="Percent 4 3 2 2 4 2 5" xfId="34954" xr:uid="{00000000-0005-0000-0000-00000D880000}"/>
    <cellStyle name="Percent 4 3 2 2 4 2 5 2" xfId="34955" xr:uid="{00000000-0005-0000-0000-00000E880000}"/>
    <cellStyle name="Percent 4 3 2 2 4 2 6" xfId="34956" xr:uid="{00000000-0005-0000-0000-00000F880000}"/>
    <cellStyle name="Percent 4 3 2 2 4 3" xfId="34957" xr:uid="{00000000-0005-0000-0000-000010880000}"/>
    <cellStyle name="Percent 4 3 2 2 4 3 2" xfId="34958" xr:uid="{00000000-0005-0000-0000-000011880000}"/>
    <cellStyle name="Percent 4 3 2 2 4 3 2 2" xfId="34959" xr:uid="{00000000-0005-0000-0000-000012880000}"/>
    <cellStyle name="Percent 4 3 2 2 4 3 3" xfId="34960" xr:uid="{00000000-0005-0000-0000-000013880000}"/>
    <cellStyle name="Percent 4 3 2 2 4 4" xfId="34961" xr:uid="{00000000-0005-0000-0000-000014880000}"/>
    <cellStyle name="Percent 4 3 2 2 4 4 2" xfId="34962" xr:uid="{00000000-0005-0000-0000-000015880000}"/>
    <cellStyle name="Percent 4 3 2 2 4 4 2 2" xfId="34963" xr:uid="{00000000-0005-0000-0000-000016880000}"/>
    <cellStyle name="Percent 4 3 2 2 4 4 3" xfId="34964" xr:uid="{00000000-0005-0000-0000-000017880000}"/>
    <cellStyle name="Percent 4 3 2 2 4 5" xfId="34965" xr:uid="{00000000-0005-0000-0000-000018880000}"/>
    <cellStyle name="Percent 4 3 2 2 4 5 2" xfId="34966" xr:uid="{00000000-0005-0000-0000-000019880000}"/>
    <cellStyle name="Percent 4 3 2 2 4 6" xfId="34967" xr:uid="{00000000-0005-0000-0000-00001A880000}"/>
    <cellStyle name="Percent 4 3 2 2 4 6 2" xfId="34968" xr:uid="{00000000-0005-0000-0000-00001B880000}"/>
    <cellStyle name="Percent 4 3 2 2 4 7" xfId="34969" xr:uid="{00000000-0005-0000-0000-00001C880000}"/>
    <cellStyle name="Percent 4 3 2 2 5" xfId="34970" xr:uid="{00000000-0005-0000-0000-00001D880000}"/>
    <cellStyle name="Percent 4 3 2 2 5 2" xfId="34971" xr:uid="{00000000-0005-0000-0000-00001E880000}"/>
    <cellStyle name="Percent 4 3 2 2 5 2 2" xfId="34972" xr:uid="{00000000-0005-0000-0000-00001F880000}"/>
    <cellStyle name="Percent 4 3 2 2 5 2 2 2" xfId="34973" xr:uid="{00000000-0005-0000-0000-000020880000}"/>
    <cellStyle name="Percent 4 3 2 2 5 2 3" xfId="34974" xr:uid="{00000000-0005-0000-0000-000021880000}"/>
    <cellStyle name="Percent 4 3 2 2 5 3" xfId="34975" xr:uid="{00000000-0005-0000-0000-000022880000}"/>
    <cellStyle name="Percent 4 3 2 2 5 3 2" xfId="34976" xr:uid="{00000000-0005-0000-0000-000023880000}"/>
    <cellStyle name="Percent 4 3 2 2 5 3 2 2" xfId="34977" xr:uid="{00000000-0005-0000-0000-000024880000}"/>
    <cellStyle name="Percent 4 3 2 2 5 3 3" xfId="34978" xr:uid="{00000000-0005-0000-0000-000025880000}"/>
    <cellStyle name="Percent 4 3 2 2 5 4" xfId="34979" xr:uid="{00000000-0005-0000-0000-000026880000}"/>
    <cellStyle name="Percent 4 3 2 2 5 4 2" xfId="34980" xr:uid="{00000000-0005-0000-0000-000027880000}"/>
    <cellStyle name="Percent 4 3 2 2 5 5" xfId="34981" xr:uid="{00000000-0005-0000-0000-000028880000}"/>
    <cellStyle name="Percent 4 3 2 2 5 5 2" xfId="34982" xr:uid="{00000000-0005-0000-0000-000029880000}"/>
    <cellStyle name="Percent 4 3 2 2 5 6" xfId="34983" xr:uid="{00000000-0005-0000-0000-00002A880000}"/>
    <cellStyle name="Percent 4 3 2 2 6" xfId="34984" xr:uid="{00000000-0005-0000-0000-00002B880000}"/>
    <cellStyle name="Percent 4 3 2 2 6 2" xfId="34985" xr:uid="{00000000-0005-0000-0000-00002C880000}"/>
    <cellStyle name="Percent 4 3 2 2 6 2 2" xfId="34986" xr:uid="{00000000-0005-0000-0000-00002D880000}"/>
    <cellStyle name="Percent 4 3 2 2 6 3" xfId="34987" xr:uid="{00000000-0005-0000-0000-00002E880000}"/>
    <cellStyle name="Percent 4 3 2 2 7" xfId="34988" xr:uid="{00000000-0005-0000-0000-00002F880000}"/>
    <cellStyle name="Percent 4 3 2 2 7 2" xfId="34989" xr:uid="{00000000-0005-0000-0000-000030880000}"/>
    <cellStyle name="Percent 4 3 2 2 7 2 2" xfId="34990" xr:uid="{00000000-0005-0000-0000-000031880000}"/>
    <cellStyle name="Percent 4 3 2 2 7 3" xfId="34991" xr:uid="{00000000-0005-0000-0000-000032880000}"/>
    <cellStyle name="Percent 4 3 2 2 8" xfId="34992" xr:uid="{00000000-0005-0000-0000-000033880000}"/>
    <cellStyle name="Percent 4 3 2 2 8 2" xfId="34993" xr:uid="{00000000-0005-0000-0000-000034880000}"/>
    <cellStyle name="Percent 4 3 2 2 9" xfId="34994" xr:uid="{00000000-0005-0000-0000-000035880000}"/>
    <cellStyle name="Percent 4 3 2 2 9 2" xfId="34995" xr:uid="{00000000-0005-0000-0000-000036880000}"/>
    <cellStyle name="Percent 4 3 2 3" xfId="34996" xr:uid="{00000000-0005-0000-0000-000037880000}"/>
    <cellStyle name="Percent 4 3 2 3 2" xfId="34997" xr:uid="{00000000-0005-0000-0000-000038880000}"/>
    <cellStyle name="Percent 4 3 2 3 2 2" xfId="34998" xr:uid="{00000000-0005-0000-0000-000039880000}"/>
    <cellStyle name="Percent 4 3 2 3 2 2 2" xfId="34999" xr:uid="{00000000-0005-0000-0000-00003A880000}"/>
    <cellStyle name="Percent 4 3 2 3 2 2 2 2" xfId="35000" xr:uid="{00000000-0005-0000-0000-00003B880000}"/>
    <cellStyle name="Percent 4 3 2 3 2 2 2 2 2" xfId="35001" xr:uid="{00000000-0005-0000-0000-00003C880000}"/>
    <cellStyle name="Percent 4 3 2 3 2 2 2 3" xfId="35002" xr:uid="{00000000-0005-0000-0000-00003D880000}"/>
    <cellStyle name="Percent 4 3 2 3 2 2 3" xfId="35003" xr:uid="{00000000-0005-0000-0000-00003E880000}"/>
    <cellStyle name="Percent 4 3 2 3 2 2 3 2" xfId="35004" xr:uid="{00000000-0005-0000-0000-00003F880000}"/>
    <cellStyle name="Percent 4 3 2 3 2 2 3 2 2" xfId="35005" xr:uid="{00000000-0005-0000-0000-000040880000}"/>
    <cellStyle name="Percent 4 3 2 3 2 2 3 3" xfId="35006" xr:uid="{00000000-0005-0000-0000-000041880000}"/>
    <cellStyle name="Percent 4 3 2 3 2 2 4" xfId="35007" xr:uid="{00000000-0005-0000-0000-000042880000}"/>
    <cellStyle name="Percent 4 3 2 3 2 2 4 2" xfId="35008" xr:uid="{00000000-0005-0000-0000-000043880000}"/>
    <cellStyle name="Percent 4 3 2 3 2 2 5" xfId="35009" xr:uid="{00000000-0005-0000-0000-000044880000}"/>
    <cellStyle name="Percent 4 3 2 3 2 2 5 2" xfId="35010" xr:uid="{00000000-0005-0000-0000-000045880000}"/>
    <cellStyle name="Percent 4 3 2 3 2 2 6" xfId="35011" xr:uid="{00000000-0005-0000-0000-000046880000}"/>
    <cellStyle name="Percent 4 3 2 3 2 3" xfId="35012" xr:uid="{00000000-0005-0000-0000-000047880000}"/>
    <cellStyle name="Percent 4 3 2 3 2 3 2" xfId="35013" xr:uid="{00000000-0005-0000-0000-000048880000}"/>
    <cellStyle name="Percent 4 3 2 3 2 3 2 2" xfId="35014" xr:uid="{00000000-0005-0000-0000-000049880000}"/>
    <cellStyle name="Percent 4 3 2 3 2 3 3" xfId="35015" xr:uid="{00000000-0005-0000-0000-00004A880000}"/>
    <cellStyle name="Percent 4 3 2 3 2 4" xfId="35016" xr:uid="{00000000-0005-0000-0000-00004B880000}"/>
    <cellStyle name="Percent 4 3 2 3 2 4 2" xfId="35017" xr:uid="{00000000-0005-0000-0000-00004C880000}"/>
    <cellStyle name="Percent 4 3 2 3 2 4 2 2" xfId="35018" xr:uid="{00000000-0005-0000-0000-00004D880000}"/>
    <cellStyle name="Percent 4 3 2 3 2 4 3" xfId="35019" xr:uid="{00000000-0005-0000-0000-00004E880000}"/>
    <cellStyle name="Percent 4 3 2 3 2 5" xfId="35020" xr:uid="{00000000-0005-0000-0000-00004F880000}"/>
    <cellStyle name="Percent 4 3 2 3 2 5 2" xfId="35021" xr:uid="{00000000-0005-0000-0000-000050880000}"/>
    <cellStyle name="Percent 4 3 2 3 2 6" xfId="35022" xr:uid="{00000000-0005-0000-0000-000051880000}"/>
    <cellStyle name="Percent 4 3 2 3 2 6 2" xfId="35023" xr:uid="{00000000-0005-0000-0000-000052880000}"/>
    <cellStyle name="Percent 4 3 2 3 2 7" xfId="35024" xr:uid="{00000000-0005-0000-0000-000053880000}"/>
    <cellStyle name="Percent 4 3 2 3 3" xfId="35025" xr:uid="{00000000-0005-0000-0000-000054880000}"/>
    <cellStyle name="Percent 4 3 2 3 3 2" xfId="35026" xr:uid="{00000000-0005-0000-0000-000055880000}"/>
    <cellStyle name="Percent 4 3 2 3 3 2 2" xfId="35027" xr:uid="{00000000-0005-0000-0000-000056880000}"/>
    <cellStyle name="Percent 4 3 2 3 3 2 2 2" xfId="35028" xr:uid="{00000000-0005-0000-0000-000057880000}"/>
    <cellStyle name="Percent 4 3 2 3 3 2 3" xfId="35029" xr:uid="{00000000-0005-0000-0000-000058880000}"/>
    <cellStyle name="Percent 4 3 2 3 3 3" xfId="35030" xr:uid="{00000000-0005-0000-0000-000059880000}"/>
    <cellStyle name="Percent 4 3 2 3 3 3 2" xfId="35031" xr:uid="{00000000-0005-0000-0000-00005A880000}"/>
    <cellStyle name="Percent 4 3 2 3 3 3 2 2" xfId="35032" xr:uid="{00000000-0005-0000-0000-00005B880000}"/>
    <cellStyle name="Percent 4 3 2 3 3 3 3" xfId="35033" xr:uid="{00000000-0005-0000-0000-00005C880000}"/>
    <cellStyle name="Percent 4 3 2 3 3 4" xfId="35034" xr:uid="{00000000-0005-0000-0000-00005D880000}"/>
    <cellStyle name="Percent 4 3 2 3 3 4 2" xfId="35035" xr:uid="{00000000-0005-0000-0000-00005E880000}"/>
    <cellStyle name="Percent 4 3 2 3 3 5" xfId="35036" xr:uid="{00000000-0005-0000-0000-00005F880000}"/>
    <cellStyle name="Percent 4 3 2 3 3 5 2" xfId="35037" xr:uid="{00000000-0005-0000-0000-000060880000}"/>
    <cellStyle name="Percent 4 3 2 3 3 6" xfId="35038" xr:uid="{00000000-0005-0000-0000-000061880000}"/>
    <cellStyle name="Percent 4 3 2 3 4" xfId="35039" xr:uid="{00000000-0005-0000-0000-000062880000}"/>
    <cellStyle name="Percent 4 3 2 3 4 2" xfId="35040" xr:uid="{00000000-0005-0000-0000-000063880000}"/>
    <cellStyle name="Percent 4 3 2 3 4 2 2" xfId="35041" xr:uid="{00000000-0005-0000-0000-000064880000}"/>
    <cellStyle name="Percent 4 3 2 3 4 3" xfId="35042" xr:uid="{00000000-0005-0000-0000-000065880000}"/>
    <cellStyle name="Percent 4 3 2 3 5" xfId="35043" xr:uid="{00000000-0005-0000-0000-000066880000}"/>
    <cellStyle name="Percent 4 3 2 3 5 2" xfId="35044" xr:uid="{00000000-0005-0000-0000-000067880000}"/>
    <cellStyle name="Percent 4 3 2 3 5 2 2" xfId="35045" xr:uid="{00000000-0005-0000-0000-000068880000}"/>
    <cellStyle name="Percent 4 3 2 3 5 3" xfId="35046" xr:uid="{00000000-0005-0000-0000-000069880000}"/>
    <cellStyle name="Percent 4 3 2 3 6" xfId="35047" xr:uid="{00000000-0005-0000-0000-00006A880000}"/>
    <cellStyle name="Percent 4 3 2 3 6 2" xfId="35048" xr:uid="{00000000-0005-0000-0000-00006B880000}"/>
    <cellStyle name="Percent 4 3 2 3 7" xfId="35049" xr:uid="{00000000-0005-0000-0000-00006C880000}"/>
    <cellStyle name="Percent 4 3 2 3 7 2" xfId="35050" xr:uid="{00000000-0005-0000-0000-00006D880000}"/>
    <cellStyle name="Percent 4 3 2 3 8" xfId="35051" xr:uid="{00000000-0005-0000-0000-00006E880000}"/>
    <cellStyle name="Percent 4 3 2 4" xfId="35052" xr:uid="{00000000-0005-0000-0000-00006F880000}"/>
    <cellStyle name="Percent 4 3 2 4 2" xfId="35053" xr:uid="{00000000-0005-0000-0000-000070880000}"/>
    <cellStyle name="Percent 4 3 2 4 2 2" xfId="35054" xr:uid="{00000000-0005-0000-0000-000071880000}"/>
    <cellStyle name="Percent 4 3 2 4 2 2 2" xfId="35055" xr:uid="{00000000-0005-0000-0000-000072880000}"/>
    <cellStyle name="Percent 4 3 2 4 2 2 2 2" xfId="35056" xr:uid="{00000000-0005-0000-0000-000073880000}"/>
    <cellStyle name="Percent 4 3 2 4 2 2 3" xfId="35057" xr:uid="{00000000-0005-0000-0000-000074880000}"/>
    <cellStyle name="Percent 4 3 2 4 2 3" xfId="35058" xr:uid="{00000000-0005-0000-0000-000075880000}"/>
    <cellStyle name="Percent 4 3 2 4 2 3 2" xfId="35059" xr:uid="{00000000-0005-0000-0000-000076880000}"/>
    <cellStyle name="Percent 4 3 2 4 2 3 2 2" xfId="35060" xr:uid="{00000000-0005-0000-0000-000077880000}"/>
    <cellStyle name="Percent 4 3 2 4 2 3 3" xfId="35061" xr:uid="{00000000-0005-0000-0000-000078880000}"/>
    <cellStyle name="Percent 4 3 2 4 2 4" xfId="35062" xr:uid="{00000000-0005-0000-0000-000079880000}"/>
    <cellStyle name="Percent 4 3 2 4 2 4 2" xfId="35063" xr:uid="{00000000-0005-0000-0000-00007A880000}"/>
    <cellStyle name="Percent 4 3 2 4 2 5" xfId="35064" xr:uid="{00000000-0005-0000-0000-00007B880000}"/>
    <cellStyle name="Percent 4 3 2 4 2 5 2" xfId="35065" xr:uid="{00000000-0005-0000-0000-00007C880000}"/>
    <cellStyle name="Percent 4 3 2 4 2 6" xfId="35066" xr:uid="{00000000-0005-0000-0000-00007D880000}"/>
    <cellStyle name="Percent 4 3 2 4 3" xfId="35067" xr:uid="{00000000-0005-0000-0000-00007E880000}"/>
    <cellStyle name="Percent 4 3 2 4 3 2" xfId="35068" xr:uid="{00000000-0005-0000-0000-00007F880000}"/>
    <cellStyle name="Percent 4 3 2 4 3 2 2" xfId="35069" xr:uid="{00000000-0005-0000-0000-000080880000}"/>
    <cellStyle name="Percent 4 3 2 4 3 3" xfId="35070" xr:uid="{00000000-0005-0000-0000-000081880000}"/>
    <cellStyle name="Percent 4 3 2 4 4" xfId="35071" xr:uid="{00000000-0005-0000-0000-000082880000}"/>
    <cellStyle name="Percent 4 3 2 4 4 2" xfId="35072" xr:uid="{00000000-0005-0000-0000-000083880000}"/>
    <cellStyle name="Percent 4 3 2 4 4 2 2" xfId="35073" xr:uid="{00000000-0005-0000-0000-000084880000}"/>
    <cellStyle name="Percent 4 3 2 4 4 3" xfId="35074" xr:uid="{00000000-0005-0000-0000-000085880000}"/>
    <cellStyle name="Percent 4 3 2 4 5" xfId="35075" xr:uid="{00000000-0005-0000-0000-000086880000}"/>
    <cellStyle name="Percent 4 3 2 4 5 2" xfId="35076" xr:uid="{00000000-0005-0000-0000-000087880000}"/>
    <cellStyle name="Percent 4 3 2 4 6" xfId="35077" xr:uid="{00000000-0005-0000-0000-000088880000}"/>
    <cellStyle name="Percent 4 3 2 4 6 2" xfId="35078" xr:uid="{00000000-0005-0000-0000-000089880000}"/>
    <cellStyle name="Percent 4 3 2 4 7" xfId="35079" xr:uid="{00000000-0005-0000-0000-00008A880000}"/>
    <cellStyle name="Percent 4 3 2 5" xfId="35080" xr:uid="{00000000-0005-0000-0000-00008B880000}"/>
    <cellStyle name="Percent 4 3 2 5 2" xfId="35081" xr:uid="{00000000-0005-0000-0000-00008C880000}"/>
    <cellStyle name="Percent 4 3 2 5 2 2" xfId="35082" xr:uid="{00000000-0005-0000-0000-00008D880000}"/>
    <cellStyle name="Percent 4 3 2 5 2 2 2" xfId="35083" xr:uid="{00000000-0005-0000-0000-00008E880000}"/>
    <cellStyle name="Percent 4 3 2 5 2 2 2 2" xfId="35084" xr:uid="{00000000-0005-0000-0000-00008F880000}"/>
    <cellStyle name="Percent 4 3 2 5 2 2 3" xfId="35085" xr:uid="{00000000-0005-0000-0000-000090880000}"/>
    <cellStyle name="Percent 4 3 2 5 2 3" xfId="35086" xr:uid="{00000000-0005-0000-0000-000091880000}"/>
    <cellStyle name="Percent 4 3 2 5 2 3 2" xfId="35087" xr:uid="{00000000-0005-0000-0000-000092880000}"/>
    <cellStyle name="Percent 4 3 2 5 2 3 2 2" xfId="35088" xr:uid="{00000000-0005-0000-0000-000093880000}"/>
    <cellStyle name="Percent 4 3 2 5 2 3 3" xfId="35089" xr:uid="{00000000-0005-0000-0000-000094880000}"/>
    <cellStyle name="Percent 4 3 2 5 2 4" xfId="35090" xr:uid="{00000000-0005-0000-0000-000095880000}"/>
    <cellStyle name="Percent 4 3 2 5 2 4 2" xfId="35091" xr:uid="{00000000-0005-0000-0000-000096880000}"/>
    <cellStyle name="Percent 4 3 2 5 2 5" xfId="35092" xr:uid="{00000000-0005-0000-0000-000097880000}"/>
    <cellStyle name="Percent 4 3 2 5 2 5 2" xfId="35093" xr:uid="{00000000-0005-0000-0000-000098880000}"/>
    <cellStyle name="Percent 4 3 2 5 2 6" xfId="35094" xr:uid="{00000000-0005-0000-0000-000099880000}"/>
    <cellStyle name="Percent 4 3 2 5 3" xfId="35095" xr:uid="{00000000-0005-0000-0000-00009A880000}"/>
    <cellStyle name="Percent 4 3 2 5 3 2" xfId="35096" xr:uid="{00000000-0005-0000-0000-00009B880000}"/>
    <cellStyle name="Percent 4 3 2 5 3 2 2" xfId="35097" xr:uid="{00000000-0005-0000-0000-00009C880000}"/>
    <cellStyle name="Percent 4 3 2 5 3 3" xfId="35098" xr:uid="{00000000-0005-0000-0000-00009D880000}"/>
    <cellStyle name="Percent 4 3 2 5 4" xfId="35099" xr:uid="{00000000-0005-0000-0000-00009E880000}"/>
    <cellStyle name="Percent 4 3 2 5 4 2" xfId="35100" xr:uid="{00000000-0005-0000-0000-00009F880000}"/>
    <cellStyle name="Percent 4 3 2 5 4 2 2" xfId="35101" xr:uid="{00000000-0005-0000-0000-0000A0880000}"/>
    <cellStyle name="Percent 4 3 2 5 4 3" xfId="35102" xr:uid="{00000000-0005-0000-0000-0000A1880000}"/>
    <cellStyle name="Percent 4 3 2 5 5" xfId="35103" xr:uid="{00000000-0005-0000-0000-0000A2880000}"/>
    <cellStyle name="Percent 4 3 2 5 5 2" xfId="35104" xr:uid="{00000000-0005-0000-0000-0000A3880000}"/>
    <cellStyle name="Percent 4 3 2 5 6" xfId="35105" xr:uid="{00000000-0005-0000-0000-0000A4880000}"/>
    <cellStyle name="Percent 4 3 2 5 6 2" xfId="35106" xr:uid="{00000000-0005-0000-0000-0000A5880000}"/>
    <cellStyle name="Percent 4 3 2 5 7" xfId="35107" xr:uid="{00000000-0005-0000-0000-0000A6880000}"/>
    <cellStyle name="Percent 4 3 2 6" xfId="35108" xr:uid="{00000000-0005-0000-0000-0000A7880000}"/>
    <cellStyle name="Percent 4 3 2 6 2" xfId="35109" xr:uid="{00000000-0005-0000-0000-0000A8880000}"/>
    <cellStyle name="Percent 4 3 2 6 2 2" xfId="35110" xr:uid="{00000000-0005-0000-0000-0000A9880000}"/>
    <cellStyle name="Percent 4 3 2 6 2 2 2" xfId="35111" xr:uid="{00000000-0005-0000-0000-0000AA880000}"/>
    <cellStyle name="Percent 4 3 2 6 2 3" xfId="35112" xr:uid="{00000000-0005-0000-0000-0000AB880000}"/>
    <cellStyle name="Percent 4 3 2 6 3" xfId="35113" xr:uid="{00000000-0005-0000-0000-0000AC880000}"/>
    <cellStyle name="Percent 4 3 2 6 3 2" xfId="35114" xr:uid="{00000000-0005-0000-0000-0000AD880000}"/>
    <cellStyle name="Percent 4 3 2 6 3 2 2" xfId="35115" xr:uid="{00000000-0005-0000-0000-0000AE880000}"/>
    <cellStyle name="Percent 4 3 2 6 3 3" xfId="35116" xr:uid="{00000000-0005-0000-0000-0000AF880000}"/>
    <cellStyle name="Percent 4 3 2 6 4" xfId="35117" xr:uid="{00000000-0005-0000-0000-0000B0880000}"/>
    <cellStyle name="Percent 4 3 2 6 4 2" xfId="35118" xr:uid="{00000000-0005-0000-0000-0000B1880000}"/>
    <cellStyle name="Percent 4 3 2 6 5" xfId="35119" xr:uid="{00000000-0005-0000-0000-0000B2880000}"/>
    <cellStyle name="Percent 4 3 2 6 5 2" xfId="35120" xr:uid="{00000000-0005-0000-0000-0000B3880000}"/>
    <cellStyle name="Percent 4 3 2 6 6" xfId="35121" xr:uid="{00000000-0005-0000-0000-0000B4880000}"/>
    <cellStyle name="Percent 4 3 2 7" xfId="35122" xr:uid="{00000000-0005-0000-0000-0000B5880000}"/>
    <cellStyle name="Percent 4 3 2 7 2" xfId="35123" xr:uid="{00000000-0005-0000-0000-0000B6880000}"/>
    <cellStyle name="Percent 4 3 2 7 2 2" xfId="35124" xr:uid="{00000000-0005-0000-0000-0000B7880000}"/>
    <cellStyle name="Percent 4 3 2 7 3" xfId="35125" xr:uid="{00000000-0005-0000-0000-0000B8880000}"/>
    <cellStyle name="Percent 4 3 2 8" xfId="35126" xr:uid="{00000000-0005-0000-0000-0000B9880000}"/>
    <cellStyle name="Percent 4 3 2 8 2" xfId="35127" xr:uid="{00000000-0005-0000-0000-0000BA880000}"/>
    <cellStyle name="Percent 4 3 2 8 2 2" xfId="35128" xr:uid="{00000000-0005-0000-0000-0000BB880000}"/>
    <cellStyle name="Percent 4 3 2 8 3" xfId="35129" xr:uid="{00000000-0005-0000-0000-0000BC880000}"/>
    <cellStyle name="Percent 4 3 2 9" xfId="35130" xr:uid="{00000000-0005-0000-0000-0000BD880000}"/>
    <cellStyle name="Percent 4 3 2 9 2" xfId="35131" xr:uid="{00000000-0005-0000-0000-0000BE880000}"/>
    <cellStyle name="Percent 4 3 3" xfId="35132" xr:uid="{00000000-0005-0000-0000-0000BF880000}"/>
    <cellStyle name="Percent 4 3 3 10" xfId="35133" xr:uid="{00000000-0005-0000-0000-0000C0880000}"/>
    <cellStyle name="Percent 4 3 3 2" xfId="35134" xr:uid="{00000000-0005-0000-0000-0000C1880000}"/>
    <cellStyle name="Percent 4 3 3 2 2" xfId="35135" xr:uid="{00000000-0005-0000-0000-0000C2880000}"/>
    <cellStyle name="Percent 4 3 3 2 2 2" xfId="35136" xr:uid="{00000000-0005-0000-0000-0000C3880000}"/>
    <cellStyle name="Percent 4 3 3 2 2 2 2" xfId="35137" xr:uid="{00000000-0005-0000-0000-0000C4880000}"/>
    <cellStyle name="Percent 4 3 3 2 2 2 2 2" xfId="35138" xr:uid="{00000000-0005-0000-0000-0000C5880000}"/>
    <cellStyle name="Percent 4 3 3 2 2 2 2 2 2" xfId="35139" xr:uid="{00000000-0005-0000-0000-0000C6880000}"/>
    <cellStyle name="Percent 4 3 3 2 2 2 2 3" xfId="35140" xr:uid="{00000000-0005-0000-0000-0000C7880000}"/>
    <cellStyle name="Percent 4 3 3 2 2 2 3" xfId="35141" xr:uid="{00000000-0005-0000-0000-0000C8880000}"/>
    <cellStyle name="Percent 4 3 3 2 2 2 3 2" xfId="35142" xr:uid="{00000000-0005-0000-0000-0000C9880000}"/>
    <cellStyle name="Percent 4 3 3 2 2 2 3 2 2" xfId="35143" xr:uid="{00000000-0005-0000-0000-0000CA880000}"/>
    <cellStyle name="Percent 4 3 3 2 2 2 3 3" xfId="35144" xr:uid="{00000000-0005-0000-0000-0000CB880000}"/>
    <cellStyle name="Percent 4 3 3 2 2 2 4" xfId="35145" xr:uid="{00000000-0005-0000-0000-0000CC880000}"/>
    <cellStyle name="Percent 4 3 3 2 2 2 4 2" xfId="35146" xr:uid="{00000000-0005-0000-0000-0000CD880000}"/>
    <cellStyle name="Percent 4 3 3 2 2 2 5" xfId="35147" xr:uid="{00000000-0005-0000-0000-0000CE880000}"/>
    <cellStyle name="Percent 4 3 3 2 2 2 5 2" xfId="35148" xr:uid="{00000000-0005-0000-0000-0000CF880000}"/>
    <cellStyle name="Percent 4 3 3 2 2 2 6" xfId="35149" xr:uid="{00000000-0005-0000-0000-0000D0880000}"/>
    <cellStyle name="Percent 4 3 3 2 2 3" xfId="35150" xr:uid="{00000000-0005-0000-0000-0000D1880000}"/>
    <cellStyle name="Percent 4 3 3 2 2 3 2" xfId="35151" xr:uid="{00000000-0005-0000-0000-0000D2880000}"/>
    <cellStyle name="Percent 4 3 3 2 2 3 2 2" xfId="35152" xr:uid="{00000000-0005-0000-0000-0000D3880000}"/>
    <cellStyle name="Percent 4 3 3 2 2 3 3" xfId="35153" xr:uid="{00000000-0005-0000-0000-0000D4880000}"/>
    <cellStyle name="Percent 4 3 3 2 2 4" xfId="35154" xr:uid="{00000000-0005-0000-0000-0000D5880000}"/>
    <cellStyle name="Percent 4 3 3 2 2 4 2" xfId="35155" xr:uid="{00000000-0005-0000-0000-0000D6880000}"/>
    <cellStyle name="Percent 4 3 3 2 2 4 2 2" xfId="35156" xr:uid="{00000000-0005-0000-0000-0000D7880000}"/>
    <cellStyle name="Percent 4 3 3 2 2 4 3" xfId="35157" xr:uid="{00000000-0005-0000-0000-0000D8880000}"/>
    <cellStyle name="Percent 4 3 3 2 2 5" xfId="35158" xr:uid="{00000000-0005-0000-0000-0000D9880000}"/>
    <cellStyle name="Percent 4 3 3 2 2 5 2" xfId="35159" xr:uid="{00000000-0005-0000-0000-0000DA880000}"/>
    <cellStyle name="Percent 4 3 3 2 2 6" xfId="35160" xr:uid="{00000000-0005-0000-0000-0000DB880000}"/>
    <cellStyle name="Percent 4 3 3 2 2 6 2" xfId="35161" xr:uid="{00000000-0005-0000-0000-0000DC880000}"/>
    <cellStyle name="Percent 4 3 3 2 2 7" xfId="35162" xr:uid="{00000000-0005-0000-0000-0000DD880000}"/>
    <cellStyle name="Percent 4 3 3 2 3" xfId="35163" xr:uid="{00000000-0005-0000-0000-0000DE880000}"/>
    <cellStyle name="Percent 4 3 3 2 3 2" xfId="35164" xr:uid="{00000000-0005-0000-0000-0000DF880000}"/>
    <cellStyle name="Percent 4 3 3 2 3 2 2" xfId="35165" xr:uid="{00000000-0005-0000-0000-0000E0880000}"/>
    <cellStyle name="Percent 4 3 3 2 3 2 2 2" xfId="35166" xr:uid="{00000000-0005-0000-0000-0000E1880000}"/>
    <cellStyle name="Percent 4 3 3 2 3 2 3" xfId="35167" xr:uid="{00000000-0005-0000-0000-0000E2880000}"/>
    <cellStyle name="Percent 4 3 3 2 3 3" xfId="35168" xr:uid="{00000000-0005-0000-0000-0000E3880000}"/>
    <cellStyle name="Percent 4 3 3 2 3 3 2" xfId="35169" xr:uid="{00000000-0005-0000-0000-0000E4880000}"/>
    <cellStyle name="Percent 4 3 3 2 3 3 2 2" xfId="35170" xr:uid="{00000000-0005-0000-0000-0000E5880000}"/>
    <cellStyle name="Percent 4 3 3 2 3 3 3" xfId="35171" xr:uid="{00000000-0005-0000-0000-0000E6880000}"/>
    <cellStyle name="Percent 4 3 3 2 3 4" xfId="35172" xr:uid="{00000000-0005-0000-0000-0000E7880000}"/>
    <cellStyle name="Percent 4 3 3 2 3 4 2" xfId="35173" xr:uid="{00000000-0005-0000-0000-0000E8880000}"/>
    <cellStyle name="Percent 4 3 3 2 3 5" xfId="35174" xr:uid="{00000000-0005-0000-0000-0000E9880000}"/>
    <cellStyle name="Percent 4 3 3 2 3 5 2" xfId="35175" xr:uid="{00000000-0005-0000-0000-0000EA880000}"/>
    <cellStyle name="Percent 4 3 3 2 3 6" xfId="35176" xr:uid="{00000000-0005-0000-0000-0000EB880000}"/>
    <cellStyle name="Percent 4 3 3 2 4" xfId="35177" xr:uid="{00000000-0005-0000-0000-0000EC880000}"/>
    <cellStyle name="Percent 4 3 3 2 4 2" xfId="35178" xr:uid="{00000000-0005-0000-0000-0000ED880000}"/>
    <cellStyle name="Percent 4 3 3 2 4 2 2" xfId="35179" xr:uid="{00000000-0005-0000-0000-0000EE880000}"/>
    <cellStyle name="Percent 4 3 3 2 4 3" xfId="35180" xr:uid="{00000000-0005-0000-0000-0000EF880000}"/>
    <cellStyle name="Percent 4 3 3 2 5" xfId="35181" xr:uid="{00000000-0005-0000-0000-0000F0880000}"/>
    <cellStyle name="Percent 4 3 3 2 5 2" xfId="35182" xr:uid="{00000000-0005-0000-0000-0000F1880000}"/>
    <cellStyle name="Percent 4 3 3 2 5 2 2" xfId="35183" xr:uid="{00000000-0005-0000-0000-0000F2880000}"/>
    <cellStyle name="Percent 4 3 3 2 5 3" xfId="35184" xr:uid="{00000000-0005-0000-0000-0000F3880000}"/>
    <cellStyle name="Percent 4 3 3 2 6" xfId="35185" xr:uid="{00000000-0005-0000-0000-0000F4880000}"/>
    <cellStyle name="Percent 4 3 3 2 6 2" xfId="35186" xr:uid="{00000000-0005-0000-0000-0000F5880000}"/>
    <cellStyle name="Percent 4 3 3 2 7" xfId="35187" xr:uid="{00000000-0005-0000-0000-0000F6880000}"/>
    <cellStyle name="Percent 4 3 3 2 7 2" xfId="35188" xr:uid="{00000000-0005-0000-0000-0000F7880000}"/>
    <cellStyle name="Percent 4 3 3 2 8" xfId="35189" xr:uid="{00000000-0005-0000-0000-0000F8880000}"/>
    <cellStyle name="Percent 4 3 3 3" xfId="35190" xr:uid="{00000000-0005-0000-0000-0000F9880000}"/>
    <cellStyle name="Percent 4 3 3 3 2" xfId="35191" xr:uid="{00000000-0005-0000-0000-0000FA880000}"/>
    <cellStyle name="Percent 4 3 3 3 2 2" xfId="35192" xr:uid="{00000000-0005-0000-0000-0000FB880000}"/>
    <cellStyle name="Percent 4 3 3 3 2 2 2" xfId="35193" xr:uid="{00000000-0005-0000-0000-0000FC880000}"/>
    <cellStyle name="Percent 4 3 3 3 2 2 2 2" xfId="35194" xr:uid="{00000000-0005-0000-0000-0000FD880000}"/>
    <cellStyle name="Percent 4 3 3 3 2 2 3" xfId="35195" xr:uid="{00000000-0005-0000-0000-0000FE880000}"/>
    <cellStyle name="Percent 4 3 3 3 2 3" xfId="35196" xr:uid="{00000000-0005-0000-0000-0000FF880000}"/>
    <cellStyle name="Percent 4 3 3 3 2 3 2" xfId="35197" xr:uid="{00000000-0005-0000-0000-000000890000}"/>
    <cellStyle name="Percent 4 3 3 3 2 3 2 2" xfId="35198" xr:uid="{00000000-0005-0000-0000-000001890000}"/>
    <cellStyle name="Percent 4 3 3 3 2 3 3" xfId="35199" xr:uid="{00000000-0005-0000-0000-000002890000}"/>
    <cellStyle name="Percent 4 3 3 3 2 4" xfId="35200" xr:uid="{00000000-0005-0000-0000-000003890000}"/>
    <cellStyle name="Percent 4 3 3 3 2 4 2" xfId="35201" xr:uid="{00000000-0005-0000-0000-000004890000}"/>
    <cellStyle name="Percent 4 3 3 3 2 5" xfId="35202" xr:uid="{00000000-0005-0000-0000-000005890000}"/>
    <cellStyle name="Percent 4 3 3 3 2 5 2" xfId="35203" xr:uid="{00000000-0005-0000-0000-000006890000}"/>
    <cellStyle name="Percent 4 3 3 3 2 6" xfId="35204" xr:uid="{00000000-0005-0000-0000-000007890000}"/>
    <cellStyle name="Percent 4 3 3 3 3" xfId="35205" xr:uid="{00000000-0005-0000-0000-000008890000}"/>
    <cellStyle name="Percent 4 3 3 3 3 2" xfId="35206" xr:uid="{00000000-0005-0000-0000-000009890000}"/>
    <cellStyle name="Percent 4 3 3 3 3 2 2" xfId="35207" xr:uid="{00000000-0005-0000-0000-00000A890000}"/>
    <cellStyle name="Percent 4 3 3 3 3 3" xfId="35208" xr:uid="{00000000-0005-0000-0000-00000B890000}"/>
    <cellStyle name="Percent 4 3 3 3 4" xfId="35209" xr:uid="{00000000-0005-0000-0000-00000C890000}"/>
    <cellStyle name="Percent 4 3 3 3 4 2" xfId="35210" xr:uid="{00000000-0005-0000-0000-00000D890000}"/>
    <cellStyle name="Percent 4 3 3 3 4 2 2" xfId="35211" xr:uid="{00000000-0005-0000-0000-00000E890000}"/>
    <cellStyle name="Percent 4 3 3 3 4 3" xfId="35212" xr:uid="{00000000-0005-0000-0000-00000F890000}"/>
    <cellStyle name="Percent 4 3 3 3 5" xfId="35213" xr:uid="{00000000-0005-0000-0000-000010890000}"/>
    <cellStyle name="Percent 4 3 3 3 5 2" xfId="35214" xr:uid="{00000000-0005-0000-0000-000011890000}"/>
    <cellStyle name="Percent 4 3 3 3 6" xfId="35215" xr:uid="{00000000-0005-0000-0000-000012890000}"/>
    <cellStyle name="Percent 4 3 3 3 6 2" xfId="35216" xr:uid="{00000000-0005-0000-0000-000013890000}"/>
    <cellStyle name="Percent 4 3 3 3 7" xfId="35217" xr:uid="{00000000-0005-0000-0000-000014890000}"/>
    <cellStyle name="Percent 4 3 3 4" xfId="35218" xr:uid="{00000000-0005-0000-0000-000015890000}"/>
    <cellStyle name="Percent 4 3 3 4 2" xfId="35219" xr:uid="{00000000-0005-0000-0000-000016890000}"/>
    <cellStyle name="Percent 4 3 3 4 2 2" xfId="35220" xr:uid="{00000000-0005-0000-0000-000017890000}"/>
    <cellStyle name="Percent 4 3 3 4 2 2 2" xfId="35221" xr:uid="{00000000-0005-0000-0000-000018890000}"/>
    <cellStyle name="Percent 4 3 3 4 2 2 2 2" xfId="35222" xr:uid="{00000000-0005-0000-0000-000019890000}"/>
    <cellStyle name="Percent 4 3 3 4 2 2 3" xfId="35223" xr:uid="{00000000-0005-0000-0000-00001A890000}"/>
    <cellStyle name="Percent 4 3 3 4 2 3" xfId="35224" xr:uid="{00000000-0005-0000-0000-00001B890000}"/>
    <cellStyle name="Percent 4 3 3 4 2 3 2" xfId="35225" xr:uid="{00000000-0005-0000-0000-00001C890000}"/>
    <cellStyle name="Percent 4 3 3 4 2 3 2 2" xfId="35226" xr:uid="{00000000-0005-0000-0000-00001D890000}"/>
    <cellStyle name="Percent 4 3 3 4 2 3 3" xfId="35227" xr:uid="{00000000-0005-0000-0000-00001E890000}"/>
    <cellStyle name="Percent 4 3 3 4 2 4" xfId="35228" xr:uid="{00000000-0005-0000-0000-00001F890000}"/>
    <cellStyle name="Percent 4 3 3 4 2 4 2" xfId="35229" xr:uid="{00000000-0005-0000-0000-000020890000}"/>
    <cellStyle name="Percent 4 3 3 4 2 5" xfId="35230" xr:uid="{00000000-0005-0000-0000-000021890000}"/>
    <cellStyle name="Percent 4 3 3 4 2 5 2" xfId="35231" xr:uid="{00000000-0005-0000-0000-000022890000}"/>
    <cellStyle name="Percent 4 3 3 4 2 6" xfId="35232" xr:uid="{00000000-0005-0000-0000-000023890000}"/>
    <cellStyle name="Percent 4 3 3 4 3" xfId="35233" xr:uid="{00000000-0005-0000-0000-000024890000}"/>
    <cellStyle name="Percent 4 3 3 4 3 2" xfId="35234" xr:uid="{00000000-0005-0000-0000-000025890000}"/>
    <cellStyle name="Percent 4 3 3 4 3 2 2" xfId="35235" xr:uid="{00000000-0005-0000-0000-000026890000}"/>
    <cellStyle name="Percent 4 3 3 4 3 3" xfId="35236" xr:uid="{00000000-0005-0000-0000-000027890000}"/>
    <cellStyle name="Percent 4 3 3 4 4" xfId="35237" xr:uid="{00000000-0005-0000-0000-000028890000}"/>
    <cellStyle name="Percent 4 3 3 4 4 2" xfId="35238" xr:uid="{00000000-0005-0000-0000-000029890000}"/>
    <cellStyle name="Percent 4 3 3 4 4 2 2" xfId="35239" xr:uid="{00000000-0005-0000-0000-00002A890000}"/>
    <cellStyle name="Percent 4 3 3 4 4 3" xfId="35240" xr:uid="{00000000-0005-0000-0000-00002B890000}"/>
    <cellStyle name="Percent 4 3 3 4 5" xfId="35241" xr:uid="{00000000-0005-0000-0000-00002C890000}"/>
    <cellStyle name="Percent 4 3 3 4 5 2" xfId="35242" xr:uid="{00000000-0005-0000-0000-00002D890000}"/>
    <cellStyle name="Percent 4 3 3 4 6" xfId="35243" xr:uid="{00000000-0005-0000-0000-00002E890000}"/>
    <cellStyle name="Percent 4 3 3 4 6 2" xfId="35244" xr:uid="{00000000-0005-0000-0000-00002F890000}"/>
    <cellStyle name="Percent 4 3 3 4 7" xfId="35245" xr:uid="{00000000-0005-0000-0000-000030890000}"/>
    <cellStyle name="Percent 4 3 3 5" xfId="35246" xr:uid="{00000000-0005-0000-0000-000031890000}"/>
    <cellStyle name="Percent 4 3 3 5 2" xfId="35247" xr:uid="{00000000-0005-0000-0000-000032890000}"/>
    <cellStyle name="Percent 4 3 3 5 2 2" xfId="35248" xr:uid="{00000000-0005-0000-0000-000033890000}"/>
    <cellStyle name="Percent 4 3 3 5 2 2 2" xfId="35249" xr:uid="{00000000-0005-0000-0000-000034890000}"/>
    <cellStyle name="Percent 4 3 3 5 2 3" xfId="35250" xr:uid="{00000000-0005-0000-0000-000035890000}"/>
    <cellStyle name="Percent 4 3 3 5 3" xfId="35251" xr:uid="{00000000-0005-0000-0000-000036890000}"/>
    <cellStyle name="Percent 4 3 3 5 3 2" xfId="35252" xr:uid="{00000000-0005-0000-0000-000037890000}"/>
    <cellStyle name="Percent 4 3 3 5 3 2 2" xfId="35253" xr:uid="{00000000-0005-0000-0000-000038890000}"/>
    <cellStyle name="Percent 4 3 3 5 3 3" xfId="35254" xr:uid="{00000000-0005-0000-0000-000039890000}"/>
    <cellStyle name="Percent 4 3 3 5 4" xfId="35255" xr:uid="{00000000-0005-0000-0000-00003A890000}"/>
    <cellStyle name="Percent 4 3 3 5 4 2" xfId="35256" xr:uid="{00000000-0005-0000-0000-00003B890000}"/>
    <cellStyle name="Percent 4 3 3 5 5" xfId="35257" xr:uid="{00000000-0005-0000-0000-00003C890000}"/>
    <cellStyle name="Percent 4 3 3 5 5 2" xfId="35258" xr:uid="{00000000-0005-0000-0000-00003D890000}"/>
    <cellStyle name="Percent 4 3 3 5 6" xfId="35259" xr:uid="{00000000-0005-0000-0000-00003E890000}"/>
    <cellStyle name="Percent 4 3 3 6" xfId="35260" xr:uid="{00000000-0005-0000-0000-00003F890000}"/>
    <cellStyle name="Percent 4 3 3 6 2" xfId="35261" xr:uid="{00000000-0005-0000-0000-000040890000}"/>
    <cellStyle name="Percent 4 3 3 6 2 2" xfId="35262" xr:uid="{00000000-0005-0000-0000-000041890000}"/>
    <cellStyle name="Percent 4 3 3 6 3" xfId="35263" xr:uid="{00000000-0005-0000-0000-000042890000}"/>
    <cellStyle name="Percent 4 3 3 7" xfId="35264" xr:uid="{00000000-0005-0000-0000-000043890000}"/>
    <cellStyle name="Percent 4 3 3 7 2" xfId="35265" xr:uid="{00000000-0005-0000-0000-000044890000}"/>
    <cellStyle name="Percent 4 3 3 7 2 2" xfId="35266" xr:uid="{00000000-0005-0000-0000-000045890000}"/>
    <cellStyle name="Percent 4 3 3 7 3" xfId="35267" xr:uid="{00000000-0005-0000-0000-000046890000}"/>
    <cellStyle name="Percent 4 3 3 8" xfId="35268" xr:uid="{00000000-0005-0000-0000-000047890000}"/>
    <cellStyle name="Percent 4 3 3 8 2" xfId="35269" xr:uid="{00000000-0005-0000-0000-000048890000}"/>
    <cellStyle name="Percent 4 3 3 9" xfId="35270" xr:uid="{00000000-0005-0000-0000-000049890000}"/>
    <cellStyle name="Percent 4 3 3 9 2" xfId="35271" xr:uid="{00000000-0005-0000-0000-00004A890000}"/>
    <cellStyle name="Percent 4 3 4" xfId="35272" xr:uid="{00000000-0005-0000-0000-00004B890000}"/>
    <cellStyle name="Percent 4 3 4 2" xfId="35273" xr:uid="{00000000-0005-0000-0000-00004C890000}"/>
    <cellStyle name="Percent 4 3 4 2 2" xfId="35274" xr:uid="{00000000-0005-0000-0000-00004D890000}"/>
    <cellStyle name="Percent 4 3 4 2 2 2" xfId="35275" xr:uid="{00000000-0005-0000-0000-00004E890000}"/>
    <cellStyle name="Percent 4 3 4 2 2 2 2" xfId="35276" xr:uid="{00000000-0005-0000-0000-00004F890000}"/>
    <cellStyle name="Percent 4 3 4 2 2 2 2 2" xfId="35277" xr:uid="{00000000-0005-0000-0000-000050890000}"/>
    <cellStyle name="Percent 4 3 4 2 2 2 3" xfId="35278" xr:uid="{00000000-0005-0000-0000-000051890000}"/>
    <cellStyle name="Percent 4 3 4 2 2 3" xfId="35279" xr:uid="{00000000-0005-0000-0000-000052890000}"/>
    <cellStyle name="Percent 4 3 4 2 2 3 2" xfId="35280" xr:uid="{00000000-0005-0000-0000-000053890000}"/>
    <cellStyle name="Percent 4 3 4 2 2 3 2 2" xfId="35281" xr:uid="{00000000-0005-0000-0000-000054890000}"/>
    <cellStyle name="Percent 4 3 4 2 2 3 3" xfId="35282" xr:uid="{00000000-0005-0000-0000-000055890000}"/>
    <cellStyle name="Percent 4 3 4 2 2 4" xfId="35283" xr:uid="{00000000-0005-0000-0000-000056890000}"/>
    <cellStyle name="Percent 4 3 4 2 2 4 2" xfId="35284" xr:uid="{00000000-0005-0000-0000-000057890000}"/>
    <cellStyle name="Percent 4 3 4 2 2 5" xfId="35285" xr:uid="{00000000-0005-0000-0000-000058890000}"/>
    <cellStyle name="Percent 4 3 4 2 2 5 2" xfId="35286" xr:uid="{00000000-0005-0000-0000-000059890000}"/>
    <cellStyle name="Percent 4 3 4 2 2 6" xfId="35287" xr:uid="{00000000-0005-0000-0000-00005A890000}"/>
    <cellStyle name="Percent 4 3 4 2 3" xfId="35288" xr:uid="{00000000-0005-0000-0000-00005B890000}"/>
    <cellStyle name="Percent 4 3 4 2 3 2" xfId="35289" xr:uid="{00000000-0005-0000-0000-00005C890000}"/>
    <cellStyle name="Percent 4 3 4 2 3 2 2" xfId="35290" xr:uid="{00000000-0005-0000-0000-00005D890000}"/>
    <cellStyle name="Percent 4 3 4 2 3 3" xfId="35291" xr:uid="{00000000-0005-0000-0000-00005E890000}"/>
    <cellStyle name="Percent 4 3 4 2 4" xfId="35292" xr:uid="{00000000-0005-0000-0000-00005F890000}"/>
    <cellStyle name="Percent 4 3 4 2 4 2" xfId="35293" xr:uid="{00000000-0005-0000-0000-000060890000}"/>
    <cellStyle name="Percent 4 3 4 2 4 2 2" xfId="35294" xr:uid="{00000000-0005-0000-0000-000061890000}"/>
    <cellStyle name="Percent 4 3 4 2 4 3" xfId="35295" xr:uid="{00000000-0005-0000-0000-000062890000}"/>
    <cellStyle name="Percent 4 3 4 2 5" xfId="35296" xr:uid="{00000000-0005-0000-0000-000063890000}"/>
    <cellStyle name="Percent 4 3 4 2 5 2" xfId="35297" xr:uid="{00000000-0005-0000-0000-000064890000}"/>
    <cellStyle name="Percent 4 3 4 2 6" xfId="35298" xr:uid="{00000000-0005-0000-0000-000065890000}"/>
    <cellStyle name="Percent 4 3 4 2 6 2" xfId="35299" xr:uid="{00000000-0005-0000-0000-000066890000}"/>
    <cellStyle name="Percent 4 3 4 2 7" xfId="35300" xr:uid="{00000000-0005-0000-0000-000067890000}"/>
    <cellStyle name="Percent 4 3 4 3" xfId="35301" xr:uid="{00000000-0005-0000-0000-000068890000}"/>
    <cellStyle name="Percent 4 3 4 3 2" xfId="35302" xr:uid="{00000000-0005-0000-0000-000069890000}"/>
    <cellStyle name="Percent 4 3 4 3 2 2" xfId="35303" xr:uid="{00000000-0005-0000-0000-00006A890000}"/>
    <cellStyle name="Percent 4 3 4 3 2 2 2" xfId="35304" xr:uid="{00000000-0005-0000-0000-00006B890000}"/>
    <cellStyle name="Percent 4 3 4 3 2 3" xfId="35305" xr:uid="{00000000-0005-0000-0000-00006C890000}"/>
    <cellStyle name="Percent 4 3 4 3 3" xfId="35306" xr:uid="{00000000-0005-0000-0000-00006D890000}"/>
    <cellStyle name="Percent 4 3 4 3 3 2" xfId="35307" xr:uid="{00000000-0005-0000-0000-00006E890000}"/>
    <cellStyle name="Percent 4 3 4 3 3 2 2" xfId="35308" xr:uid="{00000000-0005-0000-0000-00006F890000}"/>
    <cellStyle name="Percent 4 3 4 3 3 3" xfId="35309" xr:uid="{00000000-0005-0000-0000-000070890000}"/>
    <cellStyle name="Percent 4 3 4 3 4" xfId="35310" xr:uid="{00000000-0005-0000-0000-000071890000}"/>
    <cellStyle name="Percent 4 3 4 3 4 2" xfId="35311" xr:uid="{00000000-0005-0000-0000-000072890000}"/>
    <cellStyle name="Percent 4 3 4 3 5" xfId="35312" xr:uid="{00000000-0005-0000-0000-000073890000}"/>
    <cellStyle name="Percent 4 3 4 3 5 2" xfId="35313" xr:uid="{00000000-0005-0000-0000-000074890000}"/>
    <cellStyle name="Percent 4 3 4 3 6" xfId="35314" xr:uid="{00000000-0005-0000-0000-000075890000}"/>
    <cellStyle name="Percent 4 3 4 4" xfId="35315" xr:uid="{00000000-0005-0000-0000-000076890000}"/>
    <cellStyle name="Percent 4 3 4 4 2" xfId="35316" xr:uid="{00000000-0005-0000-0000-000077890000}"/>
    <cellStyle name="Percent 4 3 4 4 2 2" xfId="35317" xr:uid="{00000000-0005-0000-0000-000078890000}"/>
    <cellStyle name="Percent 4 3 4 4 3" xfId="35318" xr:uid="{00000000-0005-0000-0000-000079890000}"/>
    <cellStyle name="Percent 4 3 4 5" xfId="35319" xr:uid="{00000000-0005-0000-0000-00007A890000}"/>
    <cellStyle name="Percent 4 3 4 5 2" xfId="35320" xr:uid="{00000000-0005-0000-0000-00007B890000}"/>
    <cellStyle name="Percent 4 3 4 5 2 2" xfId="35321" xr:uid="{00000000-0005-0000-0000-00007C890000}"/>
    <cellStyle name="Percent 4 3 4 5 3" xfId="35322" xr:uid="{00000000-0005-0000-0000-00007D890000}"/>
    <cellStyle name="Percent 4 3 4 6" xfId="35323" xr:uid="{00000000-0005-0000-0000-00007E890000}"/>
    <cellStyle name="Percent 4 3 4 6 2" xfId="35324" xr:uid="{00000000-0005-0000-0000-00007F890000}"/>
    <cellStyle name="Percent 4 3 4 7" xfId="35325" xr:uid="{00000000-0005-0000-0000-000080890000}"/>
    <cellStyle name="Percent 4 3 4 7 2" xfId="35326" xr:uid="{00000000-0005-0000-0000-000081890000}"/>
    <cellStyle name="Percent 4 3 4 8" xfId="35327" xr:uid="{00000000-0005-0000-0000-000082890000}"/>
    <cellStyle name="Percent 4 3 5" xfId="35328" xr:uid="{00000000-0005-0000-0000-000083890000}"/>
    <cellStyle name="Percent 4 3 5 2" xfId="35329" xr:uid="{00000000-0005-0000-0000-000084890000}"/>
    <cellStyle name="Percent 4 3 5 2 2" xfId="35330" xr:uid="{00000000-0005-0000-0000-000085890000}"/>
    <cellStyle name="Percent 4 3 5 2 2 2" xfId="35331" xr:uid="{00000000-0005-0000-0000-000086890000}"/>
    <cellStyle name="Percent 4 3 5 2 2 2 2" xfId="35332" xr:uid="{00000000-0005-0000-0000-000087890000}"/>
    <cellStyle name="Percent 4 3 5 2 2 3" xfId="35333" xr:uid="{00000000-0005-0000-0000-000088890000}"/>
    <cellStyle name="Percent 4 3 5 2 3" xfId="35334" xr:uid="{00000000-0005-0000-0000-000089890000}"/>
    <cellStyle name="Percent 4 3 5 2 3 2" xfId="35335" xr:uid="{00000000-0005-0000-0000-00008A890000}"/>
    <cellStyle name="Percent 4 3 5 2 3 2 2" xfId="35336" xr:uid="{00000000-0005-0000-0000-00008B890000}"/>
    <cellStyle name="Percent 4 3 5 2 3 3" xfId="35337" xr:uid="{00000000-0005-0000-0000-00008C890000}"/>
    <cellStyle name="Percent 4 3 5 2 4" xfId="35338" xr:uid="{00000000-0005-0000-0000-00008D890000}"/>
    <cellStyle name="Percent 4 3 5 2 4 2" xfId="35339" xr:uid="{00000000-0005-0000-0000-00008E890000}"/>
    <cellStyle name="Percent 4 3 5 2 5" xfId="35340" xr:uid="{00000000-0005-0000-0000-00008F890000}"/>
    <cellStyle name="Percent 4 3 5 2 5 2" xfId="35341" xr:uid="{00000000-0005-0000-0000-000090890000}"/>
    <cellStyle name="Percent 4 3 5 2 6" xfId="35342" xr:uid="{00000000-0005-0000-0000-000091890000}"/>
    <cellStyle name="Percent 4 3 5 3" xfId="35343" xr:uid="{00000000-0005-0000-0000-000092890000}"/>
    <cellStyle name="Percent 4 3 5 3 2" xfId="35344" xr:uid="{00000000-0005-0000-0000-000093890000}"/>
    <cellStyle name="Percent 4 3 5 3 2 2" xfId="35345" xr:uid="{00000000-0005-0000-0000-000094890000}"/>
    <cellStyle name="Percent 4 3 5 3 3" xfId="35346" xr:uid="{00000000-0005-0000-0000-000095890000}"/>
    <cellStyle name="Percent 4 3 5 4" xfId="35347" xr:uid="{00000000-0005-0000-0000-000096890000}"/>
    <cellStyle name="Percent 4 3 5 4 2" xfId="35348" xr:uid="{00000000-0005-0000-0000-000097890000}"/>
    <cellStyle name="Percent 4 3 5 4 2 2" xfId="35349" xr:uid="{00000000-0005-0000-0000-000098890000}"/>
    <cellStyle name="Percent 4 3 5 4 3" xfId="35350" xr:uid="{00000000-0005-0000-0000-000099890000}"/>
    <cellStyle name="Percent 4 3 5 5" xfId="35351" xr:uid="{00000000-0005-0000-0000-00009A890000}"/>
    <cellStyle name="Percent 4 3 5 5 2" xfId="35352" xr:uid="{00000000-0005-0000-0000-00009B890000}"/>
    <cellStyle name="Percent 4 3 5 6" xfId="35353" xr:uid="{00000000-0005-0000-0000-00009C890000}"/>
    <cellStyle name="Percent 4 3 5 6 2" xfId="35354" xr:uid="{00000000-0005-0000-0000-00009D890000}"/>
    <cellStyle name="Percent 4 3 5 7" xfId="35355" xr:uid="{00000000-0005-0000-0000-00009E890000}"/>
    <cellStyle name="Percent 4 3 6" xfId="35356" xr:uid="{00000000-0005-0000-0000-00009F890000}"/>
    <cellStyle name="Percent 4 3 6 2" xfId="35357" xr:uid="{00000000-0005-0000-0000-0000A0890000}"/>
    <cellStyle name="Percent 4 3 6 2 2" xfId="35358" xr:uid="{00000000-0005-0000-0000-0000A1890000}"/>
    <cellStyle name="Percent 4 3 6 2 2 2" xfId="35359" xr:uid="{00000000-0005-0000-0000-0000A2890000}"/>
    <cellStyle name="Percent 4 3 6 2 2 2 2" xfId="35360" xr:uid="{00000000-0005-0000-0000-0000A3890000}"/>
    <cellStyle name="Percent 4 3 6 2 2 3" xfId="35361" xr:uid="{00000000-0005-0000-0000-0000A4890000}"/>
    <cellStyle name="Percent 4 3 6 2 3" xfId="35362" xr:uid="{00000000-0005-0000-0000-0000A5890000}"/>
    <cellStyle name="Percent 4 3 6 2 3 2" xfId="35363" xr:uid="{00000000-0005-0000-0000-0000A6890000}"/>
    <cellStyle name="Percent 4 3 6 2 3 2 2" xfId="35364" xr:uid="{00000000-0005-0000-0000-0000A7890000}"/>
    <cellStyle name="Percent 4 3 6 2 3 3" xfId="35365" xr:uid="{00000000-0005-0000-0000-0000A8890000}"/>
    <cellStyle name="Percent 4 3 6 2 4" xfId="35366" xr:uid="{00000000-0005-0000-0000-0000A9890000}"/>
    <cellStyle name="Percent 4 3 6 2 4 2" xfId="35367" xr:uid="{00000000-0005-0000-0000-0000AA890000}"/>
    <cellStyle name="Percent 4 3 6 2 5" xfId="35368" xr:uid="{00000000-0005-0000-0000-0000AB890000}"/>
    <cellStyle name="Percent 4 3 6 2 5 2" xfId="35369" xr:uid="{00000000-0005-0000-0000-0000AC890000}"/>
    <cellStyle name="Percent 4 3 6 2 6" xfId="35370" xr:uid="{00000000-0005-0000-0000-0000AD890000}"/>
    <cellStyle name="Percent 4 3 6 3" xfId="35371" xr:uid="{00000000-0005-0000-0000-0000AE890000}"/>
    <cellStyle name="Percent 4 3 6 3 2" xfId="35372" xr:uid="{00000000-0005-0000-0000-0000AF890000}"/>
    <cellStyle name="Percent 4 3 6 3 2 2" xfId="35373" xr:uid="{00000000-0005-0000-0000-0000B0890000}"/>
    <cellStyle name="Percent 4 3 6 3 3" xfId="35374" xr:uid="{00000000-0005-0000-0000-0000B1890000}"/>
    <cellStyle name="Percent 4 3 6 4" xfId="35375" xr:uid="{00000000-0005-0000-0000-0000B2890000}"/>
    <cellStyle name="Percent 4 3 6 4 2" xfId="35376" xr:uid="{00000000-0005-0000-0000-0000B3890000}"/>
    <cellStyle name="Percent 4 3 6 4 2 2" xfId="35377" xr:uid="{00000000-0005-0000-0000-0000B4890000}"/>
    <cellStyle name="Percent 4 3 6 4 3" xfId="35378" xr:uid="{00000000-0005-0000-0000-0000B5890000}"/>
    <cellStyle name="Percent 4 3 6 5" xfId="35379" xr:uid="{00000000-0005-0000-0000-0000B6890000}"/>
    <cellStyle name="Percent 4 3 6 5 2" xfId="35380" xr:uid="{00000000-0005-0000-0000-0000B7890000}"/>
    <cellStyle name="Percent 4 3 6 6" xfId="35381" xr:uid="{00000000-0005-0000-0000-0000B8890000}"/>
    <cellStyle name="Percent 4 3 6 6 2" xfId="35382" xr:uid="{00000000-0005-0000-0000-0000B9890000}"/>
    <cellStyle name="Percent 4 3 6 7" xfId="35383" xr:uid="{00000000-0005-0000-0000-0000BA890000}"/>
    <cellStyle name="Percent 4 3 7" xfId="35384" xr:uid="{00000000-0005-0000-0000-0000BB890000}"/>
    <cellStyle name="Percent 4 3 7 2" xfId="35385" xr:uid="{00000000-0005-0000-0000-0000BC890000}"/>
    <cellStyle name="Percent 4 3 7 2 2" xfId="35386" xr:uid="{00000000-0005-0000-0000-0000BD890000}"/>
    <cellStyle name="Percent 4 3 7 2 2 2" xfId="35387" xr:uid="{00000000-0005-0000-0000-0000BE890000}"/>
    <cellStyle name="Percent 4 3 7 2 3" xfId="35388" xr:uid="{00000000-0005-0000-0000-0000BF890000}"/>
    <cellStyle name="Percent 4 3 7 3" xfId="35389" xr:uid="{00000000-0005-0000-0000-0000C0890000}"/>
    <cellStyle name="Percent 4 3 7 3 2" xfId="35390" xr:uid="{00000000-0005-0000-0000-0000C1890000}"/>
    <cellStyle name="Percent 4 3 7 3 2 2" xfId="35391" xr:uid="{00000000-0005-0000-0000-0000C2890000}"/>
    <cellStyle name="Percent 4 3 7 3 3" xfId="35392" xr:uid="{00000000-0005-0000-0000-0000C3890000}"/>
    <cellStyle name="Percent 4 3 7 4" xfId="35393" xr:uid="{00000000-0005-0000-0000-0000C4890000}"/>
    <cellStyle name="Percent 4 3 7 4 2" xfId="35394" xr:uid="{00000000-0005-0000-0000-0000C5890000}"/>
    <cellStyle name="Percent 4 3 7 5" xfId="35395" xr:uid="{00000000-0005-0000-0000-0000C6890000}"/>
    <cellStyle name="Percent 4 3 7 5 2" xfId="35396" xr:uid="{00000000-0005-0000-0000-0000C7890000}"/>
    <cellStyle name="Percent 4 3 7 6" xfId="35397" xr:uid="{00000000-0005-0000-0000-0000C8890000}"/>
    <cellStyle name="Percent 4 3 8" xfId="35398" xr:uid="{00000000-0005-0000-0000-0000C9890000}"/>
    <cellStyle name="Percent 4 3 8 2" xfId="35399" xr:uid="{00000000-0005-0000-0000-0000CA890000}"/>
    <cellStyle name="Percent 4 3 8 2 2" xfId="35400" xr:uid="{00000000-0005-0000-0000-0000CB890000}"/>
    <cellStyle name="Percent 4 3 8 3" xfId="35401" xr:uid="{00000000-0005-0000-0000-0000CC890000}"/>
    <cellStyle name="Percent 4 3 9" xfId="35402" xr:uid="{00000000-0005-0000-0000-0000CD890000}"/>
    <cellStyle name="Percent 4 3 9 2" xfId="35403" xr:uid="{00000000-0005-0000-0000-0000CE890000}"/>
    <cellStyle name="Percent 4 3 9 2 2" xfId="35404" xr:uid="{00000000-0005-0000-0000-0000CF890000}"/>
    <cellStyle name="Percent 4 3 9 3" xfId="35405" xr:uid="{00000000-0005-0000-0000-0000D0890000}"/>
    <cellStyle name="Percent 4 4" xfId="35406" xr:uid="{00000000-0005-0000-0000-0000D1890000}"/>
    <cellStyle name="Percent 4 4 10" xfId="35407" xr:uid="{00000000-0005-0000-0000-0000D2890000}"/>
    <cellStyle name="Percent 4 4 10 2" xfId="35408" xr:uid="{00000000-0005-0000-0000-0000D3890000}"/>
    <cellStyle name="Percent 4 4 11" xfId="35409" xr:uid="{00000000-0005-0000-0000-0000D4890000}"/>
    <cellStyle name="Percent 4 4 2" xfId="35410" xr:uid="{00000000-0005-0000-0000-0000D5890000}"/>
    <cellStyle name="Percent 4 4 2 10" xfId="35411" xr:uid="{00000000-0005-0000-0000-0000D6890000}"/>
    <cellStyle name="Percent 4 4 2 2" xfId="35412" xr:uid="{00000000-0005-0000-0000-0000D7890000}"/>
    <cellStyle name="Percent 4 4 2 2 2" xfId="35413" xr:uid="{00000000-0005-0000-0000-0000D8890000}"/>
    <cellStyle name="Percent 4 4 2 2 2 2" xfId="35414" xr:uid="{00000000-0005-0000-0000-0000D9890000}"/>
    <cellStyle name="Percent 4 4 2 2 2 2 2" xfId="35415" xr:uid="{00000000-0005-0000-0000-0000DA890000}"/>
    <cellStyle name="Percent 4 4 2 2 2 2 2 2" xfId="35416" xr:uid="{00000000-0005-0000-0000-0000DB890000}"/>
    <cellStyle name="Percent 4 4 2 2 2 2 2 2 2" xfId="35417" xr:uid="{00000000-0005-0000-0000-0000DC890000}"/>
    <cellStyle name="Percent 4 4 2 2 2 2 2 3" xfId="35418" xr:uid="{00000000-0005-0000-0000-0000DD890000}"/>
    <cellStyle name="Percent 4 4 2 2 2 2 3" xfId="35419" xr:uid="{00000000-0005-0000-0000-0000DE890000}"/>
    <cellStyle name="Percent 4 4 2 2 2 2 3 2" xfId="35420" xr:uid="{00000000-0005-0000-0000-0000DF890000}"/>
    <cellStyle name="Percent 4 4 2 2 2 2 3 2 2" xfId="35421" xr:uid="{00000000-0005-0000-0000-0000E0890000}"/>
    <cellStyle name="Percent 4 4 2 2 2 2 3 3" xfId="35422" xr:uid="{00000000-0005-0000-0000-0000E1890000}"/>
    <cellStyle name="Percent 4 4 2 2 2 2 4" xfId="35423" xr:uid="{00000000-0005-0000-0000-0000E2890000}"/>
    <cellStyle name="Percent 4 4 2 2 2 2 4 2" xfId="35424" xr:uid="{00000000-0005-0000-0000-0000E3890000}"/>
    <cellStyle name="Percent 4 4 2 2 2 2 5" xfId="35425" xr:uid="{00000000-0005-0000-0000-0000E4890000}"/>
    <cellStyle name="Percent 4 4 2 2 2 2 5 2" xfId="35426" xr:uid="{00000000-0005-0000-0000-0000E5890000}"/>
    <cellStyle name="Percent 4 4 2 2 2 2 6" xfId="35427" xr:uid="{00000000-0005-0000-0000-0000E6890000}"/>
    <cellStyle name="Percent 4 4 2 2 2 3" xfId="35428" xr:uid="{00000000-0005-0000-0000-0000E7890000}"/>
    <cellStyle name="Percent 4 4 2 2 2 3 2" xfId="35429" xr:uid="{00000000-0005-0000-0000-0000E8890000}"/>
    <cellStyle name="Percent 4 4 2 2 2 3 2 2" xfId="35430" xr:uid="{00000000-0005-0000-0000-0000E9890000}"/>
    <cellStyle name="Percent 4 4 2 2 2 3 3" xfId="35431" xr:uid="{00000000-0005-0000-0000-0000EA890000}"/>
    <cellStyle name="Percent 4 4 2 2 2 4" xfId="35432" xr:uid="{00000000-0005-0000-0000-0000EB890000}"/>
    <cellStyle name="Percent 4 4 2 2 2 4 2" xfId="35433" xr:uid="{00000000-0005-0000-0000-0000EC890000}"/>
    <cellStyle name="Percent 4 4 2 2 2 4 2 2" xfId="35434" xr:uid="{00000000-0005-0000-0000-0000ED890000}"/>
    <cellStyle name="Percent 4 4 2 2 2 4 3" xfId="35435" xr:uid="{00000000-0005-0000-0000-0000EE890000}"/>
    <cellStyle name="Percent 4 4 2 2 2 5" xfId="35436" xr:uid="{00000000-0005-0000-0000-0000EF890000}"/>
    <cellStyle name="Percent 4 4 2 2 2 5 2" xfId="35437" xr:uid="{00000000-0005-0000-0000-0000F0890000}"/>
    <cellStyle name="Percent 4 4 2 2 2 6" xfId="35438" xr:uid="{00000000-0005-0000-0000-0000F1890000}"/>
    <cellStyle name="Percent 4 4 2 2 2 6 2" xfId="35439" xr:uid="{00000000-0005-0000-0000-0000F2890000}"/>
    <cellStyle name="Percent 4 4 2 2 2 7" xfId="35440" xr:uid="{00000000-0005-0000-0000-0000F3890000}"/>
    <cellStyle name="Percent 4 4 2 2 3" xfId="35441" xr:uid="{00000000-0005-0000-0000-0000F4890000}"/>
    <cellStyle name="Percent 4 4 2 2 3 2" xfId="35442" xr:uid="{00000000-0005-0000-0000-0000F5890000}"/>
    <cellStyle name="Percent 4 4 2 2 3 2 2" xfId="35443" xr:uid="{00000000-0005-0000-0000-0000F6890000}"/>
    <cellStyle name="Percent 4 4 2 2 3 2 2 2" xfId="35444" xr:uid="{00000000-0005-0000-0000-0000F7890000}"/>
    <cellStyle name="Percent 4 4 2 2 3 2 3" xfId="35445" xr:uid="{00000000-0005-0000-0000-0000F8890000}"/>
    <cellStyle name="Percent 4 4 2 2 3 3" xfId="35446" xr:uid="{00000000-0005-0000-0000-0000F9890000}"/>
    <cellStyle name="Percent 4 4 2 2 3 3 2" xfId="35447" xr:uid="{00000000-0005-0000-0000-0000FA890000}"/>
    <cellStyle name="Percent 4 4 2 2 3 3 2 2" xfId="35448" xr:uid="{00000000-0005-0000-0000-0000FB890000}"/>
    <cellStyle name="Percent 4 4 2 2 3 3 3" xfId="35449" xr:uid="{00000000-0005-0000-0000-0000FC890000}"/>
    <cellStyle name="Percent 4 4 2 2 3 4" xfId="35450" xr:uid="{00000000-0005-0000-0000-0000FD890000}"/>
    <cellStyle name="Percent 4 4 2 2 3 4 2" xfId="35451" xr:uid="{00000000-0005-0000-0000-0000FE890000}"/>
    <cellStyle name="Percent 4 4 2 2 3 5" xfId="35452" xr:uid="{00000000-0005-0000-0000-0000FF890000}"/>
    <cellStyle name="Percent 4 4 2 2 3 5 2" xfId="35453" xr:uid="{00000000-0005-0000-0000-0000008A0000}"/>
    <cellStyle name="Percent 4 4 2 2 3 6" xfId="35454" xr:uid="{00000000-0005-0000-0000-0000018A0000}"/>
    <cellStyle name="Percent 4 4 2 2 4" xfId="35455" xr:uid="{00000000-0005-0000-0000-0000028A0000}"/>
    <cellStyle name="Percent 4 4 2 2 4 2" xfId="35456" xr:uid="{00000000-0005-0000-0000-0000038A0000}"/>
    <cellStyle name="Percent 4 4 2 2 4 2 2" xfId="35457" xr:uid="{00000000-0005-0000-0000-0000048A0000}"/>
    <cellStyle name="Percent 4 4 2 2 4 3" xfId="35458" xr:uid="{00000000-0005-0000-0000-0000058A0000}"/>
    <cellStyle name="Percent 4 4 2 2 5" xfId="35459" xr:uid="{00000000-0005-0000-0000-0000068A0000}"/>
    <cellStyle name="Percent 4 4 2 2 5 2" xfId="35460" xr:uid="{00000000-0005-0000-0000-0000078A0000}"/>
    <cellStyle name="Percent 4 4 2 2 5 2 2" xfId="35461" xr:uid="{00000000-0005-0000-0000-0000088A0000}"/>
    <cellStyle name="Percent 4 4 2 2 5 3" xfId="35462" xr:uid="{00000000-0005-0000-0000-0000098A0000}"/>
    <cellStyle name="Percent 4 4 2 2 6" xfId="35463" xr:uid="{00000000-0005-0000-0000-00000A8A0000}"/>
    <cellStyle name="Percent 4 4 2 2 6 2" xfId="35464" xr:uid="{00000000-0005-0000-0000-00000B8A0000}"/>
    <cellStyle name="Percent 4 4 2 2 7" xfId="35465" xr:uid="{00000000-0005-0000-0000-00000C8A0000}"/>
    <cellStyle name="Percent 4 4 2 2 7 2" xfId="35466" xr:uid="{00000000-0005-0000-0000-00000D8A0000}"/>
    <cellStyle name="Percent 4 4 2 2 8" xfId="35467" xr:uid="{00000000-0005-0000-0000-00000E8A0000}"/>
    <cellStyle name="Percent 4 4 2 3" xfId="35468" xr:uid="{00000000-0005-0000-0000-00000F8A0000}"/>
    <cellStyle name="Percent 4 4 2 3 2" xfId="35469" xr:uid="{00000000-0005-0000-0000-0000108A0000}"/>
    <cellStyle name="Percent 4 4 2 3 2 2" xfId="35470" xr:uid="{00000000-0005-0000-0000-0000118A0000}"/>
    <cellStyle name="Percent 4 4 2 3 2 2 2" xfId="35471" xr:uid="{00000000-0005-0000-0000-0000128A0000}"/>
    <cellStyle name="Percent 4 4 2 3 2 2 2 2" xfId="35472" xr:uid="{00000000-0005-0000-0000-0000138A0000}"/>
    <cellStyle name="Percent 4 4 2 3 2 2 3" xfId="35473" xr:uid="{00000000-0005-0000-0000-0000148A0000}"/>
    <cellStyle name="Percent 4 4 2 3 2 3" xfId="35474" xr:uid="{00000000-0005-0000-0000-0000158A0000}"/>
    <cellStyle name="Percent 4 4 2 3 2 3 2" xfId="35475" xr:uid="{00000000-0005-0000-0000-0000168A0000}"/>
    <cellStyle name="Percent 4 4 2 3 2 3 2 2" xfId="35476" xr:uid="{00000000-0005-0000-0000-0000178A0000}"/>
    <cellStyle name="Percent 4 4 2 3 2 3 3" xfId="35477" xr:uid="{00000000-0005-0000-0000-0000188A0000}"/>
    <cellStyle name="Percent 4 4 2 3 2 4" xfId="35478" xr:uid="{00000000-0005-0000-0000-0000198A0000}"/>
    <cellStyle name="Percent 4 4 2 3 2 4 2" xfId="35479" xr:uid="{00000000-0005-0000-0000-00001A8A0000}"/>
    <cellStyle name="Percent 4 4 2 3 2 5" xfId="35480" xr:uid="{00000000-0005-0000-0000-00001B8A0000}"/>
    <cellStyle name="Percent 4 4 2 3 2 5 2" xfId="35481" xr:uid="{00000000-0005-0000-0000-00001C8A0000}"/>
    <cellStyle name="Percent 4 4 2 3 2 6" xfId="35482" xr:uid="{00000000-0005-0000-0000-00001D8A0000}"/>
    <cellStyle name="Percent 4 4 2 3 3" xfId="35483" xr:uid="{00000000-0005-0000-0000-00001E8A0000}"/>
    <cellStyle name="Percent 4 4 2 3 3 2" xfId="35484" xr:uid="{00000000-0005-0000-0000-00001F8A0000}"/>
    <cellStyle name="Percent 4 4 2 3 3 2 2" xfId="35485" xr:uid="{00000000-0005-0000-0000-0000208A0000}"/>
    <cellStyle name="Percent 4 4 2 3 3 3" xfId="35486" xr:uid="{00000000-0005-0000-0000-0000218A0000}"/>
    <cellStyle name="Percent 4 4 2 3 4" xfId="35487" xr:uid="{00000000-0005-0000-0000-0000228A0000}"/>
    <cellStyle name="Percent 4 4 2 3 4 2" xfId="35488" xr:uid="{00000000-0005-0000-0000-0000238A0000}"/>
    <cellStyle name="Percent 4 4 2 3 4 2 2" xfId="35489" xr:uid="{00000000-0005-0000-0000-0000248A0000}"/>
    <cellStyle name="Percent 4 4 2 3 4 3" xfId="35490" xr:uid="{00000000-0005-0000-0000-0000258A0000}"/>
    <cellStyle name="Percent 4 4 2 3 5" xfId="35491" xr:uid="{00000000-0005-0000-0000-0000268A0000}"/>
    <cellStyle name="Percent 4 4 2 3 5 2" xfId="35492" xr:uid="{00000000-0005-0000-0000-0000278A0000}"/>
    <cellStyle name="Percent 4 4 2 3 6" xfId="35493" xr:uid="{00000000-0005-0000-0000-0000288A0000}"/>
    <cellStyle name="Percent 4 4 2 3 6 2" xfId="35494" xr:uid="{00000000-0005-0000-0000-0000298A0000}"/>
    <cellStyle name="Percent 4 4 2 3 7" xfId="35495" xr:uid="{00000000-0005-0000-0000-00002A8A0000}"/>
    <cellStyle name="Percent 4 4 2 4" xfId="35496" xr:uid="{00000000-0005-0000-0000-00002B8A0000}"/>
    <cellStyle name="Percent 4 4 2 4 2" xfId="35497" xr:uid="{00000000-0005-0000-0000-00002C8A0000}"/>
    <cellStyle name="Percent 4 4 2 4 2 2" xfId="35498" xr:uid="{00000000-0005-0000-0000-00002D8A0000}"/>
    <cellStyle name="Percent 4 4 2 4 2 2 2" xfId="35499" xr:uid="{00000000-0005-0000-0000-00002E8A0000}"/>
    <cellStyle name="Percent 4 4 2 4 2 2 2 2" xfId="35500" xr:uid="{00000000-0005-0000-0000-00002F8A0000}"/>
    <cellStyle name="Percent 4 4 2 4 2 2 3" xfId="35501" xr:uid="{00000000-0005-0000-0000-0000308A0000}"/>
    <cellStyle name="Percent 4 4 2 4 2 3" xfId="35502" xr:uid="{00000000-0005-0000-0000-0000318A0000}"/>
    <cellStyle name="Percent 4 4 2 4 2 3 2" xfId="35503" xr:uid="{00000000-0005-0000-0000-0000328A0000}"/>
    <cellStyle name="Percent 4 4 2 4 2 3 2 2" xfId="35504" xr:uid="{00000000-0005-0000-0000-0000338A0000}"/>
    <cellStyle name="Percent 4 4 2 4 2 3 3" xfId="35505" xr:uid="{00000000-0005-0000-0000-0000348A0000}"/>
    <cellStyle name="Percent 4 4 2 4 2 4" xfId="35506" xr:uid="{00000000-0005-0000-0000-0000358A0000}"/>
    <cellStyle name="Percent 4 4 2 4 2 4 2" xfId="35507" xr:uid="{00000000-0005-0000-0000-0000368A0000}"/>
    <cellStyle name="Percent 4 4 2 4 2 5" xfId="35508" xr:uid="{00000000-0005-0000-0000-0000378A0000}"/>
    <cellStyle name="Percent 4 4 2 4 2 5 2" xfId="35509" xr:uid="{00000000-0005-0000-0000-0000388A0000}"/>
    <cellStyle name="Percent 4 4 2 4 2 6" xfId="35510" xr:uid="{00000000-0005-0000-0000-0000398A0000}"/>
    <cellStyle name="Percent 4 4 2 4 3" xfId="35511" xr:uid="{00000000-0005-0000-0000-00003A8A0000}"/>
    <cellStyle name="Percent 4 4 2 4 3 2" xfId="35512" xr:uid="{00000000-0005-0000-0000-00003B8A0000}"/>
    <cellStyle name="Percent 4 4 2 4 3 2 2" xfId="35513" xr:uid="{00000000-0005-0000-0000-00003C8A0000}"/>
    <cellStyle name="Percent 4 4 2 4 3 3" xfId="35514" xr:uid="{00000000-0005-0000-0000-00003D8A0000}"/>
    <cellStyle name="Percent 4 4 2 4 4" xfId="35515" xr:uid="{00000000-0005-0000-0000-00003E8A0000}"/>
    <cellStyle name="Percent 4 4 2 4 4 2" xfId="35516" xr:uid="{00000000-0005-0000-0000-00003F8A0000}"/>
    <cellStyle name="Percent 4 4 2 4 4 2 2" xfId="35517" xr:uid="{00000000-0005-0000-0000-0000408A0000}"/>
    <cellStyle name="Percent 4 4 2 4 4 3" xfId="35518" xr:uid="{00000000-0005-0000-0000-0000418A0000}"/>
    <cellStyle name="Percent 4 4 2 4 5" xfId="35519" xr:uid="{00000000-0005-0000-0000-0000428A0000}"/>
    <cellStyle name="Percent 4 4 2 4 5 2" xfId="35520" xr:uid="{00000000-0005-0000-0000-0000438A0000}"/>
    <cellStyle name="Percent 4 4 2 4 6" xfId="35521" xr:uid="{00000000-0005-0000-0000-0000448A0000}"/>
    <cellStyle name="Percent 4 4 2 4 6 2" xfId="35522" xr:uid="{00000000-0005-0000-0000-0000458A0000}"/>
    <cellStyle name="Percent 4 4 2 4 7" xfId="35523" xr:uid="{00000000-0005-0000-0000-0000468A0000}"/>
    <cellStyle name="Percent 4 4 2 5" xfId="35524" xr:uid="{00000000-0005-0000-0000-0000478A0000}"/>
    <cellStyle name="Percent 4 4 2 5 2" xfId="35525" xr:uid="{00000000-0005-0000-0000-0000488A0000}"/>
    <cellStyle name="Percent 4 4 2 5 2 2" xfId="35526" xr:uid="{00000000-0005-0000-0000-0000498A0000}"/>
    <cellStyle name="Percent 4 4 2 5 2 2 2" xfId="35527" xr:uid="{00000000-0005-0000-0000-00004A8A0000}"/>
    <cellStyle name="Percent 4 4 2 5 2 3" xfId="35528" xr:uid="{00000000-0005-0000-0000-00004B8A0000}"/>
    <cellStyle name="Percent 4 4 2 5 3" xfId="35529" xr:uid="{00000000-0005-0000-0000-00004C8A0000}"/>
    <cellStyle name="Percent 4 4 2 5 3 2" xfId="35530" xr:uid="{00000000-0005-0000-0000-00004D8A0000}"/>
    <cellStyle name="Percent 4 4 2 5 3 2 2" xfId="35531" xr:uid="{00000000-0005-0000-0000-00004E8A0000}"/>
    <cellStyle name="Percent 4 4 2 5 3 3" xfId="35532" xr:uid="{00000000-0005-0000-0000-00004F8A0000}"/>
    <cellStyle name="Percent 4 4 2 5 4" xfId="35533" xr:uid="{00000000-0005-0000-0000-0000508A0000}"/>
    <cellStyle name="Percent 4 4 2 5 4 2" xfId="35534" xr:uid="{00000000-0005-0000-0000-0000518A0000}"/>
    <cellStyle name="Percent 4 4 2 5 5" xfId="35535" xr:uid="{00000000-0005-0000-0000-0000528A0000}"/>
    <cellStyle name="Percent 4 4 2 5 5 2" xfId="35536" xr:uid="{00000000-0005-0000-0000-0000538A0000}"/>
    <cellStyle name="Percent 4 4 2 5 6" xfId="35537" xr:uid="{00000000-0005-0000-0000-0000548A0000}"/>
    <cellStyle name="Percent 4 4 2 6" xfId="35538" xr:uid="{00000000-0005-0000-0000-0000558A0000}"/>
    <cellStyle name="Percent 4 4 2 6 2" xfId="35539" xr:uid="{00000000-0005-0000-0000-0000568A0000}"/>
    <cellStyle name="Percent 4 4 2 6 2 2" xfId="35540" xr:uid="{00000000-0005-0000-0000-0000578A0000}"/>
    <cellStyle name="Percent 4 4 2 6 3" xfId="35541" xr:uid="{00000000-0005-0000-0000-0000588A0000}"/>
    <cellStyle name="Percent 4 4 2 7" xfId="35542" xr:uid="{00000000-0005-0000-0000-0000598A0000}"/>
    <cellStyle name="Percent 4 4 2 7 2" xfId="35543" xr:uid="{00000000-0005-0000-0000-00005A8A0000}"/>
    <cellStyle name="Percent 4 4 2 7 2 2" xfId="35544" xr:uid="{00000000-0005-0000-0000-00005B8A0000}"/>
    <cellStyle name="Percent 4 4 2 7 3" xfId="35545" xr:uid="{00000000-0005-0000-0000-00005C8A0000}"/>
    <cellStyle name="Percent 4 4 2 8" xfId="35546" xr:uid="{00000000-0005-0000-0000-00005D8A0000}"/>
    <cellStyle name="Percent 4 4 2 8 2" xfId="35547" xr:uid="{00000000-0005-0000-0000-00005E8A0000}"/>
    <cellStyle name="Percent 4 4 2 9" xfId="35548" xr:uid="{00000000-0005-0000-0000-00005F8A0000}"/>
    <cellStyle name="Percent 4 4 2 9 2" xfId="35549" xr:uid="{00000000-0005-0000-0000-0000608A0000}"/>
    <cellStyle name="Percent 4 4 3" xfId="35550" xr:uid="{00000000-0005-0000-0000-0000618A0000}"/>
    <cellStyle name="Percent 4 4 3 2" xfId="35551" xr:uid="{00000000-0005-0000-0000-0000628A0000}"/>
    <cellStyle name="Percent 4 4 3 2 2" xfId="35552" xr:uid="{00000000-0005-0000-0000-0000638A0000}"/>
    <cellStyle name="Percent 4 4 3 2 2 2" xfId="35553" xr:uid="{00000000-0005-0000-0000-0000648A0000}"/>
    <cellStyle name="Percent 4 4 3 2 2 2 2" xfId="35554" xr:uid="{00000000-0005-0000-0000-0000658A0000}"/>
    <cellStyle name="Percent 4 4 3 2 2 2 2 2" xfId="35555" xr:uid="{00000000-0005-0000-0000-0000668A0000}"/>
    <cellStyle name="Percent 4 4 3 2 2 2 3" xfId="35556" xr:uid="{00000000-0005-0000-0000-0000678A0000}"/>
    <cellStyle name="Percent 4 4 3 2 2 3" xfId="35557" xr:uid="{00000000-0005-0000-0000-0000688A0000}"/>
    <cellStyle name="Percent 4 4 3 2 2 3 2" xfId="35558" xr:uid="{00000000-0005-0000-0000-0000698A0000}"/>
    <cellStyle name="Percent 4 4 3 2 2 3 2 2" xfId="35559" xr:uid="{00000000-0005-0000-0000-00006A8A0000}"/>
    <cellStyle name="Percent 4 4 3 2 2 3 3" xfId="35560" xr:uid="{00000000-0005-0000-0000-00006B8A0000}"/>
    <cellStyle name="Percent 4 4 3 2 2 4" xfId="35561" xr:uid="{00000000-0005-0000-0000-00006C8A0000}"/>
    <cellStyle name="Percent 4 4 3 2 2 4 2" xfId="35562" xr:uid="{00000000-0005-0000-0000-00006D8A0000}"/>
    <cellStyle name="Percent 4 4 3 2 2 5" xfId="35563" xr:uid="{00000000-0005-0000-0000-00006E8A0000}"/>
    <cellStyle name="Percent 4 4 3 2 2 5 2" xfId="35564" xr:uid="{00000000-0005-0000-0000-00006F8A0000}"/>
    <cellStyle name="Percent 4 4 3 2 2 6" xfId="35565" xr:uid="{00000000-0005-0000-0000-0000708A0000}"/>
    <cellStyle name="Percent 4 4 3 2 3" xfId="35566" xr:uid="{00000000-0005-0000-0000-0000718A0000}"/>
    <cellStyle name="Percent 4 4 3 2 3 2" xfId="35567" xr:uid="{00000000-0005-0000-0000-0000728A0000}"/>
    <cellStyle name="Percent 4 4 3 2 3 2 2" xfId="35568" xr:uid="{00000000-0005-0000-0000-0000738A0000}"/>
    <cellStyle name="Percent 4 4 3 2 3 3" xfId="35569" xr:uid="{00000000-0005-0000-0000-0000748A0000}"/>
    <cellStyle name="Percent 4 4 3 2 4" xfId="35570" xr:uid="{00000000-0005-0000-0000-0000758A0000}"/>
    <cellStyle name="Percent 4 4 3 2 4 2" xfId="35571" xr:uid="{00000000-0005-0000-0000-0000768A0000}"/>
    <cellStyle name="Percent 4 4 3 2 4 2 2" xfId="35572" xr:uid="{00000000-0005-0000-0000-0000778A0000}"/>
    <cellStyle name="Percent 4 4 3 2 4 3" xfId="35573" xr:uid="{00000000-0005-0000-0000-0000788A0000}"/>
    <cellStyle name="Percent 4 4 3 2 5" xfId="35574" xr:uid="{00000000-0005-0000-0000-0000798A0000}"/>
    <cellStyle name="Percent 4 4 3 2 5 2" xfId="35575" xr:uid="{00000000-0005-0000-0000-00007A8A0000}"/>
    <cellStyle name="Percent 4 4 3 2 6" xfId="35576" xr:uid="{00000000-0005-0000-0000-00007B8A0000}"/>
    <cellStyle name="Percent 4 4 3 2 6 2" xfId="35577" xr:uid="{00000000-0005-0000-0000-00007C8A0000}"/>
    <cellStyle name="Percent 4 4 3 2 7" xfId="35578" xr:uid="{00000000-0005-0000-0000-00007D8A0000}"/>
    <cellStyle name="Percent 4 4 3 3" xfId="35579" xr:uid="{00000000-0005-0000-0000-00007E8A0000}"/>
    <cellStyle name="Percent 4 4 3 3 2" xfId="35580" xr:uid="{00000000-0005-0000-0000-00007F8A0000}"/>
    <cellStyle name="Percent 4 4 3 3 2 2" xfId="35581" xr:uid="{00000000-0005-0000-0000-0000808A0000}"/>
    <cellStyle name="Percent 4 4 3 3 2 2 2" xfId="35582" xr:uid="{00000000-0005-0000-0000-0000818A0000}"/>
    <cellStyle name="Percent 4 4 3 3 2 3" xfId="35583" xr:uid="{00000000-0005-0000-0000-0000828A0000}"/>
    <cellStyle name="Percent 4 4 3 3 3" xfId="35584" xr:uid="{00000000-0005-0000-0000-0000838A0000}"/>
    <cellStyle name="Percent 4 4 3 3 3 2" xfId="35585" xr:uid="{00000000-0005-0000-0000-0000848A0000}"/>
    <cellStyle name="Percent 4 4 3 3 3 2 2" xfId="35586" xr:uid="{00000000-0005-0000-0000-0000858A0000}"/>
    <cellStyle name="Percent 4 4 3 3 3 3" xfId="35587" xr:uid="{00000000-0005-0000-0000-0000868A0000}"/>
    <cellStyle name="Percent 4 4 3 3 4" xfId="35588" xr:uid="{00000000-0005-0000-0000-0000878A0000}"/>
    <cellStyle name="Percent 4 4 3 3 4 2" xfId="35589" xr:uid="{00000000-0005-0000-0000-0000888A0000}"/>
    <cellStyle name="Percent 4 4 3 3 5" xfId="35590" xr:uid="{00000000-0005-0000-0000-0000898A0000}"/>
    <cellStyle name="Percent 4 4 3 3 5 2" xfId="35591" xr:uid="{00000000-0005-0000-0000-00008A8A0000}"/>
    <cellStyle name="Percent 4 4 3 3 6" xfId="35592" xr:uid="{00000000-0005-0000-0000-00008B8A0000}"/>
    <cellStyle name="Percent 4 4 3 4" xfId="35593" xr:uid="{00000000-0005-0000-0000-00008C8A0000}"/>
    <cellStyle name="Percent 4 4 3 4 2" xfId="35594" xr:uid="{00000000-0005-0000-0000-00008D8A0000}"/>
    <cellStyle name="Percent 4 4 3 4 2 2" xfId="35595" xr:uid="{00000000-0005-0000-0000-00008E8A0000}"/>
    <cellStyle name="Percent 4 4 3 4 3" xfId="35596" xr:uid="{00000000-0005-0000-0000-00008F8A0000}"/>
    <cellStyle name="Percent 4 4 3 5" xfId="35597" xr:uid="{00000000-0005-0000-0000-0000908A0000}"/>
    <cellStyle name="Percent 4 4 3 5 2" xfId="35598" xr:uid="{00000000-0005-0000-0000-0000918A0000}"/>
    <cellStyle name="Percent 4 4 3 5 2 2" xfId="35599" xr:uid="{00000000-0005-0000-0000-0000928A0000}"/>
    <cellStyle name="Percent 4 4 3 5 3" xfId="35600" xr:uid="{00000000-0005-0000-0000-0000938A0000}"/>
    <cellStyle name="Percent 4 4 3 6" xfId="35601" xr:uid="{00000000-0005-0000-0000-0000948A0000}"/>
    <cellStyle name="Percent 4 4 3 6 2" xfId="35602" xr:uid="{00000000-0005-0000-0000-0000958A0000}"/>
    <cellStyle name="Percent 4 4 3 7" xfId="35603" xr:uid="{00000000-0005-0000-0000-0000968A0000}"/>
    <cellStyle name="Percent 4 4 3 7 2" xfId="35604" xr:uid="{00000000-0005-0000-0000-0000978A0000}"/>
    <cellStyle name="Percent 4 4 3 8" xfId="35605" xr:uid="{00000000-0005-0000-0000-0000988A0000}"/>
    <cellStyle name="Percent 4 4 4" xfId="35606" xr:uid="{00000000-0005-0000-0000-0000998A0000}"/>
    <cellStyle name="Percent 4 4 4 2" xfId="35607" xr:uid="{00000000-0005-0000-0000-00009A8A0000}"/>
    <cellStyle name="Percent 4 4 4 2 2" xfId="35608" xr:uid="{00000000-0005-0000-0000-00009B8A0000}"/>
    <cellStyle name="Percent 4 4 4 2 2 2" xfId="35609" xr:uid="{00000000-0005-0000-0000-00009C8A0000}"/>
    <cellStyle name="Percent 4 4 4 2 2 2 2" xfId="35610" xr:uid="{00000000-0005-0000-0000-00009D8A0000}"/>
    <cellStyle name="Percent 4 4 4 2 2 3" xfId="35611" xr:uid="{00000000-0005-0000-0000-00009E8A0000}"/>
    <cellStyle name="Percent 4 4 4 2 3" xfId="35612" xr:uid="{00000000-0005-0000-0000-00009F8A0000}"/>
    <cellStyle name="Percent 4 4 4 2 3 2" xfId="35613" xr:uid="{00000000-0005-0000-0000-0000A08A0000}"/>
    <cellStyle name="Percent 4 4 4 2 3 2 2" xfId="35614" xr:uid="{00000000-0005-0000-0000-0000A18A0000}"/>
    <cellStyle name="Percent 4 4 4 2 3 3" xfId="35615" xr:uid="{00000000-0005-0000-0000-0000A28A0000}"/>
    <cellStyle name="Percent 4 4 4 2 4" xfId="35616" xr:uid="{00000000-0005-0000-0000-0000A38A0000}"/>
    <cellStyle name="Percent 4 4 4 2 4 2" xfId="35617" xr:uid="{00000000-0005-0000-0000-0000A48A0000}"/>
    <cellStyle name="Percent 4 4 4 2 5" xfId="35618" xr:uid="{00000000-0005-0000-0000-0000A58A0000}"/>
    <cellStyle name="Percent 4 4 4 2 5 2" xfId="35619" xr:uid="{00000000-0005-0000-0000-0000A68A0000}"/>
    <cellStyle name="Percent 4 4 4 2 6" xfId="35620" xr:uid="{00000000-0005-0000-0000-0000A78A0000}"/>
    <cellStyle name="Percent 4 4 4 3" xfId="35621" xr:uid="{00000000-0005-0000-0000-0000A88A0000}"/>
    <cellStyle name="Percent 4 4 4 3 2" xfId="35622" xr:uid="{00000000-0005-0000-0000-0000A98A0000}"/>
    <cellStyle name="Percent 4 4 4 3 2 2" xfId="35623" xr:uid="{00000000-0005-0000-0000-0000AA8A0000}"/>
    <cellStyle name="Percent 4 4 4 3 3" xfId="35624" xr:uid="{00000000-0005-0000-0000-0000AB8A0000}"/>
    <cellStyle name="Percent 4 4 4 4" xfId="35625" xr:uid="{00000000-0005-0000-0000-0000AC8A0000}"/>
    <cellStyle name="Percent 4 4 4 4 2" xfId="35626" xr:uid="{00000000-0005-0000-0000-0000AD8A0000}"/>
    <cellStyle name="Percent 4 4 4 4 2 2" xfId="35627" xr:uid="{00000000-0005-0000-0000-0000AE8A0000}"/>
    <cellStyle name="Percent 4 4 4 4 3" xfId="35628" xr:uid="{00000000-0005-0000-0000-0000AF8A0000}"/>
    <cellStyle name="Percent 4 4 4 5" xfId="35629" xr:uid="{00000000-0005-0000-0000-0000B08A0000}"/>
    <cellStyle name="Percent 4 4 4 5 2" xfId="35630" xr:uid="{00000000-0005-0000-0000-0000B18A0000}"/>
    <cellStyle name="Percent 4 4 4 6" xfId="35631" xr:uid="{00000000-0005-0000-0000-0000B28A0000}"/>
    <cellStyle name="Percent 4 4 4 6 2" xfId="35632" xr:uid="{00000000-0005-0000-0000-0000B38A0000}"/>
    <cellStyle name="Percent 4 4 4 7" xfId="35633" xr:uid="{00000000-0005-0000-0000-0000B48A0000}"/>
    <cellStyle name="Percent 4 4 5" xfId="35634" xr:uid="{00000000-0005-0000-0000-0000B58A0000}"/>
    <cellStyle name="Percent 4 4 5 2" xfId="35635" xr:uid="{00000000-0005-0000-0000-0000B68A0000}"/>
    <cellStyle name="Percent 4 4 5 2 2" xfId="35636" xr:uid="{00000000-0005-0000-0000-0000B78A0000}"/>
    <cellStyle name="Percent 4 4 5 2 2 2" xfId="35637" xr:uid="{00000000-0005-0000-0000-0000B88A0000}"/>
    <cellStyle name="Percent 4 4 5 2 2 2 2" xfId="35638" xr:uid="{00000000-0005-0000-0000-0000B98A0000}"/>
    <cellStyle name="Percent 4 4 5 2 2 3" xfId="35639" xr:uid="{00000000-0005-0000-0000-0000BA8A0000}"/>
    <cellStyle name="Percent 4 4 5 2 3" xfId="35640" xr:uid="{00000000-0005-0000-0000-0000BB8A0000}"/>
    <cellStyle name="Percent 4 4 5 2 3 2" xfId="35641" xr:uid="{00000000-0005-0000-0000-0000BC8A0000}"/>
    <cellStyle name="Percent 4 4 5 2 3 2 2" xfId="35642" xr:uid="{00000000-0005-0000-0000-0000BD8A0000}"/>
    <cellStyle name="Percent 4 4 5 2 3 3" xfId="35643" xr:uid="{00000000-0005-0000-0000-0000BE8A0000}"/>
    <cellStyle name="Percent 4 4 5 2 4" xfId="35644" xr:uid="{00000000-0005-0000-0000-0000BF8A0000}"/>
    <cellStyle name="Percent 4 4 5 2 4 2" xfId="35645" xr:uid="{00000000-0005-0000-0000-0000C08A0000}"/>
    <cellStyle name="Percent 4 4 5 2 5" xfId="35646" xr:uid="{00000000-0005-0000-0000-0000C18A0000}"/>
    <cellStyle name="Percent 4 4 5 2 5 2" xfId="35647" xr:uid="{00000000-0005-0000-0000-0000C28A0000}"/>
    <cellStyle name="Percent 4 4 5 2 6" xfId="35648" xr:uid="{00000000-0005-0000-0000-0000C38A0000}"/>
    <cellStyle name="Percent 4 4 5 3" xfId="35649" xr:uid="{00000000-0005-0000-0000-0000C48A0000}"/>
    <cellStyle name="Percent 4 4 5 3 2" xfId="35650" xr:uid="{00000000-0005-0000-0000-0000C58A0000}"/>
    <cellStyle name="Percent 4 4 5 3 2 2" xfId="35651" xr:uid="{00000000-0005-0000-0000-0000C68A0000}"/>
    <cellStyle name="Percent 4 4 5 3 3" xfId="35652" xr:uid="{00000000-0005-0000-0000-0000C78A0000}"/>
    <cellStyle name="Percent 4 4 5 4" xfId="35653" xr:uid="{00000000-0005-0000-0000-0000C88A0000}"/>
    <cellStyle name="Percent 4 4 5 4 2" xfId="35654" xr:uid="{00000000-0005-0000-0000-0000C98A0000}"/>
    <cellStyle name="Percent 4 4 5 4 2 2" xfId="35655" xr:uid="{00000000-0005-0000-0000-0000CA8A0000}"/>
    <cellStyle name="Percent 4 4 5 4 3" xfId="35656" xr:uid="{00000000-0005-0000-0000-0000CB8A0000}"/>
    <cellStyle name="Percent 4 4 5 5" xfId="35657" xr:uid="{00000000-0005-0000-0000-0000CC8A0000}"/>
    <cellStyle name="Percent 4 4 5 5 2" xfId="35658" xr:uid="{00000000-0005-0000-0000-0000CD8A0000}"/>
    <cellStyle name="Percent 4 4 5 6" xfId="35659" xr:uid="{00000000-0005-0000-0000-0000CE8A0000}"/>
    <cellStyle name="Percent 4 4 5 6 2" xfId="35660" xr:uid="{00000000-0005-0000-0000-0000CF8A0000}"/>
    <cellStyle name="Percent 4 4 5 7" xfId="35661" xr:uid="{00000000-0005-0000-0000-0000D08A0000}"/>
    <cellStyle name="Percent 4 4 6" xfId="35662" xr:uid="{00000000-0005-0000-0000-0000D18A0000}"/>
    <cellStyle name="Percent 4 4 6 2" xfId="35663" xr:uid="{00000000-0005-0000-0000-0000D28A0000}"/>
    <cellStyle name="Percent 4 4 6 2 2" xfId="35664" xr:uid="{00000000-0005-0000-0000-0000D38A0000}"/>
    <cellStyle name="Percent 4 4 6 2 2 2" xfId="35665" xr:uid="{00000000-0005-0000-0000-0000D48A0000}"/>
    <cellStyle name="Percent 4 4 6 2 3" xfId="35666" xr:uid="{00000000-0005-0000-0000-0000D58A0000}"/>
    <cellStyle name="Percent 4 4 6 3" xfId="35667" xr:uid="{00000000-0005-0000-0000-0000D68A0000}"/>
    <cellStyle name="Percent 4 4 6 3 2" xfId="35668" xr:uid="{00000000-0005-0000-0000-0000D78A0000}"/>
    <cellStyle name="Percent 4 4 6 3 2 2" xfId="35669" xr:uid="{00000000-0005-0000-0000-0000D88A0000}"/>
    <cellStyle name="Percent 4 4 6 3 3" xfId="35670" xr:uid="{00000000-0005-0000-0000-0000D98A0000}"/>
    <cellStyle name="Percent 4 4 6 4" xfId="35671" xr:uid="{00000000-0005-0000-0000-0000DA8A0000}"/>
    <cellStyle name="Percent 4 4 6 4 2" xfId="35672" xr:uid="{00000000-0005-0000-0000-0000DB8A0000}"/>
    <cellStyle name="Percent 4 4 6 5" xfId="35673" xr:uid="{00000000-0005-0000-0000-0000DC8A0000}"/>
    <cellStyle name="Percent 4 4 6 5 2" xfId="35674" xr:uid="{00000000-0005-0000-0000-0000DD8A0000}"/>
    <cellStyle name="Percent 4 4 6 6" xfId="35675" xr:uid="{00000000-0005-0000-0000-0000DE8A0000}"/>
    <cellStyle name="Percent 4 4 7" xfId="35676" xr:uid="{00000000-0005-0000-0000-0000DF8A0000}"/>
    <cellStyle name="Percent 4 4 7 2" xfId="35677" xr:uid="{00000000-0005-0000-0000-0000E08A0000}"/>
    <cellStyle name="Percent 4 4 7 2 2" xfId="35678" xr:uid="{00000000-0005-0000-0000-0000E18A0000}"/>
    <cellStyle name="Percent 4 4 7 3" xfId="35679" xr:uid="{00000000-0005-0000-0000-0000E28A0000}"/>
    <cellStyle name="Percent 4 4 8" xfId="35680" xr:uid="{00000000-0005-0000-0000-0000E38A0000}"/>
    <cellStyle name="Percent 4 4 8 2" xfId="35681" xr:uid="{00000000-0005-0000-0000-0000E48A0000}"/>
    <cellStyle name="Percent 4 4 8 2 2" xfId="35682" xr:uid="{00000000-0005-0000-0000-0000E58A0000}"/>
    <cellStyle name="Percent 4 4 8 3" xfId="35683" xr:uid="{00000000-0005-0000-0000-0000E68A0000}"/>
    <cellStyle name="Percent 4 4 9" xfId="35684" xr:uid="{00000000-0005-0000-0000-0000E78A0000}"/>
    <cellStyle name="Percent 4 4 9 2" xfId="35685" xr:uid="{00000000-0005-0000-0000-0000E88A0000}"/>
    <cellStyle name="Percent 4 5" xfId="35686" xr:uid="{00000000-0005-0000-0000-0000E98A0000}"/>
    <cellStyle name="Percent 4 5 10" xfId="35687" xr:uid="{00000000-0005-0000-0000-0000EA8A0000}"/>
    <cellStyle name="Percent 4 5 2" xfId="35688" xr:uid="{00000000-0005-0000-0000-0000EB8A0000}"/>
    <cellStyle name="Percent 4 5 2 2" xfId="35689" xr:uid="{00000000-0005-0000-0000-0000EC8A0000}"/>
    <cellStyle name="Percent 4 5 2 2 2" xfId="35690" xr:uid="{00000000-0005-0000-0000-0000ED8A0000}"/>
    <cellStyle name="Percent 4 5 2 2 2 2" xfId="35691" xr:uid="{00000000-0005-0000-0000-0000EE8A0000}"/>
    <cellStyle name="Percent 4 5 2 2 2 2 2" xfId="35692" xr:uid="{00000000-0005-0000-0000-0000EF8A0000}"/>
    <cellStyle name="Percent 4 5 2 2 2 2 2 2" xfId="35693" xr:uid="{00000000-0005-0000-0000-0000F08A0000}"/>
    <cellStyle name="Percent 4 5 2 2 2 2 3" xfId="35694" xr:uid="{00000000-0005-0000-0000-0000F18A0000}"/>
    <cellStyle name="Percent 4 5 2 2 2 3" xfId="35695" xr:uid="{00000000-0005-0000-0000-0000F28A0000}"/>
    <cellStyle name="Percent 4 5 2 2 2 3 2" xfId="35696" xr:uid="{00000000-0005-0000-0000-0000F38A0000}"/>
    <cellStyle name="Percent 4 5 2 2 2 3 2 2" xfId="35697" xr:uid="{00000000-0005-0000-0000-0000F48A0000}"/>
    <cellStyle name="Percent 4 5 2 2 2 3 3" xfId="35698" xr:uid="{00000000-0005-0000-0000-0000F58A0000}"/>
    <cellStyle name="Percent 4 5 2 2 2 4" xfId="35699" xr:uid="{00000000-0005-0000-0000-0000F68A0000}"/>
    <cellStyle name="Percent 4 5 2 2 2 4 2" xfId="35700" xr:uid="{00000000-0005-0000-0000-0000F78A0000}"/>
    <cellStyle name="Percent 4 5 2 2 2 5" xfId="35701" xr:uid="{00000000-0005-0000-0000-0000F88A0000}"/>
    <cellStyle name="Percent 4 5 2 2 2 5 2" xfId="35702" xr:uid="{00000000-0005-0000-0000-0000F98A0000}"/>
    <cellStyle name="Percent 4 5 2 2 2 6" xfId="35703" xr:uid="{00000000-0005-0000-0000-0000FA8A0000}"/>
    <cellStyle name="Percent 4 5 2 2 3" xfId="35704" xr:uid="{00000000-0005-0000-0000-0000FB8A0000}"/>
    <cellStyle name="Percent 4 5 2 2 3 2" xfId="35705" xr:uid="{00000000-0005-0000-0000-0000FC8A0000}"/>
    <cellStyle name="Percent 4 5 2 2 3 2 2" xfId="35706" xr:uid="{00000000-0005-0000-0000-0000FD8A0000}"/>
    <cellStyle name="Percent 4 5 2 2 3 3" xfId="35707" xr:uid="{00000000-0005-0000-0000-0000FE8A0000}"/>
    <cellStyle name="Percent 4 5 2 2 4" xfId="35708" xr:uid="{00000000-0005-0000-0000-0000FF8A0000}"/>
    <cellStyle name="Percent 4 5 2 2 4 2" xfId="35709" xr:uid="{00000000-0005-0000-0000-0000008B0000}"/>
    <cellStyle name="Percent 4 5 2 2 4 2 2" xfId="35710" xr:uid="{00000000-0005-0000-0000-0000018B0000}"/>
    <cellStyle name="Percent 4 5 2 2 4 3" xfId="35711" xr:uid="{00000000-0005-0000-0000-0000028B0000}"/>
    <cellStyle name="Percent 4 5 2 2 5" xfId="35712" xr:uid="{00000000-0005-0000-0000-0000038B0000}"/>
    <cellStyle name="Percent 4 5 2 2 5 2" xfId="35713" xr:uid="{00000000-0005-0000-0000-0000048B0000}"/>
    <cellStyle name="Percent 4 5 2 2 6" xfId="35714" xr:uid="{00000000-0005-0000-0000-0000058B0000}"/>
    <cellStyle name="Percent 4 5 2 2 6 2" xfId="35715" xr:uid="{00000000-0005-0000-0000-0000068B0000}"/>
    <cellStyle name="Percent 4 5 2 2 7" xfId="35716" xr:uid="{00000000-0005-0000-0000-0000078B0000}"/>
    <cellStyle name="Percent 4 5 2 3" xfId="35717" xr:uid="{00000000-0005-0000-0000-0000088B0000}"/>
    <cellStyle name="Percent 4 5 2 3 2" xfId="35718" xr:uid="{00000000-0005-0000-0000-0000098B0000}"/>
    <cellStyle name="Percent 4 5 2 3 2 2" xfId="35719" xr:uid="{00000000-0005-0000-0000-00000A8B0000}"/>
    <cellStyle name="Percent 4 5 2 3 2 2 2" xfId="35720" xr:uid="{00000000-0005-0000-0000-00000B8B0000}"/>
    <cellStyle name="Percent 4 5 2 3 2 3" xfId="35721" xr:uid="{00000000-0005-0000-0000-00000C8B0000}"/>
    <cellStyle name="Percent 4 5 2 3 3" xfId="35722" xr:uid="{00000000-0005-0000-0000-00000D8B0000}"/>
    <cellStyle name="Percent 4 5 2 3 3 2" xfId="35723" xr:uid="{00000000-0005-0000-0000-00000E8B0000}"/>
    <cellStyle name="Percent 4 5 2 3 3 2 2" xfId="35724" xr:uid="{00000000-0005-0000-0000-00000F8B0000}"/>
    <cellStyle name="Percent 4 5 2 3 3 3" xfId="35725" xr:uid="{00000000-0005-0000-0000-0000108B0000}"/>
    <cellStyle name="Percent 4 5 2 3 4" xfId="35726" xr:uid="{00000000-0005-0000-0000-0000118B0000}"/>
    <cellStyle name="Percent 4 5 2 3 4 2" xfId="35727" xr:uid="{00000000-0005-0000-0000-0000128B0000}"/>
    <cellStyle name="Percent 4 5 2 3 5" xfId="35728" xr:uid="{00000000-0005-0000-0000-0000138B0000}"/>
    <cellStyle name="Percent 4 5 2 3 5 2" xfId="35729" xr:uid="{00000000-0005-0000-0000-0000148B0000}"/>
    <cellStyle name="Percent 4 5 2 3 6" xfId="35730" xr:uid="{00000000-0005-0000-0000-0000158B0000}"/>
    <cellStyle name="Percent 4 5 2 4" xfId="35731" xr:uid="{00000000-0005-0000-0000-0000168B0000}"/>
    <cellStyle name="Percent 4 5 2 4 2" xfId="35732" xr:uid="{00000000-0005-0000-0000-0000178B0000}"/>
    <cellStyle name="Percent 4 5 2 4 2 2" xfId="35733" xr:uid="{00000000-0005-0000-0000-0000188B0000}"/>
    <cellStyle name="Percent 4 5 2 4 3" xfId="35734" xr:uid="{00000000-0005-0000-0000-0000198B0000}"/>
    <cellStyle name="Percent 4 5 2 5" xfId="35735" xr:uid="{00000000-0005-0000-0000-00001A8B0000}"/>
    <cellStyle name="Percent 4 5 2 5 2" xfId="35736" xr:uid="{00000000-0005-0000-0000-00001B8B0000}"/>
    <cellStyle name="Percent 4 5 2 5 2 2" xfId="35737" xr:uid="{00000000-0005-0000-0000-00001C8B0000}"/>
    <cellStyle name="Percent 4 5 2 5 3" xfId="35738" xr:uid="{00000000-0005-0000-0000-00001D8B0000}"/>
    <cellStyle name="Percent 4 5 2 6" xfId="35739" xr:uid="{00000000-0005-0000-0000-00001E8B0000}"/>
    <cellStyle name="Percent 4 5 2 6 2" xfId="35740" xr:uid="{00000000-0005-0000-0000-00001F8B0000}"/>
    <cellStyle name="Percent 4 5 2 7" xfId="35741" xr:uid="{00000000-0005-0000-0000-0000208B0000}"/>
    <cellStyle name="Percent 4 5 2 7 2" xfId="35742" xr:uid="{00000000-0005-0000-0000-0000218B0000}"/>
    <cellStyle name="Percent 4 5 2 8" xfId="35743" xr:uid="{00000000-0005-0000-0000-0000228B0000}"/>
    <cellStyle name="Percent 4 5 3" xfId="35744" xr:uid="{00000000-0005-0000-0000-0000238B0000}"/>
    <cellStyle name="Percent 4 5 3 2" xfId="35745" xr:uid="{00000000-0005-0000-0000-0000248B0000}"/>
    <cellStyle name="Percent 4 5 3 2 2" xfId="35746" xr:uid="{00000000-0005-0000-0000-0000258B0000}"/>
    <cellStyle name="Percent 4 5 3 2 2 2" xfId="35747" xr:uid="{00000000-0005-0000-0000-0000268B0000}"/>
    <cellStyle name="Percent 4 5 3 2 2 2 2" xfId="35748" xr:uid="{00000000-0005-0000-0000-0000278B0000}"/>
    <cellStyle name="Percent 4 5 3 2 2 3" xfId="35749" xr:uid="{00000000-0005-0000-0000-0000288B0000}"/>
    <cellStyle name="Percent 4 5 3 2 3" xfId="35750" xr:uid="{00000000-0005-0000-0000-0000298B0000}"/>
    <cellStyle name="Percent 4 5 3 2 3 2" xfId="35751" xr:uid="{00000000-0005-0000-0000-00002A8B0000}"/>
    <cellStyle name="Percent 4 5 3 2 3 2 2" xfId="35752" xr:uid="{00000000-0005-0000-0000-00002B8B0000}"/>
    <cellStyle name="Percent 4 5 3 2 3 3" xfId="35753" xr:uid="{00000000-0005-0000-0000-00002C8B0000}"/>
    <cellStyle name="Percent 4 5 3 2 4" xfId="35754" xr:uid="{00000000-0005-0000-0000-00002D8B0000}"/>
    <cellStyle name="Percent 4 5 3 2 4 2" xfId="35755" xr:uid="{00000000-0005-0000-0000-00002E8B0000}"/>
    <cellStyle name="Percent 4 5 3 2 5" xfId="35756" xr:uid="{00000000-0005-0000-0000-00002F8B0000}"/>
    <cellStyle name="Percent 4 5 3 2 5 2" xfId="35757" xr:uid="{00000000-0005-0000-0000-0000308B0000}"/>
    <cellStyle name="Percent 4 5 3 2 6" xfId="35758" xr:uid="{00000000-0005-0000-0000-0000318B0000}"/>
    <cellStyle name="Percent 4 5 3 3" xfId="35759" xr:uid="{00000000-0005-0000-0000-0000328B0000}"/>
    <cellStyle name="Percent 4 5 3 3 2" xfId="35760" xr:uid="{00000000-0005-0000-0000-0000338B0000}"/>
    <cellStyle name="Percent 4 5 3 3 2 2" xfId="35761" xr:uid="{00000000-0005-0000-0000-0000348B0000}"/>
    <cellStyle name="Percent 4 5 3 3 3" xfId="35762" xr:uid="{00000000-0005-0000-0000-0000358B0000}"/>
    <cellStyle name="Percent 4 5 3 4" xfId="35763" xr:uid="{00000000-0005-0000-0000-0000368B0000}"/>
    <cellStyle name="Percent 4 5 3 4 2" xfId="35764" xr:uid="{00000000-0005-0000-0000-0000378B0000}"/>
    <cellStyle name="Percent 4 5 3 4 2 2" xfId="35765" xr:uid="{00000000-0005-0000-0000-0000388B0000}"/>
    <cellStyle name="Percent 4 5 3 4 3" xfId="35766" xr:uid="{00000000-0005-0000-0000-0000398B0000}"/>
    <cellStyle name="Percent 4 5 3 5" xfId="35767" xr:uid="{00000000-0005-0000-0000-00003A8B0000}"/>
    <cellStyle name="Percent 4 5 3 5 2" xfId="35768" xr:uid="{00000000-0005-0000-0000-00003B8B0000}"/>
    <cellStyle name="Percent 4 5 3 6" xfId="35769" xr:uid="{00000000-0005-0000-0000-00003C8B0000}"/>
    <cellStyle name="Percent 4 5 3 6 2" xfId="35770" xr:uid="{00000000-0005-0000-0000-00003D8B0000}"/>
    <cellStyle name="Percent 4 5 3 7" xfId="35771" xr:uid="{00000000-0005-0000-0000-00003E8B0000}"/>
    <cellStyle name="Percent 4 5 4" xfId="35772" xr:uid="{00000000-0005-0000-0000-00003F8B0000}"/>
    <cellStyle name="Percent 4 5 4 2" xfId="35773" xr:uid="{00000000-0005-0000-0000-0000408B0000}"/>
    <cellStyle name="Percent 4 5 4 2 2" xfId="35774" xr:uid="{00000000-0005-0000-0000-0000418B0000}"/>
    <cellStyle name="Percent 4 5 4 2 2 2" xfId="35775" xr:uid="{00000000-0005-0000-0000-0000428B0000}"/>
    <cellStyle name="Percent 4 5 4 2 2 2 2" xfId="35776" xr:uid="{00000000-0005-0000-0000-0000438B0000}"/>
    <cellStyle name="Percent 4 5 4 2 2 3" xfId="35777" xr:uid="{00000000-0005-0000-0000-0000448B0000}"/>
    <cellStyle name="Percent 4 5 4 2 3" xfId="35778" xr:uid="{00000000-0005-0000-0000-0000458B0000}"/>
    <cellStyle name="Percent 4 5 4 2 3 2" xfId="35779" xr:uid="{00000000-0005-0000-0000-0000468B0000}"/>
    <cellStyle name="Percent 4 5 4 2 3 2 2" xfId="35780" xr:uid="{00000000-0005-0000-0000-0000478B0000}"/>
    <cellStyle name="Percent 4 5 4 2 3 3" xfId="35781" xr:uid="{00000000-0005-0000-0000-0000488B0000}"/>
    <cellStyle name="Percent 4 5 4 2 4" xfId="35782" xr:uid="{00000000-0005-0000-0000-0000498B0000}"/>
    <cellStyle name="Percent 4 5 4 2 4 2" xfId="35783" xr:uid="{00000000-0005-0000-0000-00004A8B0000}"/>
    <cellStyle name="Percent 4 5 4 2 5" xfId="35784" xr:uid="{00000000-0005-0000-0000-00004B8B0000}"/>
    <cellStyle name="Percent 4 5 4 2 5 2" xfId="35785" xr:uid="{00000000-0005-0000-0000-00004C8B0000}"/>
    <cellStyle name="Percent 4 5 4 2 6" xfId="35786" xr:uid="{00000000-0005-0000-0000-00004D8B0000}"/>
    <cellStyle name="Percent 4 5 4 3" xfId="35787" xr:uid="{00000000-0005-0000-0000-00004E8B0000}"/>
    <cellStyle name="Percent 4 5 4 3 2" xfId="35788" xr:uid="{00000000-0005-0000-0000-00004F8B0000}"/>
    <cellStyle name="Percent 4 5 4 3 2 2" xfId="35789" xr:uid="{00000000-0005-0000-0000-0000508B0000}"/>
    <cellStyle name="Percent 4 5 4 3 3" xfId="35790" xr:uid="{00000000-0005-0000-0000-0000518B0000}"/>
    <cellStyle name="Percent 4 5 4 4" xfId="35791" xr:uid="{00000000-0005-0000-0000-0000528B0000}"/>
    <cellStyle name="Percent 4 5 4 4 2" xfId="35792" xr:uid="{00000000-0005-0000-0000-0000538B0000}"/>
    <cellStyle name="Percent 4 5 4 4 2 2" xfId="35793" xr:uid="{00000000-0005-0000-0000-0000548B0000}"/>
    <cellStyle name="Percent 4 5 4 4 3" xfId="35794" xr:uid="{00000000-0005-0000-0000-0000558B0000}"/>
    <cellStyle name="Percent 4 5 4 5" xfId="35795" xr:uid="{00000000-0005-0000-0000-0000568B0000}"/>
    <cellStyle name="Percent 4 5 4 5 2" xfId="35796" xr:uid="{00000000-0005-0000-0000-0000578B0000}"/>
    <cellStyle name="Percent 4 5 4 6" xfId="35797" xr:uid="{00000000-0005-0000-0000-0000588B0000}"/>
    <cellStyle name="Percent 4 5 4 6 2" xfId="35798" xr:uid="{00000000-0005-0000-0000-0000598B0000}"/>
    <cellStyle name="Percent 4 5 4 7" xfId="35799" xr:uid="{00000000-0005-0000-0000-00005A8B0000}"/>
    <cellStyle name="Percent 4 5 5" xfId="35800" xr:uid="{00000000-0005-0000-0000-00005B8B0000}"/>
    <cellStyle name="Percent 4 5 5 2" xfId="35801" xr:uid="{00000000-0005-0000-0000-00005C8B0000}"/>
    <cellStyle name="Percent 4 5 5 2 2" xfId="35802" xr:uid="{00000000-0005-0000-0000-00005D8B0000}"/>
    <cellStyle name="Percent 4 5 5 2 2 2" xfId="35803" xr:uid="{00000000-0005-0000-0000-00005E8B0000}"/>
    <cellStyle name="Percent 4 5 5 2 3" xfId="35804" xr:uid="{00000000-0005-0000-0000-00005F8B0000}"/>
    <cellStyle name="Percent 4 5 5 3" xfId="35805" xr:uid="{00000000-0005-0000-0000-0000608B0000}"/>
    <cellStyle name="Percent 4 5 5 3 2" xfId="35806" xr:uid="{00000000-0005-0000-0000-0000618B0000}"/>
    <cellStyle name="Percent 4 5 5 3 2 2" xfId="35807" xr:uid="{00000000-0005-0000-0000-0000628B0000}"/>
    <cellStyle name="Percent 4 5 5 3 3" xfId="35808" xr:uid="{00000000-0005-0000-0000-0000638B0000}"/>
    <cellStyle name="Percent 4 5 5 4" xfId="35809" xr:uid="{00000000-0005-0000-0000-0000648B0000}"/>
    <cellStyle name="Percent 4 5 5 4 2" xfId="35810" xr:uid="{00000000-0005-0000-0000-0000658B0000}"/>
    <cellStyle name="Percent 4 5 5 5" xfId="35811" xr:uid="{00000000-0005-0000-0000-0000668B0000}"/>
    <cellStyle name="Percent 4 5 5 5 2" xfId="35812" xr:uid="{00000000-0005-0000-0000-0000678B0000}"/>
    <cellStyle name="Percent 4 5 5 6" xfId="35813" xr:uid="{00000000-0005-0000-0000-0000688B0000}"/>
    <cellStyle name="Percent 4 5 6" xfId="35814" xr:uid="{00000000-0005-0000-0000-0000698B0000}"/>
    <cellStyle name="Percent 4 5 6 2" xfId="35815" xr:uid="{00000000-0005-0000-0000-00006A8B0000}"/>
    <cellStyle name="Percent 4 5 6 2 2" xfId="35816" xr:uid="{00000000-0005-0000-0000-00006B8B0000}"/>
    <cellStyle name="Percent 4 5 6 3" xfId="35817" xr:uid="{00000000-0005-0000-0000-00006C8B0000}"/>
    <cellStyle name="Percent 4 5 7" xfId="35818" xr:uid="{00000000-0005-0000-0000-00006D8B0000}"/>
    <cellStyle name="Percent 4 5 7 2" xfId="35819" xr:uid="{00000000-0005-0000-0000-00006E8B0000}"/>
    <cellStyle name="Percent 4 5 7 2 2" xfId="35820" xr:uid="{00000000-0005-0000-0000-00006F8B0000}"/>
    <cellStyle name="Percent 4 5 7 3" xfId="35821" xr:uid="{00000000-0005-0000-0000-0000708B0000}"/>
    <cellStyle name="Percent 4 5 8" xfId="35822" xr:uid="{00000000-0005-0000-0000-0000718B0000}"/>
    <cellStyle name="Percent 4 5 8 2" xfId="35823" xr:uid="{00000000-0005-0000-0000-0000728B0000}"/>
    <cellStyle name="Percent 4 5 9" xfId="35824" xr:uid="{00000000-0005-0000-0000-0000738B0000}"/>
    <cellStyle name="Percent 4 5 9 2" xfId="35825" xr:uid="{00000000-0005-0000-0000-0000748B0000}"/>
    <cellStyle name="Percent 4 6" xfId="35826" xr:uid="{00000000-0005-0000-0000-0000758B0000}"/>
    <cellStyle name="Percent 4 6 2" xfId="35827" xr:uid="{00000000-0005-0000-0000-0000768B0000}"/>
    <cellStyle name="Percent 4 6 2 2" xfId="35828" xr:uid="{00000000-0005-0000-0000-0000778B0000}"/>
    <cellStyle name="Percent 4 6 2 2 2" xfId="35829" xr:uid="{00000000-0005-0000-0000-0000788B0000}"/>
    <cellStyle name="Percent 4 6 2 2 2 2" xfId="35830" xr:uid="{00000000-0005-0000-0000-0000798B0000}"/>
    <cellStyle name="Percent 4 6 2 2 2 2 2" xfId="35831" xr:uid="{00000000-0005-0000-0000-00007A8B0000}"/>
    <cellStyle name="Percent 4 6 2 2 2 3" xfId="35832" xr:uid="{00000000-0005-0000-0000-00007B8B0000}"/>
    <cellStyle name="Percent 4 6 2 2 3" xfId="35833" xr:uid="{00000000-0005-0000-0000-00007C8B0000}"/>
    <cellStyle name="Percent 4 6 2 2 3 2" xfId="35834" xr:uid="{00000000-0005-0000-0000-00007D8B0000}"/>
    <cellStyle name="Percent 4 6 2 2 3 2 2" xfId="35835" xr:uid="{00000000-0005-0000-0000-00007E8B0000}"/>
    <cellStyle name="Percent 4 6 2 2 3 3" xfId="35836" xr:uid="{00000000-0005-0000-0000-00007F8B0000}"/>
    <cellStyle name="Percent 4 6 2 2 4" xfId="35837" xr:uid="{00000000-0005-0000-0000-0000808B0000}"/>
    <cellStyle name="Percent 4 6 2 2 4 2" xfId="35838" xr:uid="{00000000-0005-0000-0000-0000818B0000}"/>
    <cellStyle name="Percent 4 6 2 2 5" xfId="35839" xr:uid="{00000000-0005-0000-0000-0000828B0000}"/>
    <cellStyle name="Percent 4 6 2 2 5 2" xfId="35840" xr:uid="{00000000-0005-0000-0000-0000838B0000}"/>
    <cellStyle name="Percent 4 6 2 2 6" xfId="35841" xr:uid="{00000000-0005-0000-0000-0000848B0000}"/>
    <cellStyle name="Percent 4 6 2 3" xfId="35842" xr:uid="{00000000-0005-0000-0000-0000858B0000}"/>
    <cellStyle name="Percent 4 6 2 3 2" xfId="35843" xr:uid="{00000000-0005-0000-0000-0000868B0000}"/>
    <cellStyle name="Percent 4 6 2 3 2 2" xfId="35844" xr:uid="{00000000-0005-0000-0000-0000878B0000}"/>
    <cellStyle name="Percent 4 6 2 3 3" xfId="35845" xr:uid="{00000000-0005-0000-0000-0000888B0000}"/>
    <cellStyle name="Percent 4 6 2 4" xfId="35846" xr:uid="{00000000-0005-0000-0000-0000898B0000}"/>
    <cellStyle name="Percent 4 6 2 4 2" xfId="35847" xr:uid="{00000000-0005-0000-0000-00008A8B0000}"/>
    <cellStyle name="Percent 4 6 2 4 2 2" xfId="35848" xr:uid="{00000000-0005-0000-0000-00008B8B0000}"/>
    <cellStyle name="Percent 4 6 2 4 3" xfId="35849" xr:uid="{00000000-0005-0000-0000-00008C8B0000}"/>
    <cellStyle name="Percent 4 6 2 5" xfId="35850" xr:uid="{00000000-0005-0000-0000-00008D8B0000}"/>
    <cellStyle name="Percent 4 6 2 5 2" xfId="35851" xr:uid="{00000000-0005-0000-0000-00008E8B0000}"/>
    <cellStyle name="Percent 4 6 2 6" xfId="35852" xr:uid="{00000000-0005-0000-0000-00008F8B0000}"/>
    <cellStyle name="Percent 4 6 2 6 2" xfId="35853" xr:uid="{00000000-0005-0000-0000-0000908B0000}"/>
    <cellStyle name="Percent 4 6 2 7" xfId="35854" xr:uid="{00000000-0005-0000-0000-0000918B0000}"/>
    <cellStyle name="Percent 4 6 3" xfId="35855" xr:uid="{00000000-0005-0000-0000-0000928B0000}"/>
    <cellStyle name="Percent 4 6 3 2" xfId="35856" xr:uid="{00000000-0005-0000-0000-0000938B0000}"/>
    <cellStyle name="Percent 4 6 3 2 2" xfId="35857" xr:uid="{00000000-0005-0000-0000-0000948B0000}"/>
    <cellStyle name="Percent 4 6 3 2 2 2" xfId="35858" xr:uid="{00000000-0005-0000-0000-0000958B0000}"/>
    <cellStyle name="Percent 4 6 3 2 3" xfId="35859" xr:uid="{00000000-0005-0000-0000-0000968B0000}"/>
    <cellStyle name="Percent 4 6 3 3" xfId="35860" xr:uid="{00000000-0005-0000-0000-0000978B0000}"/>
    <cellStyle name="Percent 4 6 3 3 2" xfId="35861" xr:uid="{00000000-0005-0000-0000-0000988B0000}"/>
    <cellStyle name="Percent 4 6 3 3 2 2" xfId="35862" xr:uid="{00000000-0005-0000-0000-0000998B0000}"/>
    <cellStyle name="Percent 4 6 3 3 3" xfId="35863" xr:uid="{00000000-0005-0000-0000-00009A8B0000}"/>
    <cellStyle name="Percent 4 6 3 4" xfId="35864" xr:uid="{00000000-0005-0000-0000-00009B8B0000}"/>
    <cellStyle name="Percent 4 6 3 4 2" xfId="35865" xr:uid="{00000000-0005-0000-0000-00009C8B0000}"/>
    <cellStyle name="Percent 4 6 3 5" xfId="35866" xr:uid="{00000000-0005-0000-0000-00009D8B0000}"/>
    <cellStyle name="Percent 4 6 3 5 2" xfId="35867" xr:uid="{00000000-0005-0000-0000-00009E8B0000}"/>
    <cellStyle name="Percent 4 6 3 6" xfId="35868" xr:uid="{00000000-0005-0000-0000-00009F8B0000}"/>
    <cellStyle name="Percent 4 6 4" xfId="35869" xr:uid="{00000000-0005-0000-0000-0000A08B0000}"/>
    <cellStyle name="Percent 4 6 4 2" xfId="35870" xr:uid="{00000000-0005-0000-0000-0000A18B0000}"/>
    <cellStyle name="Percent 4 6 4 2 2" xfId="35871" xr:uid="{00000000-0005-0000-0000-0000A28B0000}"/>
    <cellStyle name="Percent 4 6 4 3" xfId="35872" xr:uid="{00000000-0005-0000-0000-0000A38B0000}"/>
    <cellStyle name="Percent 4 6 5" xfId="35873" xr:uid="{00000000-0005-0000-0000-0000A48B0000}"/>
    <cellStyle name="Percent 4 6 5 2" xfId="35874" xr:uid="{00000000-0005-0000-0000-0000A58B0000}"/>
    <cellStyle name="Percent 4 6 5 2 2" xfId="35875" xr:uid="{00000000-0005-0000-0000-0000A68B0000}"/>
    <cellStyle name="Percent 4 6 5 3" xfId="35876" xr:uid="{00000000-0005-0000-0000-0000A78B0000}"/>
    <cellStyle name="Percent 4 6 6" xfId="35877" xr:uid="{00000000-0005-0000-0000-0000A88B0000}"/>
    <cellStyle name="Percent 4 6 6 2" xfId="35878" xr:uid="{00000000-0005-0000-0000-0000A98B0000}"/>
    <cellStyle name="Percent 4 6 7" xfId="35879" xr:uid="{00000000-0005-0000-0000-0000AA8B0000}"/>
    <cellStyle name="Percent 4 6 7 2" xfId="35880" xr:uid="{00000000-0005-0000-0000-0000AB8B0000}"/>
    <cellStyle name="Percent 4 6 8" xfId="35881" xr:uid="{00000000-0005-0000-0000-0000AC8B0000}"/>
    <cellStyle name="Percent 4 7" xfId="35882" xr:uid="{00000000-0005-0000-0000-0000AD8B0000}"/>
    <cellStyle name="Percent 4 7 2" xfId="35883" xr:uid="{00000000-0005-0000-0000-0000AE8B0000}"/>
    <cellStyle name="Percent 4 7 2 2" xfId="35884" xr:uid="{00000000-0005-0000-0000-0000AF8B0000}"/>
    <cellStyle name="Percent 4 7 2 2 2" xfId="35885" xr:uid="{00000000-0005-0000-0000-0000B08B0000}"/>
    <cellStyle name="Percent 4 7 2 2 2 2" xfId="35886" xr:uid="{00000000-0005-0000-0000-0000B18B0000}"/>
    <cellStyle name="Percent 4 7 2 2 3" xfId="35887" xr:uid="{00000000-0005-0000-0000-0000B28B0000}"/>
    <cellStyle name="Percent 4 7 2 3" xfId="35888" xr:uid="{00000000-0005-0000-0000-0000B38B0000}"/>
    <cellStyle name="Percent 4 7 2 3 2" xfId="35889" xr:uid="{00000000-0005-0000-0000-0000B48B0000}"/>
    <cellStyle name="Percent 4 7 2 3 2 2" xfId="35890" xr:uid="{00000000-0005-0000-0000-0000B58B0000}"/>
    <cellStyle name="Percent 4 7 2 3 3" xfId="35891" xr:uid="{00000000-0005-0000-0000-0000B68B0000}"/>
    <cellStyle name="Percent 4 7 2 4" xfId="35892" xr:uid="{00000000-0005-0000-0000-0000B78B0000}"/>
    <cellStyle name="Percent 4 7 2 4 2" xfId="35893" xr:uid="{00000000-0005-0000-0000-0000B88B0000}"/>
    <cellStyle name="Percent 4 7 2 5" xfId="35894" xr:uid="{00000000-0005-0000-0000-0000B98B0000}"/>
    <cellStyle name="Percent 4 7 2 5 2" xfId="35895" xr:uid="{00000000-0005-0000-0000-0000BA8B0000}"/>
    <cellStyle name="Percent 4 7 2 6" xfId="35896" xr:uid="{00000000-0005-0000-0000-0000BB8B0000}"/>
    <cellStyle name="Percent 4 7 3" xfId="35897" xr:uid="{00000000-0005-0000-0000-0000BC8B0000}"/>
    <cellStyle name="Percent 4 7 3 2" xfId="35898" xr:uid="{00000000-0005-0000-0000-0000BD8B0000}"/>
    <cellStyle name="Percent 4 7 3 2 2" xfId="35899" xr:uid="{00000000-0005-0000-0000-0000BE8B0000}"/>
    <cellStyle name="Percent 4 7 3 3" xfId="35900" xr:uid="{00000000-0005-0000-0000-0000BF8B0000}"/>
    <cellStyle name="Percent 4 7 4" xfId="35901" xr:uid="{00000000-0005-0000-0000-0000C08B0000}"/>
    <cellStyle name="Percent 4 7 4 2" xfId="35902" xr:uid="{00000000-0005-0000-0000-0000C18B0000}"/>
    <cellStyle name="Percent 4 7 4 2 2" xfId="35903" xr:uid="{00000000-0005-0000-0000-0000C28B0000}"/>
    <cellStyle name="Percent 4 7 4 3" xfId="35904" xr:uid="{00000000-0005-0000-0000-0000C38B0000}"/>
    <cellStyle name="Percent 4 7 5" xfId="35905" xr:uid="{00000000-0005-0000-0000-0000C48B0000}"/>
    <cellStyle name="Percent 4 7 5 2" xfId="35906" xr:uid="{00000000-0005-0000-0000-0000C58B0000}"/>
    <cellStyle name="Percent 4 7 6" xfId="35907" xr:uid="{00000000-0005-0000-0000-0000C68B0000}"/>
    <cellStyle name="Percent 4 7 6 2" xfId="35908" xr:uid="{00000000-0005-0000-0000-0000C78B0000}"/>
    <cellStyle name="Percent 4 7 7" xfId="35909" xr:uid="{00000000-0005-0000-0000-0000C88B0000}"/>
    <cellStyle name="Percent 4 8" xfId="35910" xr:uid="{00000000-0005-0000-0000-0000C98B0000}"/>
    <cellStyle name="Percent 4 8 2" xfId="35911" xr:uid="{00000000-0005-0000-0000-0000CA8B0000}"/>
    <cellStyle name="Percent 4 8 2 2" xfId="35912" xr:uid="{00000000-0005-0000-0000-0000CB8B0000}"/>
    <cellStyle name="Percent 4 8 2 2 2" xfId="35913" xr:uid="{00000000-0005-0000-0000-0000CC8B0000}"/>
    <cellStyle name="Percent 4 8 2 2 2 2" xfId="35914" xr:uid="{00000000-0005-0000-0000-0000CD8B0000}"/>
    <cellStyle name="Percent 4 8 2 2 3" xfId="35915" xr:uid="{00000000-0005-0000-0000-0000CE8B0000}"/>
    <cellStyle name="Percent 4 8 2 3" xfId="35916" xr:uid="{00000000-0005-0000-0000-0000CF8B0000}"/>
    <cellStyle name="Percent 4 8 2 3 2" xfId="35917" xr:uid="{00000000-0005-0000-0000-0000D08B0000}"/>
    <cellStyle name="Percent 4 8 2 3 2 2" xfId="35918" xr:uid="{00000000-0005-0000-0000-0000D18B0000}"/>
    <cellStyle name="Percent 4 8 2 3 3" xfId="35919" xr:uid="{00000000-0005-0000-0000-0000D28B0000}"/>
    <cellStyle name="Percent 4 8 2 4" xfId="35920" xr:uid="{00000000-0005-0000-0000-0000D38B0000}"/>
    <cellStyle name="Percent 4 8 2 4 2" xfId="35921" xr:uid="{00000000-0005-0000-0000-0000D48B0000}"/>
    <cellStyle name="Percent 4 8 2 5" xfId="35922" xr:uid="{00000000-0005-0000-0000-0000D58B0000}"/>
    <cellStyle name="Percent 4 8 2 5 2" xfId="35923" xr:uid="{00000000-0005-0000-0000-0000D68B0000}"/>
    <cellStyle name="Percent 4 8 2 6" xfId="35924" xr:uid="{00000000-0005-0000-0000-0000D78B0000}"/>
    <cellStyle name="Percent 4 8 3" xfId="35925" xr:uid="{00000000-0005-0000-0000-0000D88B0000}"/>
    <cellStyle name="Percent 4 8 3 2" xfId="35926" xr:uid="{00000000-0005-0000-0000-0000D98B0000}"/>
    <cellStyle name="Percent 4 8 3 2 2" xfId="35927" xr:uid="{00000000-0005-0000-0000-0000DA8B0000}"/>
    <cellStyle name="Percent 4 8 3 3" xfId="35928" xr:uid="{00000000-0005-0000-0000-0000DB8B0000}"/>
    <cellStyle name="Percent 4 8 4" xfId="35929" xr:uid="{00000000-0005-0000-0000-0000DC8B0000}"/>
    <cellStyle name="Percent 4 8 4 2" xfId="35930" xr:uid="{00000000-0005-0000-0000-0000DD8B0000}"/>
    <cellStyle name="Percent 4 8 4 2 2" xfId="35931" xr:uid="{00000000-0005-0000-0000-0000DE8B0000}"/>
    <cellStyle name="Percent 4 8 4 3" xfId="35932" xr:uid="{00000000-0005-0000-0000-0000DF8B0000}"/>
    <cellStyle name="Percent 4 8 5" xfId="35933" xr:uid="{00000000-0005-0000-0000-0000E08B0000}"/>
    <cellStyle name="Percent 4 8 5 2" xfId="35934" xr:uid="{00000000-0005-0000-0000-0000E18B0000}"/>
    <cellStyle name="Percent 4 8 6" xfId="35935" xr:uid="{00000000-0005-0000-0000-0000E28B0000}"/>
    <cellStyle name="Percent 4 8 6 2" xfId="35936" xr:uid="{00000000-0005-0000-0000-0000E38B0000}"/>
    <cellStyle name="Percent 4 8 7" xfId="35937" xr:uid="{00000000-0005-0000-0000-0000E48B0000}"/>
    <cellStyle name="Percent 4 9" xfId="35938" xr:uid="{00000000-0005-0000-0000-0000E58B0000}"/>
    <cellStyle name="Percent 4 9 2" xfId="35939" xr:uid="{00000000-0005-0000-0000-0000E68B0000}"/>
    <cellStyle name="Percent 4 9 2 2" xfId="35940" xr:uid="{00000000-0005-0000-0000-0000E78B0000}"/>
    <cellStyle name="Percent 4 9 2 2 2" xfId="35941" xr:uid="{00000000-0005-0000-0000-0000E88B0000}"/>
    <cellStyle name="Percent 4 9 2 3" xfId="35942" xr:uid="{00000000-0005-0000-0000-0000E98B0000}"/>
    <cellStyle name="Percent 4 9 3" xfId="35943" xr:uid="{00000000-0005-0000-0000-0000EA8B0000}"/>
    <cellStyle name="Percent 4 9 3 2" xfId="35944" xr:uid="{00000000-0005-0000-0000-0000EB8B0000}"/>
    <cellStyle name="Percent 4 9 3 2 2" xfId="35945" xr:uid="{00000000-0005-0000-0000-0000EC8B0000}"/>
    <cellStyle name="Percent 4 9 3 3" xfId="35946" xr:uid="{00000000-0005-0000-0000-0000ED8B0000}"/>
    <cellStyle name="Percent 4 9 4" xfId="35947" xr:uid="{00000000-0005-0000-0000-0000EE8B0000}"/>
    <cellStyle name="Percent 4 9 4 2" xfId="35948" xr:uid="{00000000-0005-0000-0000-0000EF8B0000}"/>
    <cellStyle name="Percent 4 9 5" xfId="35949" xr:uid="{00000000-0005-0000-0000-0000F08B0000}"/>
    <cellStyle name="Percent 4 9 5 2" xfId="35950" xr:uid="{00000000-0005-0000-0000-0000F18B0000}"/>
    <cellStyle name="Percent 4 9 6" xfId="35951" xr:uid="{00000000-0005-0000-0000-0000F28B0000}"/>
    <cellStyle name="Percent 5" xfId="113" xr:uid="{00000000-0005-0000-0000-0000F38B0000}"/>
    <cellStyle name="Percent 5 2" xfId="638" xr:uid="{00000000-0005-0000-0000-0000F48B0000}"/>
    <cellStyle name="Percent 5 3" xfId="38266" xr:uid="{00000000-0005-0000-0000-0000F58B0000}"/>
    <cellStyle name="Percent 6" xfId="639" xr:uid="{00000000-0005-0000-0000-0000F68B0000}"/>
    <cellStyle name="Percent 6 10" xfId="35952" xr:uid="{00000000-0005-0000-0000-0000F78B0000}"/>
    <cellStyle name="Percent 6 10 2" xfId="35953" xr:uid="{00000000-0005-0000-0000-0000F88B0000}"/>
    <cellStyle name="Percent 6 11" xfId="35954" xr:uid="{00000000-0005-0000-0000-0000F98B0000}"/>
    <cellStyle name="Percent 6 11 2" xfId="35955" xr:uid="{00000000-0005-0000-0000-0000FA8B0000}"/>
    <cellStyle name="Percent 6 12" xfId="35956" xr:uid="{00000000-0005-0000-0000-0000FB8B0000}"/>
    <cellStyle name="Percent 6 2" xfId="35957" xr:uid="{00000000-0005-0000-0000-0000FC8B0000}"/>
    <cellStyle name="Percent 6 2 10" xfId="35958" xr:uid="{00000000-0005-0000-0000-0000FD8B0000}"/>
    <cellStyle name="Percent 6 2 10 2" xfId="35959" xr:uid="{00000000-0005-0000-0000-0000FE8B0000}"/>
    <cellStyle name="Percent 6 2 11" xfId="35960" xr:uid="{00000000-0005-0000-0000-0000FF8B0000}"/>
    <cellStyle name="Percent 6 2 2" xfId="35961" xr:uid="{00000000-0005-0000-0000-0000008C0000}"/>
    <cellStyle name="Percent 6 2 2 10" xfId="35962" xr:uid="{00000000-0005-0000-0000-0000018C0000}"/>
    <cellStyle name="Percent 6 2 2 2" xfId="35963" xr:uid="{00000000-0005-0000-0000-0000028C0000}"/>
    <cellStyle name="Percent 6 2 2 2 2" xfId="35964" xr:uid="{00000000-0005-0000-0000-0000038C0000}"/>
    <cellStyle name="Percent 6 2 2 2 2 2" xfId="35965" xr:uid="{00000000-0005-0000-0000-0000048C0000}"/>
    <cellStyle name="Percent 6 2 2 2 2 2 2" xfId="35966" xr:uid="{00000000-0005-0000-0000-0000058C0000}"/>
    <cellStyle name="Percent 6 2 2 2 2 2 2 2" xfId="35967" xr:uid="{00000000-0005-0000-0000-0000068C0000}"/>
    <cellStyle name="Percent 6 2 2 2 2 2 2 2 2" xfId="35968" xr:uid="{00000000-0005-0000-0000-0000078C0000}"/>
    <cellStyle name="Percent 6 2 2 2 2 2 2 3" xfId="35969" xr:uid="{00000000-0005-0000-0000-0000088C0000}"/>
    <cellStyle name="Percent 6 2 2 2 2 2 3" xfId="35970" xr:uid="{00000000-0005-0000-0000-0000098C0000}"/>
    <cellStyle name="Percent 6 2 2 2 2 2 3 2" xfId="35971" xr:uid="{00000000-0005-0000-0000-00000A8C0000}"/>
    <cellStyle name="Percent 6 2 2 2 2 2 3 2 2" xfId="35972" xr:uid="{00000000-0005-0000-0000-00000B8C0000}"/>
    <cellStyle name="Percent 6 2 2 2 2 2 3 3" xfId="35973" xr:uid="{00000000-0005-0000-0000-00000C8C0000}"/>
    <cellStyle name="Percent 6 2 2 2 2 2 4" xfId="35974" xr:uid="{00000000-0005-0000-0000-00000D8C0000}"/>
    <cellStyle name="Percent 6 2 2 2 2 2 4 2" xfId="35975" xr:uid="{00000000-0005-0000-0000-00000E8C0000}"/>
    <cellStyle name="Percent 6 2 2 2 2 2 5" xfId="35976" xr:uid="{00000000-0005-0000-0000-00000F8C0000}"/>
    <cellStyle name="Percent 6 2 2 2 2 2 5 2" xfId="35977" xr:uid="{00000000-0005-0000-0000-0000108C0000}"/>
    <cellStyle name="Percent 6 2 2 2 2 2 6" xfId="35978" xr:uid="{00000000-0005-0000-0000-0000118C0000}"/>
    <cellStyle name="Percent 6 2 2 2 2 3" xfId="35979" xr:uid="{00000000-0005-0000-0000-0000128C0000}"/>
    <cellStyle name="Percent 6 2 2 2 2 3 2" xfId="35980" xr:uid="{00000000-0005-0000-0000-0000138C0000}"/>
    <cellStyle name="Percent 6 2 2 2 2 3 2 2" xfId="35981" xr:uid="{00000000-0005-0000-0000-0000148C0000}"/>
    <cellStyle name="Percent 6 2 2 2 2 3 3" xfId="35982" xr:uid="{00000000-0005-0000-0000-0000158C0000}"/>
    <cellStyle name="Percent 6 2 2 2 2 4" xfId="35983" xr:uid="{00000000-0005-0000-0000-0000168C0000}"/>
    <cellStyle name="Percent 6 2 2 2 2 4 2" xfId="35984" xr:uid="{00000000-0005-0000-0000-0000178C0000}"/>
    <cellStyle name="Percent 6 2 2 2 2 4 2 2" xfId="35985" xr:uid="{00000000-0005-0000-0000-0000188C0000}"/>
    <cellStyle name="Percent 6 2 2 2 2 4 3" xfId="35986" xr:uid="{00000000-0005-0000-0000-0000198C0000}"/>
    <cellStyle name="Percent 6 2 2 2 2 5" xfId="35987" xr:uid="{00000000-0005-0000-0000-00001A8C0000}"/>
    <cellStyle name="Percent 6 2 2 2 2 5 2" xfId="35988" xr:uid="{00000000-0005-0000-0000-00001B8C0000}"/>
    <cellStyle name="Percent 6 2 2 2 2 6" xfId="35989" xr:uid="{00000000-0005-0000-0000-00001C8C0000}"/>
    <cellStyle name="Percent 6 2 2 2 2 6 2" xfId="35990" xr:uid="{00000000-0005-0000-0000-00001D8C0000}"/>
    <cellStyle name="Percent 6 2 2 2 2 7" xfId="35991" xr:uid="{00000000-0005-0000-0000-00001E8C0000}"/>
    <cellStyle name="Percent 6 2 2 2 3" xfId="35992" xr:uid="{00000000-0005-0000-0000-00001F8C0000}"/>
    <cellStyle name="Percent 6 2 2 2 3 2" xfId="35993" xr:uid="{00000000-0005-0000-0000-0000208C0000}"/>
    <cellStyle name="Percent 6 2 2 2 3 2 2" xfId="35994" xr:uid="{00000000-0005-0000-0000-0000218C0000}"/>
    <cellStyle name="Percent 6 2 2 2 3 2 2 2" xfId="35995" xr:uid="{00000000-0005-0000-0000-0000228C0000}"/>
    <cellStyle name="Percent 6 2 2 2 3 2 3" xfId="35996" xr:uid="{00000000-0005-0000-0000-0000238C0000}"/>
    <cellStyle name="Percent 6 2 2 2 3 3" xfId="35997" xr:uid="{00000000-0005-0000-0000-0000248C0000}"/>
    <cellStyle name="Percent 6 2 2 2 3 3 2" xfId="35998" xr:uid="{00000000-0005-0000-0000-0000258C0000}"/>
    <cellStyle name="Percent 6 2 2 2 3 3 2 2" xfId="35999" xr:uid="{00000000-0005-0000-0000-0000268C0000}"/>
    <cellStyle name="Percent 6 2 2 2 3 3 3" xfId="36000" xr:uid="{00000000-0005-0000-0000-0000278C0000}"/>
    <cellStyle name="Percent 6 2 2 2 3 4" xfId="36001" xr:uid="{00000000-0005-0000-0000-0000288C0000}"/>
    <cellStyle name="Percent 6 2 2 2 3 4 2" xfId="36002" xr:uid="{00000000-0005-0000-0000-0000298C0000}"/>
    <cellStyle name="Percent 6 2 2 2 3 5" xfId="36003" xr:uid="{00000000-0005-0000-0000-00002A8C0000}"/>
    <cellStyle name="Percent 6 2 2 2 3 5 2" xfId="36004" xr:uid="{00000000-0005-0000-0000-00002B8C0000}"/>
    <cellStyle name="Percent 6 2 2 2 3 6" xfId="36005" xr:uid="{00000000-0005-0000-0000-00002C8C0000}"/>
    <cellStyle name="Percent 6 2 2 2 4" xfId="36006" xr:uid="{00000000-0005-0000-0000-00002D8C0000}"/>
    <cellStyle name="Percent 6 2 2 2 4 2" xfId="36007" xr:uid="{00000000-0005-0000-0000-00002E8C0000}"/>
    <cellStyle name="Percent 6 2 2 2 4 2 2" xfId="36008" xr:uid="{00000000-0005-0000-0000-00002F8C0000}"/>
    <cellStyle name="Percent 6 2 2 2 4 3" xfId="36009" xr:uid="{00000000-0005-0000-0000-0000308C0000}"/>
    <cellStyle name="Percent 6 2 2 2 5" xfId="36010" xr:uid="{00000000-0005-0000-0000-0000318C0000}"/>
    <cellStyle name="Percent 6 2 2 2 5 2" xfId="36011" xr:uid="{00000000-0005-0000-0000-0000328C0000}"/>
    <cellStyle name="Percent 6 2 2 2 5 2 2" xfId="36012" xr:uid="{00000000-0005-0000-0000-0000338C0000}"/>
    <cellStyle name="Percent 6 2 2 2 5 3" xfId="36013" xr:uid="{00000000-0005-0000-0000-0000348C0000}"/>
    <cellStyle name="Percent 6 2 2 2 6" xfId="36014" xr:uid="{00000000-0005-0000-0000-0000358C0000}"/>
    <cellStyle name="Percent 6 2 2 2 6 2" xfId="36015" xr:uid="{00000000-0005-0000-0000-0000368C0000}"/>
    <cellStyle name="Percent 6 2 2 2 7" xfId="36016" xr:uid="{00000000-0005-0000-0000-0000378C0000}"/>
    <cellStyle name="Percent 6 2 2 2 7 2" xfId="36017" xr:uid="{00000000-0005-0000-0000-0000388C0000}"/>
    <cellStyle name="Percent 6 2 2 2 8" xfId="36018" xr:uid="{00000000-0005-0000-0000-0000398C0000}"/>
    <cellStyle name="Percent 6 2 2 3" xfId="36019" xr:uid="{00000000-0005-0000-0000-00003A8C0000}"/>
    <cellStyle name="Percent 6 2 2 3 2" xfId="36020" xr:uid="{00000000-0005-0000-0000-00003B8C0000}"/>
    <cellStyle name="Percent 6 2 2 3 2 2" xfId="36021" xr:uid="{00000000-0005-0000-0000-00003C8C0000}"/>
    <cellStyle name="Percent 6 2 2 3 2 2 2" xfId="36022" xr:uid="{00000000-0005-0000-0000-00003D8C0000}"/>
    <cellStyle name="Percent 6 2 2 3 2 2 2 2" xfId="36023" xr:uid="{00000000-0005-0000-0000-00003E8C0000}"/>
    <cellStyle name="Percent 6 2 2 3 2 2 3" xfId="36024" xr:uid="{00000000-0005-0000-0000-00003F8C0000}"/>
    <cellStyle name="Percent 6 2 2 3 2 3" xfId="36025" xr:uid="{00000000-0005-0000-0000-0000408C0000}"/>
    <cellStyle name="Percent 6 2 2 3 2 3 2" xfId="36026" xr:uid="{00000000-0005-0000-0000-0000418C0000}"/>
    <cellStyle name="Percent 6 2 2 3 2 3 2 2" xfId="36027" xr:uid="{00000000-0005-0000-0000-0000428C0000}"/>
    <cellStyle name="Percent 6 2 2 3 2 3 3" xfId="36028" xr:uid="{00000000-0005-0000-0000-0000438C0000}"/>
    <cellStyle name="Percent 6 2 2 3 2 4" xfId="36029" xr:uid="{00000000-0005-0000-0000-0000448C0000}"/>
    <cellStyle name="Percent 6 2 2 3 2 4 2" xfId="36030" xr:uid="{00000000-0005-0000-0000-0000458C0000}"/>
    <cellStyle name="Percent 6 2 2 3 2 5" xfId="36031" xr:uid="{00000000-0005-0000-0000-0000468C0000}"/>
    <cellStyle name="Percent 6 2 2 3 2 5 2" xfId="36032" xr:uid="{00000000-0005-0000-0000-0000478C0000}"/>
    <cellStyle name="Percent 6 2 2 3 2 6" xfId="36033" xr:uid="{00000000-0005-0000-0000-0000488C0000}"/>
    <cellStyle name="Percent 6 2 2 3 3" xfId="36034" xr:uid="{00000000-0005-0000-0000-0000498C0000}"/>
    <cellStyle name="Percent 6 2 2 3 3 2" xfId="36035" xr:uid="{00000000-0005-0000-0000-00004A8C0000}"/>
    <cellStyle name="Percent 6 2 2 3 3 2 2" xfId="36036" xr:uid="{00000000-0005-0000-0000-00004B8C0000}"/>
    <cellStyle name="Percent 6 2 2 3 3 3" xfId="36037" xr:uid="{00000000-0005-0000-0000-00004C8C0000}"/>
    <cellStyle name="Percent 6 2 2 3 4" xfId="36038" xr:uid="{00000000-0005-0000-0000-00004D8C0000}"/>
    <cellStyle name="Percent 6 2 2 3 4 2" xfId="36039" xr:uid="{00000000-0005-0000-0000-00004E8C0000}"/>
    <cellStyle name="Percent 6 2 2 3 4 2 2" xfId="36040" xr:uid="{00000000-0005-0000-0000-00004F8C0000}"/>
    <cellStyle name="Percent 6 2 2 3 4 3" xfId="36041" xr:uid="{00000000-0005-0000-0000-0000508C0000}"/>
    <cellStyle name="Percent 6 2 2 3 5" xfId="36042" xr:uid="{00000000-0005-0000-0000-0000518C0000}"/>
    <cellStyle name="Percent 6 2 2 3 5 2" xfId="36043" xr:uid="{00000000-0005-0000-0000-0000528C0000}"/>
    <cellStyle name="Percent 6 2 2 3 6" xfId="36044" xr:uid="{00000000-0005-0000-0000-0000538C0000}"/>
    <cellStyle name="Percent 6 2 2 3 6 2" xfId="36045" xr:uid="{00000000-0005-0000-0000-0000548C0000}"/>
    <cellStyle name="Percent 6 2 2 3 7" xfId="36046" xr:uid="{00000000-0005-0000-0000-0000558C0000}"/>
    <cellStyle name="Percent 6 2 2 4" xfId="36047" xr:uid="{00000000-0005-0000-0000-0000568C0000}"/>
    <cellStyle name="Percent 6 2 2 4 2" xfId="36048" xr:uid="{00000000-0005-0000-0000-0000578C0000}"/>
    <cellStyle name="Percent 6 2 2 4 2 2" xfId="36049" xr:uid="{00000000-0005-0000-0000-0000588C0000}"/>
    <cellStyle name="Percent 6 2 2 4 2 2 2" xfId="36050" xr:uid="{00000000-0005-0000-0000-0000598C0000}"/>
    <cellStyle name="Percent 6 2 2 4 2 2 2 2" xfId="36051" xr:uid="{00000000-0005-0000-0000-00005A8C0000}"/>
    <cellStyle name="Percent 6 2 2 4 2 2 3" xfId="36052" xr:uid="{00000000-0005-0000-0000-00005B8C0000}"/>
    <cellStyle name="Percent 6 2 2 4 2 3" xfId="36053" xr:uid="{00000000-0005-0000-0000-00005C8C0000}"/>
    <cellStyle name="Percent 6 2 2 4 2 3 2" xfId="36054" xr:uid="{00000000-0005-0000-0000-00005D8C0000}"/>
    <cellStyle name="Percent 6 2 2 4 2 3 2 2" xfId="36055" xr:uid="{00000000-0005-0000-0000-00005E8C0000}"/>
    <cellStyle name="Percent 6 2 2 4 2 3 3" xfId="36056" xr:uid="{00000000-0005-0000-0000-00005F8C0000}"/>
    <cellStyle name="Percent 6 2 2 4 2 4" xfId="36057" xr:uid="{00000000-0005-0000-0000-0000608C0000}"/>
    <cellStyle name="Percent 6 2 2 4 2 4 2" xfId="36058" xr:uid="{00000000-0005-0000-0000-0000618C0000}"/>
    <cellStyle name="Percent 6 2 2 4 2 5" xfId="36059" xr:uid="{00000000-0005-0000-0000-0000628C0000}"/>
    <cellStyle name="Percent 6 2 2 4 2 5 2" xfId="36060" xr:uid="{00000000-0005-0000-0000-0000638C0000}"/>
    <cellStyle name="Percent 6 2 2 4 2 6" xfId="36061" xr:uid="{00000000-0005-0000-0000-0000648C0000}"/>
    <cellStyle name="Percent 6 2 2 4 3" xfId="36062" xr:uid="{00000000-0005-0000-0000-0000658C0000}"/>
    <cellStyle name="Percent 6 2 2 4 3 2" xfId="36063" xr:uid="{00000000-0005-0000-0000-0000668C0000}"/>
    <cellStyle name="Percent 6 2 2 4 3 2 2" xfId="36064" xr:uid="{00000000-0005-0000-0000-0000678C0000}"/>
    <cellStyle name="Percent 6 2 2 4 3 3" xfId="36065" xr:uid="{00000000-0005-0000-0000-0000688C0000}"/>
    <cellStyle name="Percent 6 2 2 4 4" xfId="36066" xr:uid="{00000000-0005-0000-0000-0000698C0000}"/>
    <cellStyle name="Percent 6 2 2 4 4 2" xfId="36067" xr:uid="{00000000-0005-0000-0000-00006A8C0000}"/>
    <cellStyle name="Percent 6 2 2 4 4 2 2" xfId="36068" xr:uid="{00000000-0005-0000-0000-00006B8C0000}"/>
    <cellStyle name="Percent 6 2 2 4 4 3" xfId="36069" xr:uid="{00000000-0005-0000-0000-00006C8C0000}"/>
    <cellStyle name="Percent 6 2 2 4 5" xfId="36070" xr:uid="{00000000-0005-0000-0000-00006D8C0000}"/>
    <cellStyle name="Percent 6 2 2 4 5 2" xfId="36071" xr:uid="{00000000-0005-0000-0000-00006E8C0000}"/>
    <cellStyle name="Percent 6 2 2 4 6" xfId="36072" xr:uid="{00000000-0005-0000-0000-00006F8C0000}"/>
    <cellStyle name="Percent 6 2 2 4 6 2" xfId="36073" xr:uid="{00000000-0005-0000-0000-0000708C0000}"/>
    <cellStyle name="Percent 6 2 2 4 7" xfId="36074" xr:uid="{00000000-0005-0000-0000-0000718C0000}"/>
    <cellStyle name="Percent 6 2 2 5" xfId="36075" xr:uid="{00000000-0005-0000-0000-0000728C0000}"/>
    <cellStyle name="Percent 6 2 2 5 2" xfId="36076" xr:uid="{00000000-0005-0000-0000-0000738C0000}"/>
    <cellStyle name="Percent 6 2 2 5 2 2" xfId="36077" xr:uid="{00000000-0005-0000-0000-0000748C0000}"/>
    <cellStyle name="Percent 6 2 2 5 2 2 2" xfId="36078" xr:uid="{00000000-0005-0000-0000-0000758C0000}"/>
    <cellStyle name="Percent 6 2 2 5 2 3" xfId="36079" xr:uid="{00000000-0005-0000-0000-0000768C0000}"/>
    <cellStyle name="Percent 6 2 2 5 3" xfId="36080" xr:uid="{00000000-0005-0000-0000-0000778C0000}"/>
    <cellStyle name="Percent 6 2 2 5 3 2" xfId="36081" xr:uid="{00000000-0005-0000-0000-0000788C0000}"/>
    <cellStyle name="Percent 6 2 2 5 3 2 2" xfId="36082" xr:uid="{00000000-0005-0000-0000-0000798C0000}"/>
    <cellStyle name="Percent 6 2 2 5 3 3" xfId="36083" xr:uid="{00000000-0005-0000-0000-00007A8C0000}"/>
    <cellStyle name="Percent 6 2 2 5 4" xfId="36084" xr:uid="{00000000-0005-0000-0000-00007B8C0000}"/>
    <cellStyle name="Percent 6 2 2 5 4 2" xfId="36085" xr:uid="{00000000-0005-0000-0000-00007C8C0000}"/>
    <cellStyle name="Percent 6 2 2 5 5" xfId="36086" xr:uid="{00000000-0005-0000-0000-00007D8C0000}"/>
    <cellStyle name="Percent 6 2 2 5 5 2" xfId="36087" xr:uid="{00000000-0005-0000-0000-00007E8C0000}"/>
    <cellStyle name="Percent 6 2 2 5 6" xfId="36088" xr:uid="{00000000-0005-0000-0000-00007F8C0000}"/>
    <cellStyle name="Percent 6 2 2 6" xfId="36089" xr:uid="{00000000-0005-0000-0000-0000808C0000}"/>
    <cellStyle name="Percent 6 2 2 6 2" xfId="36090" xr:uid="{00000000-0005-0000-0000-0000818C0000}"/>
    <cellStyle name="Percent 6 2 2 6 2 2" xfId="36091" xr:uid="{00000000-0005-0000-0000-0000828C0000}"/>
    <cellStyle name="Percent 6 2 2 6 3" xfId="36092" xr:uid="{00000000-0005-0000-0000-0000838C0000}"/>
    <cellStyle name="Percent 6 2 2 7" xfId="36093" xr:uid="{00000000-0005-0000-0000-0000848C0000}"/>
    <cellStyle name="Percent 6 2 2 7 2" xfId="36094" xr:uid="{00000000-0005-0000-0000-0000858C0000}"/>
    <cellStyle name="Percent 6 2 2 7 2 2" xfId="36095" xr:uid="{00000000-0005-0000-0000-0000868C0000}"/>
    <cellStyle name="Percent 6 2 2 7 3" xfId="36096" xr:uid="{00000000-0005-0000-0000-0000878C0000}"/>
    <cellStyle name="Percent 6 2 2 8" xfId="36097" xr:uid="{00000000-0005-0000-0000-0000888C0000}"/>
    <cellStyle name="Percent 6 2 2 8 2" xfId="36098" xr:uid="{00000000-0005-0000-0000-0000898C0000}"/>
    <cellStyle name="Percent 6 2 2 9" xfId="36099" xr:uid="{00000000-0005-0000-0000-00008A8C0000}"/>
    <cellStyle name="Percent 6 2 2 9 2" xfId="36100" xr:uid="{00000000-0005-0000-0000-00008B8C0000}"/>
    <cellStyle name="Percent 6 2 3" xfId="36101" xr:uid="{00000000-0005-0000-0000-00008C8C0000}"/>
    <cellStyle name="Percent 6 2 3 2" xfId="36102" xr:uid="{00000000-0005-0000-0000-00008D8C0000}"/>
    <cellStyle name="Percent 6 2 3 2 2" xfId="36103" xr:uid="{00000000-0005-0000-0000-00008E8C0000}"/>
    <cellStyle name="Percent 6 2 3 2 2 2" xfId="36104" xr:uid="{00000000-0005-0000-0000-00008F8C0000}"/>
    <cellStyle name="Percent 6 2 3 2 2 2 2" xfId="36105" xr:uid="{00000000-0005-0000-0000-0000908C0000}"/>
    <cellStyle name="Percent 6 2 3 2 2 2 2 2" xfId="36106" xr:uid="{00000000-0005-0000-0000-0000918C0000}"/>
    <cellStyle name="Percent 6 2 3 2 2 2 3" xfId="36107" xr:uid="{00000000-0005-0000-0000-0000928C0000}"/>
    <cellStyle name="Percent 6 2 3 2 2 3" xfId="36108" xr:uid="{00000000-0005-0000-0000-0000938C0000}"/>
    <cellStyle name="Percent 6 2 3 2 2 3 2" xfId="36109" xr:uid="{00000000-0005-0000-0000-0000948C0000}"/>
    <cellStyle name="Percent 6 2 3 2 2 3 2 2" xfId="36110" xr:uid="{00000000-0005-0000-0000-0000958C0000}"/>
    <cellStyle name="Percent 6 2 3 2 2 3 3" xfId="36111" xr:uid="{00000000-0005-0000-0000-0000968C0000}"/>
    <cellStyle name="Percent 6 2 3 2 2 4" xfId="36112" xr:uid="{00000000-0005-0000-0000-0000978C0000}"/>
    <cellStyle name="Percent 6 2 3 2 2 4 2" xfId="36113" xr:uid="{00000000-0005-0000-0000-0000988C0000}"/>
    <cellStyle name="Percent 6 2 3 2 2 5" xfId="36114" xr:uid="{00000000-0005-0000-0000-0000998C0000}"/>
    <cellStyle name="Percent 6 2 3 2 2 5 2" xfId="36115" xr:uid="{00000000-0005-0000-0000-00009A8C0000}"/>
    <cellStyle name="Percent 6 2 3 2 2 6" xfId="36116" xr:uid="{00000000-0005-0000-0000-00009B8C0000}"/>
    <cellStyle name="Percent 6 2 3 2 3" xfId="36117" xr:uid="{00000000-0005-0000-0000-00009C8C0000}"/>
    <cellStyle name="Percent 6 2 3 2 3 2" xfId="36118" xr:uid="{00000000-0005-0000-0000-00009D8C0000}"/>
    <cellStyle name="Percent 6 2 3 2 3 2 2" xfId="36119" xr:uid="{00000000-0005-0000-0000-00009E8C0000}"/>
    <cellStyle name="Percent 6 2 3 2 3 3" xfId="36120" xr:uid="{00000000-0005-0000-0000-00009F8C0000}"/>
    <cellStyle name="Percent 6 2 3 2 4" xfId="36121" xr:uid="{00000000-0005-0000-0000-0000A08C0000}"/>
    <cellStyle name="Percent 6 2 3 2 4 2" xfId="36122" xr:uid="{00000000-0005-0000-0000-0000A18C0000}"/>
    <cellStyle name="Percent 6 2 3 2 4 2 2" xfId="36123" xr:uid="{00000000-0005-0000-0000-0000A28C0000}"/>
    <cellStyle name="Percent 6 2 3 2 4 3" xfId="36124" xr:uid="{00000000-0005-0000-0000-0000A38C0000}"/>
    <cellStyle name="Percent 6 2 3 2 5" xfId="36125" xr:uid="{00000000-0005-0000-0000-0000A48C0000}"/>
    <cellStyle name="Percent 6 2 3 2 5 2" xfId="36126" xr:uid="{00000000-0005-0000-0000-0000A58C0000}"/>
    <cellStyle name="Percent 6 2 3 2 6" xfId="36127" xr:uid="{00000000-0005-0000-0000-0000A68C0000}"/>
    <cellStyle name="Percent 6 2 3 2 6 2" xfId="36128" xr:uid="{00000000-0005-0000-0000-0000A78C0000}"/>
    <cellStyle name="Percent 6 2 3 2 7" xfId="36129" xr:uid="{00000000-0005-0000-0000-0000A88C0000}"/>
    <cellStyle name="Percent 6 2 3 3" xfId="36130" xr:uid="{00000000-0005-0000-0000-0000A98C0000}"/>
    <cellStyle name="Percent 6 2 3 3 2" xfId="36131" xr:uid="{00000000-0005-0000-0000-0000AA8C0000}"/>
    <cellStyle name="Percent 6 2 3 3 2 2" xfId="36132" xr:uid="{00000000-0005-0000-0000-0000AB8C0000}"/>
    <cellStyle name="Percent 6 2 3 3 2 2 2" xfId="36133" xr:uid="{00000000-0005-0000-0000-0000AC8C0000}"/>
    <cellStyle name="Percent 6 2 3 3 2 3" xfId="36134" xr:uid="{00000000-0005-0000-0000-0000AD8C0000}"/>
    <cellStyle name="Percent 6 2 3 3 3" xfId="36135" xr:uid="{00000000-0005-0000-0000-0000AE8C0000}"/>
    <cellStyle name="Percent 6 2 3 3 3 2" xfId="36136" xr:uid="{00000000-0005-0000-0000-0000AF8C0000}"/>
    <cellStyle name="Percent 6 2 3 3 3 2 2" xfId="36137" xr:uid="{00000000-0005-0000-0000-0000B08C0000}"/>
    <cellStyle name="Percent 6 2 3 3 3 3" xfId="36138" xr:uid="{00000000-0005-0000-0000-0000B18C0000}"/>
    <cellStyle name="Percent 6 2 3 3 4" xfId="36139" xr:uid="{00000000-0005-0000-0000-0000B28C0000}"/>
    <cellStyle name="Percent 6 2 3 3 4 2" xfId="36140" xr:uid="{00000000-0005-0000-0000-0000B38C0000}"/>
    <cellStyle name="Percent 6 2 3 3 5" xfId="36141" xr:uid="{00000000-0005-0000-0000-0000B48C0000}"/>
    <cellStyle name="Percent 6 2 3 3 5 2" xfId="36142" xr:uid="{00000000-0005-0000-0000-0000B58C0000}"/>
    <cellStyle name="Percent 6 2 3 3 6" xfId="36143" xr:uid="{00000000-0005-0000-0000-0000B68C0000}"/>
    <cellStyle name="Percent 6 2 3 4" xfId="36144" xr:uid="{00000000-0005-0000-0000-0000B78C0000}"/>
    <cellStyle name="Percent 6 2 3 4 2" xfId="36145" xr:uid="{00000000-0005-0000-0000-0000B88C0000}"/>
    <cellStyle name="Percent 6 2 3 4 2 2" xfId="36146" xr:uid="{00000000-0005-0000-0000-0000B98C0000}"/>
    <cellStyle name="Percent 6 2 3 4 3" xfId="36147" xr:uid="{00000000-0005-0000-0000-0000BA8C0000}"/>
    <cellStyle name="Percent 6 2 3 5" xfId="36148" xr:uid="{00000000-0005-0000-0000-0000BB8C0000}"/>
    <cellStyle name="Percent 6 2 3 5 2" xfId="36149" xr:uid="{00000000-0005-0000-0000-0000BC8C0000}"/>
    <cellStyle name="Percent 6 2 3 5 2 2" xfId="36150" xr:uid="{00000000-0005-0000-0000-0000BD8C0000}"/>
    <cellStyle name="Percent 6 2 3 5 3" xfId="36151" xr:uid="{00000000-0005-0000-0000-0000BE8C0000}"/>
    <cellStyle name="Percent 6 2 3 6" xfId="36152" xr:uid="{00000000-0005-0000-0000-0000BF8C0000}"/>
    <cellStyle name="Percent 6 2 3 6 2" xfId="36153" xr:uid="{00000000-0005-0000-0000-0000C08C0000}"/>
    <cellStyle name="Percent 6 2 3 7" xfId="36154" xr:uid="{00000000-0005-0000-0000-0000C18C0000}"/>
    <cellStyle name="Percent 6 2 3 7 2" xfId="36155" xr:uid="{00000000-0005-0000-0000-0000C28C0000}"/>
    <cellStyle name="Percent 6 2 3 8" xfId="36156" xr:uid="{00000000-0005-0000-0000-0000C38C0000}"/>
    <cellStyle name="Percent 6 2 4" xfId="36157" xr:uid="{00000000-0005-0000-0000-0000C48C0000}"/>
    <cellStyle name="Percent 6 2 4 2" xfId="36158" xr:uid="{00000000-0005-0000-0000-0000C58C0000}"/>
    <cellStyle name="Percent 6 2 4 2 2" xfId="36159" xr:uid="{00000000-0005-0000-0000-0000C68C0000}"/>
    <cellStyle name="Percent 6 2 4 2 2 2" xfId="36160" xr:uid="{00000000-0005-0000-0000-0000C78C0000}"/>
    <cellStyle name="Percent 6 2 4 2 2 2 2" xfId="36161" xr:uid="{00000000-0005-0000-0000-0000C88C0000}"/>
    <cellStyle name="Percent 6 2 4 2 2 3" xfId="36162" xr:uid="{00000000-0005-0000-0000-0000C98C0000}"/>
    <cellStyle name="Percent 6 2 4 2 3" xfId="36163" xr:uid="{00000000-0005-0000-0000-0000CA8C0000}"/>
    <cellStyle name="Percent 6 2 4 2 3 2" xfId="36164" xr:uid="{00000000-0005-0000-0000-0000CB8C0000}"/>
    <cellStyle name="Percent 6 2 4 2 3 2 2" xfId="36165" xr:uid="{00000000-0005-0000-0000-0000CC8C0000}"/>
    <cellStyle name="Percent 6 2 4 2 3 3" xfId="36166" xr:uid="{00000000-0005-0000-0000-0000CD8C0000}"/>
    <cellStyle name="Percent 6 2 4 2 4" xfId="36167" xr:uid="{00000000-0005-0000-0000-0000CE8C0000}"/>
    <cellStyle name="Percent 6 2 4 2 4 2" xfId="36168" xr:uid="{00000000-0005-0000-0000-0000CF8C0000}"/>
    <cellStyle name="Percent 6 2 4 2 5" xfId="36169" xr:uid="{00000000-0005-0000-0000-0000D08C0000}"/>
    <cellStyle name="Percent 6 2 4 2 5 2" xfId="36170" xr:uid="{00000000-0005-0000-0000-0000D18C0000}"/>
    <cellStyle name="Percent 6 2 4 2 6" xfId="36171" xr:uid="{00000000-0005-0000-0000-0000D28C0000}"/>
    <cellStyle name="Percent 6 2 4 3" xfId="36172" xr:uid="{00000000-0005-0000-0000-0000D38C0000}"/>
    <cellStyle name="Percent 6 2 4 3 2" xfId="36173" xr:uid="{00000000-0005-0000-0000-0000D48C0000}"/>
    <cellStyle name="Percent 6 2 4 3 2 2" xfId="36174" xr:uid="{00000000-0005-0000-0000-0000D58C0000}"/>
    <cellStyle name="Percent 6 2 4 3 3" xfId="36175" xr:uid="{00000000-0005-0000-0000-0000D68C0000}"/>
    <cellStyle name="Percent 6 2 4 4" xfId="36176" xr:uid="{00000000-0005-0000-0000-0000D78C0000}"/>
    <cellStyle name="Percent 6 2 4 4 2" xfId="36177" xr:uid="{00000000-0005-0000-0000-0000D88C0000}"/>
    <cellStyle name="Percent 6 2 4 4 2 2" xfId="36178" xr:uid="{00000000-0005-0000-0000-0000D98C0000}"/>
    <cellStyle name="Percent 6 2 4 4 3" xfId="36179" xr:uid="{00000000-0005-0000-0000-0000DA8C0000}"/>
    <cellStyle name="Percent 6 2 4 5" xfId="36180" xr:uid="{00000000-0005-0000-0000-0000DB8C0000}"/>
    <cellStyle name="Percent 6 2 4 5 2" xfId="36181" xr:uid="{00000000-0005-0000-0000-0000DC8C0000}"/>
    <cellStyle name="Percent 6 2 4 6" xfId="36182" xr:uid="{00000000-0005-0000-0000-0000DD8C0000}"/>
    <cellStyle name="Percent 6 2 4 6 2" xfId="36183" xr:uid="{00000000-0005-0000-0000-0000DE8C0000}"/>
    <cellStyle name="Percent 6 2 4 7" xfId="36184" xr:uid="{00000000-0005-0000-0000-0000DF8C0000}"/>
    <cellStyle name="Percent 6 2 5" xfId="36185" xr:uid="{00000000-0005-0000-0000-0000E08C0000}"/>
    <cellStyle name="Percent 6 2 5 2" xfId="36186" xr:uid="{00000000-0005-0000-0000-0000E18C0000}"/>
    <cellStyle name="Percent 6 2 5 2 2" xfId="36187" xr:uid="{00000000-0005-0000-0000-0000E28C0000}"/>
    <cellStyle name="Percent 6 2 5 2 2 2" xfId="36188" xr:uid="{00000000-0005-0000-0000-0000E38C0000}"/>
    <cellStyle name="Percent 6 2 5 2 2 2 2" xfId="36189" xr:uid="{00000000-0005-0000-0000-0000E48C0000}"/>
    <cellStyle name="Percent 6 2 5 2 2 3" xfId="36190" xr:uid="{00000000-0005-0000-0000-0000E58C0000}"/>
    <cellStyle name="Percent 6 2 5 2 3" xfId="36191" xr:uid="{00000000-0005-0000-0000-0000E68C0000}"/>
    <cellStyle name="Percent 6 2 5 2 3 2" xfId="36192" xr:uid="{00000000-0005-0000-0000-0000E78C0000}"/>
    <cellStyle name="Percent 6 2 5 2 3 2 2" xfId="36193" xr:uid="{00000000-0005-0000-0000-0000E88C0000}"/>
    <cellStyle name="Percent 6 2 5 2 3 3" xfId="36194" xr:uid="{00000000-0005-0000-0000-0000E98C0000}"/>
    <cellStyle name="Percent 6 2 5 2 4" xfId="36195" xr:uid="{00000000-0005-0000-0000-0000EA8C0000}"/>
    <cellStyle name="Percent 6 2 5 2 4 2" xfId="36196" xr:uid="{00000000-0005-0000-0000-0000EB8C0000}"/>
    <cellStyle name="Percent 6 2 5 2 5" xfId="36197" xr:uid="{00000000-0005-0000-0000-0000EC8C0000}"/>
    <cellStyle name="Percent 6 2 5 2 5 2" xfId="36198" xr:uid="{00000000-0005-0000-0000-0000ED8C0000}"/>
    <cellStyle name="Percent 6 2 5 2 6" xfId="36199" xr:uid="{00000000-0005-0000-0000-0000EE8C0000}"/>
    <cellStyle name="Percent 6 2 5 3" xfId="36200" xr:uid="{00000000-0005-0000-0000-0000EF8C0000}"/>
    <cellStyle name="Percent 6 2 5 3 2" xfId="36201" xr:uid="{00000000-0005-0000-0000-0000F08C0000}"/>
    <cellStyle name="Percent 6 2 5 3 2 2" xfId="36202" xr:uid="{00000000-0005-0000-0000-0000F18C0000}"/>
    <cellStyle name="Percent 6 2 5 3 3" xfId="36203" xr:uid="{00000000-0005-0000-0000-0000F28C0000}"/>
    <cellStyle name="Percent 6 2 5 4" xfId="36204" xr:uid="{00000000-0005-0000-0000-0000F38C0000}"/>
    <cellStyle name="Percent 6 2 5 4 2" xfId="36205" xr:uid="{00000000-0005-0000-0000-0000F48C0000}"/>
    <cellStyle name="Percent 6 2 5 4 2 2" xfId="36206" xr:uid="{00000000-0005-0000-0000-0000F58C0000}"/>
    <cellStyle name="Percent 6 2 5 4 3" xfId="36207" xr:uid="{00000000-0005-0000-0000-0000F68C0000}"/>
    <cellStyle name="Percent 6 2 5 5" xfId="36208" xr:uid="{00000000-0005-0000-0000-0000F78C0000}"/>
    <cellStyle name="Percent 6 2 5 5 2" xfId="36209" xr:uid="{00000000-0005-0000-0000-0000F88C0000}"/>
    <cellStyle name="Percent 6 2 5 6" xfId="36210" xr:uid="{00000000-0005-0000-0000-0000F98C0000}"/>
    <cellStyle name="Percent 6 2 5 6 2" xfId="36211" xr:uid="{00000000-0005-0000-0000-0000FA8C0000}"/>
    <cellStyle name="Percent 6 2 5 7" xfId="36212" xr:uid="{00000000-0005-0000-0000-0000FB8C0000}"/>
    <cellStyle name="Percent 6 2 6" xfId="36213" xr:uid="{00000000-0005-0000-0000-0000FC8C0000}"/>
    <cellStyle name="Percent 6 2 6 2" xfId="36214" xr:uid="{00000000-0005-0000-0000-0000FD8C0000}"/>
    <cellStyle name="Percent 6 2 6 2 2" xfId="36215" xr:uid="{00000000-0005-0000-0000-0000FE8C0000}"/>
    <cellStyle name="Percent 6 2 6 2 2 2" xfId="36216" xr:uid="{00000000-0005-0000-0000-0000FF8C0000}"/>
    <cellStyle name="Percent 6 2 6 2 3" xfId="36217" xr:uid="{00000000-0005-0000-0000-0000008D0000}"/>
    <cellStyle name="Percent 6 2 6 3" xfId="36218" xr:uid="{00000000-0005-0000-0000-0000018D0000}"/>
    <cellStyle name="Percent 6 2 6 3 2" xfId="36219" xr:uid="{00000000-0005-0000-0000-0000028D0000}"/>
    <cellStyle name="Percent 6 2 6 3 2 2" xfId="36220" xr:uid="{00000000-0005-0000-0000-0000038D0000}"/>
    <cellStyle name="Percent 6 2 6 3 3" xfId="36221" xr:uid="{00000000-0005-0000-0000-0000048D0000}"/>
    <cellStyle name="Percent 6 2 6 4" xfId="36222" xr:uid="{00000000-0005-0000-0000-0000058D0000}"/>
    <cellStyle name="Percent 6 2 6 4 2" xfId="36223" xr:uid="{00000000-0005-0000-0000-0000068D0000}"/>
    <cellStyle name="Percent 6 2 6 5" xfId="36224" xr:uid="{00000000-0005-0000-0000-0000078D0000}"/>
    <cellStyle name="Percent 6 2 6 5 2" xfId="36225" xr:uid="{00000000-0005-0000-0000-0000088D0000}"/>
    <cellStyle name="Percent 6 2 6 6" xfId="36226" xr:uid="{00000000-0005-0000-0000-0000098D0000}"/>
    <cellStyle name="Percent 6 2 7" xfId="36227" xr:uid="{00000000-0005-0000-0000-00000A8D0000}"/>
    <cellStyle name="Percent 6 2 7 2" xfId="36228" xr:uid="{00000000-0005-0000-0000-00000B8D0000}"/>
    <cellStyle name="Percent 6 2 7 2 2" xfId="36229" xr:uid="{00000000-0005-0000-0000-00000C8D0000}"/>
    <cellStyle name="Percent 6 2 7 3" xfId="36230" xr:uid="{00000000-0005-0000-0000-00000D8D0000}"/>
    <cellStyle name="Percent 6 2 8" xfId="36231" xr:uid="{00000000-0005-0000-0000-00000E8D0000}"/>
    <cellStyle name="Percent 6 2 8 2" xfId="36232" xr:uid="{00000000-0005-0000-0000-00000F8D0000}"/>
    <cellStyle name="Percent 6 2 8 2 2" xfId="36233" xr:uid="{00000000-0005-0000-0000-0000108D0000}"/>
    <cellStyle name="Percent 6 2 8 3" xfId="36234" xr:uid="{00000000-0005-0000-0000-0000118D0000}"/>
    <cellStyle name="Percent 6 2 9" xfId="36235" xr:uid="{00000000-0005-0000-0000-0000128D0000}"/>
    <cellStyle name="Percent 6 2 9 2" xfId="36236" xr:uid="{00000000-0005-0000-0000-0000138D0000}"/>
    <cellStyle name="Percent 6 3" xfId="36237" xr:uid="{00000000-0005-0000-0000-0000148D0000}"/>
    <cellStyle name="Percent 6 3 10" xfId="36238" xr:uid="{00000000-0005-0000-0000-0000158D0000}"/>
    <cellStyle name="Percent 6 3 2" xfId="36239" xr:uid="{00000000-0005-0000-0000-0000168D0000}"/>
    <cellStyle name="Percent 6 3 2 2" xfId="36240" xr:uid="{00000000-0005-0000-0000-0000178D0000}"/>
    <cellStyle name="Percent 6 3 2 2 2" xfId="36241" xr:uid="{00000000-0005-0000-0000-0000188D0000}"/>
    <cellStyle name="Percent 6 3 2 2 2 2" xfId="36242" xr:uid="{00000000-0005-0000-0000-0000198D0000}"/>
    <cellStyle name="Percent 6 3 2 2 2 2 2" xfId="36243" xr:uid="{00000000-0005-0000-0000-00001A8D0000}"/>
    <cellStyle name="Percent 6 3 2 2 2 2 2 2" xfId="36244" xr:uid="{00000000-0005-0000-0000-00001B8D0000}"/>
    <cellStyle name="Percent 6 3 2 2 2 2 3" xfId="36245" xr:uid="{00000000-0005-0000-0000-00001C8D0000}"/>
    <cellStyle name="Percent 6 3 2 2 2 3" xfId="36246" xr:uid="{00000000-0005-0000-0000-00001D8D0000}"/>
    <cellStyle name="Percent 6 3 2 2 2 3 2" xfId="36247" xr:uid="{00000000-0005-0000-0000-00001E8D0000}"/>
    <cellStyle name="Percent 6 3 2 2 2 3 2 2" xfId="36248" xr:uid="{00000000-0005-0000-0000-00001F8D0000}"/>
    <cellStyle name="Percent 6 3 2 2 2 3 3" xfId="36249" xr:uid="{00000000-0005-0000-0000-0000208D0000}"/>
    <cellStyle name="Percent 6 3 2 2 2 4" xfId="36250" xr:uid="{00000000-0005-0000-0000-0000218D0000}"/>
    <cellStyle name="Percent 6 3 2 2 2 4 2" xfId="36251" xr:uid="{00000000-0005-0000-0000-0000228D0000}"/>
    <cellStyle name="Percent 6 3 2 2 2 5" xfId="36252" xr:uid="{00000000-0005-0000-0000-0000238D0000}"/>
    <cellStyle name="Percent 6 3 2 2 2 5 2" xfId="36253" xr:uid="{00000000-0005-0000-0000-0000248D0000}"/>
    <cellStyle name="Percent 6 3 2 2 2 6" xfId="36254" xr:uid="{00000000-0005-0000-0000-0000258D0000}"/>
    <cellStyle name="Percent 6 3 2 2 3" xfId="36255" xr:uid="{00000000-0005-0000-0000-0000268D0000}"/>
    <cellStyle name="Percent 6 3 2 2 3 2" xfId="36256" xr:uid="{00000000-0005-0000-0000-0000278D0000}"/>
    <cellStyle name="Percent 6 3 2 2 3 2 2" xfId="36257" xr:uid="{00000000-0005-0000-0000-0000288D0000}"/>
    <cellStyle name="Percent 6 3 2 2 3 3" xfId="36258" xr:uid="{00000000-0005-0000-0000-0000298D0000}"/>
    <cellStyle name="Percent 6 3 2 2 4" xfId="36259" xr:uid="{00000000-0005-0000-0000-00002A8D0000}"/>
    <cellStyle name="Percent 6 3 2 2 4 2" xfId="36260" xr:uid="{00000000-0005-0000-0000-00002B8D0000}"/>
    <cellStyle name="Percent 6 3 2 2 4 2 2" xfId="36261" xr:uid="{00000000-0005-0000-0000-00002C8D0000}"/>
    <cellStyle name="Percent 6 3 2 2 4 3" xfId="36262" xr:uid="{00000000-0005-0000-0000-00002D8D0000}"/>
    <cellStyle name="Percent 6 3 2 2 5" xfId="36263" xr:uid="{00000000-0005-0000-0000-00002E8D0000}"/>
    <cellStyle name="Percent 6 3 2 2 5 2" xfId="36264" xr:uid="{00000000-0005-0000-0000-00002F8D0000}"/>
    <cellStyle name="Percent 6 3 2 2 6" xfId="36265" xr:uid="{00000000-0005-0000-0000-0000308D0000}"/>
    <cellStyle name="Percent 6 3 2 2 6 2" xfId="36266" xr:uid="{00000000-0005-0000-0000-0000318D0000}"/>
    <cellStyle name="Percent 6 3 2 2 7" xfId="36267" xr:uid="{00000000-0005-0000-0000-0000328D0000}"/>
    <cellStyle name="Percent 6 3 2 3" xfId="36268" xr:uid="{00000000-0005-0000-0000-0000338D0000}"/>
    <cellStyle name="Percent 6 3 2 3 2" xfId="36269" xr:uid="{00000000-0005-0000-0000-0000348D0000}"/>
    <cellStyle name="Percent 6 3 2 3 2 2" xfId="36270" xr:uid="{00000000-0005-0000-0000-0000358D0000}"/>
    <cellStyle name="Percent 6 3 2 3 2 2 2" xfId="36271" xr:uid="{00000000-0005-0000-0000-0000368D0000}"/>
    <cellStyle name="Percent 6 3 2 3 2 3" xfId="36272" xr:uid="{00000000-0005-0000-0000-0000378D0000}"/>
    <cellStyle name="Percent 6 3 2 3 3" xfId="36273" xr:uid="{00000000-0005-0000-0000-0000388D0000}"/>
    <cellStyle name="Percent 6 3 2 3 3 2" xfId="36274" xr:uid="{00000000-0005-0000-0000-0000398D0000}"/>
    <cellStyle name="Percent 6 3 2 3 3 2 2" xfId="36275" xr:uid="{00000000-0005-0000-0000-00003A8D0000}"/>
    <cellStyle name="Percent 6 3 2 3 3 3" xfId="36276" xr:uid="{00000000-0005-0000-0000-00003B8D0000}"/>
    <cellStyle name="Percent 6 3 2 3 4" xfId="36277" xr:uid="{00000000-0005-0000-0000-00003C8D0000}"/>
    <cellStyle name="Percent 6 3 2 3 4 2" xfId="36278" xr:uid="{00000000-0005-0000-0000-00003D8D0000}"/>
    <cellStyle name="Percent 6 3 2 3 5" xfId="36279" xr:uid="{00000000-0005-0000-0000-00003E8D0000}"/>
    <cellStyle name="Percent 6 3 2 3 5 2" xfId="36280" xr:uid="{00000000-0005-0000-0000-00003F8D0000}"/>
    <cellStyle name="Percent 6 3 2 3 6" xfId="36281" xr:uid="{00000000-0005-0000-0000-0000408D0000}"/>
    <cellStyle name="Percent 6 3 2 4" xfId="36282" xr:uid="{00000000-0005-0000-0000-0000418D0000}"/>
    <cellStyle name="Percent 6 3 2 4 2" xfId="36283" xr:uid="{00000000-0005-0000-0000-0000428D0000}"/>
    <cellStyle name="Percent 6 3 2 4 2 2" xfId="36284" xr:uid="{00000000-0005-0000-0000-0000438D0000}"/>
    <cellStyle name="Percent 6 3 2 4 3" xfId="36285" xr:uid="{00000000-0005-0000-0000-0000448D0000}"/>
    <cellStyle name="Percent 6 3 2 5" xfId="36286" xr:uid="{00000000-0005-0000-0000-0000458D0000}"/>
    <cellStyle name="Percent 6 3 2 5 2" xfId="36287" xr:uid="{00000000-0005-0000-0000-0000468D0000}"/>
    <cellStyle name="Percent 6 3 2 5 2 2" xfId="36288" xr:uid="{00000000-0005-0000-0000-0000478D0000}"/>
    <cellStyle name="Percent 6 3 2 5 3" xfId="36289" xr:uid="{00000000-0005-0000-0000-0000488D0000}"/>
    <cellStyle name="Percent 6 3 2 6" xfId="36290" xr:uid="{00000000-0005-0000-0000-0000498D0000}"/>
    <cellStyle name="Percent 6 3 2 6 2" xfId="36291" xr:uid="{00000000-0005-0000-0000-00004A8D0000}"/>
    <cellStyle name="Percent 6 3 2 7" xfId="36292" xr:uid="{00000000-0005-0000-0000-00004B8D0000}"/>
    <cellStyle name="Percent 6 3 2 7 2" xfId="36293" xr:uid="{00000000-0005-0000-0000-00004C8D0000}"/>
    <cellStyle name="Percent 6 3 2 8" xfId="36294" xr:uid="{00000000-0005-0000-0000-00004D8D0000}"/>
    <cellStyle name="Percent 6 3 3" xfId="36295" xr:uid="{00000000-0005-0000-0000-00004E8D0000}"/>
    <cellStyle name="Percent 6 3 3 2" xfId="36296" xr:uid="{00000000-0005-0000-0000-00004F8D0000}"/>
    <cellStyle name="Percent 6 3 3 2 2" xfId="36297" xr:uid="{00000000-0005-0000-0000-0000508D0000}"/>
    <cellStyle name="Percent 6 3 3 2 2 2" xfId="36298" xr:uid="{00000000-0005-0000-0000-0000518D0000}"/>
    <cellStyle name="Percent 6 3 3 2 2 2 2" xfId="36299" xr:uid="{00000000-0005-0000-0000-0000528D0000}"/>
    <cellStyle name="Percent 6 3 3 2 2 3" xfId="36300" xr:uid="{00000000-0005-0000-0000-0000538D0000}"/>
    <cellStyle name="Percent 6 3 3 2 3" xfId="36301" xr:uid="{00000000-0005-0000-0000-0000548D0000}"/>
    <cellStyle name="Percent 6 3 3 2 3 2" xfId="36302" xr:uid="{00000000-0005-0000-0000-0000558D0000}"/>
    <cellStyle name="Percent 6 3 3 2 3 2 2" xfId="36303" xr:uid="{00000000-0005-0000-0000-0000568D0000}"/>
    <cellStyle name="Percent 6 3 3 2 3 3" xfId="36304" xr:uid="{00000000-0005-0000-0000-0000578D0000}"/>
    <cellStyle name="Percent 6 3 3 2 4" xfId="36305" xr:uid="{00000000-0005-0000-0000-0000588D0000}"/>
    <cellStyle name="Percent 6 3 3 2 4 2" xfId="36306" xr:uid="{00000000-0005-0000-0000-0000598D0000}"/>
    <cellStyle name="Percent 6 3 3 2 5" xfId="36307" xr:uid="{00000000-0005-0000-0000-00005A8D0000}"/>
    <cellStyle name="Percent 6 3 3 2 5 2" xfId="36308" xr:uid="{00000000-0005-0000-0000-00005B8D0000}"/>
    <cellStyle name="Percent 6 3 3 2 6" xfId="36309" xr:uid="{00000000-0005-0000-0000-00005C8D0000}"/>
    <cellStyle name="Percent 6 3 3 3" xfId="36310" xr:uid="{00000000-0005-0000-0000-00005D8D0000}"/>
    <cellStyle name="Percent 6 3 3 3 2" xfId="36311" xr:uid="{00000000-0005-0000-0000-00005E8D0000}"/>
    <cellStyle name="Percent 6 3 3 3 2 2" xfId="36312" xr:uid="{00000000-0005-0000-0000-00005F8D0000}"/>
    <cellStyle name="Percent 6 3 3 3 3" xfId="36313" xr:uid="{00000000-0005-0000-0000-0000608D0000}"/>
    <cellStyle name="Percent 6 3 3 4" xfId="36314" xr:uid="{00000000-0005-0000-0000-0000618D0000}"/>
    <cellStyle name="Percent 6 3 3 4 2" xfId="36315" xr:uid="{00000000-0005-0000-0000-0000628D0000}"/>
    <cellStyle name="Percent 6 3 3 4 2 2" xfId="36316" xr:uid="{00000000-0005-0000-0000-0000638D0000}"/>
    <cellStyle name="Percent 6 3 3 4 3" xfId="36317" xr:uid="{00000000-0005-0000-0000-0000648D0000}"/>
    <cellStyle name="Percent 6 3 3 5" xfId="36318" xr:uid="{00000000-0005-0000-0000-0000658D0000}"/>
    <cellStyle name="Percent 6 3 3 5 2" xfId="36319" xr:uid="{00000000-0005-0000-0000-0000668D0000}"/>
    <cellStyle name="Percent 6 3 3 6" xfId="36320" xr:uid="{00000000-0005-0000-0000-0000678D0000}"/>
    <cellStyle name="Percent 6 3 3 6 2" xfId="36321" xr:uid="{00000000-0005-0000-0000-0000688D0000}"/>
    <cellStyle name="Percent 6 3 3 7" xfId="36322" xr:uid="{00000000-0005-0000-0000-0000698D0000}"/>
    <cellStyle name="Percent 6 3 4" xfId="36323" xr:uid="{00000000-0005-0000-0000-00006A8D0000}"/>
    <cellStyle name="Percent 6 3 4 2" xfId="36324" xr:uid="{00000000-0005-0000-0000-00006B8D0000}"/>
    <cellStyle name="Percent 6 3 4 2 2" xfId="36325" xr:uid="{00000000-0005-0000-0000-00006C8D0000}"/>
    <cellStyle name="Percent 6 3 4 2 2 2" xfId="36326" xr:uid="{00000000-0005-0000-0000-00006D8D0000}"/>
    <cellStyle name="Percent 6 3 4 2 2 2 2" xfId="36327" xr:uid="{00000000-0005-0000-0000-00006E8D0000}"/>
    <cellStyle name="Percent 6 3 4 2 2 3" xfId="36328" xr:uid="{00000000-0005-0000-0000-00006F8D0000}"/>
    <cellStyle name="Percent 6 3 4 2 3" xfId="36329" xr:uid="{00000000-0005-0000-0000-0000708D0000}"/>
    <cellStyle name="Percent 6 3 4 2 3 2" xfId="36330" xr:uid="{00000000-0005-0000-0000-0000718D0000}"/>
    <cellStyle name="Percent 6 3 4 2 3 2 2" xfId="36331" xr:uid="{00000000-0005-0000-0000-0000728D0000}"/>
    <cellStyle name="Percent 6 3 4 2 3 3" xfId="36332" xr:uid="{00000000-0005-0000-0000-0000738D0000}"/>
    <cellStyle name="Percent 6 3 4 2 4" xfId="36333" xr:uid="{00000000-0005-0000-0000-0000748D0000}"/>
    <cellStyle name="Percent 6 3 4 2 4 2" xfId="36334" xr:uid="{00000000-0005-0000-0000-0000758D0000}"/>
    <cellStyle name="Percent 6 3 4 2 5" xfId="36335" xr:uid="{00000000-0005-0000-0000-0000768D0000}"/>
    <cellStyle name="Percent 6 3 4 2 5 2" xfId="36336" xr:uid="{00000000-0005-0000-0000-0000778D0000}"/>
    <cellStyle name="Percent 6 3 4 2 6" xfId="36337" xr:uid="{00000000-0005-0000-0000-0000788D0000}"/>
    <cellStyle name="Percent 6 3 4 3" xfId="36338" xr:uid="{00000000-0005-0000-0000-0000798D0000}"/>
    <cellStyle name="Percent 6 3 4 3 2" xfId="36339" xr:uid="{00000000-0005-0000-0000-00007A8D0000}"/>
    <cellStyle name="Percent 6 3 4 3 2 2" xfId="36340" xr:uid="{00000000-0005-0000-0000-00007B8D0000}"/>
    <cellStyle name="Percent 6 3 4 3 3" xfId="36341" xr:uid="{00000000-0005-0000-0000-00007C8D0000}"/>
    <cellStyle name="Percent 6 3 4 4" xfId="36342" xr:uid="{00000000-0005-0000-0000-00007D8D0000}"/>
    <cellStyle name="Percent 6 3 4 4 2" xfId="36343" xr:uid="{00000000-0005-0000-0000-00007E8D0000}"/>
    <cellStyle name="Percent 6 3 4 4 2 2" xfId="36344" xr:uid="{00000000-0005-0000-0000-00007F8D0000}"/>
    <cellStyle name="Percent 6 3 4 4 3" xfId="36345" xr:uid="{00000000-0005-0000-0000-0000808D0000}"/>
    <cellStyle name="Percent 6 3 4 5" xfId="36346" xr:uid="{00000000-0005-0000-0000-0000818D0000}"/>
    <cellStyle name="Percent 6 3 4 5 2" xfId="36347" xr:uid="{00000000-0005-0000-0000-0000828D0000}"/>
    <cellStyle name="Percent 6 3 4 6" xfId="36348" xr:uid="{00000000-0005-0000-0000-0000838D0000}"/>
    <cellStyle name="Percent 6 3 4 6 2" xfId="36349" xr:uid="{00000000-0005-0000-0000-0000848D0000}"/>
    <cellStyle name="Percent 6 3 4 7" xfId="36350" xr:uid="{00000000-0005-0000-0000-0000858D0000}"/>
    <cellStyle name="Percent 6 3 5" xfId="36351" xr:uid="{00000000-0005-0000-0000-0000868D0000}"/>
    <cellStyle name="Percent 6 3 5 2" xfId="36352" xr:uid="{00000000-0005-0000-0000-0000878D0000}"/>
    <cellStyle name="Percent 6 3 5 2 2" xfId="36353" xr:uid="{00000000-0005-0000-0000-0000888D0000}"/>
    <cellStyle name="Percent 6 3 5 2 2 2" xfId="36354" xr:uid="{00000000-0005-0000-0000-0000898D0000}"/>
    <cellStyle name="Percent 6 3 5 2 3" xfId="36355" xr:uid="{00000000-0005-0000-0000-00008A8D0000}"/>
    <cellStyle name="Percent 6 3 5 3" xfId="36356" xr:uid="{00000000-0005-0000-0000-00008B8D0000}"/>
    <cellStyle name="Percent 6 3 5 3 2" xfId="36357" xr:uid="{00000000-0005-0000-0000-00008C8D0000}"/>
    <cellStyle name="Percent 6 3 5 3 2 2" xfId="36358" xr:uid="{00000000-0005-0000-0000-00008D8D0000}"/>
    <cellStyle name="Percent 6 3 5 3 3" xfId="36359" xr:uid="{00000000-0005-0000-0000-00008E8D0000}"/>
    <cellStyle name="Percent 6 3 5 4" xfId="36360" xr:uid="{00000000-0005-0000-0000-00008F8D0000}"/>
    <cellStyle name="Percent 6 3 5 4 2" xfId="36361" xr:uid="{00000000-0005-0000-0000-0000908D0000}"/>
    <cellStyle name="Percent 6 3 5 5" xfId="36362" xr:uid="{00000000-0005-0000-0000-0000918D0000}"/>
    <cellStyle name="Percent 6 3 5 5 2" xfId="36363" xr:uid="{00000000-0005-0000-0000-0000928D0000}"/>
    <cellStyle name="Percent 6 3 5 6" xfId="36364" xr:uid="{00000000-0005-0000-0000-0000938D0000}"/>
    <cellStyle name="Percent 6 3 6" xfId="36365" xr:uid="{00000000-0005-0000-0000-0000948D0000}"/>
    <cellStyle name="Percent 6 3 6 2" xfId="36366" xr:uid="{00000000-0005-0000-0000-0000958D0000}"/>
    <cellStyle name="Percent 6 3 6 2 2" xfId="36367" xr:uid="{00000000-0005-0000-0000-0000968D0000}"/>
    <cellStyle name="Percent 6 3 6 3" xfId="36368" xr:uid="{00000000-0005-0000-0000-0000978D0000}"/>
    <cellStyle name="Percent 6 3 7" xfId="36369" xr:uid="{00000000-0005-0000-0000-0000988D0000}"/>
    <cellStyle name="Percent 6 3 7 2" xfId="36370" xr:uid="{00000000-0005-0000-0000-0000998D0000}"/>
    <cellStyle name="Percent 6 3 7 2 2" xfId="36371" xr:uid="{00000000-0005-0000-0000-00009A8D0000}"/>
    <cellStyle name="Percent 6 3 7 3" xfId="36372" xr:uid="{00000000-0005-0000-0000-00009B8D0000}"/>
    <cellStyle name="Percent 6 3 8" xfId="36373" xr:uid="{00000000-0005-0000-0000-00009C8D0000}"/>
    <cellStyle name="Percent 6 3 8 2" xfId="36374" xr:uid="{00000000-0005-0000-0000-00009D8D0000}"/>
    <cellStyle name="Percent 6 3 9" xfId="36375" xr:uid="{00000000-0005-0000-0000-00009E8D0000}"/>
    <cellStyle name="Percent 6 3 9 2" xfId="36376" xr:uid="{00000000-0005-0000-0000-00009F8D0000}"/>
    <cellStyle name="Percent 6 4" xfId="36377" xr:uid="{00000000-0005-0000-0000-0000A08D0000}"/>
    <cellStyle name="Percent 6 4 2" xfId="36378" xr:uid="{00000000-0005-0000-0000-0000A18D0000}"/>
    <cellStyle name="Percent 6 4 2 2" xfId="36379" xr:uid="{00000000-0005-0000-0000-0000A28D0000}"/>
    <cellStyle name="Percent 6 4 2 2 2" xfId="36380" xr:uid="{00000000-0005-0000-0000-0000A38D0000}"/>
    <cellStyle name="Percent 6 4 2 2 2 2" xfId="36381" xr:uid="{00000000-0005-0000-0000-0000A48D0000}"/>
    <cellStyle name="Percent 6 4 2 2 2 2 2" xfId="36382" xr:uid="{00000000-0005-0000-0000-0000A58D0000}"/>
    <cellStyle name="Percent 6 4 2 2 2 3" xfId="36383" xr:uid="{00000000-0005-0000-0000-0000A68D0000}"/>
    <cellStyle name="Percent 6 4 2 2 3" xfId="36384" xr:uid="{00000000-0005-0000-0000-0000A78D0000}"/>
    <cellStyle name="Percent 6 4 2 2 3 2" xfId="36385" xr:uid="{00000000-0005-0000-0000-0000A88D0000}"/>
    <cellStyle name="Percent 6 4 2 2 3 2 2" xfId="36386" xr:uid="{00000000-0005-0000-0000-0000A98D0000}"/>
    <cellStyle name="Percent 6 4 2 2 3 3" xfId="36387" xr:uid="{00000000-0005-0000-0000-0000AA8D0000}"/>
    <cellStyle name="Percent 6 4 2 2 4" xfId="36388" xr:uid="{00000000-0005-0000-0000-0000AB8D0000}"/>
    <cellStyle name="Percent 6 4 2 2 4 2" xfId="36389" xr:uid="{00000000-0005-0000-0000-0000AC8D0000}"/>
    <cellStyle name="Percent 6 4 2 2 5" xfId="36390" xr:uid="{00000000-0005-0000-0000-0000AD8D0000}"/>
    <cellStyle name="Percent 6 4 2 2 5 2" xfId="36391" xr:uid="{00000000-0005-0000-0000-0000AE8D0000}"/>
    <cellStyle name="Percent 6 4 2 2 6" xfId="36392" xr:uid="{00000000-0005-0000-0000-0000AF8D0000}"/>
    <cellStyle name="Percent 6 4 2 3" xfId="36393" xr:uid="{00000000-0005-0000-0000-0000B08D0000}"/>
    <cellStyle name="Percent 6 4 2 3 2" xfId="36394" xr:uid="{00000000-0005-0000-0000-0000B18D0000}"/>
    <cellStyle name="Percent 6 4 2 3 2 2" xfId="36395" xr:uid="{00000000-0005-0000-0000-0000B28D0000}"/>
    <cellStyle name="Percent 6 4 2 3 3" xfId="36396" xr:uid="{00000000-0005-0000-0000-0000B38D0000}"/>
    <cellStyle name="Percent 6 4 2 4" xfId="36397" xr:uid="{00000000-0005-0000-0000-0000B48D0000}"/>
    <cellStyle name="Percent 6 4 2 4 2" xfId="36398" xr:uid="{00000000-0005-0000-0000-0000B58D0000}"/>
    <cellStyle name="Percent 6 4 2 4 2 2" xfId="36399" xr:uid="{00000000-0005-0000-0000-0000B68D0000}"/>
    <cellStyle name="Percent 6 4 2 4 3" xfId="36400" xr:uid="{00000000-0005-0000-0000-0000B78D0000}"/>
    <cellStyle name="Percent 6 4 2 5" xfId="36401" xr:uid="{00000000-0005-0000-0000-0000B88D0000}"/>
    <cellStyle name="Percent 6 4 2 5 2" xfId="36402" xr:uid="{00000000-0005-0000-0000-0000B98D0000}"/>
    <cellStyle name="Percent 6 4 2 6" xfId="36403" xr:uid="{00000000-0005-0000-0000-0000BA8D0000}"/>
    <cellStyle name="Percent 6 4 2 6 2" xfId="36404" xr:uid="{00000000-0005-0000-0000-0000BB8D0000}"/>
    <cellStyle name="Percent 6 4 2 7" xfId="36405" xr:uid="{00000000-0005-0000-0000-0000BC8D0000}"/>
    <cellStyle name="Percent 6 4 3" xfId="36406" xr:uid="{00000000-0005-0000-0000-0000BD8D0000}"/>
    <cellStyle name="Percent 6 4 3 2" xfId="36407" xr:uid="{00000000-0005-0000-0000-0000BE8D0000}"/>
    <cellStyle name="Percent 6 4 3 2 2" xfId="36408" xr:uid="{00000000-0005-0000-0000-0000BF8D0000}"/>
    <cellStyle name="Percent 6 4 3 2 2 2" xfId="36409" xr:uid="{00000000-0005-0000-0000-0000C08D0000}"/>
    <cellStyle name="Percent 6 4 3 2 3" xfId="36410" xr:uid="{00000000-0005-0000-0000-0000C18D0000}"/>
    <cellStyle name="Percent 6 4 3 3" xfId="36411" xr:uid="{00000000-0005-0000-0000-0000C28D0000}"/>
    <cellStyle name="Percent 6 4 3 3 2" xfId="36412" xr:uid="{00000000-0005-0000-0000-0000C38D0000}"/>
    <cellStyle name="Percent 6 4 3 3 2 2" xfId="36413" xr:uid="{00000000-0005-0000-0000-0000C48D0000}"/>
    <cellStyle name="Percent 6 4 3 3 3" xfId="36414" xr:uid="{00000000-0005-0000-0000-0000C58D0000}"/>
    <cellStyle name="Percent 6 4 3 4" xfId="36415" xr:uid="{00000000-0005-0000-0000-0000C68D0000}"/>
    <cellStyle name="Percent 6 4 3 4 2" xfId="36416" xr:uid="{00000000-0005-0000-0000-0000C78D0000}"/>
    <cellStyle name="Percent 6 4 3 5" xfId="36417" xr:uid="{00000000-0005-0000-0000-0000C88D0000}"/>
    <cellStyle name="Percent 6 4 3 5 2" xfId="36418" xr:uid="{00000000-0005-0000-0000-0000C98D0000}"/>
    <cellStyle name="Percent 6 4 3 6" xfId="36419" xr:uid="{00000000-0005-0000-0000-0000CA8D0000}"/>
    <cellStyle name="Percent 6 4 4" xfId="36420" xr:uid="{00000000-0005-0000-0000-0000CB8D0000}"/>
    <cellStyle name="Percent 6 4 4 2" xfId="36421" xr:uid="{00000000-0005-0000-0000-0000CC8D0000}"/>
    <cellStyle name="Percent 6 4 4 2 2" xfId="36422" xr:uid="{00000000-0005-0000-0000-0000CD8D0000}"/>
    <cellStyle name="Percent 6 4 4 3" xfId="36423" xr:uid="{00000000-0005-0000-0000-0000CE8D0000}"/>
    <cellStyle name="Percent 6 4 5" xfId="36424" xr:uid="{00000000-0005-0000-0000-0000CF8D0000}"/>
    <cellStyle name="Percent 6 4 5 2" xfId="36425" xr:uid="{00000000-0005-0000-0000-0000D08D0000}"/>
    <cellStyle name="Percent 6 4 5 2 2" xfId="36426" xr:uid="{00000000-0005-0000-0000-0000D18D0000}"/>
    <cellStyle name="Percent 6 4 5 3" xfId="36427" xr:uid="{00000000-0005-0000-0000-0000D28D0000}"/>
    <cellStyle name="Percent 6 4 6" xfId="36428" xr:uid="{00000000-0005-0000-0000-0000D38D0000}"/>
    <cellStyle name="Percent 6 4 6 2" xfId="36429" xr:uid="{00000000-0005-0000-0000-0000D48D0000}"/>
    <cellStyle name="Percent 6 4 7" xfId="36430" xr:uid="{00000000-0005-0000-0000-0000D58D0000}"/>
    <cellStyle name="Percent 6 4 7 2" xfId="36431" xr:uid="{00000000-0005-0000-0000-0000D68D0000}"/>
    <cellStyle name="Percent 6 4 8" xfId="36432" xr:uid="{00000000-0005-0000-0000-0000D78D0000}"/>
    <cellStyle name="Percent 6 5" xfId="36433" xr:uid="{00000000-0005-0000-0000-0000D88D0000}"/>
    <cellStyle name="Percent 6 5 2" xfId="36434" xr:uid="{00000000-0005-0000-0000-0000D98D0000}"/>
    <cellStyle name="Percent 6 5 2 2" xfId="36435" xr:uid="{00000000-0005-0000-0000-0000DA8D0000}"/>
    <cellStyle name="Percent 6 5 2 2 2" xfId="36436" xr:uid="{00000000-0005-0000-0000-0000DB8D0000}"/>
    <cellStyle name="Percent 6 5 2 2 2 2" xfId="36437" xr:uid="{00000000-0005-0000-0000-0000DC8D0000}"/>
    <cellStyle name="Percent 6 5 2 2 3" xfId="36438" xr:uid="{00000000-0005-0000-0000-0000DD8D0000}"/>
    <cellStyle name="Percent 6 5 2 3" xfId="36439" xr:uid="{00000000-0005-0000-0000-0000DE8D0000}"/>
    <cellStyle name="Percent 6 5 2 3 2" xfId="36440" xr:uid="{00000000-0005-0000-0000-0000DF8D0000}"/>
    <cellStyle name="Percent 6 5 2 3 2 2" xfId="36441" xr:uid="{00000000-0005-0000-0000-0000E08D0000}"/>
    <cellStyle name="Percent 6 5 2 3 3" xfId="36442" xr:uid="{00000000-0005-0000-0000-0000E18D0000}"/>
    <cellStyle name="Percent 6 5 2 4" xfId="36443" xr:uid="{00000000-0005-0000-0000-0000E28D0000}"/>
    <cellStyle name="Percent 6 5 2 4 2" xfId="36444" xr:uid="{00000000-0005-0000-0000-0000E38D0000}"/>
    <cellStyle name="Percent 6 5 2 5" xfId="36445" xr:uid="{00000000-0005-0000-0000-0000E48D0000}"/>
    <cellStyle name="Percent 6 5 2 5 2" xfId="36446" xr:uid="{00000000-0005-0000-0000-0000E58D0000}"/>
    <cellStyle name="Percent 6 5 2 6" xfId="36447" xr:uid="{00000000-0005-0000-0000-0000E68D0000}"/>
    <cellStyle name="Percent 6 5 3" xfId="36448" xr:uid="{00000000-0005-0000-0000-0000E78D0000}"/>
    <cellStyle name="Percent 6 5 3 2" xfId="36449" xr:uid="{00000000-0005-0000-0000-0000E88D0000}"/>
    <cellStyle name="Percent 6 5 3 2 2" xfId="36450" xr:uid="{00000000-0005-0000-0000-0000E98D0000}"/>
    <cellStyle name="Percent 6 5 3 3" xfId="36451" xr:uid="{00000000-0005-0000-0000-0000EA8D0000}"/>
    <cellStyle name="Percent 6 5 4" xfId="36452" xr:uid="{00000000-0005-0000-0000-0000EB8D0000}"/>
    <cellStyle name="Percent 6 5 4 2" xfId="36453" xr:uid="{00000000-0005-0000-0000-0000EC8D0000}"/>
    <cellStyle name="Percent 6 5 4 2 2" xfId="36454" xr:uid="{00000000-0005-0000-0000-0000ED8D0000}"/>
    <cellStyle name="Percent 6 5 4 3" xfId="36455" xr:uid="{00000000-0005-0000-0000-0000EE8D0000}"/>
    <cellStyle name="Percent 6 5 5" xfId="36456" xr:uid="{00000000-0005-0000-0000-0000EF8D0000}"/>
    <cellStyle name="Percent 6 5 5 2" xfId="36457" xr:uid="{00000000-0005-0000-0000-0000F08D0000}"/>
    <cellStyle name="Percent 6 5 6" xfId="36458" xr:uid="{00000000-0005-0000-0000-0000F18D0000}"/>
    <cellStyle name="Percent 6 5 6 2" xfId="36459" xr:uid="{00000000-0005-0000-0000-0000F28D0000}"/>
    <cellStyle name="Percent 6 5 7" xfId="36460" xr:uid="{00000000-0005-0000-0000-0000F38D0000}"/>
    <cellStyle name="Percent 6 6" xfId="36461" xr:uid="{00000000-0005-0000-0000-0000F48D0000}"/>
    <cellStyle name="Percent 6 6 2" xfId="36462" xr:uid="{00000000-0005-0000-0000-0000F58D0000}"/>
    <cellStyle name="Percent 6 6 2 2" xfId="36463" xr:uid="{00000000-0005-0000-0000-0000F68D0000}"/>
    <cellStyle name="Percent 6 6 2 2 2" xfId="36464" xr:uid="{00000000-0005-0000-0000-0000F78D0000}"/>
    <cellStyle name="Percent 6 6 2 2 2 2" xfId="36465" xr:uid="{00000000-0005-0000-0000-0000F88D0000}"/>
    <cellStyle name="Percent 6 6 2 2 3" xfId="36466" xr:uid="{00000000-0005-0000-0000-0000F98D0000}"/>
    <cellStyle name="Percent 6 6 2 3" xfId="36467" xr:uid="{00000000-0005-0000-0000-0000FA8D0000}"/>
    <cellStyle name="Percent 6 6 2 3 2" xfId="36468" xr:uid="{00000000-0005-0000-0000-0000FB8D0000}"/>
    <cellStyle name="Percent 6 6 2 3 2 2" xfId="36469" xr:uid="{00000000-0005-0000-0000-0000FC8D0000}"/>
    <cellStyle name="Percent 6 6 2 3 3" xfId="36470" xr:uid="{00000000-0005-0000-0000-0000FD8D0000}"/>
    <cellStyle name="Percent 6 6 2 4" xfId="36471" xr:uid="{00000000-0005-0000-0000-0000FE8D0000}"/>
    <cellStyle name="Percent 6 6 2 4 2" xfId="36472" xr:uid="{00000000-0005-0000-0000-0000FF8D0000}"/>
    <cellStyle name="Percent 6 6 2 5" xfId="36473" xr:uid="{00000000-0005-0000-0000-0000008E0000}"/>
    <cellStyle name="Percent 6 6 2 5 2" xfId="36474" xr:uid="{00000000-0005-0000-0000-0000018E0000}"/>
    <cellStyle name="Percent 6 6 2 6" xfId="36475" xr:uid="{00000000-0005-0000-0000-0000028E0000}"/>
    <cellStyle name="Percent 6 6 3" xfId="36476" xr:uid="{00000000-0005-0000-0000-0000038E0000}"/>
    <cellStyle name="Percent 6 6 3 2" xfId="36477" xr:uid="{00000000-0005-0000-0000-0000048E0000}"/>
    <cellStyle name="Percent 6 6 3 2 2" xfId="36478" xr:uid="{00000000-0005-0000-0000-0000058E0000}"/>
    <cellStyle name="Percent 6 6 3 3" xfId="36479" xr:uid="{00000000-0005-0000-0000-0000068E0000}"/>
    <cellStyle name="Percent 6 6 4" xfId="36480" xr:uid="{00000000-0005-0000-0000-0000078E0000}"/>
    <cellStyle name="Percent 6 6 4 2" xfId="36481" xr:uid="{00000000-0005-0000-0000-0000088E0000}"/>
    <cellStyle name="Percent 6 6 4 2 2" xfId="36482" xr:uid="{00000000-0005-0000-0000-0000098E0000}"/>
    <cellStyle name="Percent 6 6 4 3" xfId="36483" xr:uid="{00000000-0005-0000-0000-00000A8E0000}"/>
    <cellStyle name="Percent 6 6 5" xfId="36484" xr:uid="{00000000-0005-0000-0000-00000B8E0000}"/>
    <cellStyle name="Percent 6 6 5 2" xfId="36485" xr:uid="{00000000-0005-0000-0000-00000C8E0000}"/>
    <cellStyle name="Percent 6 6 6" xfId="36486" xr:uid="{00000000-0005-0000-0000-00000D8E0000}"/>
    <cellStyle name="Percent 6 6 6 2" xfId="36487" xr:uid="{00000000-0005-0000-0000-00000E8E0000}"/>
    <cellStyle name="Percent 6 6 7" xfId="36488" xr:uid="{00000000-0005-0000-0000-00000F8E0000}"/>
    <cellStyle name="Percent 6 7" xfId="36489" xr:uid="{00000000-0005-0000-0000-0000108E0000}"/>
    <cellStyle name="Percent 6 7 2" xfId="36490" xr:uid="{00000000-0005-0000-0000-0000118E0000}"/>
    <cellStyle name="Percent 6 7 2 2" xfId="36491" xr:uid="{00000000-0005-0000-0000-0000128E0000}"/>
    <cellStyle name="Percent 6 7 2 2 2" xfId="36492" xr:uid="{00000000-0005-0000-0000-0000138E0000}"/>
    <cellStyle name="Percent 6 7 2 3" xfId="36493" xr:uid="{00000000-0005-0000-0000-0000148E0000}"/>
    <cellStyle name="Percent 6 7 3" xfId="36494" xr:uid="{00000000-0005-0000-0000-0000158E0000}"/>
    <cellStyle name="Percent 6 7 3 2" xfId="36495" xr:uid="{00000000-0005-0000-0000-0000168E0000}"/>
    <cellStyle name="Percent 6 7 3 2 2" xfId="36496" xr:uid="{00000000-0005-0000-0000-0000178E0000}"/>
    <cellStyle name="Percent 6 7 3 3" xfId="36497" xr:uid="{00000000-0005-0000-0000-0000188E0000}"/>
    <cellStyle name="Percent 6 7 4" xfId="36498" xr:uid="{00000000-0005-0000-0000-0000198E0000}"/>
    <cellStyle name="Percent 6 7 4 2" xfId="36499" xr:uid="{00000000-0005-0000-0000-00001A8E0000}"/>
    <cellStyle name="Percent 6 7 5" xfId="36500" xr:uid="{00000000-0005-0000-0000-00001B8E0000}"/>
    <cellStyle name="Percent 6 7 5 2" xfId="36501" xr:uid="{00000000-0005-0000-0000-00001C8E0000}"/>
    <cellStyle name="Percent 6 7 6" xfId="36502" xr:uid="{00000000-0005-0000-0000-00001D8E0000}"/>
    <cellStyle name="Percent 6 8" xfId="36503" xr:uid="{00000000-0005-0000-0000-00001E8E0000}"/>
    <cellStyle name="Percent 6 8 2" xfId="36504" xr:uid="{00000000-0005-0000-0000-00001F8E0000}"/>
    <cellStyle name="Percent 6 8 2 2" xfId="36505" xr:uid="{00000000-0005-0000-0000-0000208E0000}"/>
    <cellStyle name="Percent 6 8 3" xfId="36506" xr:uid="{00000000-0005-0000-0000-0000218E0000}"/>
    <cellStyle name="Percent 6 9" xfId="36507" xr:uid="{00000000-0005-0000-0000-0000228E0000}"/>
    <cellStyle name="Percent 6 9 2" xfId="36508" xr:uid="{00000000-0005-0000-0000-0000238E0000}"/>
    <cellStyle name="Percent 6 9 2 2" xfId="36509" xr:uid="{00000000-0005-0000-0000-0000248E0000}"/>
    <cellStyle name="Percent 6 9 3" xfId="36510" xr:uid="{00000000-0005-0000-0000-0000258E0000}"/>
    <cellStyle name="Percent 7" xfId="675" xr:uid="{00000000-0005-0000-0000-0000268E0000}"/>
    <cellStyle name="Percent 7 2" xfId="36511" xr:uid="{00000000-0005-0000-0000-0000278E0000}"/>
    <cellStyle name="Percent 8" xfId="653" xr:uid="{00000000-0005-0000-0000-0000288E0000}"/>
    <cellStyle name="Percent 9" xfId="36512" xr:uid="{00000000-0005-0000-0000-0000298E0000}"/>
    <cellStyle name="Percent Input" xfId="371" xr:uid="{00000000-0005-0000-0000-00002A8E0000}"/>
    <cellStyle name="Percent(0)" xfId="372" xr:uid="{00000000-0005-0000-0000-00002B8E0000}"/>
    <cellStyle name="Percent(1)" xfId="373" xr:uid="{00000000-0005-0000-0000-00002C8E0000}"/>
    <cellStyle name="Percent(2)" xfId="374" xr:uid="{00000000-0005-0000-0000-00002D8E0000}"/>
    <cellStyle name="Percent*" xfId="375" xr:uid="{00000000-0005-0000-0000-00002E8E0000}"/>
    <cellStyle name="Percent* 2" xfId="38336" xr:uid="{00000000-0005-0000-0000-00002F8E0000}"/>
    <cellStyle name="Percent[1]" xfId="376" xr:uid="{00000000-0005-0000-0000-0000308E0000}"/>
    <cellStyle name="Percent[2]" xfId="377" xr:uid="{00000000-0005-0000-0000-0000318E0000}"/>
    <cellStyle name="Percent[2D]" xfId="378" xr:uid="{00000000-0005-0000-0000-0000328E0000}"/>
    <cellStyle name="PROTECTED" xfId="379" xr:uid="{00000000-0005-0000-0000-0000338E0000}"/>
    <cellStyle name="PROTECTED 2" xfId="38337" xr:uid="{00000000-0005-0000-0000-0000348E0000}"/>
    <cellStyle name="PSChar" xfId="69" xr:uid="{00000000-0005-0000-0000-0000358E0000}"/>
    <cellStyle name="PSChar 2" xfId="36513" xr:uid="{00000000-0005-0000-0000-0000368E0000}"/>
    <cellStyle name="PSDate" xfId="70" xr:uid="{00000000-0005-0000-0000-0000378E0000}"/>
    <cellStyle name="PSDec" xfId="71" xr:uid="{00000000-0005-0000-0000-0000388E0000}"/>
    <cellStyle name="PSDec 2" xfId="36514" xr:uid="{00000000-0005-0000-0000-0000398E0000}"/>
    <cellStyle name="PSdesc" xfId="72" xr:uid="{00000000-0005-0000-0000-00003A8E0000}"/>
    <cellStyle name="PSHeading" xfId="73" xr:uid="{00000000-0005-0000-0000-00003B8E0000}"/>
    <cellStyle name="PSHeading 2" xfId="36515" xr:uid="{00000000-0005-0000-0000-00003C8E0000}"/>
    <cellStyle name="PSInt" xfId="74" xr:uid="{00000000-0005-0000-0000-00003D8E0000}"/>
    <cellStyle name="PSSpacer" xfId="75" xr:uid="{00000000-0005-0000-0000-00003E8E0000}"/>
    <cellStyle name="PStest" xfId="76" xr:uid="{00000000-0005-0000-0000-00003F8E0000}"/>
    <cellStyle name="R00A" xfId="77" xr:uid="{00000000-0005-0000-0000-0000408E0000}"/>
    <cellStyle name="R00B" xfId="78" xr:uid="{00000000-0005-0000-0000-0000418E0000}"/>
    <cellStyle name="R00L" xfId="79" xr:uid="{00000000-0005-0000-0000-0000428E0000}"/>
    <cellStyle name="R01A" xfId="80" xr:uid="{00000000-0005-0000-0000-0000438E0000}"/>
    <cellStyle name="R01A 2" xfId="532" xr:uid="{00000000-0005-0000-0000-0000448E0000}"/>
    <cellStyle name="R01B" xfId="81" xr:uid="{00000000-0005-0000-0000-0000458E0000}"/>
    <cellStyle name="R01H" xfId="82" xr:uid="{00000000-0005-0000-0000-0000468E0000}"/>
    <cellStyle name="R01L" xfId="83" xr:uid="{00000000-0005-0000-0000-0000478E0000}"/>
    <cellStyle name="R02A" xfId="84" xr:uid="{00000000-0005-0000-0000-0000488E0000}"/>
    <cellStyle name="R02A 2" xfId="533" xr:uid="{00000000-0005-0000-0000-0000498E0000}"/>
    <cellStyle name="R02B" xfId="85" xr:uid="{00000000-0005-0000-0000-00004A8E0000}"/>
    <cellStyle name="R02H" xfId="86" xr:uid="{00000000-0005-0000-0000-00004B8E0000}"/>
    <cellStyle name="R02L" xfId="87" xr:uid="{00000000-0005-0000-0000-00004C8E0000}"/>
    <cellStyle name="R03A" xfId="88" xr:uid="{00000000-0005-0000-0000-00004D8E0000}"/>
    <cellStyle name="R03B" xfId="89" xr:uid="{00000000-0005-0000-0000-00004E8E0000}"/>
    <cellStyle name="R03H" xfId="90" xr:uid="{00000000-0005-0000-0000-00004F8E0000}"/>
    <cellStyle name="R03L" xfId="91" xr:uid="{00000000-0005-0000-0000-0000508E0000}"/>
    <cellStyle name="R04A" xfId="92" xr:uid="{00000000-0005-0000-0000-0000518E0000}"/>
    <cellStyle name="R04B" xfId="93" xr:uid="{00000000-0005-0000-0000-0000528E0000}"/>
    <cellStyle name="R04H" xfId="94" xr:uid="{00000000-0005-0000-0000-0000538E0000}"/>
    <cellStyle name="R04L" xfId="95" xr:uid="{00000000-0005-0000-0000-0000548E0000}"/>
    <cellStyle name="R05A" xfId="96" xr:uid="{00000000-0005-0000-0000-0000558E0000}"/>
    <cellStyle name="R05B" xfId="97" xr:uid="{00000000-0005-0000-0000-0000568E0000}"/>
    <cellStyle name="R05H" xfId="98" xr:uid="{00000000-0005-0000-0000-0000578E0000}"/>
    <cellStyle name="R05L" xfId="99" xr:uid="{00000000-0005-0000-0000-0000588E0000}"/>
    <cellStyle name="R05L 2" xfId="646" xr:uid="{00000000-0005-0000-0000-0000598E0000}"/>
    <cellStyle name="R05L 3" xfId="534" xr:uid="{00000000-0005-0000-0000-00005A8E0000}"/>
    <cellStyle name="R06A" xfId="100" xr:uid="{00000000-0005-0000-0000-00005B8E0000}"/>
    <cellStyle name="R06B" xfId="101" xr:uid="{00000000-0005-0000-0000-00005C8E0000}"/>
    <cellStyle name="R06H" xfId="102" xr:uid="{00000000-0005-0000-0000-00005D8E0000}"/>
    <cellStyle name="R06L" xfId="103" xr:uid="{00000000-0005-0000-0000-00005E8E0000}"/>
    <cellStyle name="R07A" xfId="104" xr:uid="{00000000-0005-0000-0000-00005F8E0000}"/>
    <cellStyle name="R07B" xfId="105" xr:uid="{00000000-0005-0000-0000-0000608E0000}"/>
    <cellStyle name="R07H" xfId="106" xr:uid="{00000000-0005-0000-0000-0000618E0000}"/>
    <cellStyle name="R07L" xfId="107" xr:uid="{00000000-0005-0000-0000-0000628E0000}"/>
    <cellStyle name="RangeName" xfId="380" xr:uid="{00000000-0005-0000-0000-0000638E0000}"/>
    <cellStyle name="RevList" xfId="381" xr:uid="{00000000-0005-0000-0000-0000648E0000}"/>
    <cellStyle name="RowLevel_" xfId="36516" xr:uid="{00000000-0005-0000-0000-0000658E0000}"/>
    <cellStyle name="s" xfId="382" xr:uid="{00000000-0005-0000-0000-0000668E0000}"/>
    <cellStyle name="s_B" xfId="383" xr:uid="{00000000-0005-0000-0000-0000678E0000}"/>
    <cellStyle name="s_Bal Sheets" xfId="384" xr:uid="{00000000-0005-0000-0000-0000688E0000}"/>
    <cellStyle name="s_Bal Sheets_1" xfId="385" xr:uid="{00000000-0005-0000-0000-0000698E0000}"/>
    <cellStyle name="s_Bal Sheets_2" xfId="386" xr:uid="{00000000-0005-0000-0000-00006A8E0000}"/>
    <cellStyle name="s_Credit (2)" xfId="387" xr:uid="{00000000-0005-0000-0000-00006B8E0000}"/>
    <cellStyle name="s_Credit (2)_1" xfId="388" xr:uid="{00000000-0005-0000-0000-00006C8E0000}"/>
    <cellStyle name="s_Credit (2)_2" xfId="389" xr:uid="{00000000-0005-0000-0000-00006D8E0000}"/>
    <cellStyle name="s_DCF Analysis for DPL" xfId="390" xr:uid="{00000000-0005-0000-0000-00006E8E0000}"/>
    <cellStyle name="s_DCF Matrix" xfId="391" xr:uid="{00000000-0005-0000-0000-00006F8E0000}"/>
    <cellStyle name="s_DCF Matrix_1" xfId="392" xr:uid="{00000000-0005-0000-0000-0000708E0000}"/>
    <cellStyle name="s_DCFLBO Code" xfId="393" xr:uid="{00000000-0005-0000-0000-0000718E0000}"/>
    <cellStyle name="s_DCFLBO Code_1" xfId="394" xr:uid="{00000000-0005-0000-0000-0000728E0000}"/>
    <cellStyle name="s_DPL Valuation1022" xfId="395" xr:uid="{00000000-0005-0000-0000-0000738E0000}"/>
    <cellStyle name="s_Earnings" xfId="396" xr:uid="{00000000-0005-0000-0000-0000748E0000}"/>
    <cellStyle name="s_Earnings (2)" xfId="397" xr:uid="{00000000-0005-0000-0000-0000758E0000}"/>
    <cellStyle name="s_Earnings (2)_1" xfId="398" xr:uid="{00000000-0005-0000-0000-0000768E0000}"/>
    <cellStyle name="s_Earnings_1" xfId="399" xr:uid="{00000000-0005-0000-0000-0000778E0000}"/>
    <cellStyle name="s_finsumm" xfId="400" xr:uid="{00000000-0005-0000-0000-0000788E0000}"/>
    <cellStyle name="s_finsumm_1" xfId="401" xr:uid="{00000000-0005-0000-0000-0000798E0000}"/>
    <cellStyle name="s_finsumm_2" xfId="402" xr:uid="{00000000-0005-0000-0000-00007A8E0000}"/>
    <cellStyle name="s_GoroWipTax-to2050_fromCo_Oct21_99" xfId="403" xr:uid="{00000000-0005-0000-0000-00007B8E0000}"/>
    <cellStyle name="s_HardInc " xfId="404" xr:uid="{00000000-0005-0000-0000-00007C8E0000}"/>
    <cellStyle name="s_Hist Inputs (2)" xfId="405" xr:uid="{00000000-0005-0000-0000-00007D8E0000}"/>
    <cellStyle name="s_Hist Inputs (2)_1" xfId="406" xr:uid="{00000000-0005-0000-0000-00007E8E0000}"/>
    <cellStyle name="s_IEL_finsumm" xfId="407" xr:uid="{00000000-0005-0000-0000-00007F8E0000}"/>
    <cellStyle name="s_IEL_finsumm_1" xfId="408" xr:uid="{00000000-0005-0000-0000-0000808E0000}"/>
    <cellStyle name="s_IEL_finsumm_2" xfId="409" xr:uid="{00000000-0005-0000-0000-0000818E0000}"/>
    <cellStyle name="s_IEL_finsumm1" xfId="410" xr:uid="{00000000-0005-0000-0000-0000828E0000}"/>
    <cellStyle name="s_IEL_finsumm1_1" xfId="411" xr:uid="{00000000-0005-0000-0000-0000838E0000}"/>
    <cellStyle name="s_IEL_finsumm1_2" xfId="412" xr:uid="{00000000-0005-0000-0000-0000848E0000}"/>
    <cellStyle name="s_Lbo" xfId="413" xr:uid="{00000000-0005-0000-0000-0000858E0000}"/>
    <cellStyle name="s_LBO Summary" xfId="414" xr:uid="{00000000-0005-0000-0000-0000868E0000}"/>
    <cellStyle name="s_LBO Summary_1" xfId="415" xr:uid="{00000000-0005-0000-0000-0000878E0000}"/>
    <cellStyle name="s_LBO Summary_2" xfId="416" xr:uid="{00000000-0005-0000-0000-0000888E0000}"/>
    <cellStyle name="s_Lbo_1" xfId="417" xr:uid="{00000000-0005-0000-0000-0000898E0000}"/>
    <cellStyle name="s_rvr_analysis_andrew" xfId="418" xr:uid="{00000000-0005-0000-0000-00008A8E0000}"/>
    <cellStyle name="s_Schedules" xfId="419" xr:uid="{00000000-0005-0000-0000-00008B8E0000}"/>
    <cellStyle name="s_Schedules_1" xfId="420" xr:uid="{00000000-0005-0000-0000-00008C8E0000}"/>
    <cellStyle name="s_Trans Assump" xfId="421" xr:uid="{00000000-0005-0000-0000-00008D8E0000}"/>
    <cellStyle name="s_Trans Assump (2)" xfId="422" xr:uid="{00000000-0005-0000-0000-00008E8E0000}"/>
    <cellStyle name="s_Trans Assump (2)_1" xfId="423" xr:uid="{00000000-0005-0000-0000-00008F8E0000}"/>
    <cellStyle name="s_Trans Assump_1" xfId="424" xr:uid="{00000000-0005-0000-0000-0000908E0000}"/>
    <cellStyle name="s_Trans Sum" xfId="425" xr:uid="{00000000-0005-0000-0000-0000918E0000}"/>
    <cellStyle name="s_Trans Sum_1" xfId="426" xr:uid="{00000000-0005-0000-0000-0000928E0000}"/>
    <cellStyle name="s_Unit Price Sen. (2)" xfId="427" xr:uid="{00000000-0005-0000-0000-0000938E0000}"/>
    <cellStyle name="s_Unit Price Sen. (2)_1" xfId="428" xr:uid="{00000000-0005-0000-0000-0000948E0000}"/>
    <cellStyle name="s_Unit Price Sen. (2)_2" xfId="429" xr:uid="{00000000-0005-0000-0000-0000958E0000}"/>
    <cellStyle name="Salomon Logo" xfId="430" xr:uid="{00000000-0005-0000-0000-0000968E0000}"/>
    <cellStyle name="SAPBEXaggData" xfId="431" xr:uid="{00000000-0005-0000-0000-0000978E0000}"/>
    <cellStyle name="SAPBEXaggData 2" xfId="36517" xr:uid="{00000000-0005-0000-0000-0000988E0000}"/>
    <cellStyle name="SAPBEXaggData 3" xfId="38338" xr:uid="{00000000-0005-0000-0000-0000998E0000}"/>
    <cellStyle name="SAPBEXaggDataEmph" xfId="432" xr:uid="{00000000-0005-0000-0000-00009A8E0000}"/>
    <cellStyle name="SAPBEXaggDataEmph 2" xfId="36518" xr:uid="{00000000-0005-0000-0000-00009B8E0000}"/>
    <cellStyle name="SAPBEXaggItem" xfId="433" xr:uid="{00000000-0005-0000-0000-00009C8E0000}"/>
    <cellStyle name="SAPBEXaggItem 2" xfId="36520" xr:uid="{00000000-0005-0000-0000-00009D8E0000}"/>
    <cellStyle name="SAPBEXaggItem 3" xfId="36521" xr:uid="{00000000-0005-0000-0000-00009E8E0000}"/>
    <cellStyle name="SAPBEXaggItem 4" xfId="36522" xr:uid="{00000000-0005-0000-0000-00009F8E0000}"/>
    <cellStyle name="SAPBEXaggItem 5" xfId="36523" xr:uid="{00000000-0005-0000-0000-0000A08E0000}"/>
    <cellStyle name="SAPBEXaggItem 6" xfId="36524" xr:uid="{00000000-0005-0000-0000-0000A18E0000}"/>
    <cellStyle name="SAPBEXaggItem 7" xfId="36519" xr:uid="{00000000-0005-0000-0000-0000A28E0000}"/>
    <cellStyle name="SAPBEXaggItem_Copy of xSAPtemp5457" xfId="36525" xr:uid="{00000000-0005-0000-0000-0000A38E0000}"/>
    <cellStyle name="SAPBEXaggItemX" xfId="434" xr:uid="{00000000-0005-0000-0000-0000A48E0000}"/>
    <cellStyle name="SAPBEXaggItemX 2" xfId="36526" xr:uid="{00000000-0005-0000-0000-0000A58E0000}"/>
    <cellStyle name="SAPBEXchaText" xfId="435" xr:uid="{00000000-0005-0000-0000-0000A68E0000}"/>
    <cellStyle name="SAPBEXchaText 10" xfId="36527" xr:uid="{00000000-0005-0000-0000-0000A78E0000}"/>
    <cellStyle name="SAPBEXchaText 2" xfId="36528" xr:uid="{00000000-0005-0000-0000-0000A88E0000}"/>
    <cellStyle name="SAPBEXchaText 2 10" xfId="36529" xr:uid="{00000000-0005-0000-0000-0000A98E0000}"/>
    <cellStyle name="SAPBEXchaText 2 10 2" xfId="36530" xr:uid="{00000000-0005-0000-0000-0000AA8E0000}"/>
    <cellStyle name="SAPBEXchaText 2 11" xfId="36531" xr:uid="{00000000-0005-0000-0000-0000AB8E0000}"/>
    <cellStyle name="SAPBEXchaText 2 11 2" xfId="36532" xr:uid="{00000000-0005-0000-0000-0000AC8E0000}"/>
    <cellStyle name="SAPBEXchaText 2 12" xfId="36533" xr:uid="{00000000-0005-0000-0000-0000AD8E0000}"/>
    <cellStyle name="SAPBEXchaText 2 12 2" xfId="36534" xr:uid="{00000000-0005-0000-0000-0000AE8E0000}"/>
    <cellStyle name="SAPBEXchaText 2 13" xfId="36535" xr:uid="{00000000-0005-0000-0000-0000AF8E0000}"/>
    <cellStyle name="SAPBEXchaText 2 2" xfId="36536" xr:uid="{00000000-0005-0000-0000-0000B08E0000}"/>
    <cellStyle name="SAPBEXchaText 2 2 2" xfId="36537" xr:uid="{00000000-0005-0000-0000-0000B18E0000}"/>
    <cellStyle name="SAPBEXchaText 2 2 2 2" xfId="36538" xr:uid="{00000000-0005-0000-0000-0000B28E0000}"/>
    <cellStyle name="SAPBEXchaText 2 2 2 2 2" xfId="36539" xr:uid="{00000000-0005-0000-0000-0000B38E0000}"/>
    <cellStyle name="SAPBEXchaText 2 2 2 3" xfId="36540" xr:uid="{00000000-0005-0000-0000-0000B48E0000}"/>
    <cellStyle name="SAPBEXchaText 2 2 3" xfId="36541" xr:uid="{00000000-0005-0000-0000-0000B58E0000}"/>
    <cellStyle name="SAPBEXchaText 2 2 3 2" xfId="36542" xr:uid="{00000000-0005-0000-0000-0000B68E0000}"/>
    <cellStyle name="SAPBEXchaText 2 2 3 2 2" xfId="36543" xr:uid="{00000000-0005-0000-0000-0000B78E0000}"/>
    <cellStyle name="SAPBEXchaText 2 2 3 3" xfId="36544" xr:uid="{00000000-0005-0000-0000-0000B88E0000}"/>
    <cellStyle name="SAPBEXchaText 2 2 4" xfId="36545" xr:uid="{00000000-0005-0000-0000-0000B98E0000}"/>
    <cellStyle name="SAPBEXchaText 2 2 4 2" xfId="36546" xr:uid="{00000000-0005-0000-0000-0000BA8E0000}"/>
    <cellStyle name="SAPBEXchaText 2 2 5" xfId="36547" xr:uid="{00000000-0005-0000-0000-0000BB8E0000}"/>
    <cellStyle name="SAPBEXchaText 2 2 5 2" xfId="36548" xr:uid="{00000000-0005-0000-0000-0000BC8E0000}"/>
    <cellStyle name="SAPBEXchaText 2 2 6" xfId="36549" xr:uid="{00000000-0005-0000-0000-0000BD8E0000}"/>
    <cellStyle name="SAPBEXchaText 2 2 6 2" xfId="36550" xr:uid="{00000000-0005-0000-0000-0000BE8E0000}"/>
    <cellStyle name="SAPBEXchaText 2 2 7" xfId="36551" xr:uid="{00000000-0005-0000-0000-0000BF8E0000}"/>
    <cellStyle name="SAPBEXchaText 2 2 7 2" xfId="36552" xr:uid="{00000000-0005-0000-0000-0000C08E0000}"/>
    <cellStyle name="SAPBEXchaText 2 2 8" xfId="36553" xr:uid="{00000000-0005-0000-0000-0000C18E0000}"/>
    <cellStyle name="SAPBEXchaText 2 3" xfId="36554" xr:uid="{00000000-0005-0000-0000-0000C28E0000}"/>
    <cellStyle name="SAPBEXchaText 2 3 10" xfId="36555" xr:uid="{00000000-0005-0000-0000-0000C38E0000}"/>
    <cellStyle name="SAPBEXchaText 2 3 10 2" xfId="36556" xr:uid="{00000000-0005-0000-0000-0000C48E0000}"/>
    <cellStyle name="SAPBEXchaText 2 3 11" xfId="36557" xr:uid="{00000000-0005-0000-0000-0000C58E0000}"/>
    <cellStyle name="SAPBEXchaText 2 3 2" xfId="36558" xr:uid="{00000000-0005-0000-0000-0000C68E0000}"/>
    <cellStyle name="SAPBEXchaText 2 3 2 2" xfId="36559" xr:uid="{00000000-0005-0000-0000-0000C78E0000}"/>
    <cellStyle name="SAPBEXchaText 2 3 2 2 2" xfId="36560" xr:uid="{00000000-0005-0000-0000-0000C88E0000}"/>
    <cellStyle name="SAPBEXchaText 2 3 2 3" xfId="36561" xr:uid="{00000000-0005-0000-0000-0000C98E0000}"/>
    <cellStyle name="SAPBEXchaText 2 3 3" xfId="36562" xr:uid="{00000000-0005-0000-0000-0000CA8E0000}"/>
    <cellStyle name="SAPBEXchaText 2 3 3 2" xfId="36563" xr:uid="{00000000-0005-0000-0000-0000CB8E0000}"/>
    <cellStyle name="SAPBEXchaText 2 3 4" xfId="36564" xr:uid="{00000000-0005-0000-0000-0000CC8E0000}"/>
    <cellStyle name="SAPBEXchaText 2 3 4 2" xfId="36565" xr:uid="{00000000-0005-0000-0000-0000CD8E0000}"/>
    <cellStyle name="SAPBEXchaText 2 3 5" xfId="36566" xr:uid="{00000000-0005-0000-0000-0000CE8E0000}"/>
    <cellStyle name="SAPBEXchaText 2 3 5 2" xfId="36567" xr:uid="{00000000-0005-0000-0000-0000CF8E0000}"/>
    <cellStyle name="SAPBEXchaText 2 3 6" xfId="36568" xr:uid="{00000000-0005-0000-0000-0000D08E0000}"/>
    <cellStyle name="SAPBEXchaText 2 3 6 2" xfId="36569" xr:uid="{00000000-0005-0000-0000-0000D18E0000}"/>
    <cellStyle name="SAPBEXchaText 2 3 7" xfId="36570" xr:uid="{00000000-0005-0000-0000-0000D28E0000}"/>
    <cellStyle name="SAPBEXchaText 2 3 7 2" xfId="36571" xr:uid="{00000000-0005-0000-0000-0000D38E0000}"/>
    <cellStyle name="SAPBEXchaText 2 3 8" xfId="36572" xr:uid="{00000000-0005-0000-0000-0000D48E0000}"/>
    <cellStyle name="SAPBEXchaText 2 3 8 2" xfId="36573" xr:uid="{00000000-0005-0000-0000-0000D58E0000}"/>
    <cellStyle name="SAPBEXchaText 2 3 9" xfId="36574" xr:uid="{00000000-0005-0000-0000-0000D68E0000}"/>
    <cellStyle name="SAPBEXchaText 2 3 9 2" xfId="36575" xr:uid="{00000000-0005-0000-0000-0000D78E0000}"/>
    <cellStyle name="SAPBEXchaText 2 4" xfId="36576" xr:uid="{00000000-0005-0000-0000-0000D88E0000}"/>
    <cellStyle name="SAPBEXchaText 2 4 10" xfId="36577" xr:uid="{00000000-0005-0000-0000-0000D98E0000}"/>
    <cellStyle name="SAPBEXchaText 2 4 10 2" xfId="36578" xr:uid="{00000000-0005-0000-0000-0000DA8E0000}"/>
    <cellStyle name="SAPBEXchaText 2 4 11" xfId="36579" xr:uid="{00000000-0005-0000-0000-0000DB8E0000}"/>
    <cellStyle name="SAPBEXchaText 2 4 2" xfId="36580" xr:uid="{00000000-0005-0000-0000-0000DC8E0000}"/>
    <cellStyle name="SAPBEXchaText 2 4 2 2" xfId="36581" xr:uid="{00000000-0005-0000-0000-0000DD8E0000}"/>
    <cellStyle name="SAPBEXchaText 2 4 2 2 2" xfId="36582" xr:uid="{00000000-0005-0000-0000-0000DE8E0000}"/>
    <cellStyle name="SAPBEXchaText 2 4 2 3" xfId="36583" xr:uid="{00000000-0005-0000-0000-0000DF8E0000}"/>
    <cellStyle name="SAPBEXchaText 2 4 3" xfId="36584" xr:uid="{00000000-0005-0000-0000-0000E08E0000}"/>
    <cellStyle name="SAPBEXchaText 2 4 3 2" xfId="36585" xr:uid="{00000000-0005-0000-0000-0000E18E0000}"/>
    <cellStyle name="SAPBEXchaText 2 4 4" xfId="36586" xr:uid="{00000000-0005-0000-0000-0000E28E0000}"/>
    <cellStyle name="SAPBEXchaText 2 4 4 2" xfId="36587" xr:uid="{00000000-0005-0000-0000-0000E38E0000}"/>
    <cellStyle name="SAPBEXchaText 2 4 5" xfId="36588" xr:uid="{00000000-0005-0000-0000-0000E48E0000}"/>
    <cellStyle name="SAPBEXchaText 2 4 5 2" xfId="36589" xr:uid="{00000000-0005-0000-0000-0000E58E0000}"/>
    <cellStyle name="SAPBEXchaText 2 4 6" xfId="36590" xr:uid="{00000000-0005-0000-0000-0000E68E0000}"/>
    <cellStyle name="SAPBEXchaText 2 4 6 2" xfId="36591" xr:uid="{00000000-0005-0000-0000-0000E78E0000}"/>
    <cellStyle name="SAPBEXchaText 2 4 7" xfId="36592" xr:uid="{00000000-0005-0000-0000-0000E88E0000}"/>
    <cellStyle name="SAPBEXchaText 2 4 7 2" xfId="36593" xr:uid="{00000000-0005-0000-0000-0000E98E0000}"/>
    <cellStyle name="SAPBEXchaText 2 4 8" xfId="36594" xr:uid="{00000000-0005-0000-0000-0000EA8E0000}"/>
    <cellStyle name="SAPBEXchaText 2 4 8 2" xfId="36595" xr:uid="{00000000-0005-0000-0000-0000EB8E0000}"/>
    <cellStyle name="SAPBEXchaText 2 4 9" xfId="36596" xr:uid="{00000000-0005-0000-0000-0000EC8E0000}"/>
    <cellStyle name="SAPBEXchaText 2 4 9 2" xfId="36597" xr:uid="{00000000-0005-0000-0000-0000ED8E0000}"/>
    <cellStyle name="SAPBEXchaText 2 5" xfId="36598" xr:uid="{00000000-0005-0000-0000-0000EE8E0000}"/>
    <cellStyle name="SAPBEXchaText 2 5 10" xfId="36599" xr:uid="{00000000-0005-0000-0000-0000EF8E0000}"/>
    <cellStyle name="SAPBEXchaText 2 5 10 2" xfId="36600" xr:uid="{00000000-0005-0000-0000-0000F08E0000}"/>
    <cellStyle name="SAPBEXchaText 2 5 11" xfId="36601" xr:uid="{00000000-0005-0000-0000-0000F18E0000}"/>
    <cellStyle name="SAPBEXchaText 2 5 2" xfId="36602" xr:uid="{00000000-0005-0000-0000-0000F28E0000}"/>
    <cellStyle name="SAPBEXchaText 2 5 2 2" xfId="36603" xr:uid="{00000000-0005-0000-0000-0000F38E0000}"/>
    <cellStyle name="SAPBEXchaText 2 5 2 2 2" xfId="36604" xr:uid="{00000000-0005-0000-0000-0000F48E0000}"/>
    <cellStyle name="SAPBEXchaText 2 5 2 3" xfId="36605" xr:uid="{00000000-0005-0000-0000-0000F58E0000}"/>
    <cellStyle name="SAPBEXchaText 2 5 3" xfId="36606" xr:uid="{00000000-0005-0000-0000-0000F68E0000}"/>
    <cellStyle name="SAPBEXchaText 2 5 3 2" xfId="36607" xr:uid="{00000000-0005-0000-0000-0000F78E0000}"/>
    <cellStyle name="SAPBEXchaText 2 5 4" xfId="36608" xr:uid="{00000000-0005-0000-0000-0000F88E0000}"/>
    <cellStyle name="SAPBEXchaText 2 5 4 2" xfId="36609" xr:uid="{00000000-0005-0000-0000-0000F98E0000}"/>
    <cellStyle name="SAPBEXchaText 2 5 5" xfId="36610" xr:uid="{00000000-0005-0000-0000-0000FA8E0000}"/>
    <cellStyle name="SAPBEXchaText 2 5 5 2" xfId="36611" xr:uid="{00000000-0005-0000-0000-0000FB8E0000}"/>
    <cellStyle name="SAPBEXchaText 2 5 6" xfId="36612" xr:uid="{00000000-0005-0000-0000-0000FC8E0000}"/>
    <cellStyle name="SAPBEXchaText 2 5 6 2" xfId="36613" xr:uid="{00000000-0005-0000-0000-0000FD8E0000}"/>
    <cellStyle name="SAPBEXchaText 2 5 7" xfId="36614" xr:uid="{00000000-0005-0000-0000-0000FE8E0000}"/>
    <cellStyle name="SAPBEXchaText 2 5 7 2" xfId="36615" xr:uid="{00000000-0005-0000-0000-0000FF8E0000}"/>
    <cellStyle name="SAPBEXchaText 2 5 8" xfId="36616" xr:uid="{00000000-0005-0000-0000-0000008F0000}"/>
    <cellStyle name="SAPBEXchaText 2 5 8 2" xfId="36617" xr:uid="{00000000-0005-0000-0000-0000018F0000}"/>
    <cellStyle name="SAPBEXchaText 2 5 9" xfId="36618" xr:uid="{00000000-0005-0000-0000-0000028F0000}"/>
    <cellStyle name="SAPBEXchaText 2 5 9 2" xfId="36619" xr:uid="{00000000-0005-0000-0000-0000038F0000}"/>
    <cellStyle name="SAPBEXchaText 2 6" xfId="36620" xr:uid="{00000000-0005-0000-0000-0000048F0000}"/>
    <cellStyle name="SAPBEXchaText 2 6 10" xfId="36621" xr:uid="{00000000-0005-0000-0000-0000058F0000}"/>
    <cellStyle name="SAPBEXchaText 2 6 10 2" xfId="36622" xr:uid="{00000000-0005-0000-0000-0000068F0000}"/>
    <cellStyle name="SAPBEXchaText 2 6 11" xfId="36623" xr:uid="{00000000-0005-0000-0000-0000078F0000}"/>
    <cellStyle name="SAPBEXchaText 2 6 2" xfId="36624" xr:uid="{00000000-0005-0000-0000-0000088F0000}"/>
    <cellStyle name="SAPBEXchaText 2 6 2 2" xfId="36625" xr:uid="{00000000-0005-0000-0000-0000098F0000}"/>
    <cellStyle name="SAPBEXchaText 2 6 2 2 2" xfId="36626" xr:uid="{00000000-0005-0000-0000-00000A8F0000}"/>
    <cellStyle name="SAPBEXchaText 2 6 2 3" xfId="36627" xr:uid="{00000000-0005-0000-0000-00000B8F0000}"/>
    <cellStyle name="SAPBEXchaText 2 6 3" xfId="36628" xr:uid="{00000000-0005-0000-0000-00000C8F0000}"/>
    <cellStyle name="SAPBEXchaText 2 6 3 2" xfId="36629" xr:uid="{00000000-0005-0000-0000-00000D8F0000}"/>
    <cellStyle name="SAPBEXchaText 2 6 4" xfId="36630" xr:uid="{00000000-0005-0000-0000-00000E8F0000}"/>
    <cellStyle name="SAPBEXchaText 2 6 4 2" xfId="36631" xr:uid="{00000000-0005-0000-0000-00000F8F0000}"/>
    <cellStyle name="SAPBEXchaText 2 6 5" xfId="36632" xr:uid="{00000000-0005-0000-0000-0000108F0000}"/>
    <cellStyle name="SAPBEXchaText 2 6 5 2" xfId="36633" xr:uid="{00000000-0005-0000-0000-0000118F0000}"/>
    <cellStyle name="SAPBEXchaText 2 6 6" xfId="36634" xr:uid="{00000000-0005-0000-0000-0000128F0000}"/>
    <cellStyle name="SAPBEXchaText 2 6 6 2" xfId="36635" xr:uid="{00000000-0005-0000-0000-0000138F0000}"/>
    <cellStyle name="SAPBEXchaText 2 6 7" xfId="36636" xr:uid="{00000000-0005-0000-0000-0000148F0000}"/>
    <cellStyle name="SAPBEXchaText 2 6 7 2" xfId="36637" xr:uid="{00000000-0005-0000-0000-0000158F0000}"/>
    <cellStyle name="SAPBEXchaText 2 6 8" xfId="36638" xr:uid="{00000000-0005-0000-0000-0000168F0000}"/>
    <cellStyle name="SAPBEXchaText 2 6 8 2" xfId="36639" xr:uid="{00000000-0005-0000-0000-0000178F0000}"/>
    <cellStyle name="SAPBEXchaText 2 6 9" xfId="36640" xr:uid="{00000000-0005-0000-0000-0000188F0000}"/>
    <cellStyle name="SAPBEXchaText 2 6 9 2" xfId="36641" xr:uid="{00000000-0005-0000-0000-0000198F0000}"/>
    <cellStyle name="SAPBEXchaText 2 7" xfId="36642" xr:uid="{00000000-0005-0000-0000-00001A8F0000}"/>
    <cellStyle name="SAPBEXchaText 2 7 2" xfId="36643" xr:uid="{00000000-0005-0000-0000-00001B8F0000}"/>
    <cellStyle name="SAPBEXchaText 2 7 2 2" xfId="36644" xr:uid="{00000000-0005-0000-0000-00001C8F0000}"/>
    <cellStyle name="SAPBEXchaText 2 7 3" xfId="36645" xr:uid="{00000000-0005-0000-0000-00001D8F0000}"/>
    <cellStyle name="SAPBEXchaText 2 8" xfId="36646" xr:uid="{00000000-0005-0000-0000-00001E8F0000}"/>
    <cellStyle name="SAPBEXchaText 2 8 2" xfId="36647" xr:uid="{00000000-0005-0000-0000-00001F8F0000}"/>
    <cellStyle name="SAPBEXchaText 2 9" xfId="36648" xr:uid="{00000000-0005-0000-0000-0000208F0000}"/>
    <cellStyle name="SAPBEXchaText 2 9 2" xfId="36649" xr:uid="{00000000-0005-0000-0000-0000218F0000}"/>
    <cellStyle name="SAPBEXchaText 3" xfId="36650" xr:uid="{00000000-0005-0000-0000-0000228F0000}"/>
    <cellStyle name="SAPBEXchaText 3 10" xfId="36651" xr:uid="{00000000-0005-0000-0000-0000238F0000}"/>
    <cellStyle name="SAPBEXchaText 3 10 2" xfId="36652" xr:uid="{00000000-0005-0000-0000-0000248F0000}"/>
    <cellStyle name="SAPBEXchaText 3 11" xfId="36653" xr:uid="{00000000-0005-0000-0000-0000258F0000}"/>
    <cellStyle name="SAPBEXchaText 3 11 2" xfId="36654" xr:uid="{00000000-0005-0000-0000-0000268F0000}"/>
    <cellStyle name="SAPBEXchaText 3 12" xfId="36655" xr:uid="{00000000-0005-0000-0000-0000278F0000}"/>
    <cellStyle name="SAPBEXchaText 3 12 2" xfId="36656" xr:uid="{00000000-0005-0000-0000-0000288F0000}"/>
    <cellStyle name="SAPBEXchaText 3 13" xfId="36657" xr:uid="{00000000-0005-0000-0000-0000298F0000}"/>
    <cellStyle name="SAPBEXchaText 3 2" xfId="36658" xr:uid="{00000000-0005-0000-0000-00002A8F0000}"/>
    <cellStyle name="SAPBEXchaText 3 2 2" xfId="36659" xr:uid="{00000000-0005-0000-0000-00002B8F0000}"/>
    <cellStyle name="SAPBEXchaText 3 2 2 2" xfId="36660" xr:uid="{00000000-0005-0000-0000-00002C8F0000}"/>
    <cellStyle name="SAPBEXchaText 3 2 2 2 2" xfId="36661" xr:uid="{00000000-0005-0000-0000-00002D8F0000}"/>
    <cellStyle name="SAPBEXchaText 3 2 2 3" xfId="36662" xr:uid="{00000000-0005-0000-0000-00002E8F0000}"/>
    <cellStyle name="SAPBEXchaText 3 2 3" xfId="36663" xr:uid="{00000000-0005-0000-0000-00002F8F0000}"/>
    <cellStyle name="SAPBEXchaText 3 2 3 2" xfId="36664" xr:uid="{00000000-0005-0000-0000-0000308F0000}"/>
    <cellStyle name="SAPBEXchaText 3 2 3 2 2" xfId="36665" xr:uid="{00000000-0005-0000-0000-0000318F0000}"/>
    <cellStyle name="SAPBEXchaText 3 2 3 3" xfId="36666" xr:uid="{00000000-0005-0000-0000-0000328F0000}"/>
    <cellStyle name="SAPBEXchaText 3 2 4" xfId="36667" xr:uid="{00000000-0005-0000-0000-0000338F0000}"/>
    <cellStyle name="SAPBEXchaText 3 2 4 2" xfId="36668" xr:uid="{00000000-0005-0000-0000-0000348F0000}"/>
    <cellStyle name="SAPBEXchaText 3 2 5" xfId="36669" xr:uid="{00000000-0005-0000-0000-0000358F0000}"/>
    <cellStyle name="SAPBEXchaText 3 2 5 2" xfId="36670" xr:uid="{00000000-0005-0000-0000-0000368F0000}"/>
    <cellStyle name="SAPBEXchaText 3 2 6" xfId="36671" xr:uid="{00000000-0005-0000-0000-0000378F0000}"/>
    <cellStyle name="SAPBEXchaText 3 2 6 2" xfId="36672" xr:uid="{00000000-0005-0000-0000-0000388F0000}"/>
    <cellStyle name="SAPBEXchaText 3 2 7" xfId="36673" xr:uid="{00000000-0005-0000-0000-0000398F0000}"/>
    <cellStyle name="SAPBEXchaText 3 2 7 2" xfId="36674" xr:uid="{00000000-0005-0000-0000-00003A8F0000}"/>
    <cellStyle name="SAPBEXchaText 3 2 8" xfId="36675" xr:uid="{00000000-0005-0000-0000-00003B8F0000}"/>
    <cellStyle name="SAPBEXchaText 3 3" xfId="36676" xr:uid="{00000000-0005-0000-0000-00003C8F0000}"/>
    <cellStyle name="SAPBEXchaText 3 3 10" xfId="36677" xr:uid="{00000000-0005-0000-0000-00003D8F0000}"/>
    <cellStyle name="SAPBEXchaText 3 3 10 2" xfId="36678" xr:uid="{00000000-0005-0000-0000-00003E8F0000}"/>
    <cellStyle name="SAPBEXchaText 3 3 11" xfId="36679" xr:uid="{00000000-0005-0000-0000-00003F8F0000}"/>
    <cellStyle name="SAPBEXchaText 3 3 2" xfId="36680" xr:uid="{00000000-0005-0000-0000-0000408F0000}"/>
    <cellStyle name="SAPBEXchaText 3 3 2 2" xfId="36681" xr:uid="{00000000-0005-0000-0000-0000418F0000}"/>
    <cellStyle name="SAPBEXchaText 3 3 2 2 2" xfId="36682" xr:uid="{00000000-0005-0000-0000-0000428F0000}"/>
    <cellStyle name="SAPBEXchaText 3 3 2 3" xfId="36683" xr:uid="{00000000-0005-0000-0000-0000438F0000}"/>
    <cellStyle name="SAPBEXchaText 3 3 3" xfId="36684" xr:uid="{00000000-0005-0000-0000-0000448F0000}"/>
    <cellStyle name="SAPBEXchaText 3 3 3 2" xfId="36685" xr:uid="{00000000-0005-0000-0000-0000458F0000}"/>
    <cellStyle name="SAPBEXchaText 3 3 4" xfId="36686" xr:uid="{00000000-0005-0000-0000-0000468F0000}"/>
    <cellStyle name="SAPBEXchaText 3 3 4 2" xfId="36687" xr:uid="{00000000-0005-0000-0000-0000478F0000}"/>
    <cellStyle name="SAPBEXchaText 3 3 5" xfId="36688" xr:uid="{00000000-0005-0000-0000-0000488F0000}"/>
    <cellStyle name="SAPBEXchaText 3 3 5 2" xfId="36689" xr:uid="{00000000-0005-0000-0000-0000498F0000}"/>
    <cellStyle name="SAPBEXchaText 3 3 6" xfId="36690" xr:uid="{00000000-0005-0000-0000-00004A8F0000}"/>
    <cellStyle name="SAPBEXchaText 3 3 6 2" xfId="36691" xr:uid="{00000000-0005-0000-0000-00004B8F0000}"/>
    <cellStyle name="SAPBEXchaText 3 3 7" xfId="36692" xr:uid="{00000000-0005-0000-0000-00004C8F0000}"/>
    <cellStyle name="SAPBEXchaText 3 3 7 2" xfId="36693" xr:uid="{00000000-0005-0000-0000-00004D8F0000}"/>
    <cellStyle name="SAPBEXchaText 3 3 8" xfId="36694" xr:uid="{00000000-0005-0000-0000-00004E8F0000}"/>
    <cellStyle name="SAPBEXchaText 3 3 8 2" xfId="36695" xr:uid="{00000000-0005-0000-0000-00004F8F0000}"/>
    <cellStyle name="SAPBEXchaText 3 3 9" xfId="36696" xr:uid="{00000000-0005-0000-0000-0000508F0000}"/>
    <cellStyle name="SAPBEXchaText 3 3 9 2" xfId="36697" xr:uid="{00000000-0005-0000-0000-0000518F0000}"/>
    <cellStyle name="SAPBEXchaText 3 4" xfId="36698" xr:uid="{00000000-0005-0000-0000-0000528F0000}"/>
    <cellStyle name="SAPBEXchaText 3 4 10" xfId="36699" xr:uid="{00000000-0005-0000-0000-0000538F0000}"/>
    <cellStyle name="SAPBEXchaText 3 4 10 2" xfId="36700" xr:uid="{00000000-0005-0000-0000-0000548F0000}"/>
    <cellStyle name="SAPBEXchaText 3 4 11" xfId="36701" xr:uid="{00000000-0005-0000-0000-0000558F0000}"/>
    <cellStyle name="SAPBEXchaText 3 4 2" xfId="36702" xr:uid="{00000000-0005-0000-0000-0000568F0000}"/>
    <cellStyle name="SAPBEXchaText 3 4 2 2" xfId="36703" xr:uid="{00000000-0005-0000-0000-0000578F0000}"/>
    <cellStyle name="SAPBEXchaText 3 4 2 2 2" xfId="36704" xr:uid="{00000000-0005-0000-0000-0000588F0000}"/>
    <cellStyle name="SAPBEXchaText 3 4 2 3" xfId="36705" xr:uid="{00000000-0005-0000-0000-0000598F0000}"/>
    <cellStyle name="SAPBEXchaText 3 4 3" xfId="36706" xr:uid="{00000000-0005-0000-0000-00005A8F0000}"/>
    <cellStyle name="SAPBEXchaText 3 4 3 2" xfId="36707" xr:uid="{00000000-0005-0000-0000-00005B8F0000}"/>
    <cellStyle name="SAPBEXchaText 3 4 4" xfId="36708" xr:uid="{00000000-0005-0000-0000-00005C8F0000}"/>
    <cellStyle name="SAPBEXchaText 3 4 4 2" xfId="36709" xr:uid="{00000000-0005-0000-0000-00005D8F0000}"/>
    <cellStyle name="SAPBEXchaText 3 4 5" xfId="36710" xr:uid="{00000000-0005-0000-0000-00005E8F0000}"/>
    <cellStyle name="SAPBEXchaText 3 4 5 2" xfId="36711" xr:uid="{00000000-0005-0000-0000-00005F8F0000}"/>
    <cellStyle name="SAPBEXchaText 3 4 6" xfId="36712" xr:uid="{00000000-0005-0000-0000-0000608F0000}"/>
    <cellStyle name="SAPBEXchaText 3 4 6 2" xfId="36713" xr:uid="{00000000-0005-0000-0000-0000618F0000}"/>
    <cellStyle name="SAPBEXchaText 3 4 7" xfId="36714" xr:uid="{00000000-0005-0000-0000-0000628F0000}"/>
    <cellStyle name="SAPBEXchaText 3 4 7 2" xfId="36715" xr:uid="{00000000-0005-0000-0000-0000638F0000}"/>
    <cellStyle name="SAPBEXchaText 3 4 8" xfId="36716" xr:uid="{00000000-0005-0000-0000-0000648F0000}"/>
    <cellStyle name="SAPBEXchaText 3 4 8 2" xfId="36717" xr:uid="{00000000-0005-0000-0000-0000658F0000}"/>
    <cellStyle name="SAPBEXchaText 3 4 9" xfId="36718" xr:uid="{00000000-0005-0000-0000-0000668F0000}"/>
    <cellStyle name="SAPBEXchaText 3 4 9 2" xfId="36719" xr:uid="{00000000-0005-0000-0000-0000678F0000}"/>
    <cellStyle name="SAPBEXchaText 3 5" xfId="36720" xr:uid="{00000000-0005-0000-0000-0000688F0000}"/>
    <cellStyle name="SAPBEXchaText 3 5 10" xfId="36721" xr:uid="{00000000-0005-0000-0000-0000698F0000}"/>
    <cellStyle name="SAPBEXchaText 3 5 10 2" xfId="36722" xr:uid="{00000000-0005-0000-0000-00006A8F0000}"/>
    <cellStyle name="SAPBEXchaText 3 5 11" xfId="36723" xr:uid="{00000000-0005-0000-0000-00006B8F0000}"/>
    <cellStyle name="SAPBEXchaText 3 5 2" xfId="36724" xr:uid="{00000000-0005-0000-0000-00006C8F0000}"/>
    <cellStyle name="SAPBEXchaText 3 5 2 2" xfId="36725" xr:uid="{00000000-0005-0000-0000-00006D8F0000}"/>
    <cellStyle name="SAPBEXchaText 3 5 2 2 2" xfId="36726" xr:uid="{00000000-0005-0000-0000-00006E8F0000}"/>
    <cellStyle name="SAPBEXchaText 3 5 2 3" xfId="36727" xr:uid="{00000000-0005-0000-0000-00006F8F0000}"/>
    <cellStyle name="SAPBEXchaText 3 5 3" xfId="36728" xr:uid="{00000000-0005-0000-0000-0000708F0000}"/>
    <cellStyle name="SAPBEXchaText 3 5 3 2" xfId="36729" xr:uid="{00000000-0005-0000-0000-0000718F0000}"/>
    <cellStyle name="SAPBEXchaText 3 5 4" xfId="36730" xr:uid="{00000000-0005-0000-0000-0000728F0000}"/>
    <cellStyle name="SAPBEXchaText 3 5 4 2" xfId="36731" xr:uid="{00000000-0005-0000-0000-0000738F0000}"/>
    <cellStyle name="SAPBEXchaText 3 5 5" xfId="36732" xr:uid="{00000000-0005-0000-0000-0000748F0000}"/>
    <cellStyle name="SAPBEXchaText 3 5 5 2" xfId="36733" xr:uid="{00000000-0005-0000-0000-0000758F0000}"/>
    <cellStyle name="SAPBEXchaText 3 5 6" xfId="36734" xr:uid="{00000000-0005-0000-0000-0000768F0000}"/>
    <cellStyle name="SAPBEXchaText 3 5 6 2" xfId="36735" xr:uid="{00000000-0005-0000-0000-0000778F0000}"/>
    <cellStyle name="SAPBEXchaText 3 5 7" xfId="36736" xr:uid="{00000000-0005-0000-0000-0000788F0000}"/>
    <cellStyle name="SAPBEXchaText 3 5 7 2" xfId="36737" xr:uid="{00000000-0005-0000-0000-0000798F0000}"/>
    <cellStyle name="SAPBEXchaText 3 5 8" xfId="36738" xr:uid="{00000000-0005-0000-0000-00007A8F0000}"/>
    <cellStyle name="SAPBEXchaText 3 5 8 2" xfId="36739" xr:uid="{00000000-0005-0000-0000-00007B8F0000}"/>
    <cellStyle name="SAPBEXchaText 3 5 9" xfId="36740" xr:uid="{00000000-0005-0000-0000-00007C8F0000}"/>
    <cellStyle name="SAPBEXchaText 3 5 9 2" xfId="36741" xr:uid="{00000000-0005-0000-0000-00007D8F0000}"/>
    <cellStyle name="SAPBEXchaText 3 6" xfId="36742" xr:uid="{00000000-0005-0000-0000-00007E8F0000}"/>
    <cellStyle name="SAPBEXchaText 3 6 10" xfId="36743" xr:uid="{00000000-0005-0000-0000-00007F8F0000}"/>
    <cellStyle name="SAPBEXchaText 3 6 10 2" xfId="36744" xr:uid="{00000000-0005-0000-0000-0000808F0000}"/>
    <cellStyle name="SAPBEXchaText 3 6 11" xfId="36745" xr:uid="{00000000-0005-0000-0000-0000818F0000}"/>
    <cellStyle name="SAPBEXchaText 3 6 2" xfId="36746" xr:uid="{00000000-0005-0000-0000-0000828F0000}"/>
    <cellStyle name="SAPBEXchaText 3 6 2 2" xfId="36747" xr:uid="{00000000-0005-0000-0000-0000838F0000}"/>
    <cellStyle name="SAPBEXchaText 3 6 2 2 2" xfId="36748" xr:uid="{00000000-0005-0000-0000-0000848F0000}"/>
    <cellStyle name="SAPBEXchaText 3 6 2 3" xfId="36749" xr:uid="{00000000-0005-0000-0000-0000858F0000}"/>
    <cellStyle name="SAPBEXchaText 3 6 3" xfId="36750" xr:uid="{00000000-0005-0000-0000-0000868F0000}"/>
    <cellStyle name="SAPBEXchaText 3 6 3 2" xfId="36751" xr:uid="{00000000-0005-0000-0000-0000878F0000}"/>
    <cellStyle name="SAPBEXchaText 3 6 4" xfId="36752" xr:uid="{00000000-0005-0000-0000-0000888F0000}"/>
    <cellStyle name="SAPBEXchaText 3 6 4 2" xfId="36753" xr:uid="{00000000-0005-0000-0000-0000898F0000}"/>
    <cellStyle name="SAPBEXchaText 3 6 5" xfId="36754" xr:uid="{00000000-0005-0000-0000-00008A8F0000}"/>
    <cellStyle name="SAPBEXchaText 3 6 5 2" xfId="36755" xr:uid="{00000000-0005-0000-0000-00008B8F0000}"/>
    <cellStyle name="SAPBEXchaText 3 6 6" xfId="36756" xr:uid="{00000000-0005-0000-0000-00008C8F0000}"/>
    <cellStyle name="SAPBEXchaText 3 6 6 2" xfId="36757" xr:uid="{00000000-0005-0000-0000-00008D8F0000}"/>
    <cellStyle name="SAPBEXchaText 3 6 7" xfId="36758" xr:uid="{00000000-0005-0000-0000-00008E8F0000}"/>
    <cellStyle name="SAPBEXchaText 3 6 7 2" xfId="36759" xr:uid="{00000000-0005-0000-0000-00008F8F0000}"/>
    <cellStyle name="SAPBEXchaText 3 6 8" xfId="36760" xr:uid="{00000000-0005-0000-0000-0000908F0000}"/>
    <cellStyle name="SAPBEXchaText 3 6 8 2" xfId="36761" xr:uid="{00000000-0005-0000-0000-0000918F0000}"/>
    <cellStyle name="SAPBEXchaText 3 6 9" xfId="36762" xr:uid="{00000000-0005-0000-0000-0000928F0000}"/>
    <cellStyle name="SAPBEXchaText 3 6 9 2" xfId="36763" xr:uid="{00000000-0005-0000-0000-0000938F0000}"/>
    <cellStyle name="SAPBEXchaText 3 7" xfId="36764" xr:uid="{00000000-0005-0000-0000-0000948F0000}"/>
    <cellStyle name="SAPBEXchaText 3 7 2" xfId="36765" xr:uid="{00000000-0005-0000-0000-0000958F0000}"/>
    <cellStyle name="SAPBEXchaText 3 7 2 2" xfId="36766" xr:uid="{00000000-0005-0000-0000-0000968F0000}"/>
    <cellStyle name="SAPBEXchaText 3 7 3" xfId="36767" xr:uid="{00000000-0005-0000-0000-0000978F0000}"/>
    <cellStyle name="SAPBEXchaText 3 8" xfId="36768" xr:uid="{00000000-0005-0000-0000-0000988F0000}"/>
    <cellStyle name="SAPBEXchaText 3 8 2" xfId="36769" xr:uid="{00000000-0005-0000-0000-0000998F0000}"/>
    <cellStyle name="SAPBEXchaText 3 9" xfId="36770" xr:uid="{00000000-0005-0000-0000-00009A8F0000}"/>
    <cellStyle name="SAPBEXchaText 3 9 2" xfId="36771" xr:uid="{00000000-0005-0000-0000-00009B8F0000}"/>
    <cellStyle name="SAPBEXchaText 4" xfId="36772" xr:uid="{00000000-0005-0000-0000-00009C8F0000}"/>
    <cellStyle name="SAPBEXchaText 4 10" xfId="36773" xr:uid="{00000000-0005-0000-0000-00009D8F0000}"/>
    <cellStyle name="SAPBEXchaText 4 10 2" xfId="36774" xr:uid="{00000000-0005-0000-0000-00009E8F0000}"/>
    <cellStyle name="SAPBEXchaText 4 11" xfId="36775" xr:uid="{00000000-0005-0000-0000-00009F8F0000}"/>
    <cellStyle name="SAPBEXchaText 4 2" xfId="36776" xr:uid="{00000000-0005-0000-0000-0000A08F0000}"/>
    <cellStyle name="SAPBEXchaText 4 2 2" xfId="36777" xr:uid="{00000000-0005-0000-0000-0000A18F0000}"/>
    <cellStyle name="SAPBEXchaText 4 2 2 2" xfId="36778" xr:uid="{00000000-0005-0000-0000-0000A28F0000}"/>
    <cellStyle name="SAPBEXchaText 4 2 3" xfId="36779" xr:uid="{00000000-0005-0000-0000-0000A38F0000}"/>
    <cellStyle name="SAPBEXchaText 4 3" xfId="36780" xr:uid="{00000000-0005-0000-0000-0000A48F0000}"/>
    <cellStyle name="SAPBEXchaText 4 3 2" xfId="36781" xr:uid="{00000000-0005-0000-0000-0000A58F0000}"/>
    <cellStyle name="SAPBEXchaText 4 4" xfId="36782" xr:uid="{00000000-0005-0000-0000-0000A68F0000}"/>
    <cellStyle name="SAPBEXchaText 4 4 2" xfId="36783" xr:uid="{00000000-0005-0000-0000-0000A78F0000}"/>
    <cellStyle name="SAPBEXchaText 4 5" xfId="36784" xr:uid="{00000000-0005-0000-0000-0000A88F0000}"/>
    <cellStyle name="SAPBEXchaText 4 5 2" xfId="36785" xr:uid="{00000000-0005-0000-0000-0000A98F0000}"/>
    <cellStyle name="SAPBEXchaText 4 6" xfId="36786" xr:uid="{00000000-0005-0000-0000-0000AA8F0000}"/>
    <cellStyle name="SAPBEXchaText 4 6 2" xfId="36787" xr:uid="{00000000-0005-0000-0000-0000AB8F0000}"/>
    <cellStyle name="SAPBEXchaText 4 7" xfId="36788" xr:uid="{00000000-0005-0000-0000-0000AC8F0000}"/>
    <cellStyle name="SAPBEXchaText 4 7 2" xfId="36789" xr:uid="{00000000-0005-0000-0000-0000AD8F0000}"/>
    <cellStyle name="SAPBEXchaText 4 8" xfId="36790" xr:uid="{00000000-0005-0000-0000-0000AE8F0000}"/>
    <cellStyle name="SAPBEXchaText 4 8 2" xfId="36791" xr:uid="{00000000-0005-0000-0000-0000AF8F0000}"/>
    <cellStyle name="SAPBEXchaText 4 9" xfId="36792" xr:uid="{00000000-0005-0000-0000-0000B08F0000}"/>
    <cellStyle name="SAPBEXchaText 4 9 2" xfId="36793" xr:uid="{00000000-0005-0000-0000-0000B18F0000}"/>
    <cellStyle name="SAPBEXchaText 5" xfId="36794" xr:uid="{00000000-0005-0000-0000-0000B28F0000}"/>
    <cellStyle name="SAPBEXchaText 5 2" xfId="36795" xr:uid="{00000000-0005-0000-0000-0000B38F0000}"/>
    <cellStyle name="SAPBEXchaText 5 2 2" xfId="36796" xr:uid="{00000000-0005-0000-0000-0000B48F0000}"/>
    <cellStyle name="SAPBEXchaText 5 3" xfId="36797" xr:uid="{00000000-0005-0000-0000-0000B58F0000}"/>
    <cellStyle name="SAPBEXchaText 6" xfId="36798" xr:uid="{00000000-0005-0000-0000-0000B68F0000}"/>
    <cellStyle name="SAPBEXchaText 6 2" xfId="36799" xr:uid="{00000000-0005-0000-0000-0000B78F0000}"/>
    <cellStyle name="SAPBEXchaText 7" xfId="36800" xr:uid="{00000000-0005-0000-0000-0000B88F0000}"/>
    <cellStyle name="SAPBEXchaText 7 2" xfId="36801" xr:uid="{00000000-0005-0000-0000-0000B98F0000}"/>
    <cellStyle name="SAPBEXchaText 8" xfId="36802" xr:uid="{00000000-0005-0000-0000-0000BA8F0000}"/>
    <cellStyle name="SAPBEXchaText 9" xfId="36803" xr:uid="{00000000-0005-0000-0000-0000BB8F0000}"/>
    <cellStyle name="SAPBEXchaText_Copy of xSAPtemp5457" xfId="36804" xr:uid="{00000000-0005-0000-0000-0000BC8F0000}"/>
    <cellStyle name="SAPBEXexcBad7" xfId="436" xr:uid="{00000000-0005-0000-0000-0000BD8F0000}"/>
    <cellStyle name="SAPBEXexcBad7 2" xfId="36805" xr:uid="{00000000-0005-0000-0000-0000BE8F0000}"/>
    <cellStyle name="SAPBEXexcBad8" xfId="437" xr:uid="{00000000-0005-0000-0000-0000BF8F0000}"/>
    <cellStyle name="SAPBEXexcBad8 2" xfId="36806" xr:uid="{00000000-0005-0000-0000-0000C08F0000}"/>
    <cellStyle name="SAPBEXexcBad9" xfId="438" xr:uid="{00000000-0005-0000-0000-0000C18F0000}"/>
    <cellStyle name="SAPBEXexcBad9 2" xfId="36807" xr:uid="{00000000-0005-0000-0000-0000C28F0000}"/>
    <cellStyle name="SAPBEXexcCritical4" xfId="439" xr:uid="{00000000-0005-0000-0000-0000C38F0000}"/>
    <cellStyle name="SAPBEXexcCritical4 2" xfId="36808" xr:uid="{00000000-0005-0000-0000-0000C48F0000}"/>
    <cellStyle name="SAPBEXexcCritical5" xfId="440" xr:uid="{00000000-0005-0000-0000-0000C58F0000}"/>
    <cellStyle name="SAPBEXexcCritical5 2" xfId="36809" xr:uid="{00000000-0005-0000-0000-0000C68F0000}"/>
    <cellStyle name="SAPBEXexcCritical6" xfId="441" xr:uid="{00000000-0005-0000-0000-0000C78F0000}"/>
    <cellStyle name="SAPBEXexcCritical6 2" xfId="36810" xr:uid="{00000000-0005-0000-0000-0000C88F0000}"/>
    <cellStyle name="SAPBEXexcGood1" xfId="442" xr:uid="{00000000-0005-0000-0000-0000C98F0000}"/>
    <cellStyle name="SAPBEXexcGood1 2" xfId="36811" xr:uid="{00000000-0005-0000-0000-0000CA8F0000}"/>
    <cellStyle name="SAPBEXexcGood2" xfId="443" xr:uid="{00000000-0005-0000-0000-0000CB8F0000}"/>
    <cellStyle name="SAPBEXexcGood2 2" xfId="36812" xr:uid="{00000000-0005-0000-0000-0000CC8F0000}"/>
    <cellStyle name="SAPBEXexcGood3" xfId="444" xr:uid="{00000000-0005-0000-0000-0000CD8F0000}"/>
    <cellStyle name="SAPBEXexcGood3 2" xfId="36813" xr:uid="{00000000-0005-0000-0000-0000CE8F0000}"/>
    <cellStyle name="SAPBEXfilterDrill" xfId="445" xr:uid="{00000000-0005-0000-0000-0000CF8F0000}"/>
    <cellStyle name="SAPBEXfilterDrill 2" xfId="36814" xr:uid="{00000000-0005-0000-0000-0000D08F0000}"/>
    <cellStyle name="SAPBEXfilterDrill 3" xfId="38339" xr:uid="{00000000-0005-0000-0000-0000D18F0000}"/>
    <cellStyle name="SAPBEXfilterItem" xfId="446" xr:uid="{00000000-0005-0000-0000-0000D28F0000}"/>
    <cellStyle name="SAPBEXfilterItem 2" xfId="36816" xr:uid="{00000000-0005-0000-0000-0000D38F0000}"/>
    <cellStyle name="SAPBEXfilterItem 3" xfId="36817" xr:uid="{00000000-0005-0000-0000-0000D48F0000}"/>
    <cellStyle name="SAPBEXfilterItem 4" xfId="36818" xr:uid="{00000000-0005-0000-0000-0000D58F0000}"/>
    <cellStyle name="SAPBEXfilterItem 5" xfId="36819" xr:uid="{00000000-0005-0000-0000-0000D68F0000}"/>
    <cellStyle name="SAPBEXfilterItem 6" xfId="36820" xr:uid="{00000000-0005-0000-0000-0000D78F0000}"/>
    <cellStyle name="SAPBEXfilterItem 7" xfId="36815" xr:uid="{00000000-0005-0000-0000-0000D88F0000}"/>
    <cellStyle name="SAPBEXfilterItem 8" xfId="38340" xr:uid="{00000000-0005-0000-0000-0000D98F0000}"/>
    <cellStyle name="SAPBEXfilterItem_Copy of xSAPtemp5457" xfId="36821" xr:uid="{00000000-0005-0000-0000-0000DA8F0000}"/>
    <cellStyle name="SAPBEXfilterText" xfId="447" xr:uid="{00000000-0005-0000-0000-0000DB8F0000}"/>
    <cellStyle name="SAPBEXfilterText 2" xfId="36823" xr:uid="{00000000-0005-0000-0000-0000DC8F0000}"/>
    <cellStyle name="SAPBEXfilterText 3" xfId="36824" xr:uid="{00000000-0005-0000-0000-0000DD8F0000}"/>
    <cellStyle name="SAPBEXfilterText 4" xfId="36825" xr:uid="{00000000-0005-0000-0000-0000DE8F0000}"/>
    <cellStyle name="SAPBEXfilterText 5" xfId="36826" xr:uid="{00000000-0005-0000-0000-0000DF8F0000}"/>
    <cellStyle name="SAPBEXfilterText 6" xfId="36822" xr:uid="{00000000-0005-0000-0000-0000E08F0000}"/>
    <cellStyle name="SAPBEXformats" xfId="448" xr:uid="{00000000-0005-0000-0000-0000E18F0000}"/>
    <cellStyle name="SAPBEXformats 2" xfId="36827" xr:uid="{00000000-0005-0000-0000-0000E28F0000}"/>
    <cellStyle name="SAPBEXheaderItem" xfId="449" xr:uid="{00000000-0005-0000-0000-0000E38F0000}"/>
    <cellStyle name="SAPBEXheaderItem 2" xfId="36829" xr:uid="{00000000-0005-0000-0000-0000E48F0000}"/>
    <cellStyle name="SAPBEXheaderItem 3" xfId="36830" xr:uid="{00000000-0005-0000-0000-0000E58F0000}"/>
    <cellStyle name="SAPBEXheaderItem 4" xfId="36831" xr:uid="{00000000-0005-0000-0000-0000E68F0000}"/>
    <cellStyle name="SAPBEXheaderItem 5" xfId="36832" xr:uid="{00000000-0005-0000-0000-0000E78F0000}"/>
    <cellStyle name="SAPBEXheaderItem 6" xfId="36833" xr:uid="{00000000-0005-0000-0000-0000E88F0000}"/>
    <cellStyle name="SAPBEXheaderItem 7" xfId="36834" xr:uid="{00000000-0005-0000-0000-0000E98F0000}"/>
    <cellStyle name="SAPBEXheaderItem 8" xfId="36828" xr:uid="{00000000-0005-0000-0000-0000EA8F0000}"/>
    <cellStyle name="SAPBEXheaderItem 9" xfId="38341" xr:uid="{00000000-0005-0000-0000-0000EB8F0000}"/>
    <cellStyle name="SAPBEXheaderItem_Copy of xSAPtemp5457" xfId="36835" xr:uid="{00000000-0005-0000-0000-0000EC8F0000}"/>
    <cellStyle name="SAPBEXheaderText" xfId="450" xr:uid="{00000000-0005-0000-0000-0000ED8F0000}"/>
    <cellStyle name="SAPBEXheaderText 2" xfId="36837" xr:uid="{00000000-0005-0000-0000-0000EE8F0000}"/>
    <cellStyle name="SAPBEXheaderText 3" xfId="36838" xr:uid="{00000000-0005-0000-0000-0000EF8F0000}"/>
    <cellStyle name="SAPBEXheaderText 4" xfId="36839" xr:uid="{00000000-0005-0000-0000-0000F08F0000}"/>
    <cellStyle name="SAPBEXheaderText 5" xfId="36840" xr:uid="{00000000-0005-0000-0000-0000F18F0000}"/>
    <cellStyle name="SAPBEXheaderText 6" xfId="36841" xr:uid="{00000000-0005-0000-0000-0000F28F0000}"/>
    <cellStyle name="SAPBEXheaderText 7" xfId="36842" xr:uid="{00000000-0005-0000-0000-0000F38F0000}"/>
    <cellStyle name="SAPBEXheaderText 8" xfId="36836" xr:uid="{00000000-0005-0000-0000-0000F48F0000}"/>
    <cellStyle name="SAPBEXheaderText 9" xfId="38342" xr:uid="{00000000-0005-0000-0000-0000F58F0000}"/>
    <cellStyle name="SAPBEXheaderText_Copy of xSAPtemp5457" xfId="36843" xr:uid="{00000000-0005-0000-0000-0000F68F0000}"/>
    <cellStyle name="SAPBEXHLevel0" xfId="451" xr:uid="{00000000-0005-0000-0000-0000F78F0000}"/>
    <cellStyle name="SAPBEXHLevel0 2" xfId="36845" xr:uid="{00000000-0005-0000-0000-0000F88F0000}"/>
    <cellStyle name="SAPBEXHLevel0 3" xfId="36846" xr:uid="{00000000-0005-0000-0000-0000F98F0000}"/>
    <cellStyle name="SAPBEXHLevel0 4" xfId="36847" xr:uid="{00000000-0005-0000-0000-0000FA8F0000}"/>
    <cellStyle name="SAPBEXHLevel0 5" xfId="36848" xr:uid="{00000000-0005-0000-0000-0000FB8F0000}"/>
    <cellStyle name="SAPBEXHLevel0 6" xfId="36844" xr:uid="{00000000-0005-0000-0000-0000FC8F0000}"/>
    <cellStyle name="SAPBEXHLevel0X" xfId="452" xr:uid="{00000000-0005-0000-0000-0000FD8F0000}"/>
    <cellStyle name="SAPBEXHLevel0X 2" xfId="36850" xr:uid="{00000000-0005-0000-0000-0000FE8F0000}"/>
    <cellStyle name="SAPBEXHLevel0X 3" xfId="36851" xr:uid="{00000000-0005-0000-0000-0000FF8F0000}"/>
    <cellStyle name="SAPBEXHLevel0X 4" xfId="36852" xr:uid="{00000000-0005-0000-0000-000000900000}"/>
    <cellStyle name="SAPBEXHLevel0X 5" xfId="36853" xr:uid="{00000000-0005-0000-0000-000001900000}"/>
    <cellStyle name="SAPBEXHLevel0X 6" xfId="36849" xr:uid="{00000000-0005-0000-0000-000002900000}"/>
    <cellStyle name="SAPBEXHLevel0X 7" xfId="38343" xr:uid="{00000000-0005-0000-0000-000003900000}"/>
    <cellStyle name="SAPBEXHLevel1" xfId="453" xr:uid="{00000000-0005-0000-0000-000004900000}"/>
    <cellStyle name="SAPBEXHLevel1 2" xfId="36855" xr:uid="{00000000-0005-0000-0000-000005900000}"/>
    <cellStyle name="SAPBEXHLevel1 3" xfId="36856" xr:uid="{00000000-0005-0000-0000-000006900000}"/>
    <cellStyle name="SAPBEXHLevel1 4" xfId="36857" xr:uid="{00000000-0005-0000-0000-000007900000}"/>
    <cellStyle name="SAPBEXHLevel1 5" xfId="36858" xr:uid="{00000000-0005-0000-0000-000008900000}"/>
    <cellStyle name="SAPBEXHLevel1 6" xfId="36854" xr:uid="{00000000-0005-0000-0000-000009900000}"/>
    <cellStyle name="SAPBEXHLevel1X" xfId="454" xr:uid="{00000000-0005-0000-0000-00000A900000}"/>
    <cellStyle name="SAPBEXHLevel1X 2" xfId="36860" xr:uid="{00000000-0005-0000-0000-00000B900000}"/>
    <cellStyle name="SAPBEXHLevel1X 3" xfId="36861" xr:uid="{00000000-0005-0000-0000-00000C900000}"/>
    <cellStyle name="SAPBEXHLevel1X 4" xfId="36862" xr:uid="{00000000-0005-0000-0000-00000D900000}"/>
    <cellStyle name="SAPBEXHLevel1X 5" xfId="36863" xr:uid="{00000000-0005-0000-0000-00000E900000}"/>
    <cellStyle name="SAPBEXHLevel1X 6" xfId="36859" xr:uid="{00000000-0005-0000-0000-00000F900000}"/>
    <cellStyle name="SAPBEXHLevel1X 7" xfId="38344" xr:uid="{00000000-0005-0000-0000-000010900000}"/>
    <cellStyle name="SAPBEXHLevel2" xfId="455" xr:uid="{00000000-0005-0000-0000-000011900000}"/>
    <cellStyle name="SAPBEXHLevel2 2" xfId="36865" xr:uid="{00000000-0005-0000-0000-000012900000}"/>
    <cellStyle name="SAPBEXHLevel2 3" xfId="36866" xr:uid="{00000000-0005-0000-0000-000013900000}"/>
    <cellStyle name="SAPBEXHLevel2 4" xfId="36867" xr:uid="{00000000-0005-0000-0000-000014900000}"/>
    <cellStyle name="SAPBEXHLevel2 5" xfId="36868" xr:uid="{00000000-0005-0000-0000-000015900000}"/>
    <cellStyle name="SAPBEXHLevel2 6" xfId="36864" xr:uid="{00000000-0005-0000-0000-000016900000}"/>
    <cellStyle name="SAPBEXHLevel2X" xfId="456" xr:uid="{00000000-0005-0000-0000-000017900000}"/>
    <cellStyle name="SAPBEXHLevel2X 2" xfId="36870" xr:uid="{00000000-0005-0000-0000-000018900000}"/>
    <cellStyle name="SAPBEXHLevel2X 3" xfId="36871" xr:uid="{00000000-0005-0000-0000-000019900000}"/>
    <cellStyle name="SAPBEXHLevel2X 4" xfId="36872" xr:uid="{00000000-0005-0000-0000-00001A900000}"/>
    <cellStyle name="SAPBEXHLevel2X 5" xfId="36873" xr:uid="{00000000-0005-0000-0000-00001B900000}"/>
    <cellStyle name="SAPBEXHLevel2X 6" xfId="36869" xr:uid="{00000000-0005-0000-0000-00001C900000}"/>
    <cellStyle name="SAPBEXHLevel2X 7" xfId="38345" xr:uid="{00000000-0005-0000-0000-00001D900000}"/>
    <cellStyle name="SAPBEXHLevel3" xfId="457" xr:uid="{00000000-0005-0000-0000-00001E900000}"/>
    <cellStyle name="SAPBEXHLevel3 2" xfId="36875" xr:uid="{00000000-0005-0000-0000-00001F900000}"/>
    <cellStyle name="SAPBEXHLevel3 3" xfId="36876" xr:uid="{00000000-0005-0000-0000-000020900000}"/>
    <cellStyle name="SAPBEXHLevel3 4" xfId="36877" xr:uid="{00000000-0005-0000-0000-000021900000}"/>
    <cellStyle name="SAPBEXHLevel3 5" xfId="36878" xr:uid="{00000000-0005-0000-0000-000022900000}"/>
    <cellStyle name="SAPBEXHLevel3 6" xfId="36874" xr:uid="{00000000-0005-0000-0000-000023900000}"/>
    <cellStyle name="SAPBEXHLevel3X" xfId="458" xr:uid="{00000000-0005-0000-0000-000024900000}"/>
    <cellStyle name="SAPBEXHLevel3X 2" xfId="36880" xr:uid="{00000000-0005-0000-0000-000025900000}"/>
    <cellStyle name="SAPBEXHLevel3X 3" xfId="36881" xr:uid="{00000000-0005-0000-0000-000026900000}"/>
    <cellStyle name="SAPBEXHLevel3X 4" xfId="36882" xr:uid="{00000000-0005-0000-0000-000027900000}"/>
    <cellStyle name="SAPBEXHLevel3X 5" xfId="36883" xr:uid="{00000000-0005-0000-0000-000028900000}"/>
    <cellStyle name="SAPBEXHLevel3X 6" xfId="36879" xr:uid="{00000000-0005-0000-0000-000029900000}"/>
    <cellStyle name="SAPBEXHLevel3X 7" xfId="38346" xr:uid="{00000000-0005-0000-0000-00002A900000}"/>
    <cellStyle name="SAPBEXinputData" xfId="459" xr:uid="{00000000-0005-0000-0000-00002B900000}"/>
    <cellStyle name="SAPBEXinputData 2" xfId="38347" xr:uid="{00000000-0005-0000-0000-00002C900000}"/>
    <cellStyle name="SAPBEXItemHeader" xfId="460" xr:uid="{00000000-0005-0000-0000-00002D900000}"/>
    <cellStyle name="SAPBEXresData" xfId="461" xr:uid="{00000000-0005-0000-0000-00002E900000}"/>
    <cellStyle name="SAPBEXresData 2" xfId="36884" xr:uid="{00000000-0005-0000-0000-00002F900000}"/>
    <cellStyle name="SAPBEXresDataEmph" xfId="462" xr:uid="{00000000-0005-0000-0000-000030900000}"/>
    <cellStyle name="SAPBEXresDataEmph 2" xfId="36885" xr:uid="{00000000-0005-0000-0000-000031900000}"/>
    <cellStyle name="SAPBEXresItem" xfId="463" xr:uid="{00000000-0005-0000-0000-000032900000}"/>
    <cellStyle name="SAPBEXresItem 2" xfId="36886" xr:uid="{00000000-0005-0000-0000-000033900000}"/>
    <cellStyle name="SAPBEXresItem 3" xfId="38348" xr:uid="{00000000-0005-0000-0000-000034900000}"/>
    <cellStyle name="SAPBEXresItemX" xfId="464" xr:uid="{00000000-0005-0000-0000-000035900000}"/>
    <cellStyle name="SAPBEXresItemX 2" xfId="36887" xr:uid="{00000000-0005-0000-0000-000036900000}"/>
    <cellStyle name="SAPBEXstdData" xfId="465" xr:uid="{00000000-0005-0000-0000-000037900000}"/>
    <cellStyle name="SAPBEXstdData 10" xfId="36889" xr:uid="{00000000-0005-0000-0000-000038900000}"/>
    <cellStyle name="SAPBEXstdData 11" xfId="36888" xr:uid="{00000000-0005-0000-0000-000039900000}"/>
    <cellStyle name="SAPBEXstdData 2" xfId="36890" xr:uid="{00000000-0005-0000-0000-00003A900000}"/>
    <cellStyle name="SAPBEXstdData 2 10" xfId="36891" xr:uid="{00000000-0005-0000-0000-00003B900000}"/>
    <cellStyle name="SAPBEXstdData 2 10 2" xfId="36892" xr:uid="{00000000-0005-0000-0000-00003C900000}"/>
    <cellStyle name="SAPBEXstdData 2 11" xfId="36893" xr:uid="{00000000-0005-0000-0000-00003D900000}"/>
    <cellStyle name="SAPBEXstdData 2 11 2" xfId="36894" xr:uid="{00000000-0005-0000-0000-00003E900000}"/>
    <cellStyle name="SAPBEXstdData 2 12" xfId="36895" xr:uid="{00000000-0005-0000-0000-00003F900000}"/>
    <cellStyle name="SAPBEXstdData 2 12 2" xfId="36896" xr:uid="{00000000-0005-0000-0000-000040900000}"/>
    <cellStyle name="SAPBEXstdData 2 13" xfId="36897" xr:uid="{00000000-0005-0000-0000-000041900000}"/>
    <cellStyle name="SAPBEXstdData 2 2" xfId="36898" xr:uid="{00000000-0005-0000-0000-000042900000}"/>
    <cellStyle name="SAPBEXstdData 2 2 2" xfId="36899" xr:uid="{00000000-0005-0000-0000-000043900000}"/>
    <cellStyle name="SAPBEXstdData 2 2 2 2" xfId="36900" xr:uid="{00000000-0005-0000-0000-000044900000}"/>
    <cellStyle name="SAPBEXstdData 2 2 2 2 2" xfId="36901" xr:uid="{00000000-0005-0000-0000-000045900000}"/>
    <cellStyle name="SAPBEXstdData 2 2 2 3" xfId="36902" xr:uid="{00000000-0005-0000-0000-000046900000}"/>
    <cellStyle name="SAPBEXstdData 2 2 3" xfId="36903" xr:uid="{00000000-0005-0000-0000-000047900000}"/>
    <cellStyle name="SAPBEXstdData 2 2 3 2" xfId="36904" xr:uid="{00000000-0005-0000-0000-000048900000}"/>
    <cellStyle name="SAPBEXstdData 2 2 3 2 2" xfId="36905" xr:uid="{00000000-0005-0000-0000-000049900000}"/>
    <cellStyle name="SAPBEXstdData 2 2 3 3" xfId="36906" xr:uid="{00000000-0005-0000-0000-00004A900000}"/>
    <cellStyle name="SAPBEXstdData 2 2 4" xfId="36907" xr:uid="{00000000-0005-0000-0000-00004B900000}"/>
    <cellStyle name="SAPBEXstdData 2 2 4 2" xfId="36908" xr:uid="{00000000-0005-0000-0000-00004C900000}"/>
    <cellStyle name="SAPBEXstdData 2 2 5" xfId="36909" xr:uid="{00000000-0005-0000-0000-00004D900000}"/>
    <cellStyle name="SAPBEXstdData 2 2 5 2" xfId="36910" xr:uid="{00000000-0005-0000-0000-00004E900000}"/>
    <cellStyle name="SAPBEXstdData 2 2 6" xfId="36911" xr:uid="{00000000-0005-0000-0000-00004F900000}"/>
    <cellStyle name="SAPBEXstdData 2 2 6 2" xfId="36912" xr:uid="{00000000-0005-0000-0000-000050900000}"/>
    <cellStyle name="SAPBEXstdData 2 2 7" xfId="36913" xr:uid="{00000000-0005-0000-0000-000051900000}"/>
    <cellStyle name="SAPBEXstdData 2 2 7 2" xfId="36914" xr:uid="{00000000-0005-0000-0000-000052900000}"/>
    <cellStyle name="SAPBEXstdData 2 2 8" xfId="36915" xr:uid="{00000000-0005-0000-0000-000053900000}"/>
    <cellStyle name="SAPBEXstdData 2 3" xfId="36916" xr:uid="{00000000-0005-0000-0000-000054900000}"/>
    <cellStyle name="SAPBEXstdData 2 3 10" xfId="36917" xr:uid="{00000000-0005-0000-0000-000055900000}"/>
    <cellStyle name="SAPBEXstdData 2 3 10 2" xfId="36918" xr:uid="{00000000-0005-0000-0000-000056900000}"/>
    <cellStyle name="SAPBEXstdData 2 3 11" xfId="36919" xr:uid="{00000000-0005-0000-0000-000057900000}"/>
    <cellStyle name="SAPBEXstdData 2 3 2" xfId="36920" xr:uid="{00000000-0005-0000-0000-000058900000}"/>
    <cellStyle name="SAPBEXstdData 2 3 2 2" xfId="36921" xr:uid="{00000000-0005-0000-0000-000059900000}"/>
    <cellStyle name="SAPBEXstdData 2 3 2 2 2" xfId="36922" xr:uid="{00000000-0005-0000-0000-00005A900000}"/>
    <cellStyle name="SAPBEXstdData 2 3 2 3" xfId="36923" xr:uid="{00000000-0005-0000-0000-00005B900000}"/>
    <cellStyle name="SAPBEXstdData 2 3 3" xfId="36924" xr:uid="{00000000-0005-0000-0000-00005C900000}"/>
    <cellStyle name="SAPBEXstdData 2 3 3 2" xfId="36925" xr:uid="{00000000-0005-0000-0000-00005D900000}"/>
    <cellStyle name="SAPBEXstdData 2 3 4" xfId="36926" xr:uid="{00000000-0005-0000-0000-00005E900000}"/>
    <cellStyle name="SAPBEXstdData 2 3 4 2" xfId="36927" xr:uid="{00000000-0005-0000-0000-00005F900000}"/>
    <cellStyle name="SAPBEXstdData 2 3 5" xfId="36928" xr:uid="{00000000-0005-0000-0000-000060900000}"/>
    <cellStyle name="SAPBEXstdData 2 3 5 2" xfId="36929" xr:uid="{00000000-0005-0000-0000-000061900000}"/>
    <cellStyle name="SAPBEXstdData 2 3 6" xfId="36930" xr:uid="{00000000-0005-0000-0000-000062900000}"/>
    <cellStyle name="SAPBEXstdData 2 3 6 2" xfId="36931" xr:uid="{00000000-0005-0000-0000-000063900000}"/>
    <cellStyle name="SAPBEXstdData 2 3 7" xfId="36932" xr:uid="{00000000-0005-0000-0000-000064900000}"/>
    <cellStyle name="SAPBEXstdData 2 3 7 2" xfId="36933" xr:uid="{00000000-0005-0000-0000-000065900000}"/>
    <cellStyle name="SAPBEXstdData 2 3 8" xfId="36934" xr:uid="{00000000-0005-0000-0000-000066900000}"/>
    <cellStyle name="SAPBEXstdData 2 3 8 2" xfId="36935" xr:uid="{00000000-0005-0000-0000-000067900000}"/>
    <cellStyle name="SAPBEXstdData 2 3 9" xfId="36936" xr:uid="{00000000-0005-0000-0000-000068900000}"/>
    <cellStyle name="SAPBEXstdData 2 3 9 2" xfId="36937" xr:uid="{00000000-0005-0000-0000-000069900000}"/>
    <cellStyle name="SAPBEXstdData 2 4" xfId="36938" xr:uid="{00000000-0005-0000-0000-00006A900000}"/>
    <cellStyle name="SAPBEXstdData 2 4 10" xfId="36939" xr:uid="{00000000-0005-0000-0000-00006B900000}"/>
    <cellStyle name="SAPBEXstdData 2 4 10 2" xfId="36940" xr:uid="{00000000-0005-0000-0000-00006C900000}"/>
    <cellStyle name="SAPBEXstdData 2 4 11" xfId="36941" xr:uid="{00000000-0005-0000-0000-00006D900000}"/>
    <cellStyle name="SAPBEXstdData 2 4 2" xfId="36942" xr:uid="{00000000-0005-0000-0000-00006E900000}"/>
    <cellStyle name="SAPBEXstdData 2 4 2 2" xfId="36943" xr:uid="{00000000-0005-0000-0000-00006F900000}"/>
    <cellStyle name="SAPBEXstdData 2 4 2 2 2" xfId="36944" xr:uid="{00000000-0005-0000-0000-000070900000}"/>
    <cellStyle name="SAPBEXstdData 2 4 2 3" xfId="36945" xr:uid="{00000000-0005-0000-0000-000071900000}"/>
    <cellStyle name="SAPBEXstdData 2 4 3" xfId="36946" xr:uid="{00000000-0005-0000-0000-000072900000}"/>
    <cellStyle name="SAPBEXstdData 2 4 3 2" xfId="36947" xr:uid="{00000000-0005-0000-0000-000073900000}"/>
    <cellStyle name="SAPBEXstdData 2 4 4" xfId="36948" xr:uid="{00000000-0005-0000-0000-000074900000}"/>
    <cellStyle name="SAPBEXstdData 2 4 4 2" xfId="36949" xr:uid="{00000000-0005-0000-0000-000075900000}"/>
    <cellStyle name="SAPBEXstdData 2 4 5" xfId="36950" xr:uid="{00000000-0005-0000-0000-000076900000}"/>
    <cellStyle name="SAPBEXstdData 2 4 5 2" xfId="36951" xr:uid="{00000000-0005-0000-0000-000077900000}"/>
    <cellStyle name="SAPBEXstdData 2 4 6" xfId="36952" xr:uid="{00000000-0005-0000-0000-000078900000}"/>
    <cellStyle name="SAPBEXstdData 2 4 6 2" xfId="36953" xr:uid="{00000000-0005-0000-0000-000079900000}"/>
    <cellStyle name="SAPBEXstdData 2 4 7" xfId="36954" xr:uid="{00000000-0005-0000-0000-00007A900000}"/>
    <cellStyle name="SAPBEXstdData 2 4 7 2" xfId="36955" xr:uid="{00000000-0005-0000-0000-00007B900000}"/>
    <cellStyle name="SAPBEXstdData 2 4 8" xfId="36956" xr:uid="{00000000-0005-0000-0000-00007C900000}"/>
    <cellStyle name="SAPBEXstdData 2 4 8 2" xfId="36957" xr:uid="{00000000-0005-0000-0000-00007D900000}"/>
    <cellStyle name="SAPBEXstdData 2 4 9" xfId="36958" xr:uid="{00000000-0005-0000-0000-00007E900000}"/>
    <cellStyle name="SAPBEXstdData 2 4 9 2" xfId="36959" xr:uid="{00000000-0005-0000-0000-00007F900000}"/>
    <cellStyle name="SAPBEXstdData 2 5" xfId="36960" xr:uid="{00000000-0005-0000-0000-000080900000}"/>
    <cellStyle name="SAPBEXstdData 2 5 10" xfId="36961" xr:uid="{00000000-0005-0000-0000-000081900000}"/>
    <cellStyle name="SAPBEXstdData 2 5 10 2" xfId="36962" xr:uid="{00000000-0005-0000-0000-000082900000}"/>
    <cellStyle name="SAPBEXstdData 2 5 11" xfId="36963" xr:uid="{00000000-0005-0000-0000-000083900000}"/>
    <cellStyle name="SAPBEXstdData 2 5 2" xfId="36964" xr:uid="{00000000-0005-0000-0000-000084900000}"/>
    <cellStyle name="SAPBEXstdData 2 5 2 2" xfId="36965" xr:uid="{00000000-0005-0000-0000-000085900000}"/>
    <cellStyle name="SAPBEXstdData 2 5 2 2 2" xfId="36966" xr:uid="{00000000-0005-0000-0000-000086900000}"/>
    <cellStyle name="SAPBEXstdData 2 5 2 3" xfId="36967" xr:uid="{00000000-0005-0000-0000-000087900000}"/>
    <cellStyle name="SAPBEXstdData 2 5 3" xfId="36968" xr:uid="{00000000-0005-0000-0000-000088900000}"/>
    <cellStyle name="SAPBEXstdData 2 5 3 2" xfId="36969" xr:uid="{00000000-0005-0000-0000-000089900000}"/>
    <cellStyle name="SAPBEXstdData 2 5 4" xfId="36970" xr:uid="{00000000-0005-0000-0000-00008A900000}"/>
    <cellStyle name="SAPBEXstdData 2 5 4 2" xfId="36971" xr:uid="{00000000-0005-0000-0000-00008B900000}"/>
    <cellStyle name="SAPBEXstdData 2 5 5" xfId="36972" xr:uid="{00000000-0005-0000-0000-00008C900000}"/>
    <cellStyle name="SAPBEXstdData 2 5 5 2" xfId="36973" xr:uid="{00000000-0005-0000-0000-00008D900000}"/>
    <cellStyle name="SAPBEXstdData 2 5 6" xfId="36974" xr:uid="{00000000-0005-0000-0000-00008E900000}"/>
    <cellStyle name="SAPBEXstdData 2 5 6 2" xfId="36975" xr:uid="{00000000-0005-0000-0000-00008F900000}"/>
    <cellStyle name="SAPBEXstdData 2 5 7" xfId="36976" xr:uid="{00000000-0005-0000-0000-000090900000}"/>
    <cellStyle name="SAPBEXstdData 2 5 7 2" xfId="36977" xr:uid="{00000000-0005-0000-0000-000091900000}"/>
    <cellStyle name="SAPBEXstdData 2 5 8" xfId="36978" xr:uid="{00000000-0005-0000-0000-000092900000}"/>
    <cellStyle name="SAPBEXstdData 2 5 8 2" xfId="36979" xr:uid="{00000000-0005-0000-0000-000093900000}"/>
    <cellStyle name="SAPBEXstdData 2 5 9" xfId="36980" xr:uid="{00000000-0005-0000-0000-000094900000}"/>
    <cellStyle name="SAPBEXstdData 2 5 9 2" xfId="36981" xr:uid="{00000000-0005-0000-0000-000095900000}"/>
    <cellStyle name="SAPBEXstdData 2 6" xfId="36982" xr:uid="{00000000-0005-0000-0000-000096900000}"/>
    <cellStyle name="SAPBEXstdData 2 6 10" xfId="36983" xr:uid="{00000000-0005-0000-0000-000097900000}"/>
    <cellStyle name="SAPBEXstdData 2 6 10 2" xfId="36984" xr:uid="{00000000-0005-0000-0000-000098900000}"/>
    <cellStyle name="SAPBEXstdData 2 6 11" xfId="36985" xr:uid="{00000000-0005-0000-0000-000099900000}"/>
    <cellStyle name="SAPBEXstdData 2 6 2" xfId="36986" xr:uid="{00000000-0005-0000-0000-00009A900000}"/>
    <cellStyle name="SAPBEXstdData 2 6 2 2" xfId="36987" xr:uid="{00000000-0005-0000-0000-00009B900000}"/>
    <cellStyle name="SAPBEXstdData 2 6 2 2 2" xfId="36988" xr:uid="{00000000-0005-0000-0000-00009C900000}"/>
    <cellStyle name="SAPBEXstdData 2 6 2 3" xfId="36989" xr:uid="{00000000-0005-0000-0000-00009D900000}"/>
    <cellStyle name="SAPBEXstdData 2 6 3" xfId="36990" xr:uid="{00000000-0005-0000-0000-00009E900000}"/>
    <cellStyle name="SAPBEXstdData 2 6 3 2" xfId="36991" xr:uid="{00000000-0005-0000-0000-00009F900000}"/>
    <cellStyle name="SAPBEXstdData 2 6 4" xfId="36992" xr:uid="{00000000-0005-0000-0000-0000A0900000}"/>
    <cellStyle name="SAPBEXstdData 2 6 4 2" xfId="36993" xr:uid="{00000000-0005-0000-0000-0000A1900000}"/>
    <cellStyle name="SAPBEXstdData 2 6 5" xfId="36994" xr:uid="{00000000-0005-0000-0000-0000A2900000}"/>
    <cellStyle name="SAPBEXstdData 2 6 5 2" xfId="36995" xr:uid="{00000000-0005-0000-0000-0000A3900000}"/>
    <cellStyle name="SAPBEXstdData 2 6 6" xfId="36996" xr:uid="{00000000-0005-0000-0000-0000A4900000}"/>
    <cellStyle name="SAPBEXstdData 2 6 6 2" xfId="36997" xr:uid="{00000000-0005-0000-0000-0000A5900000}"/>
    <cellStyle name="SAPBEXstdData 2 6 7" xfId="36998" xr:uid="{00000000-0005-0000-0000-0000A6900000}"/>
    <cellStyle name="SAPBEXstdData 2 6 7 2" xfId="36999" xr:uid="{00000000-0005-0000-0000-0000A7900000}"/>
    <cellStyle name="SAPBEXstdData 2 6 8" xfId="37000" xr:uid="{00000000-0005-0000-0000-0000A8900000}"/>
    <cellStyle name="SAPBEXstdData 2 6 8 2" xfId="37001" xr:uid="{00000000-0005-0000-0000-0000A9900000}"/>
    <cellStyle name="SAPBEXstdData 2 6 9" xfId="37002" xr:uid="{00000000-0005-0000-0000-0000AA900000}"/>
    <cellStyle name="SAPBEXstdData 2 6 9 2" xfId="37003" xr:uid="{00000000-0005-0000-0000-0000AB900000}"/>
    <cellStyle name="SAPBEXstdData 2 7" xfId="37004" xr:uid="{00000000-0005-0000-0000-0000AC900000}"/>
    <cellStyle name="SAPBEXstdData 2 7 2" xfId="37005" xr:uid="{00000000-0005-0000-0000-0000AD900000}"/>
    <cellStyle name="SAPBEXstdData 2 7 2 2" xfId="37006" xr:uid="{00000000-0005-0000-0000-0000AE900000}"/>
    <cellStyle name="SAPBEXstdData 2 7 3" xfId="37007" xr:uid="{00000000-0005-0000-0000-0000AF900000}"/>
    <cellStyle name="SAPBEXstdData 2 8" xfId="37008" xr:uid="{00000000-0005-0000-0000-0000B0900000}"/>
    <cellStyle name="SAPBEXstdData 2 8 2" xfId="37009" xr:uid="{00000000-0005-0000-0000-0000B1900000}"/>
    <cellStyle name="SAPBEXstdData 2 9" xfId="37010" xr:uid="{00000000-0005-0000-0000-0000B2900000}"/>
    <cellStyle name="SAPBEXstdData 2 9 2" xfId="37011" xr:uid="{00000000-0005-0000-0000-0000B3900000}"/>
    <cellStyle name="SAPBEXstdData 3" xfId="37012" xr:uid="{00000000-0005-0000-0000-0000B4900000}"/>
    <cellStyle name="SAPBEXstdData 3 10" xfId="37013" xr:uid="{00000000-0005-0000-0000-0000B5900000}"/>
    <cellStyle name="SAPBEXstdData 3 10 2" xfId="37014" xr:uid="{00000000-0005-0000-0000-0000B6900000}"/>
    <cellStyle name="SAPBEXstdData 3 11" xfId="37015" xr:uid="{00000000-0005-0000-0000-0000B7900000}"/>
    <cellStyle name="SAPBEXstdData 3 11 2" xfId="37016" xr:uid="{00000000-0005-0000-0000-0000B8900000}"/>
    <cellStyle name="SAPBEXstdData 3 12" xfId="37017" xr:uid="{00000000-0005-0000-0000-0000B9900000}"/>
    <cellStyle name="SAPBEXstdData 3 12 2" xfId="37018" xr:uid="{00000000-0005-0000-0000-0000BA900000}"/>
    <cellStyle name="SAPBEXstdData 3 13" xfId="37019" xr:uid="{00000000-0005-0000-0000-0000BB900000}"/>
    <cellStyle name="SAPBEXstdData 3 2" xfId="37020" xr:uid="{00000000-0005-0000-0000-0000BC900000}"/>
    <cellStyle name="SAPBEXstdData 3 2 2" xfId="37021" xr:uid="{00000000-0005-0000-0000-0000BD900000}"/>
    <cellStyle name="SAPBEXstdData 3 2 2 2" xfId="37022" xr:uid="{00000000-0005-0000-0000-0000BE900000}"/>
    <cellStyle name="SAPBEXstdData 3 2 2 2 2" xfId="37023" xr:uid="{00000000-0005-0000-0000-0000BF900000}"/>
    <cellStyle name="SAPBEXstdData 3 2 2 3" xfId="37024" xr:uid="{00000000-0005-0000-0000-0000C0900000}"/>
    <cellStyle name="SAPBEXstdData 3 2 3" xfId="37025" xr:uid="{00000000-0005-0000-0000-0000C1900000}"/>
    <cellStyle name="SAPBEXstdData 3 2 3 2" xfId="37026" xr:uid="{00000000-0005-0000-0000-0000C2900000}"/>
    <cellStyle name="SAPBEXstdData 3 2 3 2 2" xfId="37027" xr:uid="{00000000-0005-0000-0000-0000C3900000}"/>
    <cellStyle name="SAPBEXstdData 3 2 3 3" xfId="37028" xr:uid="{00000000-0005-0000-0000-0000C4900000}"/>
    <cellStyle name="SAPBEXstdData 3 2 4" xfId="37029" xr:uid="{00000000-0005-0000-0000-0000C5900000}"/>
    <cellStyle name="SAPBEXstdData 3 2 4 2" xfId="37030" xr:uid="{00000000-0005-0000-0000-0000C6900000}"/>
    <cellStyle name="SAPBEXstdData 3 2 5" xfId="37031" xr:uid="{00000000-0005-0000-0000-0000C7900000}"/>
    <cellStyle name="SAPBEXstdData 3 2 5 2" xfId="37032" xr:uid="{00000000-0005-0000-0000-0000C8900000}"/>
    <cellStyle name="SAPBEXstdData 3 2 6" xfId="37033" xr:uid="{00000000-0005-0000-0000-0000C9900000}"/>
    <cellStyle name="SAPBEXstdData 3 2 6 2" xfId="37034" xr:uid="{00000000-0005-0000-0000-0000CA900000}"/>
    <cellStyle name="SAPBEXstdData 3 2 7" xfId="37035" xr:uid="{00000000-0005-0000-0000-0000CB900000}"/>
    <cellStyle name="SAPBEXstdData 3 2 7 2" xfId="37036" xr:uid="{00000000-0005-0000-0000-0000CC900000}"/>
    <cellStyle name="SAPBEXstdData 3 2 8" xfId="37037" xr:uid="{00000000-0005-0000-0000-0000CD900000}"/>
    <cellStyle name="SAPBEXstdData 3 3" xfId="37038" xr:uid="{00000000-0005-0000-0000-0000CE900000}"/>
    <cellStyle name="SAPBEXstdData 3 3 10" xfId="37039" xr:uid="{00000000-0005-0000-0000-0000CF900000}"/>
    <cellStyle name="SAPBEXstdData 3 3 10 2" xfId="37040" xr:uid="{00000000-0005-0000-0000-0000D0900000}"/>
    <cellStyle name="SAPBEXstdData 3 3 11" xfId="37041" xr:uid="{00000000-0005-0000-0000-0000D1900000}"/>
    <cellStyle name="SAPBEXstdData 3 3 2" xfId="37042" xr:uid="{00000000-0005-0000-0000-0000D2900000}"/>
    <cellStyle name="SAPBEXstdData 3 3 2 2" xfId="37043" xr:uid="{00000000-0005-0000-0000-0000D3900000}"/>
    <cellStyle name="SAPBEXstdData 3 3 2 2 2" xfId="37044" xr:uid="{00000000-0005-0000-0000-0000D4900000}"/>
    <cellStyle name="SAPBEXstdData 3 3 2 3" xfId="37045" xr:uid="{00000000-0005-0000-0000-0000D5900000}"/>
    <cellStyle name="SAPBEXstdData 3 3 3" xfId="37046" xr:uid="{00000000-0005-0000-0000-0000D6900000}"/>
    <cellStyle name="SAPBEXstdData 3 3 3 2" xfId="37047" xr:uid="{00000000-0005-0000-0000-0000D7900000}"/>
    <cellStyle name="SAPBEXstdData 3 3 4" xfId="37048" xr:uid="{00000000-0005-0000-0000-0000D8900000}"/>
    <cellStyle name="SAPBEXstdData 3 3 4 2" xfId="37049" xr:uid="{00000000-0005-0000-0000-0000D9900000}"/>
    <cellStyle name="SAPBEXstdData 3 3 5" xfId="37050" xr:uid="{00000000-0005-0000-0000-0000DA900000}"/>
    <cellStyle name="SAPBEXstdData 3 3 5 2" xfId="37051" xr:uid="{00000000-0005-0000-0000-0000DB900000}"/>
    <cellStyle name="SAPBEXstdData 3 3 6" xfId="37052" xr:uid="{00000000-0005-0000-0000-0000DC900000}"/>
    <cellStyle name="SAPBEXstdData 3 3 6 2" xfId="37053" xr:uid="{00000000-0005-0000-0000-0000DD900000}"/>
    <cellStyle name="SAPBEXstdData 3 3 7" xfId="37054" xr:uid="{00000000-0005-0000-0000-0000DE900000}"/>
    <cellStyle name="SAPBEXstdData 3 3 7 2" xfId="37055" xr:uid="{00000000-0005-0000-0000-0000DF900000}"/>
    <cellStyle name="SAPBEXstdData 3 3 8" xfId="37056" xr:uid="{00000000-0005-0000-0000-0000E0900000}"/>
    <cellStyle name="SAPBEXstdData 3 3 8 2" xfId="37057" xr:uid="{00000000-0005-0000-0000-0000E1900000}"/>
    <cellStyle name="SAPBEXstdData 3 3 9" xfId="37058" xr:uid="{00000000-0005-0000-0000-0000E2900000}"/>
    <cellStyle name="SAPBEXstdData 3 3 9 2" xfId="37059" xr:uid="{00000000-0005-0000-0000-0000E3900000}"/>
    <cellStyle name="SAPBEXstdData 3 4" xfId="37060" xr:uid="{00000000-0005-0000-0000-0000E4900000}"/>
    <cellStyle name="SAPBEXstdData 3 4 10" xfId="37061" xr:uid="{00000000-0005-0000-0000-0000E5900000}"/>
    <cellStyle name="SAPBEXstdData 3 4 10 2" xfId="37062" xr:uid="{00000000-0005-0000-0000-0000E6900000}"/>
    <cellStyle name="SAPBEXstdData 3 4 11" xfId="37063" xr:uid="{00000000-0005-0000-0000-0000E7900000}"/>
    <cellStyle name="SAPBEXstdData 3 4 2" xfId="37064" xr:uid="{00000000-0005-0000-0000-0000E8900000}"/>
    <cellStyle name="SAPBEXstdData 3 4 2 2" xfId="37065" xr:uid="{00000000-0005-0000-0000-0000E9900000}"/>
    <cellStyle name="SAPBEXstdData 3 4 2 2 2" xfId="37066" xr:uid="{00000000-0005-0000-0000-0000EA900000}"/>
    <cellStyle name="SAPBEXstdData 3 4 2 3" xfId="37067" xr:uid="{00000000-0005-0000-0000-0000EB900000}"/>
    <cellStyle name="SAPBEXstdData 3 4 3" xfId="37068" xr:uid="{00000000-0005-0000-0000-0000EC900000}"/>
    <cellStyle name="SAPBEXstdData 3 4 3 2" xfId="37069" xr:uid="{00000000-0005-0000-0000-0000ED900000}"/>
    <cellStyle name="SAPBEXstdData 3 4 4" xfId="37070" xr:uid="{00000000-0005-0000-0000-0000EE900000}"/>
    <cellStyle name="SAPBEXstdData 3 4 4 2" xfId="37071" xr:uid="{00000000-0005-0000-0000-0000EF900000}"/>
    <cellStyle name="SAPBEXstdData 3 4 5" xfId="37072" xr:uid="{00000000-0005-0000-0000-0000F0900000}"/>
    <cellStyle name="SAPBEXstdData 3 4 5 2" xfId="37073" xr:uid="{00000000-0005-0000-0000-0000F1900000}"/>
    <cellStyle name="SAPBEXstdData 3 4 6" xfId="37074" xr:uid="{00000000-0005-0000-0000-0000F2900000}"/>
    <cellStyle name="SAPBEXstdData 3 4 6 2" xfId="37075" xr:uid="{00000000-0005-0000-0000-0000F3900000}"/>
    <cellStyle name="SAPBEXstdData 3 4 7" xfId="37076" xr:uid="{00000000-0005-0000-0000-0000F4900000}"/>
    <cellStyle name="SAPBEXstdData 3 4 7 2" xfId="37077" xr:uid="{00000000-0005-0000-0000-0000F5900000}"/>
    <cellStyle name="SAPBEXstdData 3 4 8" xfId="37078" xr:uid="{00000000-0005-0000-0000-0000F6900000}"/>
    <cellStyle name="SAPBEXstdData 3 4 8 2" xfId="37079" xr:uid="{00000000-0005-0000-0000-0000F7900000}"/>
    <cellStyle name="SAPBEXstdData 3 4 9" xfId="37080" xr:uid="{00000000-0005-0000-0000-0000F8900000}"/>
    <cellStyle name="SAPBEXstdData 3 4 9 2" xfId="37081" xr:uid="{00000000-0005-0000-0000-0000F9900000}"/>
    <cellStyle name="SAPBEXstdData 3 5" xfId="37082" xr:uid="{00000000-0005-0000-0000-0000FA900000}"/>
    <cellStyle name="SAPBEXstdData 3 5 10" xfId="37083" xr:uid="{00000000-0005-0000-0000-0000FB900000}"/>
    <cellStyle name="SAPBEXstdData 3 5 10 2" xfId="37084" xr:uid="{00000000-0005-0000-0000-0000FC900000}"/>
    <cellStyle name="SAPBEXstdData 3 5 11" xfId="37085" xr:uid="{00000000-0005-0000-0000-0000FD900000}"/>
    <cellStyle name="SAPBEXstdData 3 5 2" xfId="37086" xr:uid="{00000000-0005-0000-0000-0000FE900000}"/>
    <cellStyle name="SAPBEXstdData 3 5 2 2" xfId="37087" xr:uid="{00000000-0005-0000-0000-0000FF900000}"/>
    <cellStyle name="SAPBEXstdData 3 5 2 2 2" xfId="37088" xr:uid="{00000000-0005-0000-0000-000000910000}"/>
    <cellStyle name="SAPBEXstdData 3 5 2 3" xfId="37089" xr:uid="{00000000-0005-0000-0000-000001910000}"/>
    <cellStyle name="SAPBEXstdData 3 5 3" xfId="37090" xr:uid="{00000000-0005-0000-0000-000002910000}"/>
    <cellStyle name="SAPBEXstdData 3 5 3 2" xfId="37091" xr:uid="{00000000-0005-0000-0000-000003910000}"/>
    <cellStyle name="SAPBEXstdData 3 5 4" xfId="37092" xr:uid="{00000000-0005-0000-0000-000004910000}"/>
    <cellStyle name="SAPBEXstdData 3 5 4 2" xfId="37093" xr:uid="{00000000-0005-0000-0000-000005910000}"/>
    <cellStyle name="SAPBEXstdData 3 5 5" xfId="37094" xr:uid="{00000000-0005-0000-0000-000006910000}"/>
    <cellStyle name="SAPBEXstdData 3 5 5 2" xfId="37095" xr:uid="{00000000-0005-0000-0000-000007910000}"/>
    <cellStyle name="SAPBEXstdData 3 5 6" xfId="37096" xr:uid="{00000000-0005-0000-0000-000008910000}"/>
    <cellStyle name="SAPBEXstdData 3 5 6 2" xfId="37097" xr:uid="{00000000-0005-0000-0000-000009910000}"/>
    <cellStyle name="SAPBEXstdData 3 5 7" xfId="37098" xr:uid="{00000000-0005-0000-0000-00000A910000}"/>
    <cellStyle name="SAPBEXstdData 3 5 7 2" xfId="37099" xr:uid="{00000000-0005-0000-0000-00000B910000}"/>
    <cellStyle name="SAPBEXstdData 3 5 8" xfId="37100" xr:uid="{00000000-0005-0000-0000-00000C910000}"/>
    <cellStyle name="SAPBEXstdData 3 5 8 2" xfId="37101" xr:uid="{00000000-0005-0000-0000-00000D910000}"/>
    <cellStyle name="SAPBEXstdData 3 5 9" xfId="37102" xr:uid="{00000000-0005-0000-0000-00000E910000}"/>
    <cellStyle name="SAPBEXstdData 3 5 9 2" xfId="37103" xr:uid="{00000000-0005-0000-0000-00000F910000}"/>
    <cellStyle name="SAPBEXstdData 3 6" xfId="37104" xr:uid="{00000000-0005-0000-0000-000010910000}"/>
    <cellStyle name="SAPBEXstdData 3 6 10" xfId="37105" xr:uid="{00000000-0005-0000-0000-000011910000}"/>
    <cellStyle name="SAPBEXstdData 3 6 10 2" xfId="37106" xr:uid="{00000000-0005-0000-0000-000012910000}"/>
    <cellStyle name="SAPBEXstdData 3 6 11" xfId="37107" xr:uid="{00000000-0005-0000-0000-000013910000}"/>
    <cellStyle name="SAPBEXstdData 3 6 2" xfId="37108" xr:uid="{00000000-0005-0000-0000-000014910000}"/>
    <cellStyle name="SAPBEXstdData 3 6 2 2" xfId="37109" xr:uid="{00000000-0005-0000-0000-000015910000}"/>
    <cellStyle name="SAPBEXstdData 3 6 2 2 2" xfId="37110" xr:uid="{00000000-0005-0000-0000-000016910000}"/>
    <cellStyle name="SAPBEXstdData 3 6 2 3" xfId="37111" xr:uid="{00000000-0005-0000-0000-000017910000}"/>
    <cellStyle name="SAPBEXstdData 3 6 3" xfId="37112" xr:uid="{00000000-0005-0000-0000-000018910000}"/>
    <cellStyle name="SAPBEXstdData 3 6 3 2" xfId="37113" xr:uid="{00000000-0005-0000-0000-000019910000}"/>
    <cellStyle name="SAPBEXstdData 3 6 4" xfId="37114" xr:uid="{00000000-0005-0000-0000-00001A910000}"/>
    <cellStyle name="SAPBEXstdData 3 6 4 2" xfId="37115" xr:uid="{00000000-0005-0000-0000-00001B910000}"/>
    <cellStyle name="SAPBEXstdData 3 6 5" xfId="37116" xr:uid="{00000000-0005-0000-0000-00001C910000}"/>
    <cellStyle name="SAPBEXstdData 3 6 5 2" xfId="37117" xr:uid="{00000000-0005-0000-0000-00001D910000}"/>
    <cellStyle name="SAPBEXstdData 3 6 6" xfId="37118" xr:uid="{00000000-0005-0000-0000-00001E910000}"/>
    <cellStyle name="SAPBEXstdData 3 6 6 2" xfId="37119" xr:uid="{00000000-0005-0000-0000-00001F910000}"/>
    <cellStyle name="SAPBEXstdData 3 6 7" xfId="37120" xr:uid="{00000000-0005-0000-0000-000020910000}"/>
    <cellStyle name="SAPBEXstdData 3 6 7 2" xfId="37121" xr:uid="{00000000-0005-0000-0000-000021910000}"/>
    <cellStyle name="SAPBEXstdData 3 6 8" xfId="37122" xr:uid="{00000000-0005-0000-0000-000022910000}"/>
    <cellStyle name="SAPBEXstdData 3 6 8 2" xfId="37123" xr:uid="{00000000-0005-0000-0000-000023910000}"/>
    <cellStyle name="SAPBEXstdData 3 6 9" xfId="37124" xr:uid="{00000000-0005-0000-0000-000024910000}"/>
    <cellStyle name="SAPBEXstdData 3 6 9 2" xfId="37125" xr:uid="{00000000-0005-0000-0000-000025910000}"/>
    <cellStyle name="SAPBEXstdData 3 7" xfId="37126" xr:uid="{00000000-0005-0000-0000-000026910000}"/>
    <cellStyle name="SAPBEXstdData 3 7 2" xfId="37127" xr:uid="{00000000-0005-0000-0000-000027910000}"/>
    <cellStyle name="SAPBEXstdData 3 7 2 2" xfId="37128" xr:uid="{00000000-0005-0000-0000-000028910000}"/>
    <cellStyle name="SAPBEXstdData 3 7 3" xfId="37129" xr:uid="{00000000-0005-0000-0000-000029910000}"/>
    <cellStyle name="SAPBEXstdData 3 8" xfId="37130" xr:uid="{00000000-0005-0000-0000-00002A910000}"/>
    <cellStyle name="SAPBEXstdData 3 8 2" xfId="37131" xr:uid="{00000000-0005-0000-0000-00002B910000}"/>
    <cellStyle name="SAPBEXstdData 3 9" xfId="37132" xr:uid="{00000000-0005-0000-0000-00002C910000}"/>
    <cellStyle name="SAPBEXstdData 3 9 2" xfId="37133" xr:uid="{00000000-0005-0000-0000-00002D910000}"/>
    <cellStyle name="SAPBEXstdData 4" xfId="37134" xr:uid="{00000000-0005-0000-0000-00002E910000}"/>
    <cellStyle name="SAPBEXstdData 4 10" xfId="37135" xr:uid="{00000000-0005-0000-0000-00002F910000}"/>
    <cellStyle name="SAPBEXstdData 4 10 2" xfId="37136" xr:uid="{00000000-0005-0000-0000-000030910000}"/>
    <cellStyle name="SAPBEXstdData 4 11" xfId="37137" xr:uid="{00000000-0005-0000-0000-000031910000}"/>
    <cellStyle name="SAPBEXstdData 4 11 2" xfId="37138" xr:uid="{00000000-0005-0000-0000-000032910000}"/>
    <cellStyle name="SAPBEXstdData 4 12" xfId="37139" xr:uid="{00000000-0005-0000-0000-000033910000}"/>
    <cellStyle name="SAPBEXstdData 4 12 2" xfId="37140" xr:uid="{00000000-0005-0000-0000-000034910000}"/>
    <cellStyle name="SAPBEXstdData 4 13" xfId="37141" xr:uid="{00000000-0005-0000-0000-000035910000}"/>
    <cellStyle name="SAPBEXstdData 4 2" xfId="37142" xr:uid="{00000000-0005-0000-0000-000036910000}"/>
    <cellStyle name="SAPBEXstdData 4 2 2" xfId="37143" xr:uid="{00000000-0005-0000-0000-000037910000}"/>
    <cellStyle name="SAPBEXstdData 4 2 2 2" xfId="37144" xr:uid="{00000000-0005-0000-0000-000038910000}"/>
    <cellStyle name="SAPBEXstdData 4 2 2 2 2" xfId="37145" xr:uid="{00000000-0005-0000-0000-000039910000}"/>
    <cellStyle name="SAPBEXstdData 4 2 2 3" xfId="37146" xr:uid="{00000000-0005-0000-0000-00003A910000}"/>
    <cellStyle name="SAPBEXstdData 4 2 3" xfId="37147" xr:uid="{00000000-0005-0000-0000-00003B910000}"/>
    <cellStyle name="SAPBEXstdData 4 2 3 2" xfId="37148" xr:uid="{00000000-0005-0000-0000-00003C910000}"/>
    <cellStyle name="SAPBEXstdData 4 2 3 2 2" xfId="37149" xr:uid="{00000000-0005-0000-0000-00003D910000}"/>
    <cellStyle name="SAPBEXstdData 4 2 3 3" xfId="37150" xr:uid="{00000000-0005-0000-0000-00003E910000}"/>
    <cellStyle name="SAPBEXstdData 4 2 4" xfId="37151" xr:uid="{00000000-0005-0000-0000-00003F910000}"/>
    <cellStyle name="SAPBEXstdData 4 2 4 2" xfId="37152" xr:uid="{00000000-0005-0000-0000-000040910000}"/>
    <cellStyle name="SAPBEXstdData 4 2 5" xfId="37153" xr:uid="{00000000-0005-0000-0000-000041910000}"/>
    <cellStyle name="SAPBEXstdData 4 2 5 2" xfId="37154" xr:uid="{00000000-0005-0000-0000-000042910000}"/>
    <cellStyle name="SAPBEXstdData 4 2 6" xfId="37155" xr:uid="{00000000-0005-0000-0000-000043910000}"/>
    <cellStyle name="SAPBEXstdData 4 2 6 2" xfId="37156" xr:uid="{00000000-0005-0000-0000-000044910000}"/>
    <cellStyle name="SAPBEXstdData 4 2 7" xfId="37157" xr:uid="{00000000-0005-0000-0000-000045910000}"/>
    <cellStyle name="SAPBEXstdData 4 2 7 2" xfId="37158" xr:uid="{00000000-0005-0000-0000-000046910000}"/>
    <cellStyle name="SAPBEXstdData 4 2 8" xfId="37159" xr:uid="{00000000-0005-0000-0000-000047910000}"/>
    <cellStyle name="SAPBEXstdData 4 3" xfId="37160" xr:uid="{00000000-0005-0000-0000-000048910000}"/>
    <cellStyle name="SAPBEXstdData 4 3 10" xfId="37161" xr:uid="{00000000-0005-0000-0000-000049910000}"/>
    <cellStyle name="SAPBEXstdData 4 3 10 2" xfId="37162" xr:uid="{00000000-0005-0000-0000-00004A910000}"/>
    <cellStyle name="SAPBEXstdData 4 3 11" xfId="37163" xr:uid="{00000000-0005-0000-0000-00004B910000}"/>
    <cellStyle name="SAPBEXstdData 4 3 2" xfId="37164" xr:uid="{00000000-0005-0000-0000-00004C910000}"/>
    <cellStyle name="SAPBEXstdData 4 3 2 2" xfId="37165" xr:uid="{00000000-0005-0000-0000-00004D910000}"/>
    <cellStyle name="SAPBEXstdData 4 3 2 2 2" xfId="37166" xr:uid="{00000000-0005-0000-0000-00004E910000}"/>
    <cellStyle name="SAPBEXstdData 4 3 2 3" xfId="37167" xr:uid="{00000000-0005-0000-0000-00004F910000}"/>
    <cellStyle name="SAPBEXstdData 4 3 3" xfId="37168" xr:uid="{00000000-0005-0000-0000-000050910000}"/>
    <cellStyle name="SAPBEXstdData 4 3 3 2" xfId="37169" xr:uid="{00000000-0005-0000-0000-000051910000}"/>
    <cellStyle name="SAPBEXstdData 4 3 4" xfId="37170" xr:uid="{00000000-0005-0000-0000-000052910000}"/>
    <cellStyle name="SAPBEXstdData 4 3 4 2" xfId="37171" xr:uid="{00000000-0005-0000-0000-000053910000}"/>
    <cellStyle name="SAPBEXstdData 4 3 5" xfId="37172" xr:uid="{00000000-0005-0000-0000-000054910000}"/>
    <cellStyle name="SAPBEXstdData 4 3 5 2" xfId="37173" xr:uid="{00000000-0005-0000-0000-000055910000}"/>
    <cellStyle name="SAPBEXstdData 4 3 6" xfId="37174" xr:uid="{00000000-0005-0000-0000-000056910000}"/>
    <cellStyle name="SAPBEXstdData 4 3 6 2" xfId="37175" xr:uid="{00000000-0005-0000-0000-000057910000}"/>
    <cellStyle name="SAPBEXstdData 4 3 7" xfId="37176" xr:uid="{00000000-0005-0000-0000-000058910000}"/>
    <cellStyle name="SAPBEXstdData 4 3 7 2" xfId="37177" xr:uid="{00000000-0005-0000-0000-000059910000}"/>
    <cellStyle name="SAPBEXstdData 4 3 8" xfId="37178" xr:uid="{00000000-0005-0000-0000-00005A910000}"/>
    <cellStyle name="SAPBEXstdData 4 3 8 2" xfId="37179" xr:uid="{00000000-0005-0000-0000-00005B910000}"/>
    <cellStyle name="SAPBEXstdData 4 3 9" xfId="37180" xr:uid="{00000000-0005-0000-0000-00005C910000}"/>
    <cellStyle name="SAPBEXstdData 4 3 9 2" xfId="37181" xr:uid="{00000000-0005-0000-0000-00005D910000}"/>
    <cellStyle name="SAPBEXstdData 4 4" xfId="37182" xr:uid="{00000000-0005-0000-0000-00005E910000}"/>
    <cellStyle name="SAPBEXstdData 4 4 10" xfId="37183" xr:uid="{00000000-0005-0000-0000-00005F910000}"/>
    <cellStyle name="SAPBEXstdData 4 4 10 2" xfId="37184" xr:uid="{00000000-0005-0000-0000-000060910000}"/>
    <cellStyle name="SAPBEXstdData 4 4 11" xfId="37185" xr:uid="{00000000-0005-0000-0000-000061910000}"/>
    <cellStyle name="SAPBEXstdData 4 4 2" xfId="37186" xr:uid="{00000000-0005-0000-0000-000062910000}"/>
    <cellStyle name="SAPBEXstdData 4 4 2 2" xfId="37187" xr:uid="{00000000-0005-0000-0000-000063910000}"/>
    <cellStyle name="SAPBEXstdData 4 4 2 2 2" xfId="37188" xr:uid="{00000000-0005-0000-0000-000064910000}"/>
    <cellStyle name="SAPBEXstdData 4 4 2 3" xfId="37189" xr:uid="{00000000-0005-0000-0000-000065910000}"/>
    <cellStyle name="SAPBEXstdData 4 4 3" xfId="37190" xr:uid="{00000000-0005-0000-0000-000066910000}"/>
    <cellStyle name="SAPBEXstdData 4 4 3 2" xfId="37191" xr:uid="{00000000-0005-0000-0000-000067910000}"/>
    <cellStyle name="SAPBEXstdData 4 4 4" xfId="37192" xr:uid="{00000000-0005-0000-0000-000068910000}"/>
    <cellStyle name="SAPBEXstdData 4 4 4 2" xfId="37193" xr:uid="{00000000-0005-0000-0000-000069910000}"/>
    <cellStyle name="SAPBEXstdData 4 4 5" xfId="37194" xr:uid="{00000000-0005-0000-0000-00006A910000}"/>
    <cellStyle name="SAPBEXstdData 4 4 5 2" xfId="37195" xr:uid="{00000000-0005-0000-0000-00006B910000}"/>
    <cellStyle name="SAPBEXstdData 4 4 6" xfId="37196" xr:uid="{00000000-0005-0000-0000-00006C910000}"/>
    <cellStyle name="SAPBEXstdData 4 4 6 2" xfId="37197" xr:uid="{00000000-0005-0000-0000-00006D910000}"/>
    <cellStyle name="SAPBEXstdData 4 4 7" xfId="37198" xr:uid="{00000000-0005-0000-0000-00006E910000}"/>
    <cellStyle name="SAPBEXstdData 4 4 7 2" xfId="37199" xr:uid="{00000000-0005-0000-0000-00006F910000}"/>
    <cellStyle name="SAPBEXstdData 4 4 8" xfId="37200" xr:uid="{00000000-0005-0000-0000-000070910000}"/>
    <cellStyle name="SAPBEXstdData 4 4 8 2" xfId="37201" xr:uid="{00000000-0005-0000-0000-000071910000}"/>
    <cellStyle name="SAPBEXstdData 4 4 9" xfId="37202" xr:uid="{00000000-0005-0000-0000-000072910000}"/>
    <cellStyle name="SAPBEXstdData 4 4 9 2" xfId="37203" xr:uid="{00000000-0005-0000-0000-000073910000}"/>
    <cellStyle name="SAPBEXstdData 4 5" xfId="37204" xr:uid="{00000000-0005-0000-0000-000074910000}"/>
    <cellStyle name="SAPBEXstdData 4 5 10" xfId="37205" xr:uid="{00000000-0005-0000-0000-000075910000}"/>
    <cellStyle name="SAPBEXstdData 4 5 10 2" xfId="37206" xr:uid="{00000000-0005-0000-0000-000076910000}"/>
    <cellStyle name="SAPBEXstdData 4 5 11" xfId="37207" xr:uid="{00000000-0005-0000-0000-000077910000}"/>
    <cellStyle name="SAPBEXstdData 4 5 2" xfId="37208" xr:uid="{00000000-0005-0000-0000-000078910000}"/>
    <cellStyle name="SAPBEXstdData 4 5 2 2" xfId="37209" xr:uid="{00000000-0005-0000-0000-000079910000}"/>
    <cellStyle name="SAPBEXstdData 4 5 2 2 2" xfId="37210" xr:uid="{00000000-0005-0000-0000-00007A910000}"/>
    <cellStyle name="SAPBEXstdData 4 5 2 3" xfId="37211" xr:uid="{00000000-0005-0000-0000-00007B910000}"/>
    <cellStyle name="SAPBEXstdData 4 5 3" xfId="37212" xr:uid="{00000000-0005-0000-0000-00007C910000}"/>
    <cellStyle name="SAPBEXstdData 4 5 3 2" xfId="37213" xr:uid="{00000000-0005-0000-0000-00007D910000}"/>
    <cellStyle name="SAPBEXstdData 4 5 4" xfId="37214" xr:uid="{00000000-0005-0000-0000-00007E910000}"/>
    <cellStyle name="SAPBEXstdData 4 5 4 2" xfId="37215" xr:uid="{00000000-0005-0000-0000-00007F910000}"/>
    <cellStyle name="SAPBEXstdData 4 5 5" xfId="37216" xr:uid="{00000000-0005-0000-0000-000080910000}"/>
    <cellStyle name="SAPBEXstdData 4 5 5 2" xfId="37217" xr:uid="{00000000-0005-0000-0000-000081910000}"/>
    <cellStyle name="SAPBEXstdData 4 5 6" xfId="37218" xr:uid="{00000000-0005-0000-0000-000082910000}"/>
    <cellStyle name="SAPBEXstdData 4 5 6 2" xfId="37219" xr:uid="{00000000-0005-0000-0000-000083910000}"/>
    <cellStyle name="SAPBEXstdData 4 5 7" xfId="37220" xr:uid="{00000000-0005-0000-0000-000084910000}"/>
    <cellStyle name="SAPBEXstdData 4 5 7 2" xfId="37221" xr:uid="{00000000-0005-0000-0000-000085910000}"/>
    <cellStyle name="SAPBEXstdData 4 5 8" xfId="37222" xr:uid="{00000000-0005-0000-0000-000086910000}"/>
    <cellStyle name="SAPBEXstdData 4 5 8 2" xfId="37223" xr:uid="{00000000-0005-0000-0000-000087910000}"/>
    <cellStyle name="SAPBEXstdData 4 5 9" xfId="37224" xr:uid="{00000000-0005-0000-0000-000088910000}"/>
    <cellStyle name="SAPBEXstdData 4 5 9 2" xfId="37225" xr:uid="{00000000-0005-0000-0000-000089910000}"/>
    <cellStyle name="SAPBEXstdData 4 6" xfId="37226" xr:uid="{00000000-0005-0000-0000-00008A910000}"/>
    <cellStyle name="SAPBEXstdData 4 6 10" xfId="37227" xr:uid="{00000000-0005-0000-0000-00008B910000}"/>
    <cellStyle name="SAPBEXstdData 4 6 10 2" xfId="37228" xr:uid="{00000000-0005-0000-0000-00008C910000}"/>
    <cellStyle name="SAPBEXstdData 4 6 11" xfId="37229" xr:uid="{00000000-0005-0000-0000-00008D910000}"/>
    <cellStyle name="SAPBEXstdData 4 6 2" xfId="37230" xr:uid="{00000000-0005-0000-0000-00008E910000}"/>
    <cellStyle name="SAPBEXstdData 4 6 2 2" xfId="37231" xr:uid="{00000000-0005-0000-0000-00008F910000}"/>
    <cellStyle name="SAPBEXstdData 4 6 2 2 2" xfId="37232" xr:uid="{00000000-0005-0000-0000-000090910000}"/>
    <cellStyle name="SAPBEXstdData 4 6 2 3" xfId="37233" xr:uid="{00000000-0005-0000-0000-000091910000}"/>
    <cellStyle name="SAPBEXstdData 4 6 3" xfId="37234" xr:uid="{00000000-0005-0000-0000-000092910000}"/>
    <cellStyle name="SAPBEXstdData 4 6 3 2" xfId="37235" xr:uid="{00000000-0005-0000-0000-000093910000}"/>
    <cellStyle name="SAPBEXstdData 4 6 4" xfId="37236" xr:uid="{00000000-0005-0000-0000-000094910000}"/>
    <cellStyle name="SAPBEXstdData 4 6 4 2" xfId="37237" xr:uid="{00000000-0005-0000-0000-000095910000}"/>
    <cellStyle name="SAPBEXstdData 4 6 5" xfId="37238" xr:uid="{00000000-0005-0000-0000-000096910000}"/>
    <cellStyle name="SAPBEXstdData 4 6 5 2" xfId="37239" xr:uid="{00000000-0005-0000-0000-000097910000}"/>
    <cellStyle name="SAPBEXstdData 4 6 6" xfId="37240" xr:uid="{00000000-0005-0000-0000-000098910000}"/>
    <cellStyle name="SAPBEXstdData 4 6 6 2" xfId="37241" xr:uid="{00000000-0005-0000-0000-000099910000}"/>
    <cellStyle name="SAPBEXstdData 4 6 7" xfId="37242" xr:uid="{00000000-0005-0000-0000-00009A910000}"/>
    <cellStyle name="SAPBEXstdData 4 6 7 2" xfId="37243" xr:uid="{00000000-0005-0000-0000-00009B910000}"/>
    <cellStyle name="SAPBEXstdData 4 6 8" xfId="37244" xr:uid="{00000000-0005-0000-0000-00009C910000}"/>
    <cellStyle name="SAPBEXstdData 4 6 8 2" xfId="37245" xr:uid="{00000000-0005-0000-0000-00009D910000}"/>
    <cellStyle name="SAPBEXstdData 4 6 9" xfId="37246" xr:uid="{00000000-0005-0000-0000-00009E910000}"/>
    <cellStyle name="SAPBEXstdData 4 6 9 2" xfId="37247" xr:uid="{00000000-0005-0000-0000-00009F910000}"/>
    <cellStyle name="SAPBEXstdData 4 7" xfId="37248" xr:uid="{00000000-0005-0000-0000-0000A0910000}"/>
    <cellStyle name="SAPBEXstdData 4 7 2" xfId="37249" xr:uid="{00000000-0005-0000-0000-0000A1910000}"/>
    <cellStyle name="SAPBEXstdData 4 7 2 2" xfId="37250" xr:uid="{00000000-0005-0000-0000-0000A2910000}"/>
    <cellStyle name="SAPBEXstdData 4 7 3" xfId="37251" xr:uid="{00000000-0005-0000-0000-0000A3910000}"/>
    <cellStyle name="SAPBEXstdData 4 8" xfId="37252" xr:uid="{00000000-0005-0000-0000-0000A4910000}"/>
    <cellStyle name="SAPBEXstdData 4 8 2" xfId="37253" xr:uid="{00000000-0005-0000-0000-0000A5910000}"/>
    <cellStyle name="SAPBEXstdData 4 9" xfId="37254" xr:uid="{00000000-0005-0000-0000-0000A6910000}"/>
    <cellStyle name="SAPBEXstdData 4 9 2" xfId="37255" xr:uid="{00000000-0005-0000-0000-0000A7910000}"/>
    <cellStyle name="SAPBEXstdData 5" xfId="37256" xr:uid="{00000000-0005-0000-0000-0000A8910000}"/>
    <cellStyle name="SAPBEXstdData 5 10" xfId="37257" xr:uid="{00000000-0005-0000-0000-0000A9910000}"/>
    <cellStyle name="SAPBEXstdData 5 10 2" xfId="37258" xr:uid="{00000000-0005-0000-0000-0000AA910000}"/>
    <cellStyle name="SAPBEXstdData 5 11" xfId="37259" xr:uid="{00000000-0005-0000-0000-0000AB910000}"/>
    <cellStyle name="SAPBEXstdData 5 2" xfId="37260" xr:uid="{00000000-0005-0000-0000-0000AC910000}"/>
    <cellStyle name="SAPBEXstdData 5 2 2" xfId="37261" xr:uid="{00000000-0005-0000-0000-0000AD910000}"/>
    <cellStyle name="SAPBEXstdData 5 2 2 2" xfId="37262" xr:uid="{00000000-0005-0000-0000-0000AE910000}"/>
    <cellStyle name="SAPBEXstdData 5 2 3" xfId="37263" xr:uid="{00000000-0005-0000-0000-0000AF910000}"/>
    <cellStyle name="SAPBEXstdData 5 3" xfId="37264" xr:uid="{00000000-0005-0000-0000-0000B0910000}"/>
    <cellStyle name="SAPBEXstdData 5 3 2" xfId="37265" xr:uid="{00000000-0005-0000-0000-0000B1910000}"/>
    <cellStyle name="SAPBEXstdData 5 4" xfId="37266" xr:uid="{00000000-0005-0000-0000-0000B2910000}"/>
    <cellStyle name="SAPBEXstdData 5 4 2" xfId="37267" xr:uid="{00000000-0005-0000-0000-0000B3910000}"/>
    <cellStyle name="SAPBEXstdData 5 5" xfId="37268" xr:uid="{00000000-0005-0000-0000-0000B4910000}"/>
    <cellStyle name="SAPBEXstdData 5 5 2" xfId="37269" xr:uid="{00000000-0005-0000-0000-0000B5910000}"/>
    <cellStyle name="SAPBEXstdData 5 6" xfId="37270" xr:uid="{00000000-0005-0000-0000-0000B6910000}"/>
    <cellStyle name="SAPBEXstdData 5 6 2" xfId="37271" xr:uid="{00000000-0005-0000-0000-0000B7910000}"/>
    <cellStyle name="SAPBEXstdData 5 7" xfId="37272" xr:uid="{00000000-0005-0000-0000-0000B8910000}"/>
    <cellStyle name="SAPBEXstdData 5 7 2" xfId="37273" xr:uid="{00000000-0005-0000-0000-0000B9910000}"/>
    <cellStyle name="SAPBEXstdData 5 8" xfId="37274" xr:uid="{00000000-0005-0000-0000-0000BA910000}"/>
    <cellStyle name="SAPBEXstdData 5 8 2" xfId="37275" xr:uid="{00000000-0005-0000-0000-0000BB910000}"/>
    <cellStyle name="SAPBEXstdData 5 9" xfId="37276" xr:uid="{00000000-0005-0000-0000-0000BC910000}"/>
    <cellStyle name="SAPBEXstdData 5 9 2" xfId="37277" xr:uid="{00000000-0005-0000-0000-0000BD910000}"/>
    <cellStyle name="SAPBEXstdData 6" xfId="37278" xr:uid="{00000000-0005-0000-0000-0000BE910000}"/>
    <cellStyle name="SAPBEXstdData 6 2" xfId="37279" xr:uid="{00000000-0005-0000-0000-0000BF910000}"/>
    <cellStyle name="SAPBEXstdData 6 2 2" xfId="37280" xr:uid="{00000000-0005-0000-0000-0000C0910000}"/>
    <cellStyle name="SAPBEXstdData 6 3" xfId="37281" xr:uid="{00000000-0005-0000-0000-0000C1910000}"/>
    <cellStyle name="SAPBEXstdData 7" xfId="37282" xr:uid="{00000000-0005-0000-0000-0000C2910000}"/>
    <cellStyle name="SAPBEXstdData 7 2" xfId="37283" xr:uid="{00000000-0005-0000-0000-0000C3910000}"/>
    <cellStyle name="SAPBEXstdData 8" xfId="37284" xr:uid="{00000000-0005-0000-0000-0000C4910000}"/>
    <cellStyle name="SAPBEXstdData 8 2" xfId="37285" xr:uid="{00000000-0005-0000-0000-0000C5910000}"/>
    <cellStyle name="SAPBEXstdData 9" xfId="37286" xr:uid="{00000000-0005-0000-0000-0000C6910000}"/>
    <cellStyle name="SAPBEXstdData_Copy of xSAPtemp5457" xfId="37287" xr:uid="{00000000-0005-0000-0000-0000C7910000}"/>
    <cellStyle name="SAPBEXstdDataEmph" xfId="466" xr:uid="{00000000-0005-0000-0000-0000C8910000}"/>
    <cellStyle name="SAPBEXstdDataEmph 2" xfId="37288" xr:uid="{00000000-0005-0000-0000-0000C9910000}"/>
    <cellStyle name="SAPBEXstdItem" xfId="467" xr:uid="{00000000-0005-0000-0000-0000CA910000}"/>
    <cellStyle name="SAPBEXstdItem 10" xfId="37290" xr:uid="{00000000-0005-0000-0000-0000CB910000}"/>
    <cellStyle name="SAPBEXstdItem 11" xfId="37291" xr:uid="{00000000-0005-0000-0000-0000CC910000}"/>
    <cellStyle name="SAPBEXstdItem 12" xfId="37289" xr:uid="{00000000-0005-0000-0000-0000CD910000}"/>
    <cellStyle name="SAPBEXstdItem 13" xfId="38349" xr:uid="{00000000-0005-0000-0000-0000CE910000}"/>
    <cellStyle name="SAPBEXstdItem 2" xfId="37292" xr:uid="{00000000-0005-0000-0000-0000CF910000}"/>
    <cellStyle name="SAPBEXstdItem 2 10" xfId="37293" xr:uid="{00000000-0005-0000-0000-0000D0910000}"/>
    <cellStyle name="SAPBEXstdItem 2 10 2" xfId="37294" xr:uid="{00000000-0005-0000-0000-0000D1910000}"/>
    <cellStyle name="SAPBEXstdItem 2 11" xfId="37295" xr:uid="{00000000-0005-0000-0000-0000D2910000}"/>
    <cellStyle name="SAPBEXstdItem 2 11 2" xfId="37296" xr:uid="{00000000-0005-0000-0000-0000D3910000}"/>
    <cellStyle name="SAPBEXstdItem 2 12" xfId="37297" xr:uid="{00000000-0005-0000-0000-0000D4910000}"/>
    <cellStyle name="SAPBEXstdItem 2 12 2" xfId="37298" xr:uid="{00000000-0005-0000-0000-0000D5910000}"/>
    <cellStyle name="SAPBEXstdItem 2 13" xfId="37299" xr:uid="{00000000-0005-0000-0000-0000D6910000}"/>
    <cellStyle name="SAPBEXstdItem 2 2" xfId="37300" xr:uid="{00000000-0005-0000-0000-0000D7910000}"/>
    <cellStyle name="SAPBEXstdItem 2 2 2" xfId="37301" xr:uid="{00000000-0005-0000-0000-0000D8910000}"/>
    <cellStyle name="SAPBEXstdItem 2 2 2 2" xfId="37302" xr:uid="{00000000-0005-0000-0000-0000D9910000}"/>
    <cellStyle name="SAPBEXstdItem 2 2 2 2 2" xfId="37303" xr:uid="{00000000-0005-0000-0000-0000DA910000}"/>
    <cellStyle name="SAPBEXstdItem 2 2 2 3" xfId="37304" xr:uid="{00000000-0005-0000-0000-0000DB910000}"/>
    <cellStyle name="SAPBEXstdItem 2 2 3" xfId="37305" xr:uid="{00000000-0005-0000-0000-0000DC910000}"/>
    <cellStyle name="SAPBEXstdItem 2 2 3 2" xfId="37306" xr:uid="{00000000-0005-0000-0000-0000DD910000}"/>
    <cellStyle name="SAPBEXstdItem 2 2 3 2 2" xfId="37307" xr:uid="{00000000-0005-0000-0000-0000DE910000}"/>
    <cellStyle name="SAPBEXstdItem 2 2 3 3" xfId="37308" xr:uid="{00000000-0005-0000-0000-0000DF910000}"/>
    <cellStyle name="SAPBEXstdItem 2 2 4" xfId="37309" xr:uid="{00000000-0005-0000-0000-0000E0910000}"/>
    <cellStyle name="SAPBEXstdItem 2 2 4 2" xfId="37310" xr:uid="{00000000-0005-0000-0000-0000E1910000}"/>
    <cellStyle name="SAPBEXstdItem 2 2 5" xfId="37311" xr:uid="{00000000-0005-0000-0000-0000E2910000}"/>
    <cellStyle name="SAPBEXstdItem 2 2 5 2" xfId="37312" xr:uid="{00000000-0005-0000-0000-0000E3910000}"/>
    <cellStyle name="SAPBEXstdItem 2 2 6" xfId="37313" xr:uid="{00000000-0005-0000-0000-0000E4910000}"/>
    <cellStyle name="SAPBEXstdItem 2 2 6 2" xfId="37314" xr:uid="{00000000-0005-0000-0000-0000E5910000}"/>
    <cellStyle name="SAPBEXstdItem 2 2 7" xfId="37315" xr:uid="{00000000-0005-0000-0000-0000E6910000}"/>
    <cellStyle name="SAPBEXstdItem 2 2 7 2" xfId="37316" xr:uid="{00000000-0005-0000-0000-0000E7910000}"/>
    <cellStyle name="SAPBEXstdItem 2 2 8" xfId="37317" xr:uid="{00000000-0005-0000-0000-0000E8910000}"/>
    <cellStyle name="SAPBEXstdItem 2 3" xfId="37318" xr:uid="{00000000-0005-0000-0000-0000E9910000}"/>
    <cellStyle name="SAPBEXstdItem 2 3 10" xfId="37319" xr:uid="{00000000-0005-0000-0000-0000EA910000}"/>
    <cellStyle name="SAPBEXstdItem 2 3 10 2" xfId="37320" xr:uid="{00000000-0005-0000-0000-0000EB910000}"/>
    <cellStyle name="SAPBEXstdItem 2 3 11" xfId="37321" xr:uid="{00000000-0005-0000-0000-0000EC910000}"/>
    <cellStyle name="SAPBEXstdItem 2 3 2" xfId="37322" xr:uid="{00000000-0005-0000-0000-0000ED910000}"/>
    <cellStyle name="SAPBEXstdItem 2 3 2 2" xfId="37323" xr:uid="{00000000-0005-0000-0000-0000EE910000}"/>
    <cellStyle name="SAPBEXstdItem 2 3 2 2 2" xfId="37324" xr:uid="{00000000-0005-0000-0000-0000EF910000}"/>
    <cellStyle name="SAPBEXstdItem 2 3 2 3" xfId="37325" xr:uid="{00000000-0005-0000-0000-0000F0910000}"/>
    <cellStyle name="SAPBEXstdItem 2 3 3" xfId="37326" xr:uid="{00000000-0005-0000-0000-0000F1910000}"/>
    <cellStyle name="SAPBEXstdItem 2 3 3 2" xfId="37327" xr:uid="{00000000-0005-0000-0000-0000F2910000}"/>
    <cellStyle name="SAPBEXstdItem 2 3 4" xfId="37328" xr:uid="{00000000-0005-0000-0000-0000F3910000}"/>
    <cellStyle name="SAPBEXstdItem 2 3 4 2" xfId="37329" xr:uid="{00000000-0005-0000-0000-0000F4910000}"/>
    <cellStyle name="SAPBEXstdItem 2 3 5" xfId="37330" xr:uid="{00000000-0005-0000-0000-0000F5910000}"/>
    <cellStyle name="SAPBEXstdItem 2 3 5 2" xfId="37331" xr:uid="{00000000-0005-0000-0000-0000F6910000}"/>
    <cellStyle name="SAPBEXstdItem 2 3 6" xfId="37332" xr:uid="{00000000-0005-0000-0000-0000F7910000}"/>
    <cellStyle name="SAPBEXstdItem 2 3 6 2" xfId="37333" xr:uid="{00000000-0005-0000-0000-0000F8910000}"/>
    <cellStyle name="SAPBEXstdItem 2 3 7" xfId="37334" xr:uid="{00000000-0005-0000-0000-0000F9910000}"/>
    <cellStyle name="SAPBEXstdItem 2 3 7 2" xfId="37335" xr:uid="{00000000-0005-0000-0000-0000FA910000}"/>
    <cellStyle name="SAPBEXstdItem 2 3 8" xfId="37336" xr:uid="{00000000-0005-0000-0000-0000FB910000}"/>
    <cellStyle name="SAPBEXstdItem 2 3 8 2" xfId="37337" xr:uid="{00000000-0005-0000-0000-0000FC910000}"/>
    <cellStyle name="SAPBEXstdItem 2 3 9" xfId="37338" xr:uid="{00000000-0005-0000-0000-0000FD910000}"/>
    <cellStyle name="SAPBEXstdItem 2 3 9 2" xfId="37339" xr:uid="{00000000-0005-0000-0000-0000FE910000}"/>
    <cellStyle name="SAPBEXstdItem 2 4" xfId="37340" xr:uid="{00000000-0005-0000-0000-0000FF910000}"/>
    <cellStyle name="SAPBEXstdItem 2 4 10" xfId="37341" xr:uid="{00000000-0005-0000-0000-000000920000}"/>
    <cellStyle name="SAPBEXstdItem 2 4 10 2" xfId="37342" xr:uid="{00000000-0005-0000-0000-000001920000}"/>
    <cellStyle name="SAPBEXstdItem 2 4 11" xfId="37343" xr:uid="{00000000-0005-0000-0000-000002920000}"/>
    <cellStyle name="SAPBEXstdItem 2 4 2" xfId="37344" xr:uid="{00000000-0005-0000-0000-000003920000}"/>
    <cellStyle name="SAPBEXstdItem 2 4 2 2" xfId="37345" xr:uid="{00000000-0005-0000-0000-000004920000}"/>
    <cellStyle name="SAPBEXstdItem 2 4 2 2 2" xfId="37346" xr:uid="{00000000-0005-0000-0000-000005920000}"/>
    <cellStyle name="SAPBEXstdItem 2 4 2 3" xfId="37347" xr:uid="{00000000-0005-0000-0000-000006920000}"/>
    <cellStyle name="SAPBEXstdItem 2 4 3" xfId="37348" xr:uid="{00000000-0005-0000-0000-000007920000}"/>
    <cellStyle name="SAPBEXstdItem 2 4 3 2" xfId="37349" xr:uid="{00000000-0005-0000-0000-000008920000}"/>
    <cellStyle name="SAPBEXstdItem 2 4 4" xfId="37350" xr:uid="{00000000-0005-0000-0000-000009920000}"/>
    <cellStyle name="SAPBEXstdItem 2 4 4 2" xfId="37351" xr:uid="{00000000-0005-0000-0000-00000A920000}"/>
    <cellStyle name="SAPBEXstdItem 2 4 5" xfId="37352" xr:uid="{00000000-0005-0000-0000-00000B920000}"/>
    <cellStyle name="SAPBEXstdItem 2 4 5 2" xfId="37353" xr:uid="{00000000-0005-0000-0000-00000C920000}"/>
    <cellStyle name="SAPBEXstdItem 2 4 6" xfId="37354" xr:uid="{00000000-0005-0000-0000-00000D920000}"/>
    <cellStyle name="SAPBEXstdItem 2 4 6 2" xfId="37355" xr:uid="{00000000-0005-0000-0000-00000E920000}"/>
    <cellStyle name="SAPBEXstdItem 2 4 7" xfId="37356" xr:uid="{00000000-0005-0000-0000-00000F920000}"/>
    <cellStyle name="SAPBEXstdItem 2 4 7 2" xfId="37357" xr:uid="{00000000-0005-0000-0000-000010920000}"/>
    <cellStyle name="SAPBEXstdItem 2 4 8" xfId="37358" xr:uid="{00000000-0005-0000-0000-000011920000}"/>
    <cellStyle name="SAPBEXstdItem 2 4 8 2" xfId="37359" xr:uid="{00000000-0005-0000-0000-000012920000}"/>
    <cellStyle name="SAPBEXstdItem 2 4 9" xfId="37360" xr:uid="{00000000-0005-0000-0000-000013920000}"/>
    <cellStyle name="SAPBEXstdItem 2 4 9 2" xfId="37361" xr:uid="{00000000-0005-0000-0000-000014920000}"/>
    <cellStyle name="SAPBEXstdItem 2 5" xfId="37362" xr:uid="{00000000-0005-0000-0000-000015920000}"/>
    <cellStyle name="SAPBEXstdItem 2 5 10" xfId="37363" xr:uid="{00000000-0005-0000-0000-000016920000}"/>
    <cellStyle name="SAPBEXstdItem 2 5 10 2" xfId="37364" xr:uid="{00000000-0005-0000-0000-000017920000}"/>
    <cellStyle name="SAPBEXstdItem 2 5 11" xfId="37365" xr:uid="{00000000-0005-0000-0000-000018920000}"/>
    <cellStyle name="SAPBEXstdItem 2 5 2" xfId="37366" xr:uid="{00000000-0005-0000-0000-000019920000}"/>
    <cellStyle name="SAPBEXstdItem 2 5 2 2" xfId="37367" xr:uid="{00000000-0005-0000-0000-00001A920000}"/>
    <cellStyle name="SAPBEXstdItem 2 5 2 2 2" xfId="37368" xr:uid="{00000000-0005-0000-0000-00001B920000}"/>
    <cellStyle name="SAPBEXstdItem 2 5 2 3" xfId="37369" xr:uid="{00000000-0005-0000-0000-00001C920000}"/>
    <cellStyle name="SAPBEXstdItem 2 5 3" xfId="37370" xr:uid="{00000000-0005-0000-0000-00001D920000}"/>
    <cellStyle name="SAPBEXstdItem 2 5 3 2" xfId="37371" xr:uid="{00000000-0005-0000-0000-00001E920000}"/>
    <cellStyle name="SAPBEXstdItem 2 5 4" xfId="37372" xr:uid="{00000000-0005-0000-0000-00001F920000}"/>
    <cellStyle name="SAPBEXstdItem 2 5 4 2" xfId="37373" xr:uid="{00000000-0005-0000-0000-000020920000}"/>
    <cellStyle name="SAPBEXstdItem 2 5 5" xfId="37374" xr:uid="{00000000-0005-0000-0000-000021920000}"/>
    <cellStyle name="SAPBEXstdItem 2 5 5 2" xfId="37375" xr:uid="{00000000-0005-0000-0000-000022920000}"/>
    <cellStyle name="SAPBEXstdItem 2 5 6" xfId="37376" xr:uid="{00000000-0005-0000-0000-000023920000}"/>
    <cellStyle name="SAPBEXstdItem 2 5 6 2" xfId="37377" xr:uid="{00000000-0005-0000-0000-000024920000}"/>
    <cellStyle name="SAPBEXstdItem 2 5 7" xfId="37378" xr:uid="{00000000-0005-0000-0000-000025920000}"/>
    <cellStyle name="SAPBEXstdItem 2 5 7 2" xfId="37379" xr:uid="{00000000-0005-0000-0000-000026920000}"/>
    <cellStyle name="SAPBEXstdItem 2 5 8" xfId="37380" xr:uid="{00000000-0005-0000-0000-000027920000}"/>
    <cellStyle name="SAPBEXstdItem 2 5 8 2" xfId="37381" xr:uid="{00000000-0005-0000-0000-000028920000}"/>
    <cellStyle name="SAPBEXstdItem 2 5 9" xfId="37382" xr:uid="{00000000-0005-0000-0000-000029920000}"/>
    <cellStyle name="SAPBEXstdItem 2 5 9 2" xfId="37383" xr:uid="{00000000-0005-0000-0000-00002A920000}"/>
    <cellStyle name="SAPBEXstdItem 2 6" xfId="37384" xr:uid="{00000000-0005-0000-0000-00002B920000}"/>
    <cellStyle name="SAPBEXstdItem 2 6 10" xfId="37385" xr:uid="{00000000-0005-0000-0000-00002C920000}"/>
    <cellStyle name="SAPBEXstdItem 2 6 10 2" xfId="37386" xr:uid="{00000000-0005-0000-0000-00002D920000}"/>
    <cellStyle name="SAPBEXstdItem 2 6 11" xfId="37387" xr:uid="{00000000-0005-0000-0000-00002E920000}"/>
    <cellStyle name="SAPBEXstdItem 2 6 2" xfId="37388" xr:uid="{00000000-0005-0000-0000-00002F920000}"/>
    <cellStyle name="SAPBEXstdItem 2 6 2 2" xfId="37389" xr:uid="{00000000-0005-0000-0000-000030920000}"/>
    <cellStyle name="SAPBEXstdItem 2 6 2 2 2" xfId="37390" xr:uid="{00000000-0005-0000-0000-000031920000}"/>
    <cellStyle name="SAPBEXstdItem 2 6 2 3" xfId="37391" xr:uid="{00000000-0005-0000-0000-000032920000}"/>
    <cellStyle name="SAPBEXstdItem 2 6 3" xfId="37392" xr:uid="{00000000-0005-0000-0000-000033920000}"/>
    <cellStyle name="SAPBEXstdItem 2 6 3 2" xfId="37393" xr:uid="{00000000-0005-0000-0000-000034920000}"/>
    <cellStyle name="SAPBEXstdItem 2 6 4" xfId="37394" xr:uid="{00000000-0005-0000-0000-000035920000}"/>
    <cellStyle name="SAPBEXstdItem 2 6 4 2" xfId="37395" xr:uid="{00000000-0005-0000-0000-000036920000}"/>
    <cellStyle name="SAPBEXstdItem 2 6 5" xfId="37396" xr:uid="{00000000-0005-0000-0000-000037920000}"/>
    <cellStyle name="SAPBEXstdItem 2 6 5 2" xfId="37397" xr:uid="{00000000-0005-0000-0000-000038920000}"/>
    <cellStyle name="SAPBEXstdItem 2 6 6" xfId="37398" xr:uid="{00000000-0005-0000-0000-000039920000}"/>
    <cellStyle name="SAPBEXstdItem 2 6 6 2" xfId="37399" xr:uid="{00000000-0005-0000-0000-00003A920000}"/>
    <cellStyle name="SAPBEXstdItem 2 6 7" xfId="37400" xr:uid="{00000000-0005-0000-0000-00003B920000}"/>
    <cellStyle name="SAPBEXstdItem 2 6 7 2" xfId="37401" xr:uid="{00000000-0005-0000-0000-00003C920000}"/>
    <cellStyle name="SAPBEXstdItem 2 6 8" xfId="37402" xr:uid="{00000000-0005-0000-0000-00003D920000}"/>
    <cellStyle name="SAPBEXstdItem 2 6 8 2" xfId="37403" xr:uid="{00000000-0005-0000-0000-00003E920000}"/>
    <cellStyle name="SAPBEXstdItem 2 6 9" xfId="37404" xr:uid="{00000000-0005-0000-0000-00003F920000}"/>
    <cellStyle name="SAPBEXstdItem 2 6 9 2" xfId="37405" xr:uid="{00000000-0005-0000-0000-000040920000}"/>
    <cellStyle name="SAPBEXstdItem 2 7" xfId="37406" xr:uid="{00000000-0005-0000-0000-000041920000}"/>
    <cellStyle name="SAPBEXstdItem 2 7 2" xfId="37407" xr:uid="{00000000-0005-0000-0000-000042920000}"/>
    <cellStyle name="SAPBEXstdItem 2 7 2 2" xfId="37408" xr:uid="{00000000-0005-0000-0000-000043920000}"/>
    <cellStyle name="SAPBEXstdItem 2 7 3" xfId="37409" xr:uid="{00000000-0005-0000-0000-000044920000}"/>
    <cellStyle name="SAPBEXstdItem 2 8" xfId="37410" xr:uid="{00000000-0005-0000-0000-000045920000}"/>
    <cellStyle name="SAPBEXstdItem 2 8 2" xfId="37411" xr:uid="{00000000-0005-0000-0000-000046920000}"/>
    <cellStyle name="SAPBEXstdItem 2 9" xfId="37412" xr:uid="{00000000-0005-0000-0000-000047920000}"/>
    <cellStyle name="SAPBEXstdItem 2 9 2" xfId="37413" xr:uid="{00000000-0005-0000-0000-000048920000}"/>
    <cellStyle name="SAPBEXstdItem 3" xfId="37414" xr:uid="{00000000-0005-0000-0000-000049920000}"/>
    <cellStyle name="SAPBEXstdItem 3 10" xfId="37415" xr:uid="{00000000-0005-0000-0000-00004A920000}"/>
    <cellStyle name="SAPBEXstdItem 3 10 2" xfId="37416" xr:uid="{00000000-0005-0000-0000-00004B920000}"/>
    <cellStyle name="SAPBEXstdItem 3 11" xfId="37417" xr:uid="{00000000-0005-0000-0000-00004C920000}"/>
    <cellStyle name="SAPBEXstdItem 3 11 2" xfId="37418" xr:uid="{00000000-0005-0000-0000-00004D920000}"/>
    <cellStyle name="SAPBEXstdItem 3 12" xfId="37419" xr:uid="{00000000-0005-0000-0000-00004E920000}"/>
    <cellStyle name="SAPBEXstdItem 3 12 2" xfId="37420" xr:uid="{00000000-0005-0000-0000-00004F920000}"/>
    <cellStyle name="SAPBEXstdItem 3 13" xfId="37421" xr:uid="{00000000-0005-0000-0000-000050920000}"/>
    <cellStyle name="SAPBEXstdItem 3 2" xfId="37422" xr:uid="{00000000-0005-0000-0000-000051920000}"/>
    <cellStyle name="SAPBEXstdItem 3 2 2" xfId="37423" xr:uid="{00000000-0005-0000-0000-000052920000}"/>
    <cellStyle name="SAPBEXstdItem 3 2 2 2" xfId="37424" xr:uid="{00000000-0005-0000-0000-000053920000}"/>
    <cellStyle name="SAPBEXstdItem 3 2 2 2 2" xfId="37425" xr:uid="{00000000-0005-0000-0000-000054920000}"/>
    <cellStyle name="SAPBEXstdItem 3 2 2 3" xfId="37426" xr:uid="{00000000-0005-0000-0000-000055920000}"/>
    <cellStyle name="SAPBEXstdItem 3 2 3" xfId="37427" xr:uid="{00000000-0005-0000-0000-000056920000}"/>
    <cellStyle name="SAPBEXstdItem 3 2 3 2" xfId="37428" xr:uid="{00000000-0005-0000-0000-000057920000}"/>
    <cellStyle name="SAPBEXstdItem 3 2 3 2 2" xfId="37429" xr:uid="{00000000-0005-0000-0000-000058920000}"/>
    <cellStyle name="SAPBEXstdItem 3 2 3 3" xfId="37430" xr:uid="{00000000-0005-0000-0000-000059920000}"/>
    <cellStyle name="SAPBEXstdItem 3 2 4" xfId="37431" xr:uid="{00000000-0005-0000-0000-00005A920000}"/>
    <cellStyle name="SAPBEXstdItem 3 2 4 2" xfId="37432" xr:uid="{00000000-0005-0000-0000-00005B920000}"/>
    <cellStyle name="SAPBEXstdItem 3 2 5" xfId="37433" xr:uid="{00000000-0005-0000-0000-00005C920000}"/>
    <cellStyle name="SAPBEXstdItem 3 2 5 2" xfId="37434" xr:uid="{00000000-0005-0000-0000-00005D920000}"/>
    <cellStyle name="SAPBEXstdItem 3 2 6" xfId="37435" xr:uid="{00000000-0005-0000-0000-00005E920000}"/>
    <cellStyle name="SAPBEXstdItem 3 2 6 2" xfId="37436" xr:uid="{00000000-0005-0000-0000-00005F920000}"/>
    <cellStyle name="SAPBEXstdItem 3 2 7" xfId="37437" xr:uid="{00000000-0005-0000-0000-000060920000}"/>
    <cellStyle name="SAPBEXstdItem 3 2 7 2" xfId="37438" xr:uid="{00000000-0005-0000-0000-000061920000}"/>
    <cellStyle name="SAPBEXstdItem 3 2 8" xfId="37439" xr:uid="{00000000-0005-0000-0000-000062920000}"/>
    <cellStyle name="SAPBEXstdItem 3 3" xfId="37440" xr:uid="{00000000-0005-0000-0000-000063920000}"/>
    <cellStyle name="SAPBEXstdItem 3 3 10" xfId="37441" xr:uid="{00000000-0005-0000-0000-000064920000}"/>
    <cellStyle name="SAPBEXstdItem 3 3 10 2" xfId="37442" xr:uid="{00000000-0005-0000-0000-000065920000}"/>
    <cellStyle name="SAPBEXstdItem 3 3 11" xfId="37443" xr:uid="{00000000-0005-0000-0000-000066920000}"/>
    <cellStyle name="SAPBEXstdItem 3 3 2" xfId="37444" xr:uid="{00000000-0005-0000-0000-000067920000}"/>
    <cellStyle name="SAPBEXstdItem 3 3 2 2" xfId="37445" xr:uid="{00000000-0005-0000-0000-000068920000}"/>
    <cellStyle name="SAPBEXstdItem 3 3 2 2 2" xfId="37446" xr:uid="{00000000-0005-0000-0000-000069920000}"/>
    <cellStyle name="SAPBEXstdItem 3 3 2 3" xfId="37447" xr:uid="{00000000-0005-0000-0000-00006A920000}"/>
    <cellStyle name="SAPBEXstdItem 3 3 3" xfId="37448" xr:uid="{00000000-0005-0000-0000-00006B920000}"/>
    <cellStyle name="SAPBEXstdItem 3 3 3 2" xfId="37449" xr:uid="{00000000-0005-0000-0000-00006C920000}"/>
    <cellStyle name="SAPBEXstdItem 3 3 4" xfId="37450" xr:uid="{00000000-0005-0000-0000-00006D920000}"/>
    <cellStyle name="SAPBEXstdItem 3 3 4 2" xfId="37451" xr:uid="{00000000-0005-0000-0000-00006E920000}"/>
    <cellStyle name="SAPBEXstdItem 3 3 5" xfId="37452" xr:uid="{00000000-0005-0000-0000-00006F920000}"/>
    <cellStyle name="SAPBEXstdItem 3 3 5 2" xfId="37453" xr:uid="{00000000-0005-0000-0000-000070920000}"/>
    <cellStyle name="SAPBEXstdItem 3 3 6" xfId="37454" xr:uid="{00000000-0005-0000-0000-000071920000}"/>
    <cellStyle name="SAPBEXstdItem 3 3 6 2" xfId="37455" xr:uid="{00000000-0005-0000-0000-000072920000}"/>
    <cellStyle name="SAPBEXstdItem 3 3 7" xfId="37456" xr:uid="{00000000-0005-0000-0000-000073920000}"/>
    <cellStyle name="SAPBEXstdItem 3 3 7 2" xfId="37457" xr:uid="{00000000-0005-0000-0000-000074920000}"/>
    <cellStyle name="SAPBEXstdItem 3 3 8" xfId="37458" xr:uid="{00000000-0005-0000-0000-000075920000}"/>
    <cellStyle name="SAPBEXstdItem 3 3 8 2" xfId="37459" xr:uid="{00000000-0005-0000-0000-000076920000}"/>
    <cellStyle name="SAPBEXstdItem 3 3 9" xfId="37460" xr:uid="{00000000-0005-0000-0000-000077920000}"/>
    <cellStyle name="SAPBEXstdItem 3 3 9 2" xfId="37461" xr:uid="{00000000-0005-0000-0000-000078920000}"/>
    <cellStyle name="SAPBEXstdItem 3 4" xfId="37462" xr:uid="{00000000-0005-0000-0000-000079920000}"/>
    <cellStyle name="SAPBEXstdItem 3 4 10" xfId="37463" xr:uid="{00000000-0005-0000-0000-00007A920000}"/>
    <cellStyle name="SAPBEXstdItem 3 4 10 2" xfId="37464" xr:uid="{00000000-0005-0000-0000-00007B920000}"/>
    <cellStyle name="SAPBEXstdItem 3 4 11" xfId="37465" xr:uid="{00000000-0005-0000-0000-00007C920000}"/>
    <cellStyle name="SAPBEXstdItem 3 4 2" xfId="37466" xr:uid="{00000000-0005-0000-0000-00007D920000}"/>
    <cellStyle name="SAPBEXstdItem 3 4 2 2" xfId="37467" xr:uid="{00000000-0005-0000-0000-00007E920000}"/>
    <cellStyle name="SAPBEXstdItem 3 4 2 2 2" xfId="37468" xr:uid="{00000000-0005-0000-0000-00007F920000}"/>
    <cellStyle name="SAPBEXstdItem 3 4 2 3" xfId="37469" xr:uid="{00000000-0005-0000-0000-000080920000}"/>
    <cellStyle name="SAPBEXstdItem 3 4 3" xfId="37470" xr:uid="{00000000-0005-0000-0000-000081920000}"/>
    <cellStyle name="SAPBEXstdItem 3 4 3 2" xfId="37471" xr:uid="{00000000-0005-0000-0000-000082920000}"/>
    <cellStyle name="SAPBEXstdItem 3 4 4" xfId="37472" xr:uid="{00000000-0005-0000-0000-000083920000}"/>
    <cellStyle name="SAPBEXstdItem 3 4 4 2" xfId="37473" xr:uid="{00000000-0005-0000-0000-000084920000}"/>
    <cellStyle name="SAPBEXstdItem 3 4 5" xfId="37474" xr:uid="{00000000-0005-0000-0000-000085920000}"/>
    <cellStyle name="SAPBEXstdItem 3 4 5 2" xfId="37475" xr:uid="{00000000-0005-0000-0000-000086920000}"/>
    <cellStyle name="SAPBEXstdItem 3 4 6" xfId="37476" xr:uid="{00000000-0005-0000-0000-000087920000}"/>
    <cellStyle name="SAPBEXstdItem 3 4 6 2" xfId="37477" xr:uid="{00000000-0005-0000-0000-000088920000}"/>
    <cellStyle name="SAPBEXstdItem 3 4 7" xfId="37478" xr:uid="{00000000-0005-0000-0000-000089920000}"/>
    <cellStyle name="SAPBEXstdItem 3 4 7 2" xfId="37479" xr:uid="{00000000-0005-0000-0000-00008A920000}"/>
    <cellStyle name="SAPBEXstdItem 3 4 8" xfId="37480" xr:uid="{00000000-0005-0000-0000-00008B920000}"/>
    <cellStyle name="SAPBEXstdItem 3 4 8 2" xfId="37481" xr:uid="{00000000-0005-0000-0000-00008C920000}"/>
    <cellStyle name="SAPBEXstdItem 3 4 9" xfId="37482" xr:uid="{00000000-0005-0000-0000-00008D920000}"/>
    <cellStyle name="SAPBEXstdItem 3 4 9 2" xfId="37483" xr:uid="{00000000-0005-0000-0000-00008E920000}"/>
    <cellStyle name="SAPBEXstdItem 3 5" xfId="37484" xr:uid="{00000000-0005-0000-0000-00008F920000}"/>
    <cellStyle name="SAPBEXstdItem 3 5 10" xfId="37485" xr:uid="{00000000-0005-0000-0000-000090920000}"/>
    <cellStyle name="SAPBEXstdItem 3 5 10 2" xfId="37486" xr:uid="{00000000-0005-0000-0000-000091920000}"/>
    <cellStyle name="SAPBEXstdItem 3 5 11" xfId="37487" xr:uid="{00000000-0005-0000-0000-000092920000}"/>
    <cellStyle name="SAPBEXstdItem 3 5 2" xfId="37488" xr:uid="{00000000-0005-0000-0000-000093920000}"/>
    <cellStyle name="SAPBEXstdItem 3 5 2 2" xfId="37489" xr:uid="{00000000-0005-0000-0000-000094920000}"/>
    <cellStyle name="SAPBEXstdItem 3 5 2 2 2" xfId="37490" xr:uid="{00000000-0005-0000-0000-000095920000}"/>
    <cellStyle name="SAPBEXstdItem 3 5 2 3" xfId="37491" xr:uid="{00000000-0005-0000-0000-000096920000}"/>
    <cellStyle name="SAPBEXstdItem 3 5 3" xfId="37492" xr:uid="{00000000-0005-0000-0000-000097920000}"/>
    <cellStyle name="SAPBEXstdItem 3 5 3 2" xfId="37493" xr:uid="{00000000-0005-0000-0000-000098920000}"/>
    <cellStyle name="SAPBEXstdItem 3 5 4" xfId="37494" xr:uid="{00000000-0005-0000-0000-000099920000}"/>
    <cellStyle name="SAPBEXstdItem 3 5 4 2" xfId="37495" xr:uid="{00000000-0005-0000-0000-00009A920000}"/>
    <cellStyle name="SAPBEXstdItem 3 5 5" xfId="37496" xr:uid="{00000000-0005-0000-0000-00009B920000}"/>
    <cellStyle name="SAPBEXstdItem 3 5 5 2" xfId="37497" xr:uid="{00000000-0005-0000-0000-00009C920000}"/>
    <cellStyle name="SAPBEXstdItem 3 5 6" xfId="37498" xr:uid="{00000000-0005-0000-0000-00009D920000}"/>
    <cellStyle name="SAPBEXstdItem 3 5 6 2" xfId="37499" xr:uid="{00000000-0005-0000-0000-00009E920000}"/>
    <cellStyle name="SAPBEXstdItem 3 5 7" xfId="37500" xr:uid="{00000000-0005-0000-0000-00009F920000}"/>
    <cellStyle name="SAPBEXstdItem 3 5 7 2" xfId="37501" xr:uid="{00000000-0005-0000-0000-0000A0920000}"/>
    <cellStyle name="SAPBEXstdItem 3 5 8" xfId="37502" xr:uid="{00000000-0005-0000-0000-0000A1920000}"/>
    <cellStyle name="SAPBEXstdItem 3 5 8 2" xfId="37503" xr:uid="{00000000-0005-0000-0000-0000A2920000}"/>
    <cellStyle name="SAPBEXstdItem 3 5 9" xfId="37504" xr:uid="{00000000-0005-0000-0000-0000A3920000}"/>
    <cellStyle name="SAPBEXstdItem 3 5 9 2" xfId="37505" xr:uid="{00000000-0005-0000-0000-0000A4920000}"/>
    <cellStyle name="SAPBEXstdItem 3 6" xfId="37506" xr:uid="{00000000-0005-0000-0000-0000A5920000}"/>
    <cellStyle name="SAPBEXstdItem 3 6 10" xfId="37507" xr:uid="{00000000-0005-0000-0000-0000A6920000}"/>
    <cellStyle name="SAPBEXstdItem 3 6 10 2" xfId="37508" xr:uid="{00000000-0005-0000-0000-0000A7920000}"/>
    <cellStyle name="SAPBEXstdItem 3 6 11" xfId="37509" xr:uid="{00000000-0005-0000-0000-0000A8920000}"/>
    <cellStyle name="SAPBEXstdItem 3 6 2" xfId="37510" xr:uid="{00000000-0005-0000-0000-0000A9920000}"/>
    <cellStyle name="SAPBEXstdItem 3 6 2 2" xfId="37511" xr:uid="{00000000-0005-0000-0000-0000AA920000}"/>
    <cellStyle name="SAPBEXstdItem 3 6 2 2 2" xfId="37512" xr:uid="{00000000-0005-0000-0000-0000AB920000}"/>
    <cellStyle name="SAPBEXstdItem 3 6 2 3" xfId="37513" xr:uid="{00000000-0005-0000-0000-0000AC920000}"/>
    <cellStyle name="SAPBEXstdItem 3 6 3" xfId="37514" xr:uid="{00000000-0005-0000-0000-0000AD920000}"/>
    <cellStyle name="SAPBEXstdItem 3 6 3 2" xfId="37515" xr:uid="{00000000-0005-0000-0000-0000AE920000}"/>
    <cellStyle name="SAPBEXstdItem 3 6 4" xfId="37516" xr:uid="{00000000-0005-0000-0000-0000AF920000}"/>
    <cellStyle name="SAPBEXstdItem 3 6 4 2" xfId="37517" xr:uid="{00000000-0005-0000-0000-0000B0920000}"/>
    <cellStyle name="SAPBEXstdItem 3 6 5" xfId="37518" xr:uid="{00000000-0005-0000-0000-0000B1920000}"/>
    <cellStyle name="SAPBEXstdItem 3 6 5 2" xfId="37519" xr:uid="{00000000-0005-0000-0000-0000B2920000}"/>
    <cellStyle name="SAPBEXstdItem 3 6 6" xfId="37520" xr:uid="{00000000-0005-0000-0000-0000B3920000}"/>
    <cellStyle name="SAPBEXstdItem 3 6 6 2" xfId="37521" xr:uid="{00000000-0005-0000-0000-0000B4920000}"/>
    <cellStyle name="SAPBEXstdItem 3 6 7" xfId="37522" xr:uid="{00000000-0005-0000-0000-0000B5920000}"/>
    <cellStyle name="SAPBEXstdItem 3 6 7 2" xfId="37523" xr:uid="{00000000-0005-0000-0000-0000B6920000}"/>
    <cellStyle name="SAPBEXstdItem 3 6 8" xfId="37524" xr:uid="{00000000-0005-0000-0000-0000B7920000}"/>
    <cellStyle name="SAPBEXstdItem 3 6 8 2" xfId="37525" xr:uid="{00000000-0005-0000-0000-0000B8920000}"/>
    <cellStyle name="SAPBEXstdItem 3 6 9" xfId="37526" xr:uid="{00000000-0005-0000-0000-0000B9920000}"/>
    <cellStyle name="SAPBEXstdItem 3 6 9 2" xfId="37527" xr:uid="{00000000-0005-0000-0000-0000BA920000}"/>
    <cellStyle name="SAPBEXstdItem 3 7" xfId="37528" xr:uid="{00000000-0005-0000-0000-0000BB920000}"/>
    <cellStyle name="SAPBEXstdItem 3 7 2" xfId="37529" xr:uid="{00000000-0005-0000-0000-0000BC920000}"/>
    <cellStyle name="SAPBEXstdItem 3 7 2 2" xfId="37530" xr:uid="{00000000-0005-0000-0000-0000BD920000}"/>
    <cellStyle name="SAPBEXstdItem 3 7 3" xfId="37531" xr:uid="{00000000-0005-0000-0000-0000BE920000}"/>
    <cellStyle name="SAPBEXstdItem 3 8" xfId="37532" xr:uid="{00000000-0005-0000-0000-0000BF920000}"/>
    <cellStyle name="SAPBEXstdItem 3 8 2" xfId="37533" xr:uid="{00000000-0005-0000-0000-0000C0920000}"/>
    <cellStyle name="SAPBEXstdItem 3 9" xfId="37534" xr:uid="{00000000-0005-0000-0000-0000C1920000}"/>
    <cellStyle name="SAPBEXstdItem 3 9 2" xfId="37535" xr:uid="{00000000-0005-0000-0000-0000C2920000}"/>
    <cellStyle name="SAPBEXstdItem 4" xfId="37536" xr:uid="{00000000-0005-0000-0000-0000C3920000}"/>
    <cellStyle name="SAPBEXstdItem 4 10" xfId="37537" xr:uid="{00000000-0005-0000-0000-0000C4920000}"/>
    <cellStyle name="SAPBEXstdItem 4 10 2" xfId="37538" xr:uid="{00000000-0005-0000-0000-0000C5920000}"/>
    <cellStyle name="SAPBEXstdItem 4 11" xfId="37539" xr:uid="{00000000-0005-0000-0000-0000C6920000}"/>
    <cellStyle name="SAPBEXstdItem 4 11 2" xfId="37540" xr:uid="{00000000-0005-0000-0000-0000C7920000}"/>
    <cellStyle name="SAPBEXstdItem 4 12" xfId="37541" xr:uid="{00000000-0005-0000-0000-0000C8920000}"/>
    <cellStyle name="SAPBEXstdItem 4 12 2" xfId="37542" xr:uid="{00000000-0005-0000-0000-0000C9920000}"/>
    <cellStyle name="SAPBEXstdItem 4 13" xfId="37543" xr:uid="{00000000-0005-0000-0000-0000CA920000}"/>
    <cellStyle name="SAPBEXstdItem 4 2" xfId="37544" xr:uid="{00000000-0005-0000-0000-0000CB920000}"/>
    <cellStyle name="SAPBEXstdItem 4 2 2" xfId="37545" xr:uid="{00000000-0005-0000-0000-0000CC920000}"/>
    <cellStyle name="SAPBEXstdItem 4 2 2 2" xfId="37546" xr:uid="{00000000-0005-0000-0000-0000CD920000}"/>
    <cellStyle name="SAPBEXstdItem 4 2 2 2 2" xfId="37547" xr:uid="{00000000-0005-0000-0000-0000CE920000}"/>
    <cellStyle name="SAPBEXstdItem 4 2 2 3" xfId="37548" xr:uid="{00000000-0005-0000-0000-0000CF920000}"/>
    <cellStyle name="SAPBEXstdItem 4 2 3" xfId="37549" xr:uid="{00000000-0005-0000-0000-0000D0920000}"/>
    <cellStyle name="SAPBEXstdItem 4 2 3 2" xfId="37550" xr:uid="{00000000-0005-0000-0000-0000D1920000}"/>
    <cellStyle name="SAPBEXstdItem 4 2 3 2 2" xfId="37551" xr:uid="{00000000-0005-0000-0000-0000D2920000}"/>
    <cellStyle name="SAPBEXstdItem 4 2 3 3" xfId="37552" xr:uid="{00000000-0005-0000-0000-0000D3920000}"/>
    <cellStyle name="SAPBEXstdItem 4 2 4" xfId="37553" xr:uid="{00000000-0005-0000-0000-0000D4920000}"/>
    <cellStyle name="SAPBEXstdItem 4 2 4 2" xfId="37554" xr:uid="{00000000-0005-0000-0000-0000D5920000}"/>
    <cellStyle name="SAPBEXstdItem 4 2 5" xfId="37555" xr:uid="{00000000-0005-0000-0000-0000D6920000}"/>
    <cellStyle name="SAPBEXstdItem 4 2 5 2" xfId="37556" xr:uid="{00000000-0005-0000-0000-0000D7920000}"/>
    <cellStyle name="SAPBEXstdItem 4 2 6" xfId="37557" xr:uid="{00000000-0005-0000-0000-0000D8920000}"/>
    <cellStyle name="SAPBEXstdItem 4 2 6 2" xfId="37558" xr:uid="{00000000-0005-0000-0000-0000D9920000}"/>
    <cellStyle name="SAPBEXstdItem 4 2 7" xfId="37559" xr:uid="{00000000-0005-0000-0000-0000DA920000}"/>
    <cellStyle name="SAPBEXstdItem 4 2 7 2" xfId="37560" xr:uid="{00000000-0005-0000-0000-0000DB920000}"/>
    <cellStyle name="SAPBEXstdItem 4 2 8" xfId="37561" xr:uid="{00000000-0005-0000-0000-0000DC920000}"/>
    <cellStyle name="SAPBEXstdItem 4 3" xfId="37562" xr:uid="{00000000-0005-0000-0000-0000DD920000}"/>
    <cellStyle name="SAPBEXstdItem 4 3 10" xfId="37563" xr:uid="{00000000-0005-0000-0000-0000DE920000}"/>
    <cellStyle name="SAPBEXstdItem 4 3 10 2" xfId="37564" xr:uid="{00000000-0005-0000-0000-0000DF920000}"/>
    <cellStyle name="SAPBEXstdItem 4 3 11" xfId="37565" xr:uid="{00000000-0005-0000-0000-0000E0920000}"/>
    <cellStyle name="SAPBEXstdItem 4 3 2" xfId="37566" xr:uid="{00000000-0005-0000-0000-0000E1920000}"/>
    <cellStyle name="SAPBEXstdItem 4 3 2 2" xfId="37567" xr:uid="{00000000-0005-0000-0000-0000E2920000}"/>
    <cellStyle name="SAPBEXstdItem 4 3 2 2 2" xfId="37568" xr:uid="{00000000-0005-0000-0000-0000E3920000}"/>
    <cellStyle name="SAPBEXstdItem 4 3 2 3" xfId="37569" xr:uid="{00000000-0005-0000-0000-0000E4920000}"/>
    <cellStyle name="SAPBEXstdItem 4 3 3" xfId="37570" xr:uid="{00000000-0005-0000-0000-0000E5920000}"/>
    <cellStyle name="SAPBEXstdItem 4 3 3 2" xfId="37571" xr:uid="{00000000-0005-0000-0000-0000E6920000}"/>
    <cellStyle name="SAPBEXstdItem 4 3 4" xfId="37572" xr:uid="{00000000-0005-0000-0000-0000E7920000}"/>
    <cellStyle name="SAPBEXstdItem 4 3 4 2" xfId="37573" xr:uid="{00000000-0005-0000-0000-0000E8920000}"/>
    <cellStyle name="SAPBEXstdItem 4 3 5" xfId="37574" xr:uid="{00000000-0005-0000-0000-0000E9920000}"/>
    <cellStyle name="SAPBEXstdItem 4 3 5 2" xfId="37575" xr:uid="{00000000-0005-0000-0000-0000EA920000}"/>
    <cellStyle name="SAPBEXstdItem 4 3 6" xfId="37576" xr:uid="{00000000-0005-0000-0000-0000EB920000}"/>
    <cellStyle name="SAPBEXstdItem 4 3 6 2" xfId="37577" xr:uid="{00000000-0005-0000-0000-0000EC920000}"/>
    <cellStyle name="SAPBEXstdItem 4 3 7" xfId="37578" xr:uid="{00000000-0005-0000-0000-0000ED920000}"/>
    <cellStyle name="SAPBEXstdItem 4 3 7 2" xfId="37579" xr:uid="{00000000-0005-0000-0000-0000EE920000}"/>
    <cellStyle name="SAPBEXstdItem 4 3 8" xfId="37580" xr:uid="{00000000-0005-0000-0000-0000EF920000}"/>
    <cellStyle name="SAPBEXstdItem 4 3 8 2" xfId="37581" xr:uid="{00000000-0005-0000-0000-0000F0920000}"/>
    <cellStyle name="SAPBEXstdItem 4 3 9" xfId="37582" xr:uid="{00000000-0005-0000-0000-0000F1920000}"/>
    <cellStyle name="SAPBEXstdItem 4 3 9 2" xfId="37583" xr:uid="{00000000-0005-0000-0000-0000F2920000}"/>
    <cellStyle name="SAPBEXstdItem 4 4" xfId="37584" xr:uid="{00000000-0005-0000-0000-0000F3920000}"/>
    <cellStyle name="SAPBEXstdItem 4 4 10" xfId="37585" xr:uid="{00000000-0005-0000-0000-0000F4920000}"/>
    <cellStyle name="SAPBEXstdItem 4 4 10 2" xfId="37586" xr:uid="{00000000-0005-0000-0000-0000F5920000}"/>
    <cellStyle name="SAPBEXstdItem 4 4 11" xfId="37587" xr:uid="{00000000-0005-0000-0000-0000F6920000}"/>
    <cellStyle name="SAPBEXstdItem 4 4 2" xfId="37588" xr:uid="{00000000-0005-0000-0000-0000F7920000}"/>
    <cellStyle name="SAPBEXstdItem 4 4 2 2" xfId="37589" xr:uid="{00000000-0005-0000-0000-0000F8920000}"/>
    <cellStyle name="SAPBEXstdItem 4 4 2 2 2" xfId="37590" xr:uid="{00000000-0005-0000-0000-0000F9920000}"/>
    <cellStyle name="SAPBEXstdItem 4 4 2 3" xfId="37591" xr:uid="{00000000-0005-0000-0000-0000FA920000}"/>
    <cellStyle name="SAPBEXstdItem 4 4 3" xfId="37592" xr:uid="{00000000-0005-0000-0000-0000FB920000}"/>
    <cellStyle name="SAPBEXstdItem 4 4 3 2" xfId="37593" xr:uid="{00000000-0005-0000-0000-0000FC920000}"/>
    <cellStyle name="SAPBEXstdItem 4 4 4" xfId="37594" xr:uid="{00000000-0005-0000-0000-0000FD920000}"/>
    <cellStyle name="SAPBEXstdItem 4 4 4 2" xfId="37595" xr:uid="{00000000-0005-0000-0000-0000FE920000}"/>
    <cellStyle name="SAPBEXstdItem 4 4 5" xfId="37596" xr:uid="{00000000-0005-0000-0000-0000FF920000}"/>
    <cellStyle name="SAPBEXstdItem 4 4 5 2" xfId="37597" xr:uid="{00000000-0005-0000-0000-000000930000}"/>
    <cellStyle name="SAPBEXstdItem 4 4 6" xfId="37598" xr:uid="{00000000-0005-0000-0000-000001930000}"/>
    <cellStyle name="SAPBEXstdItem 4 4 6 2" xfId="37599" xr:uid="{00000000-0005-0000-0000-000002930000}"/>
    <cellStyle name="SAPBEXstdItem 4 4 7" xfId="37600" xr:uid="{00000000-0005-0000-0000-000003930000}"/>
    <cellStyle name="SAPBEXstdItem 4 4 7 2" xfId="37601" xr:uid="{00000000-0005-0000-0000-000004930000}"/>
    <cellStyle name="SAPBEXstdItem 4 4 8" xfId="37602" xr:uid="{00000000-0005-0000-0000-000005930000}"/>
    <cellStyle name="SAPBEXstdItem 4 4 8 2" xfId="37603" xr:uid="{00000000-0005-0000-0000-000006930000}"/>
    <cellStyle name="SAPBEXstdItem 4 4 9" xfId="37604" xr:uid="{00000000-0005-0000-0000-000007930000}"/>
    <cellStyle name="SAPBEXstdItem 4 4 9 2" xfId="37605" xr:uid="{00000000-0005-0000-0000-000008930000}"/>
    <cellStyle name="SAPBEXstdItem 4 5" xfId="37606" xr:uid="{00000000-0005-0000-0000-000009930000}"/>
    <cellStyle name="SAPBEXstdItem 4 5 10" xfId="37607" xr:uid="{00000000-0005-0000-0000-00000A930000}"/>
    <cellStyle name="SAPBEXstdItem 4 5 10 2" xfId="37608" xr:uid="{00000000-0005-0000-0000-00000B930000}"/>
    <cellStyle name="SAPBEXstdItem 4 5 11" xfId="37609" xr:uid="{00000000-0005-0000-0000-00000C930000}"/>
    <cellStyle name="SAPBEXstdItem 4 5 2" xfId="37610" xr:uid="{00000000-0005-0000-0000-00000D930000}"/>
    <cellStyle name="SAPBEXstdItem 4 5 2 2" xfId="37611" xr:uid="{00000000-0005-0000-0000-00000E930000}"/>
    <cellStyle name="SAPBEXstdItem 4 5 2 2 2" xfId="37612" xr:uid="{00000000-0005-0000-0000-00000F930000}"/>
    <cellStyle name="SAPBEXstdItem 4 5 2 3" xfId="37613" xr:uid="{00000000-0005-0000-0000-000010930000}"/>
    <cellStyle name="SAPBEXstdItem 4 5 3" xfId="37614" xr:uid="{00000000-0005-0000-0000-000011930000}"/>
    <cellStyle name="SAPBEXstdItem 4 5 3 2" xfId="37615" xr:uid="{00000000-0005-0000-0000-000012930000}"/>
    <cellStyle name="SAPBEXstdItem 4 5 4" xfId="37616" xr:uid="{00000000-0005-0000-0000-000013930000}"/>
    <cellStyle name="SAPBEXstdItem 4 5 4 2" xfId="37617" xr:uid="{00000000-0005-0000-0000-000014930000}"/>
    <cellStyle name="SAPBEXstdItem 4 5 5" xfId="37618" xr:uid="{00000000-0005-0000-0000-000015930000}"/>
    <cellStyle name="SAPBEXstdItem 4 5 5 2" xfId="37619" xr:uid="{00000000-0005-0000-0000-000016930000}"/>
    <cellStyle name="SAPBEXstdItem 4 5 6" xfId="37620" xr:uid="{00000000-0005-0000-0000-000017930000}"/>
    <cellStyle name="SAPBEXstdItem 4 5 6 2" xfId="37621" xr:uid="{00000000-0005-0000-0000-000018930000}"/>
    <cellStyle name="SAPBEXstdItem 4 5 7" xfId="37622" xr:uid="{00000000-0005-0000-0000-000019930000}"/>
    <cellStyle name="SAPBEXstdItem 4 5 7 2" xfId="37623" xr:uid="{00000000-0005-0000-0000-00001A930000}"/>
    <cellStyle name="SAPBEXstdItem 4 5 8" xfId="37624" xr:uid="{00000000-0005-0000-0000-00001B930000}"/>
    <cellStyle name="SAPBEXstdItem 4 5 8 2" xfId="37625" xr:uid="{00000000-0005-0000-0000-00001C930000}"/>
    <cellStyle name="SAPBEXstdItem 4 5 9" xfId="37626" xr:uid="{00000000-0005-0000-0000-00001D930000}"/>
    <cellStyle name="SAPBEXstdItem 4 5 9 2" xfId="37627" xr:uid="{00000000-0005-0000-0000-00001E930000}"/>
    <cellStyle name="SAPBEXstdItem 4 6" xfId="37628" xr:uid="{00000000-0005-0000-0000-00001F930000}"/>
    <cellStyle name="SAPBEXstdItem 4 6 10" xfId="37629" xr:uid="{00000000-0005-0000-0000-000020930000}"/>
    <cellStyle name="SAPBEXstdItem 4 6 10 2" xfId="37630" xr:uid="{00000000-0005-0000-0000-000021930000}"/>
    <cellStyle name="SAPBEXstdItem 4 6 11" xfId="37631" xr:uid="{00000000-0005-0000-0000-000022930000}"/>
    <cellStyle name="SAPBEXstdItem 4 6 2" xfId="37632" xr:uid="{00000000-0005-0000-0000-000023930000}"/>
    <cellStyle name="SAPBEXstdItem 4 6 2 2" xfId="37633" xr:uid="{00000000-0005-0000-0000-000024930000}"/>
    <cellStyle name="SAPBEXstdItem 4 6 2 2 2" xfId="37634" xr:uid="{00000000-0005-0000-0000-000025930000}"/>
    <cellStyle name="SAPBEXstdItem 4 6 2 3" xfId="37635" xr:uid="{00000000-0005-0000-0000-000026930000}"/>
    <cellStyle name="SAPBEXstdItem 4 6 3" xfId="37636" xr:uid="{00000000-0005-0000-0000-000027930000}"/>
    <cellStyle name="SAPBEXstdItem 4 6 3 2" xfId="37637" xr:uid="{00000000-0005-0000-0000-000028930000}"/>
    <cellStyle name="SAPBEXstdItem 4 6 4" xfId="37638" xr:uid="{00000000-0005-0000-0000-000029930000}"/>
    <cellStyle name="SAPBEXstdItem 4 6 4 2" xfId="37639" xr:uid="{00000000-0005-0000-0000-00002A930000}"/>
    <cellStyle name="SAPBEXstdItem 4 6 5" xfId="37640" xr:uid="{00000000-0005-0000-0000-00002B930000}"/>
    <cellStyle name="SAPBEXstdItem 4 6 5 2" xfId="37641" xr:uid="{00000000-0005-0000-0000-00002C930000}"/>
    <cellStyle name="SAPBEXstdItem 4 6 6" xfId="37642" xr:uid="{00000000-0005-0000-0000-00002D930000}"/>
    <cellStyle name="SAPBEXstdItem 4 6 6 2" xfId="37643" xr:uid="{00000000-0005-0000-0000-00002E930000}"/>
    <cellStyle name="SAPBEXstdItem 4 6 7" xfId="37644" xr:uid="{00000000-0005-0000-0000-00002F930000}"/>
    <cellStyle name="SAPBEXstdItem 4 6 7 2" xfId="37645" xr:uid="{00000000-0005-0000-0000-000030930000}"/>
    <cellStyle name="SAPBEXstdItem 4 6 8" xfId="37646" xr:uid="{00000000-0005-0000-0000-000031930000}"/>
    <cellStyle name="SAPBEXstdItem 4 6 8 2" xfId="37647" xr:uid="{00000000-0005-0000-0000-000032930000}"/>
    <cellStyle name="SAPBEXstdItem 4 6 9" xfId="37648" xr:uid="{00000000-0005-0000-0000-000033930000}"/>
    <cellStyle name="SAPBEXstdItem 4 6 9 2" xfId="37649" xr:uid="{00000000-0005-0000-0000-000034930000}"/>
    <cellStyle name="SAPBEXstdItem 4 7" xfId="37650" xr:uid="{00000000-0005-0000-0000-000035930000}"/>
    <cellStyle name="SAPBEXstdItem 4 7 2" xfId="37651" xr:uid="{00000000-0005-0000-0000-000036930000}"/>
    <cellStyle name="SAPBEXstdItem 4 7 2 2" xfId="37652" xr:uid="{00000000-0005-0000-0000-000037930000}"/>
    <cellStyle name="SAPBEXstdItem 4 7 3" xfId="37653" xr:uid="{00000000-0005-0000-0000-000038930000}"/>
    <cellStyle name="SAPBEXstdItem 4 8" xfId="37654" xr:uid="{00000000-0005-0000-0000-000039930000}"/>
    <cellStyle name="SAPBEXstdItem 4 8 2" xfId="37655" xr:uid="{00000000-0005-0000-0000-00003A930000}"/>
    <cellStyle name="SAPBEXstdItem 4 9" xfId="37656" xr:uid="{00000000-0005-0000-0000-00003B930000}"/>
    <cellStyle name="SAPBEXstdItem 4 9 2" xfId="37657" xr:uid="{00000000-0005-0000-0000-00003C930000}"/>
    <cellStyle name="SAPBEXstdItem 5" xfId="37658" xr:uid="{00000000-0005-0000-0000-00003D930000}"/>
    <cellStyle name="SAPBEXstdItem 5 10" xfId="37659" xr:uid="{00000000-0005-0000-0000-00003E930000}"/>
    <cellStyle name="SAPBEXstdItem 5 10 2" xfId="37660" xr:uid="{00000000-0005-0000-0000-00003F930000}"/>
    <cellStyle name="SAPBEXstdItem 5 11" xfId="37661" xr:uid="{00000000-0005-0000-0000-000040930000}"/>
    <cellStyle name="SAPBEXstdItem 5 11 2" xfId="37662" xr:uid="{00000000-0005-0000-0000-000041930000}"/>
    <cellStyle name="SAPBEXstdItem 5 12" xfId="37663" xr:uid="{00000000-0005-0000-0000-000042930000}"/>
    <cellStyle name="SAPBEXstdItem 5 12 2" xfId="37664" xr:uid="{00000000-0005-0000-0000-000043930000}"/>
    <cellStyle name="SAPBEXstdItem 5 13" xfId="37665" xr:uid="{00000000-0005-0000-0000-000044930000}"/>
    <cellStyle name="SAPBEXstdItem 5 2" xfId="37666" xr:uid="{00000000-0005-0000-0000-000045930000}"/>
    <cellStyle name="SAPBEXstdItem 5 2 2" xfId="37667" xr:uid="{00000000-0005-0000-0000-000046930000}"/>
    <cellStyle name="SAPBEXstdItem 5 2 2 2" xfId="37668" xr:uid="{00000000-0005-0000-0000-000047930000}"/>
    <cellStyle name="SAPBEXstdItem 5 2 2 2 2" xfId="37669" xr:uid="{00000000-0005-0000-0000-000048930000}"/>
    <cellStyle name="SAPBEXstdItem 5 2 2 3" xfId="37670" xr:uid="{00000000-0005-0000-0000-000049930000}"/>
    <cellStyle name="SAPBEXstdItem 5 2 3" xfId="37671" xr:uid="{00000000-0005-0000-0000-00004A930000}"/>
    <cellStyle name="SAPBEXstdItem 5 2 3 2" xfId="37672" xr:uid="{00000000-0005-0000-0000-00004B930000}"/>
    <cellStyle name="SAPBEXstdItem 5 2 3 2 2" xfId="37673" xr:uid="{00000000-0005-0000-0000-00004C930000}"/>
    <cellStyle name="SAPBEXstdItem 5 2 3 3" xfId="37674" xr:uid="{00000000-0005-0000-0000-00004D930000}"/>
    <cellStyle name="SAPBEXstdItem 5 2 4" xfId="37675" xr:uid="{00000000-0005-0000-0000-00004E930000}"/>
    <cellStyle name="SAPBEXstdItem 5 2 4 2" xfId="37676" xr:uid="{00000000-0005-0000-0000-00004F930000}"/>
    <cellStyle name="SAPBEXstdItem 5 2 5" xfId="37677" xr:uid="{00000000-0005-0000-0000-000050930000}"/>
    <cellStyle name="SAPBEXstdItem 5 2 5 2" xfId="37678" xr:uid="{00000000-0005-0000-0000-000051930000}"/>
    <cellStyle name="SAPBEXstdItem 5 2 6" xfId="37679" xr:uid="{00000000-0005-0000-0000-000052930000}"/>
    <cellStyle name="SAPBEXstdItem 5 2 6 2" xfId="37680" xr:uid="{00000000-0005-0000-0000-000053930000}"/>
    <cellStyle name="SAPBEXstdItem 5 2 7" xfId="37681" xr:uid="{00000000-0005-0000-0000-000054930000}"/>
    <cellStyle name="SAPBEXstdItem 5 2 7 2" xfId="37682" xr:uid="{00000000-0005-0000-0000-000055930000}"/>
    <cellStyle name="SAPBEXstdItem 5 2 8" xfId="37683" xr:uid="{00000000-0005-0000-0000-000056930000}"/>
    <cellStyle name="SAPBEXstdItem 5 3" xfId="37684" xr:uid="{00000000-0005-0000-0000-000057930000}"/>
    <cellStyle name="SAPBEXstdItem 5 3 2" xfId="37685" xr:uid="{00000000-0005-0000-0000-000058930000}"/>
    <cellStyle name="SAPBEXstdItem 5 3 2 2" xfId="37686" xr:uid="{00000000-0005-0000-0000-000059930000}"/>
    <cellStyle name="SAPBEXstdItem 5 3 2 2 2" xfId="37687" xr:uid="{00000000-0005-0000-0000-00005A930000}"/>
    <cellStyle name="SAPBEXstdItem 5 3 2 3" xfId="37688" xr:uid="{00000000-0005-0000-0000-00005B930000}"/>
    <cellStyle name="SAPBEXstdItem 5 3 3" xfId="37689" xr:uid="{00000000-0005-0000-0000-00005C930000}"/>
    <cellStyle name="SAPBEXstdItem 5 3 3 2" xfId="37690" xr:uid="{00000000-0005-0000-0000-00005D930000}"/>
    <cellStyle name="SAPBEXstdItem 5 3 3 2 2" xfId="37691" xr:uid="{00000000-0005-0000-0000-00005E930000}"/>
    <cellStyle name="SAPBEXstdItem 5 3 3 3" xfId="37692" xr:uid="{00000000-0005-0000-0000-00005F930000}"/>
    <cellStyle name="SAPBEXstdItem 5 3 4" xfId="37693" xr:uid="{00000000-0005-0000-0000-000060930000}"/>
    <cellStyle name="SAPBEXstdItem 5 3 4 2" xfId="37694" xr:uid="{00000000-0005-0000-0000-000061930000}"/>
    <cellStyle name="SAPBEXstdItem 5 3 5" xfId="37695" xr:uid="{00000000-0005-0000-0000-000062930000}"/>
    <cellStyle name="SAPBEXstdItem 5 3 5 2" xfId="37696" xr:uid="{00000000-0005-0000-0000-000063930000}"/>
    <cellStyle name="SAPBEXstdItem 5 3 6" xfId="37697" xr:uid="{00000000-0005-0000-0000-000064930000}"/>
    <cellStyle name="SAPBEXstdItem 5 3 6 2" xfId="37698" xr:uid="{00000000-0005-0000-0000-000065930000}"/>
    <cellStyle name="SAPBEXstdItem 5 3 7" xfId="37699" xr:uid="{00000000-0005-0000-0000-000066930000}"/>
    <cellStyle name="SAPBEXstdItem 5 3 7 2" xfId="37700" xr:uid="{00000000-0005-0000-0000-000067930000}"/>
    <cellStyle name="SAPBEXstdItem 5 3 8" xfId="37701" xr:uid="{00000000-0005-0000-0000-000068930000}"/>
    <cellStyle name="SAPBEXstdItem 5 4" xfId="37702" xr:uid="{00000000-0005-0000-0000-000069930000}"/>
    <cellStyle name="SAPBEXstdItem 5 4 2" xfId="37703" xr:uid="{00000000-0005-0000-0000-00006A930000}"/>
    <cellStyle name="SAPBEXstdItem 5 4 2 2" xfId="37704" xr:uid="{00000000-0005-0000-0000-00006B930000}"/>
    <cellStyle name="SAPBEXstdItem 5 4 2 2 2" xfId="37705" xr:uid="{00000000-0005-0000-0000-00006C930000}"/>
    <cellStyle name="SAPBEXstdItem 5 4 2 3" xfId="37706" xr:uid="{00000000-0005-0000-0000-00006D930000}"/>
    <cellStyle name="SAPBEXstdItem 5 4 3" xfId="37707" xr:uid="{00000000-0005-0000-0000-00006E930000}"/>
    <cellStyle name="SAPBEXstdItem 5 4 3 2" xfId="37708" xr:uid="{00000000-0005-0000-0000-00006F930000}"/>
    <cellStyle name="SAPBEXstdItem 5 4 3 2 2" xfId="37709" xr:uid="{00000000-0005-0000-0000-000070930000}"/>
    <cellStyle name="SAPBEXstdItem 5 4 3 3" xfId="37710" xr:uid="{00000000-0005-0000-0000-000071930000}"/>
    <cellStyle name="SAPBEXstdItem 5 4 4" xfId="37711" xr:uid="{00000000-0005-0000-0000-000072930000}"/>
    <cellStyle name="SAPBEXstdItem 5 4 4 2" xfId="37712" xr:uid="{00000000-0005-0000-0000-000073930000}"/>
    <cellStyle name="SAPBEXstdItem 5 4 5" xfId="37713" xr:uid="{00000000-0005-0000-0000-000074930000}"/>
    <cellStyle name="SAPBEXstdItem 5 4 5 2" xfId="37714" xr:uid="{00000000-0005-0000-0000-000075930000}"/>
    <cellStyle name="SAPBEXstdItem 5 4 6" xfId="37715" xr:uid="{00000000-0005-0000-0000-000076930000}"/>
    <cellStyle name="SAPBEXstdItem 5 4 6 2" xfId="37716" xr:uid="{00000000-0005-0000-0000-000077930000}"/>
    <cellStyle name="SAPBEXstdItem 5 4 7" xfId="37717" xr:uid="{00000000-0005-0000-0000-000078930000}"/>
    <cellStyle name="SAPBEXstdItem 5 4 7 2" xfId="37718" xr:uid="{00000000-0005-0000-0000-000079930000}"/>
    <cellStyle name="SAPBEXstdItem 5 4 8" xfId="37719" xr:uid="{00000000-0005-0000-0000-00007A930000}"/>
    <cellStyle name="SAPBEXstdItem 5 5" xfId="37720" xr:uid="{00000000-0005-0000-0000-00007B930000}"/>
    <cellStyle name="SAPBEXstdItem 5 5 2" xfId="37721" xr:uid="{00000000-0005-0000-0000-00007C930000}"/>
    <cellStyle name="SAPBEXstdItem 5 5 2 2" xfId="37722" xr:uid="{00000000-0005-0000-0000-00007D930000}"/>
    <cellStyle name="SAPBEXstdItem 5 5 2 2 2" xfId="37723" xr:uid="{00000000-0005-0000-0000-00007E930000}"/>
    <cellStyle name="SAPBEXstdItem 5 5 2 3" xfId="37724" xr:uid="{00000000-0005-0000-0000-00007F930000}"/>
    <cellStyle name="SAPBEXstdItem 5 5 3" xfId="37725" xr:uid="{00000000-0005-0000-0000-000080930000}"/>
    <cellStyle name="SAPBEXstdItem 5 5 3 2" xfId="37726" xr:uid="{00000000-0005-0000-0000-000081930000}"/>
    <cellStyle name="SAPBEXstdItem 5 5 3 2 2" xfId="37727" xr:uid="{00000000-0005-0000-0000-000082930000}"/>
    <cellStyle name="SAPBEXstdItem 5 5 3 3" xfId="37728" xr:uid="{00000000-0005-0000-0000-000083930000}"/>
    <cellStyle name="SAPBEXstdItem 5 5 4" xfId="37729" xr:uid="{00000000-0005-0000-0000-000084930000}"/>
    <cellStyle name="SAPBEXstdItem 5 5 4 2" xfId="37730" xr:uid="{00000000-0005-0000-0000-000085930000}"/>
    <cellStyle name="SAPBEXstdItem 5 5 5" xfId="37731" xr:uid="{00000000-0005-0000-0000-000086930000}"/>
    <cellStyle name="SAPBEXstdItem 5 5 5 2" xfId="37732" xr:uid="{00000000-0005-0000-0000-000087930000}"/>
    <cellStyle name="SAPBEXstdItem 5 5 6" xfId="37733" xr:uid="{00000000-0005-0000-0000-000088930000}"/>
    <cellStyle name="SAPBEXstdItem 5 5 6 2" xfId="37734" xr:uid="{00000000-0005-0000-0000-000089930000}"/>
    <cellStyle name="SAPBEXstdItem 5 5 7" xfId="37735" xr:uid="{00000000-0005-0000-0000-00008A930000}"/>
    <cellStyle name="SAPBEXstdItem 5 5 7 2" xfId="37736" xr:uid="{00000000-0005-0000-0000-00008B930000}"/>
    <cellStyle name="SAPBEXstdItem 5 5 8" xfId="37737" xr:uid="{00000000-0005-0000-0000-00008C930000}"/>
    <cellStyle name="SAPBEXstdItem 5 6" xfId="37738" xr:uid="{00000000-0005-0000-0000-00008D930000}"/>
    <cellStyle name="SAPBEXstdItem 5 6 2" xfId="37739" xr:uid="{00000000-0005-0000-0000-00008E930000}"/>
    <cellStyle name="SAPBEXstdItem 5 6 2 2" xfId="37740" xr:uid="{00000000-0005-0000-0000-00008F930000}"/>
    <cellStyle name="SAPBEXstdItem 5 6 2 2 2" xfId="37741" xr:uid="{00000000-0005-0000-0000-000090930000}"/>
    <cellStyle name="SAPBEXstdItem 5 6 2 3" xfId="37742" xr:uid="{00000000-0005-0000-0000-000091930000}"/>
    <cellStyle name="SAPBEXstdItem 5 6 3" xfId="37743" xr:uid="{00000000-0005-0000-0000-000092930000}"/>
    <cellStyle name="SAPBEXstdItem 5 6 3 2" xfId="37744" xr:uid="{00000000-0005-0000-0000-000093930000}"/>
    <cellStyle name="SAPBEXstdItem 5 6 3 2 2" xfId="37745" xr:uid="{00000000-0005-0000-0000-000094930000}"/>
    <cellStyle name="SAPBEXstdItem 5 6 3 3" xfId="37746" xr:uid="{00000000-0005-0000-0000-000095930000}"/>
    <cellStyle name="SAPBEXstdItem 5 6 4" xfId="37747" xr:uid="{00000000-0005-0000-0000-000096930000}"/>
    <cellStyle name="SAPBEXstdItem 5 6 4 2" xfId="37748" xr:uid="{00000000-0005-0000-0000-000097930000}"/>
    <cellStyle name="SAPBEXstdItem 5 6 5" xfId="37749" xr:uid="{00000000-0005-0000-0000-000098930000}"/>
    <cellStyle name="SAPBEXstdItem 5 6 5 2" xfId="37750" xr:uid="{00000000-0005-0000-0000-000099930000}"/>
    <cellStyle name="SAPBEXstdItem 5 6 6" xfId="37751" xr:uid="{00000000-0005-0000-0000-00009A930000}"/>
    <cellStyle name="SAPBEXstdItem 5 6 6 2" xfId="37752" xr:uid="{00000000-0005-0000-0000-00009B930000}"/>
    <cellStyle name="SAPBEXstdItem 5 6 7" xfId="37753" xr:uid="{00000000-0005-0000-0000-00009C930000}"/>
    <cellStyle name="SAPBEXstdItem 5 6 7 2" xfId="37754" xr:uid="{00000000-0005-0000-0000-00009D930000}"/>
    <cellStyle name="SAPBEXstdItem 5 6 8" xfId="37755" xr:uid="{00000000-0005-0000-0000-00009E930000}"/>
    <cellStyle name="SAPBEXstdItem 5 7" xfId="37756" xr:uid="{00000000-0005-0000-0000-00009F930000}"/>
    <cellStyle name="SAPBEXstdItem 5 7 2" xfId="37757" xr:uid="{00000000-0005-0000-0000-0000A0930000}"/>
    <cellStyle name="SAPBEXstdItem 5 7 2 2" xfId="37758" xr:uid="{00000000-0005-0000-0000-0000A1930000}"/>
    <cellStyle name="SAPBEXstdItem 5 7 3" xfId="37759" xr:uid="{00000000-0005-0000-0000-0000A2930000}"/>
    <cellStyle name="SAPBEXstdItem 5 8" xfId="37760" xr:uid="{00000000-0005-0000-0000-0000A3930000}"/>
    <cellStyle name="SAPBEXstdItem 5 8 2" xfId="37761" xr:uid="{00000000-0005-0000-0000-0000A4930000}"/>
    <cellStyle name="SAPBEXstdItem 5 9" xfId="37762" xr:uid="{00000000-0005-0000-0000-0000A5930000}"/>
    <cellStyle name="SAPBEXstdItem 5 9 2" xfId="37763" xr:uid="{00000000-0005-0000-0000-0000A6930000}"/>
    <cellStyle name="SAPBEXstdItem 6" xfId="37764" xr:uid="{00000000-0005-0000-0000-0000A7930000}"/>
    <cellStyle name="SAPBEXstdItem 6 10" xfId="37765" xr:uid="{00000000-0005-0000-0000-0000A8930000}"/>
    <cellStyle name="SAPBEXstdItem 6 10 2" xfId="37766" xr:uid="{00000000-0005-0000-0000-0000A9930000}"/>
    <cellStyle name="SAPBEXstdItem 6 11" xfId="37767" xr:uid="{00000000-0005-0000-0000-0000AA930000}"/>
    <cellStyle name="SAPBEXstdItem 6 2" xfId="37768" xr:uid="{00000000-0005-0000-0000-0000AB930000}"/>
    <cellStyle name="SAPBEXstdItem 6 2 2" xfId="37769" xr:uid="{00000000-0005-0000-0000-0000AC930000}"/>
    <cellStyle name="SAPBEXstdItem 6 2 2 2" xfId="37770" xr:uid="{00000000-0005-0000-0000-0000AD930000}"/>
    <cellStyle name="SAPBEXstdItem 6 2 3" xfId="37771" xr:uid="{00000000-0005-0000-0000-0000AE930000}"/>
    <cellStyle name="SAPBEXstdItem 6 3" xfId="37772" xr:uid="{00000000-0005-0000-0000-0000AF930000}"/>
    <cellStyle name="SAPBEXstdItem 6 3 2" xfId="37773" xr:uid="{00000000-0005-0000-0000-0000B0930000}"/>
    <cellStyle name="SAPBEXstdItem 6 4" xfId="37774" xr:uid="{00000000-0005-0000-0000-0000B1930000}"/>
    <cellStyle name="SAPBEXstdItem 6 4 2" xfId="37775" xr:uid="{00000000-0005-0000-0000-0000B2930000}"/>
    <cellStyle name="SAPBEXstdItem 6 5" xfId="37776" xr:uid="{00000000-0005-0000-0000-0000B3930000}"/>
    <cellStyle name="SAPBEXstdItem 6 5 2" xfId="37777" xr:uid="{00000000-0005-0000-0000-0000B4930000}"/>
    <cellStyle name="SAPBEXstdItem 6 6" xfId="37778" xr:uid="{00000000-0005-0000-0000-0000B5930000}"/>
    <cellStyle name="SAPBEXstdItem 6 6 2" xfId="37779" xr:uid="{00000000-0005-0000-0000-0000B6930000}"/>
    <cellStyle name="SAPBEXstdItem 6 7" xfId="37780" xr:uid="{00000000-0005-0000-0000-0000B7930000}"/>
    <cellStyle name="SAPBEXstdItem 6 7 2" xfId="37781" xr:uid="{00000000-0005-0000-0000-0000B8930000}"/>
    <cellStyle name="SAPBEXstdItem 6 8" xfId="37782" xr:uid="{00000000-0005-0000-0000-0000B9930000}"/>
    <cellStyle name="SAPBEXstdItem 6 8 2" xfId="37783" xr:uid="{00000000-0005-0000-0000-0000BA930000}"/>
    <cellStyle name="SAPBEXstdItem 6 9" xfId="37784" xr:uid="{00000000-0005-0000-0000-0000BB930000}"/>
    <cellStyle name="SAPBEXstdItem 6 9 2" xfId="37785" xr:uid="{00000000-0005-0000-0000-0000BC930000}"/>
    <cellStyle name="SAPBEXstdItem 7" xfId="37786" xr:uid="{00000000-0005-0000-0000-0000BD930000}"/>
    <cellStyle name="SAPBEXstdItem 7 2" xfId="37787" xr:uid="{00000000-0005-0000-0000-0000BE930000}"/>
    <cellStyle name="SAPBEXstdItem 7 2 2" xfId="37788" xr:uid="{00000000-0005-0000-0000-0000BF930000}"/>
    <cellStyle name="SAPBEXstdItem 7 3" xfId="37789" xr:uid="{00000000-0005-0000-0000-0000C0930000}"/>
    <cellStyle name="SAPBEXstdItem 8" xfId="37790" xr:uid="{00000000-0005-0000-0000-0000C1930000}"/>
    <cellStyle name="SAPBEXstdItem 8 2" xfId="37791" xr:uid="{00000000-0005-0000-0000-0000C2930000}"/>
    <cellStyle name="SAPBEXstdItem 9" xfId="37792" xr:uid="{00000000-0005-0000-0000-0000C3930000}"/>
    <cellStyle name="SAPBEXstdItem 9 2" xfId="37793" xr:uid="{00000000-0005-0000-0000-0000C4930000}"/>
    <cellStyle name="SAPBEXstdItem_Copy of xSAPtemp5457" xfId="37794" xr:uid="{00000000-0005-0000-0000-0000C5930000}"/>
    <cellStyle name="SAPBEXstdItemX" xfId="468" xr:uid="{00000000-0005-0000-0000-0000C6930000}"/>
    <cellStyle name="SAPBEXstdItemX 10" xfId="37795" xr:uid="{00000000-0005-0000-0000-0000C7930000}"/>
    <cellStyle name="SAPBEXstdItemX 2" xfId="37796" xr:uid="{00000000-0005-0000-0000-0000C8930000}"/>
    <cellStyle name="SAPBEXstdItemX 2 10" xfId="37797" xr:uid="{00000000-0005-0000-0000-0000C9930000}"/>
    <cellStyle name="SAPBEXstdItemX 2 10 2" xfId="37798" xr:uid="{00000000-0005-0000-0000-0000CA930000}"/>
    <cellStyle name="SAPBEXstdItemX 2 11" xfId="37799" xr:uid="{00000000-0005-0000-0000-0000CB930000}"/>
    <cellStyle name="SAPBEXstdItemX 2 11 2" xfId="37800" xr:uid="{00000000-0005-0000-0000-0000CC930000}"/>
    <cellStyle name="SAPBEXstdItemX 2 12" xfId="37801" xr:uid="{00000000-0005-0000-0000-0000CD930000}"/>
    <cellStyle name="SAPBEXstdItemX 2 12 2" xfId="37802" xr:uid="{00000000-0005-0000-0000-0000CE930000}"/>
    <cellStyle name="SAPBEXstdItemX 2 13" xfId="37803" xr:uid="{00000000-0005-0000-0000-0000CF930000}"/>
    <cellStyle name="SAPBEXstdItemX 2 2" xfId="37804" xr:uid="{00000000-0005-0000-0000-0000D0930000}"/>
    <cellStyle name="SAPBEXstdItemX 2 2 2" xfId="37805" xr:uid="{00000000-0005-0000-0000-0000D1930000}"/>
    <cellStyle name="SAPBEXstdItemX 2 2 2 2" xfId="37806" xr:uid="{00000000-0005-0000-0000-0000D2930000}"/>
    <cellStyle name="SAPBEXstdItemX 2 2 2 2 2" xfId="37807" xr:uid="{00000000-0005-0000-0000-0000D3930000}"/>
    <cellStyle name="SAPBEXstdItemX 2 2 2 3" xfId="37808" xr:uid="{00000000-0005-0000-0000-0000D4930000}"/>
    <cellStyle name="SAPBEXstdItemX 2 2 3" xfId="37809" xr:uid="{00000000-0005-0000-0000-0000D5930000}"/>
    <cellStyle name="SAPBEXstdItemX 2 2 3 2" xfId="37810" xr:uid="{00000000-0005-0000-0000-0000D6930000}"/>
    <cellStyle name="SAPBEXstdItemX 2 2 3 2 2" xfId="37811" xr:uid="{00000000-0005-0000-0000-0000D7930000}"/>
    <cellStyle name="SAPBEXstdItemX 2 2 3 3" xfId="37812" xr:uid="{00000000-0005-0000-0000-0000D8930000}"/>
    <cellStyle name="SAPBEXstdItemX 2 2 4" xfId="37813" xr:uid="{00000000-0005-0000-0000-0000D9930000}"/>
    <cellStyle name="SAPBEXstdItemX 2 2 4 2" xfId="37814" xr:uid="{00000000-0005-0000-0000-0000DA930000}"/>
    <cellStyle name="SAPBEXstdItemX 2 2 5" xfId="37815" xr:uid="{00000000-0005-0000-0000-0000DB930000}"/>
    <cellStyle name="SAPBEXstdItemX 2 2 5 2" xfId="37816" xr:uid="{00000000-0005-0000-0000-0000DC930000}"/>
    <cellStyle name="SAPBEXstdItemX 2 2 6" xfId="37817" xr:uid="{00000000-0005-0000-0000-0000DD930000}"/>
    <cellStyle name="SAPBEXstdItemX 2 2 6 2" xfId="37818" xr:uid="{00000000-0005-0000-0000-0000DE930000}"/>
    <cellStyle name="SAPBEXstdItemX 2 2 7" xfId="37819" xr:uid="{00000000-0005-0000-0000-0000DF930000}"/>
    <cellStyle name="SAPBEXstdItemX 2 2 7 2" xfId="37820" xr:uid="{00000000-0005-0000-0000-0000E0930000}"/>
    <cellStyle name="SAPBEXstdItemX 2 2 8" xfId="37821" xr:uid="{00000000-0005-0000-0000-0000E1930000}"/>
    <cellStyle name="SAPBEXstdItemX 2 3" xfId="37822" xr:uid="{00000000-0005-0000-0000-0000E2930000}"/>
    <cellStyle name="SAPBEXstdItemX 2 3 10" xfId="37823" xr:uid="{00000000-0005-0000-0000-0000E3930000}"/>
    <cellStyle name="SAPBEXstdItemX 2 3 10 2" xfId="37824" xr:uid="{00000000-0005-0000-0000-0000E4930000}"/>
    <cellStyle name="SAPBEXstdItemX 2 3 11" xfId="37825" xr:uid="{00000000-0005-0000-0000-0000E5930000}"/>
    <cellStyle name="SAPBEXstdItemX 2 3 2" xfId="37826" xr:uid="{00000000-0005-0000-0000-0000E6930000}"/>
    <cellStyle name="SAPBEXstdItemX 2 3 2 2" xfId="37827" xr:uid="{00000000-0005-0000-0000-0000E7930000}"/>
    <cellStyle name="SAPBEXstdItemX 2 3 2 2 2" xfId="37828" xr:uid="{00000000-0005-0000-0000-0000E8930000}"/>
    <cellStyle name="SAPBEXstdItemX 2 3 2 3" xfId="37829" xr:uid="{00000000-0005-0000-0000-0000E9930000}"/>
    <cellStyle name="SAPBEXstdItemX 2 3 3" xfId="37830" xr:uid="{00000000-0005-0000-0000-0000EA930000}"/>
    <cellStyle name="SAPBEXstdItemX 2 3 3 2" xfId="37831" xr:uid="{00000000-0005-0000-0000-0000EB930000}"/>
    <cellStyle name="SAPBEXstdItemX 2 3 4" xfId="37832" xr:uid="{00000000-0005-0000-0000-0000EC930000}"/>
    <cellStyle name="SAPBEXstdItemX 2 3 4 2" xfId="37833" xr:uid="{00000000-0005-0000-0000-0000ED930000}"/>
    <cellStyle name="SAPBEXstdItemX 2 3 5" xfId="37834" xr:uid="{00000000-0005-0000-0000-0000EE930000}"/>
    <cellStyle name="SAPBEXstdItemX 2 3 5 2" xfId="37835" xr:uid="{00000000-0005-0000-0000-0000EF930000}"/>
    <cellStyle name="SAPBEXstdItemX 2 3 6" xfId="37836" xr:uid="{00000000-0005-0000-0000-0000F0930000}"/>
    <cellStyle name="SAPBEXstdItemX 2 3 6 2" xfId="37837" xr:uid="{00000000-0005-0000-0000-0000F1930000}"/>
    <cellStyle name="SAPBEXstdItemX 2 3 7" xfId="37838" xr:uid="{00000000-0005-0000-0000-0000F2930000}"/>
    <cellStyle name="SAPBEXstdItemX 2 3 7 2" xfId="37839" xr:uid="{00000000-0005-0000-0000-0000F3930000}"/>
    <cellStyle name="SAPBEXstdItemX 2 3 8" xfId="37840" xr:uid="{00000000-0005-0000-0000-0000F4930000}"/>
    <cellStyle name="SAPBEXstdItemX 2 3 8 2" xfId="37841" xr:uid="{00000000-0005-0000-0000-0000F5930000}"/>
    <cellStyle name="SAPBEXstdItemX 2 3 9" xfId="37842" xr:uid="{00000000-0005-0000-0000-0000F6930000}"/>
    <cellStyle name="SAPBEXstdItemX 2 3 9 2" xfId="37843" xr:uid="{00000000-0005-0000-0000-0000F7930000}"/>
    <cellStyle name="SAPBEXstdItemX 2 4" xfId="37844" xr:uid="{00000000-0005-0000-0000-0000F8930000}"/>
    <cellStyle name="SAPBEXstdItemX 2 4 10" xfId="37845" xr:uid="{00000000-0005-0000-0000-0000F9930000}"/>
    <cellStyle name="SAPBEXstdItemX 2 4 10 2" xfId="37846" xr:uid="{00000000-0005-0000-0000-0000FA930000}"/>
    <cellStyle name="SAPBEXstdItemX 2 4 11" xfId="37847" xr:uid="{00000000-0005-0000-0000-0000FB930000}"/>
    <cellStyle name="SAPBEXstdItemX 2 4 2" xfId="37848" xr:uid="{00000000-0005-0000-0000-0000FC930000}"/>
    <cellStyle name="SAPBEXstdItemX 2 4 2 2" xfId="37849" xr:uid="{00000000-0005-0000-0000-0000FD930000}"/>
    <cellStyle name="SAPBEXstdItemX 2 4 2 2 2" xfId="37850" xr:uid="{00000000-0005-0000-0000-0000FE930000}"/>
    <cellStyle name="SAPBEXstdItemX 2 4 2 3" xfId="37851" xr:uid="{00000000-0005-0000-0000-0000FF930000}"/>
    <cellStyle name="SAPBEXstdItemX 2 4 3" xfId="37852" xr:uid="{00000000-0005-0000-0000-000000940000}"/>
    <cellStyle name="SAPBEXstdItemX 2 4 3 2" xfId="37853" xr:uid="{00000000-0005-0000-0000-000001940000}"/>
    <cellStyle name="SAPBEXstdItemX 2 4 4" xfId="37854" xr:uid="{00000000-0005-0000-0000-000002940000}"/>
    <cellStyle name="SAPBEXstdItemX 2 4 4 2" xfId="37855" xr:uid="{00000000-0005-0000-0000-000003940000}"/>
    <cellStyle name="SAPBEXstdItemX 2 4 5" xfId="37856" xr:uid="{00000000-0005-0000-0000-000004940000}"/>
    <cellStyle name="SAPBEXstdItemX 2 4 5 2" xfId="37857" xr:uid="{00000000-0005-0000-0000-000005940000}"/>
    <cellStyle name="SAPBEXstdItemX 2 4 6" xfId="37858" xr:uid="{00000000-0005-0000-0000-000006940000}"/>
    <cellStyle name="SAPBEXstdItemX 2 4 6 2" xfId="37859" xr:uid="{00000000-0005-0000-0000-000007940000}"/>
    <cellStyle name="SAPBEXstdItemX 2 4 7" xfId="37860" xr:uid="{00000000-0005-0000-0000-000008940000}"/>
    <cellStyle name="SAPBEXstdItemX 2 4 7 2" xfId="37861" xr:uid="{00000000-0005-0000-0000-000009940000}"/>
    <cellStyle name="SAPBEXstdItemX 2 4 8" xfId="37862" xr:uid="{00000000-0005-0000-0000-00000A940000}"/>
    <cellStyle name="SAPBEXstdItemX 2 4 8 2" xfId="37863" xr:uid="{00000000-0005-0000-0000-00000B940000}"/>
    <cellStyle name="SAPBEXstdItemX 2 4 9" xfId="37864" xr:uid="{00000000-0005-0000-0000-00000C940000}"/>
    <cellStyle name="SAPBEXstdItemX 2 4 9 2" xfId="37865" xr:uid="{00000000-0005-0000-0000-00000D940000}"/>
    <cellStyle name="SAPBEXstdItemX 2 5" xfId="37866" xr:uid="{00000000-0005-0000-0000-00000E940000}"/>
    <cellStyle name="SAPBEXstdItemX 2 5 10" xfId="37867" xr:uid="{00000000-0005-0000-0000-00000F940000}"/>
    <cellStyle name="SAPBEXstdItemX 2 5 10 2" xfId="37868" xr:uid="{00000000-0005-0000-0000-000010940000}"/>
    <cellStyle name="SAPBEXstdItemX 2 5 11" xfId="37869" xr:uid="{00000000-0005-0000-0000-000011940000}"/>
    <cellStyle name="SAPBEXstdItemX 2 5 2" xfId="37870" xr:uid="{00000000-0005-0000-0000-000012940000}"/>
    <cellStyle name="SAPBEXstdItemX 2 5 2 2" xfId="37871" xr:uid="{00000000-0005-0000-0000-000013940000}"/>
    <cellStyle name="SAPBEXstdItemX 2 5 2 2 2" xfId="37872" xr:uid="{00000000-0005-0000-0000-000014940000}"/>
    <cellStyle name="SAPBEXstdItemX 2 5 2 3" xfId="37873" xr:uid="{00000000-0005-0000-0000-000015940000}"/>
    <cellStyle name="SAPBEXstdItemX 2 5 3" xfId="37874" xr:uid="{00000000-0005-0000-0000-000016940000}"/>
    <cellStyle name="SAPBEXstdItemX 2 5 3 2" xfId="37875" xr:uid="{00000000-0005-0000-0000-000017940000}"/>
    <cellStyle name="SAPBEXstdItemX 2 5 4" xfId="37876" xr:uid="{00000000-0005-0000-0000-000018940000}"/>
    <cellStyle name="SAPBEXstdItemX 2 5 4 2" xfId="37877" xr:uid="{00000000-0005-0000-0000-000019940000}"/>
    <cellStyle name="SAPBEXstdItemX 2 5 5" xfId="37878" xr:uid="{00000000-0005-0000-0000-00001A940000}"/>
    <cellStyle name="SAPBEXstdItemX 2 5 5 2" xfId="37879" xr:uid="{00000000-0005-0000-0000-00001B940000}"/>
    <cellStyle name="SAPBEXstdItemX 2 5 6" xfId="37880" xr:uid="{00000000-0005-0000-0000-00001C940000}"/>
    <cellStyle name="SAPBEXstdItemX 2 5 6 2" xfId="37881" xr:uid="{00000000-0005-0000-0000-00001D940000}"/>
    <cellStyle name="SAPBEXstdItemX 2 5 7" xfId="37882" xr:uid="{00000000-0005-0000-0000-00001E940000}"/>
    <cellStyle name="SAPBEXstdItemX 2 5 7 2" xfId="37883" xr:uid="{00000000-0005-0000-0000-00001F940000}"/>
    <cellStyle name="SAPBEXstdItemX 2 5 8" xfId="37884" xr:uid="{00000000-0005-0000-0000-000020940000}"/>
    <cellStyle name="SAPBEXstdItemX 2 5 8 2" xfId="37885" xr:uid="{00000000-0005-0000-0000-000021940000}"/>
    <cellStyle name="SAPBEXstdItemX 2 5 9" xfId="37886" xr:uid="{00000000-0005-0000-0000-000022940000}"/>
    <cellStyle name="SAPBEXstdItemX 2 5 9 2" xfId="37887" xr:uid="{00000000-0005-0000-0000-000023940000}"/>
    <cellStyle name="SAPBEXstdItemX 2 6" xfId="37888" xr:uid="{00000000-0005-0000-0000-000024940000}"/>
    <cellStyle name="SAPBEXstdItemX 2 6 10" xfId="37889" xr:uid="{00000000-0005-0000-0000-000025940000}"/>
    <cellStyle name="SAPBEXstdItemX 2 6 10 2" xfId="37890" xr:uid="{00000000-0005-0000-0000-000026940000}"/>
    <cellStyle name="SAPBEXstdItemX 2 6 11" xfId="37891" xr:uid="{00000000-0005-0000-0000-000027940000}"/>
    <cellStyle name="SAPBEXstdItemX 2 6 2" xfId="37892" xr:uid="{00000000-0005-0000-0000-000028940000}"/>
    <cellStyle name="SAPBEXstdItemX 2 6 2 2" xfId="37893" xr:uid="{00000000-0005-0000-0000-000029940000}"/>
    <cellStyle name="SAPBEXstdItemX 2 6 2 2 2" xfId="37894" xr:uid="{00000000-0005-0000-0000-00002A940000}"/>
    <cellStyle name="SAPBEXstdItemX 2 6 2 3" xfId="37895" xr:uid="{00000000-0005-0000-0000-00002B940000}"/>
    <cellStyle name="SAPBEXstdItemX 2 6 3" xfId="37896" xr:uid="{00000000-0005-0000-0000-00002C940000}"/>
    <cellStyle name="SAPBEXstdItemX 2 6 3 2" xfId="37897" xr:uid="{00000000-0005-0000-0000-00002D940000}"/>
    <cellStyle name="SAPBEXstdItemX 2 6 4" xfId="37898" xr:uid="{00000000-0005-0000-0000-00002E940000}"/>
    <cellStyle name="SAPBEXstdItemX 2 6 4 2" xfId="37899" xr:uid="{00000000-0005-0000-0000-00002F940000}"/>
    <cellStyle name="SAPBEXstdItemX 2 6 5" xfId="37900" xr:uid="{00000000-0005-0000-0000-000030940000}"/>
    <cellStyle name="SAPBEXstdItemX 2 6 5 2" xfId="37901" xr:uid="{00000000-0005-0000-0000-000031940000}"/>
    <cellStyle name="SAPBEXstdItemX 2 6 6" xfId="37902" xr:uid="{00000000-0005-0000-0000-000032940000}"/>
    <cellStyle name="SAPBEXstdItemX 2 6 6 2" xfId="37903" xr:uid="{00000000-0005-0000-0000-000033940000}"/>
    <cellStyle name="SAPBEXstdItemX 2 6 7" xfId="37904" xr:uid="{00000000-0005-0000-0000-000034940000}"/>
    <cellStyle name="SAPBEXstdItemX 2 6 7 2" xfId="37905" xr:uid="{00000000-0005-0000-0000-000035940000}"/>
    <cellStyle name="SAPBEXstdItemX 2 6 8" xfId="37906" xr:uid="{00000000-0005-0000-0000-000036940000}"/>
    <cellStyle name="SAPBEXstdItemX 2 6 8 2" xfId="37907" xr:uid="{00000000-0005-0000-0000-000037940000}"/>
    <cellStyle name="SAPBEXstdItemX 2 6 9" xfId="37908" xr:uid="{00000000-0005-0000-0000-000038940000}"/>
    <cellStyle name="SAPBEXstdItemX 2 6 9 2" xfId="37909" xr:uid="{00000000-0005-0000-0000-000039940000}"/>
    <cellStyle name="SAPBEXstdItemX 2 7" xfId="37910" xr:uid="{00000000-0005-0000-0000-00003A940000}"/>
    <cellStyle name="SAPBEXstdItemX 2 7 2" xfId="37911" xr:uid="{00000000-0005-0000-0000-00003B940000}"/>
    <cellStyle name="SAPBEXstdItemX 2 7 2 2" xfId="37912" xr:uid="{00000000-0005-0000-0000-00003C940000}"/>
    <cellStyle name="SAPBEXstdItemX 2 7 3" xfId="37913" xr:uid="{00000000-0005-0000-0000-00003D940000}"/>
    <cellStyle name="SAPBEXstdItemX 2 8" xfId="37914" xr:uid="{00000000-0005-0000-0000-00003E940000}"/>
    <cellStyle name="SAPBEXstdItemX 2 8 2" xfId="37915" xr:uid="{00000000-0005-0000-0000-00003F940000}"/>
    <cellStyle name="SAPBEXstdItemX 2 9" xfId="37916" xr:uid="{00000000-0005-0000-0000-000040940000}"/>
    <cellStyle name="SAPBEXstdItemX 2 9 2" xfId="37917" xr:uid="{00000000-0005-0000-0000-000041940000}"/>
    <cellStyle name="SAPBEXstdItemX 3" xfId="37918" xr:uid="{00000000-0005-0000-0000-000042940000}"/>
    <cellStyle name="SAPBEXstdItemX 3 10" xfId="37919" xr:uid="{00000000-0005-0000-0000-000043940000}"/>
    <cellStyle name="SAPBEXstdItemX 3 10 2" xfId="37920" xr:uid="{00000000-0005-0000-0000-000044940000}"/>
    <cellStyle name="SAPBEXstdItemX 3 11" xfId="37921" xr:uid="{00000000-0005-0000-0000-000045940000}"/>
    <cellStyle name="SAPBEXstdItemX 3 11 2" xfId="37922" xr:uid="{00000000-0005-0000-0000-000046940000}"/>
    <cellStyle name="SAPBEXstdItemX 3 12" xfId="37923" xr:uid="{00000000-0005-0000-0000-000047940000}"/>
    <cellStyle name="SAPBEXstdItemX 3 12 2" xfId="37924" xr:uid="{00000000-0005-0000-0000-000048940000}"/>
    <cellStyle name="SAPBEXstdItemX 3 13" xfId="37925" xr:uid="{00000000-0005-0000-0000-000049940000}"/>
    <cellStyle name="SAPBEXstdItemX 3 2" xfId="37926" xr:uid="{00000000-0005-0000-0000-00004A940000}"/>
    <cellStyle name="SAPBEXstdItemX 3 2 2" xfId="37927" xr:uid="{00000000-0005-0000-0000-00004B940000}"/>
    <cellStyle name="SAPBEXstdItemX 3 2 2 2" xfId="37928" xr:uid="{00000000-0005-0000-0000-00004C940000}"/>
    <cellStyle name="SAPBEXstdItemX 3 2 2 2 2" xfId="37929" xr:uid="{00000000-0005-0000-0000-00004D940000}"/>
    <cellStyle name="SAPBEXstdItemX 3 2 2 3" xfId="37930" xr:uid="{00000000-0005-0000-0000-00004E940000}"/>
    <cellStyle name="SAPBEXstdItemX 3 2 3" xfId="37931" xr:uid="{00000000-0005-0000-0000-00004F940000}"/>
    <cellStyle name="SAPBEXstdItemX 3 2 3 2" xfId="37932" xr:uid="{00000000-0005-0000-0000-000050940000}"/>
    <cellStyle name="SAPBEXstdItemX 3 2 3 2 2" xfId="37933" xr:uid="{00000000-0005-0000-0000-000051940000}"/>
    <cellStyle name="SAPBEXstdItemX 3 2 3 3" xfId="37934" xr:uid="{00000000-0005-0000-0000-000052940000}"/>
    <cellStyle name="SAPBEXstdItemX 3 2 4" xfId="37935" xr:uid="{00000000-0005-0000-0000-000053940000}"/>
    <cellStyle name="SAPBEXstdItemX 3 2 4 2" xfId="37936" xr:uid="{00000000-0005-0000-0000-000054940000}"/>
    <cellStyle name="SAPBEXstdItemX 3 2 5" xfId="37937" xr:uid="{00000000-0005-0000-0000-000055940000}"/>
    <cellStyle name="SAPBEXstdItemX 3 2 5 2" xfId="37938" xr:uid="{00000000-0005-0000-0000-000056940000}"/>
    <cellStyle name="SAPBEXstdItemX 3 2 6" xfId="37939" xr:uid="{00000000-0005-0000-0000-000057940000}"/>
    <cellStyle name="SAPBEXstdItemX 3 2 6 2" xfId="37940" xr:uid="{00000000-0005-0000-0000-000058940000}"/>
    <cellStyle name="SAPBEXstdItemX 3 2 7" xfId="37941" xr:uid="{00000000-0005-0000-0000-000059940000}"/>
    <cellStyle name="SAPBEXstdItemX 3 2 7 2" xfId="37942" xr:uid="{00000000-0005-0000-0000-00005A940000}"/>
    <cellStyle name="SAPBEXstdItemX 3 2 8" xfId="37943" xr:uid="{00000000-0005-0000-0000-00005B940000}"/>
    <cellStyle name="SAPBEXstdItemX 3 3" xfId="37944" xr:uid="{00000000-0005-0000-0000-00005C940000}"/>
    <cellStyle name="SAPBEXstdItemX 3 3 10" xfId="37945" xr:uid="{00000000-0005-0000-0000-00005D940000}"/>
    <cellStyle name="SAPBEXstdItemX 3 3 10 2" xfId="37946" xr:uid="{00000000-0005-0000-0000-00005E940000}"/>
    <cellStyle name="SAPBEXstdItemX 3 3 11" xfId="37947" xr:uid="{00000000-0005-0000-0000-00005F940000}"/>
    <cellStyle name="SAPBEXstdItemX 3 3 2" xfId="37948" xr:uid="{00000000-0005-0000-0000-000060940000}"/>
    <cellStyle name="SAPBEXstdItemX 3 3 2 2" xfId="37949" xr:uid="{00000000-0005-0000-0000-000061940000}"/>
    <cellStyle name="SAPBEXstdItemX 3 3 2 2 2" xfId="37950" xr:uid="{00000000-0005-0000-0000-000062940000}"/>
    <cellStyle name="SAPBEXstdItemX 3 3 2 3" xfId="37951" xr:uid="{00000000-0005-0000-0000-000063940000}"/>
    <cellStyle name="SAPBEXstdItemX 3 3 3" xfId="37952" xr:uid="{00000000-0005-0000-0000-000064940000}"/>
    <cellStyle name="SAPBEXstdItemX 3 3 3 2" xfId="37953" xr:uid="{00000000-0005-0000-0000-000065940000}"/>
    <cellStyle name="SAPBEXstdItemX 3 3 4" xfId="37954" xr:uid="{00000000-0005-0000-0000-000066940000}"/>
    <cellStyle name="SAPBEXstdItemX 3 3 4 2" xfId="37955" xr:uid="{00000000-0005-0000-0000-000067940000}"/>
    <cellStyle name="SAPBEXstdItemX 3 3 5" xfId="37956" xr:uid="{00000000-0005-0000-0000-000068940000}"/>
    <cellStyle name="SAPBEXstdItemX 3 3 5 2" xfId="37957" xr:uid="{00000000-0005-0000-0000-000069940000}"/>
    <cellStyle name="SAPBEXstdItemX 3 3 6" xfId="37958" xr:uid="{00000000-0005-0000-0000-00006A940000}"/>
    <cellStyle name="SAPBEXstdItemX 3 3 6 2" xfId="37959" xr:uid="{00000000-0005-0000-0000-00006B940000}"/>
    <cellStyle name="SAPBEXstdItemX 3 3 7" xfId="37960" xr:uid="{00000000-0005-0000-0000-00006C940000}"/>
    <cellStyle name="SAPBEXstdItemX 3 3 7 2" xfId="37961" xr:uid="{00000000-0005-0000-0000-00006D940000}"/>
    <cellStyle name="SAPBEXstdItemX 3 3 8" xfId="37962" xr:uid="{00000000-0005-0000-0000-00006E940000}"/>
    <cellStyle name="SAPBEXstdItemX 3 3 8 2" xfId="37963" xr:uid="{00000000-0005-0000-0000-00006F940000}"/>
    <cellStyle name="SAPBEXstdItemX 3 3 9" xfId="37964" xr:uid="{00000000-0005-0000-0000-000070940000}"/>
    <cellStyle name="SAPBEXstdItemX 3 3 9 2" xfId="37965" xr:uid="{00000000-0005-0000-0000-000071940000}"/>
    <cellStyle name="SAPBEXstdItemX 3 4" xfId="37966" xr:uid="{00000000-0005-0000-0000-000072940000}"/>
    <cellStyle name="SAPBEXstdItemX 3 4 10" xfId="37967" xr:uid="{00000000-0005-0000-0000-000073940000}"/>
    <cellStyle name="SAPBEXstdItemX 3 4 10 2" xfId="37968" xr:uid="{00000000-0005-0000-0000-000074940000}"/>
    <cellStyle name="SAPBEXstdItemX 3 4 11" xfId="37969" xr:uid="{00000000-0005-0000-0000-000075940000}"/>
    <cellStyle name="SAPBEXstdItemX 3 4 2" xfId="37970" xr:uid="{00000000-0005-0000-0000-000076940000}"/>
    <cellStyle name="SAPBEXstdItemX 3 4 2 2" xfId="37971" xr:uid="{00000000-0005-0000-0000-000077940000}"/>
    <cellStyle name="SAPBEXstdItemX 3 4 2 2 2" xfId="37972" xr:uid="{00000000-0005-0000-0000-000078940000}"/>
    <cellStyle name="SAPBEXstdItemX 3 4 2 3" xfId="37973" xr:uid="{00000000-0005-0000-0000-000079940000}"/>
    <cellStyle name="SAPBEXstdItemX 3 4 3" xfId="37974" xr:uid="{00000000-0005-0000-0000-00007A940000}"/>
    <cellStyle name="SAPBEXstdItemX 3 4 3 2" xfId="37975" xr:uid="{00000000-0005-0000-0000-00007B940000}"/>
    <cellStyle name="SAPBEXstdItemX 3 4 4" xfId="37976" xr:uid="{00000000-0005-0000-0000-00007C940000}"/>
    <cellStyle name="SAPBEXstdItemX 3 4 4 2" xfId="37977" xr:uid="{00000000-0005-0000-0000-00007D940000}"/>
    <cellStyle name="SAPBEXstdItemX 3 4 5" xfId="37978" xr:uid="{00000000-0005-0000-0000-00007E940000}"/>
    <cellStyle name="SAPBEXstdItemX 3 4 5 2" xfId="37979" xr:uid="{00000000-0005-0000-0000-00007F940000}"/>
    <cellStyle name="SAPBEXstdItemX 3 4 6" xfId="37980" xr:uid="{00000000-0005-0000-0000-000080940000}"/>
    <cellStyle name="SAPBEXstdItemX 3 4 6 2" xfId="37981" xr:uid="{00000000-0005-0000-0000-000081940000}"/>
    <cellStyle name="SAPBEXstdItemX 3 4 7" xfId="37982" xr:uid="{00000000-0005-0000-0000-000082940000}"/>
    <cellStyle name="SAPBEXstdItemX 3 4 7 2" xfId="37983" xr:uid="{00000000-0005-0000-0000-000083940000}"/>
    <cellStyle name="SAPBEXstdItemX 3 4 8" xfId="37984" xr:uid="{00000000-0005-0000-0000-000084940000}"/>
    <cellStyle name="SAPBEXstdItemX 3 4 8 2" xfId="37985" xr:uid="{00000000-0005-0000-0000-000085940000}"/>
    <cellStyle name="SAPBEXstdItemX 3 4 9" xfId="37986" xr:uid="{00000000-0005-0000-0000-000086940000}"/>
    <cellStyle name="SAPBEXstdItemX 3 4 9 2" xfId="37987" xr:uid="{00000000-0005-0000-0000-000087940000}"/>
    <cellStyle name="SAPBEXstdItemX 3 5" xfId="37988" xr:uid="{00000000-0005-0000-0000-000088940000}"/>
    <cellStyle name="SAPBEXstdItemX 3 5 10" xfId="37989" xr:uid="{00000000-0005-0000-0000-000089940000}"/>
    <cellStyle name="SAPBEXstdItemX 3 5 10 2" xfId="37990" xr:uid="{00000000-0005-0000-0000-00008A940000}"/>
    <cellStyle name="SAPBEXstdItemX 3 5 11" xfId="37991" xr:uid="{00000000-0005-0000-0000-00008B940000}"/>
    <cellStyle name="SAPBEXstdItemX 3 5 2" xfId="37992" xr:uid="{00000000-0005-0000-0000-00008C940000}"/>
    <cellStyle name="SAPBEXstdItemX 3 5 2 2" xfId="37993" xr:uid="{00000000-0005-0000-0000-00008D940000}"/>
    <cellStyle name="SAPBEXstdItemX 3 5 2 2 2" xfId="37994" xr:uid="{00000000-0005-0000-0000-00008E940000}"/>
    <cellStyle name="SAPBEXstdItemX 3 5 2 3" xfId="37995" xr:uid="{00000000-0005-0000-0000-00008F940000}"/>
    <cellStyle name="SAPBEXstdItemX 3 5 3" xfId="37996" xr:uid="{00000000-0005-0000-0000-000090940000}"/>
    <cellStyle name="SAPBEXstdItemX 3 5 3 2" xfId="37997" xr:uid="{00000000-0005-0000-0000-000091940000}"/>
    <cellStyle name="SAPBEXstdItemX 3 5 4" xfId="37998" xr:uid="{00000000-0005-0000-0000-000092940000}"/>
    <cellStyle name="SAPBEXstdItemX 3 5 4 2" xfId="37999" xr:uid="{00000000-0005-0000-0000-000093940000}"/>
    <cellStyle name="SAPBEXstdItemX 3 5 5" xfId="38000" xr:uid="{00000000-0005-0000-0000-000094940000}"/>
    <cellStyle name="SAPBEXstdItemX 3 5 5 2" xfId="38001" xr:uid="{00000000-0005-0000-0000-000095940000}"/>
    <cellStyle name="SAPBEXstdItemX 3 5 6" xfId="38002" xr:uid="{00000000-0005-0000-0000-000096940000}"/>
    <cellStyle name="SAPBEXstdItemX 3 5 6 2" xfId="38003" xr:uid="{00000000-0005-0000-0000-000097940000}"/>
    <cellStyle name="SAPBEXstdItemX 3 5 7" xfId="38004" xr:uid="{00000000-0005-0000-0000-000098940000}"/>
    <cellStyle name="SAPBEXstdItemX 3 5 7 2" xfId="38005" xr:uid="{00000000-0005-0000-0000-000099940000}"/>
    <cellStyle name="SAPBEXstdItemX 3 5 8" xfId="38006" xr:uid="{00000000-0005-0000-0000-00009A940000}"/>
    <cellStyle name="SAPBEXstdItemX 3 5 8 2" xfId="38007" xr:uid="{00000000-0005-0000-0000-00009B940000}"/>
    <cellStyle name="SAPBEXstdItemX 3 5 9" xfId="38008" xr:uid="{00000000-0005-0000-0000-00009C940000}"/>
    <cellStyle name="SAPBEXstdItemX 3 5 9 2" xfId="38009" xr:uid="{00000000-0005-0000-0000-00009D940000}"/>
    <cellStyle name="SAPBEXstdItemX 3 6" xfId="38010" xr:uid="{00000000-0005-0000-0000-00009E940000}"/>
    <cellStyle name="SAPBEXstdItemX 3 6 10" xfId="38011" xr:uid="{00000000-0005-0000-0000-00009F940000}"/>
    <cellStyle name="SAPBEXstdItemX 3 6 10 2" xfId="38012" xr:uid="{00000000-0005-0000-0000-0000A0940000}"/>
    <cellStyle name="SAPBEXstdItemX 3 6 11" xfId="38013" xr:uid="{00000000-0005-0000-0000-0000A1940000}"/>
    <cellStyle name="SAPBEXstdItemX 3 6 2" xfId="38014" xr:uid="{00000000-0005-0000-0000-0000A2940000}"/>
    <cellStyle name="SAPBEXstdItemX 3 6 2 2" xfId="38015" xr:uid="{00000000-0005-0000-0000-0000A3940000}"/>
    <cellStyle name="SAPBEXstdItemX 3 6 2 2 2" xfId="38016" xr:uid="{00000000-0005-0000-0000-0000A4940000}"/>
    <cellStyle name="SAPBEXstdItemX 3 6 2 3" xfId="38017" xr:uid="{00000000-0005-0000-0000-0000A5940000}"/>
    <cellStyle name="SAPBEXstdItemX 3 6 3" xfId="38018" xr:uid="{00000000-0005-0000-0000-0000A6940000}"/>
    <cellStyle name="SAPBEXstdItemX 3 6 3 2" xfId="38019" xr:uid="{00000000-0005-0000-0000-0000A7940000}"/>
    <cellStyle name="SAPBEXstdItemX 3 6 4" xfId="38020" xr:uid="{00000000-0005-0000-0000-0000A8940000}"/>
    <cellStyle name="SAPBEXstdItemX 3 6 4 2" xfId="38021" xr:uid="{00000000-0005-0000-0000-0000A9940000}"/>
    <cellStyle name="SAPBEXstdItemX 3 6 5" xfId="38022" xr:uid="{00000000-0005-0000-0000-0000AA940000}"/>
    <cellStyle name="SAPBEXstdItemX 3 6 5 2" xfId="38023" xr:uid="{00000000-0005-0000-0000-0000AB940000}"/>
    <cellStyle name="SAPBEXstdItemX 3 6 6" xfId="38024" xr:uid="{00000000-0005-0000-0000-0000AC940000}"/>
    <cellStyle name="SAPBEXstdItemX 3 6 6 2" xfId="38025" xr:uid="{00000000-0005-0000-0000-0000AD940000}"/>
    <cellStyle name="SAPBEXstdItemX 3 6 7" xfId="38026" xr:uid="{00000000-0005-0000-0000-0000AE940000}"/>
    <cellStyle name="SAPBEXstdItemX 3 6 7 2" xfId="38027" xr:uid="{00000000-0005-0000-0000-0000AF940000}"/>
    <cellStyle name="SAPBEXstdItemX 3 6 8" xfId="38028" xr:uid="{00000000-0005-0000-0000-0000B0940000}"/>
    <cellStyle name="SAPBEXstdItemX 3 6 8 2" xfId="38029" xr:uid="{00000000-0005-0000-0000-0000B1940000}"/>
    <cellStyle name="SAPBEXstdItemX 3 6 9" xfId="38030" xr:uid="{00000000-0005-0000-0000-0000B2940000}"/>
    <cellStyle name="SAPBEXstdItemX 3 6 9 2" xfId="38031" xr:uid="{00000000-0005-0000-0000-0000B3940000}"/>
    <cellStyle name="SAPBEXstdItemX 3 7" xfId="38032" xr:uid="{00000000-0005-0000-0000-0000B4940000}"/>
    <cellStyle name="SAPBEXstdItemX 3 7 2" xfId="38033" xr:uid="{00000000-0005-0000-0000-0000B5940000}"/>
    <cellStyle name="SAPBEXstdItemX 3 7 2 2" xfId="38034" xr:uid="{00000000-0005-0000-0000-0000B6940000}"/>
    <cellStyle name="SAPBEXstdItemX 3 7 3" xfId="38035" xr:uid="{00000000-0005-0000-0000-0000B7940000}"/>
    <cellStyle name="SAPBEXstdItemX 3 8" xfId="38036" xr:uid="{00000000-0005-0000-0000-0000B8940000}"/>
    <cellStyle name="SAPBEXstdItemX 3 8 2" xfId="38037" xr:uid="{00000000-0005-0000-0000-0000B9940000}"/>
    <cellStyle name="SAPBEXstdItemX 3 9" xfId="38038" xr:uid="{00000000-0005-0000-0000-0000BA940000}"/>
    <cellStyle name="SAPBEXstdItemX 3 9 2" xfId="38039" xr:uid="{00000000-0005-0000-0000-0000BB940000}"/>
    <cellStyle name="SAPBEXstdItemX 4" xfId="38040" xr:uid="{00000000-0005-0000-0000-0000BC940000}"/>
    <cellStyle name="SAPBEXstdItemX 4 10" xfId="38041" xr:uid="{00000000-0005-0000-0000-0000BD940000}"/>
    <cellStyle name="SAPBEXstdItemX 4 10 2" xfId="38042" xr:uid="{00000000-0005-0000-0000-0000BE940000}"/>
    <cellStyle name="SAPBEXstdItemX 4 11" xfId="38043" xr:uid="{00000000-0005-0000-0000-0000BF940000}"/>
    <cellStyle name="SAPBEXstdItemX 4 2" xfId="38044" xr:uid="{00000000-0005-0000-0000-0000C0940000}"/>
    <cellStyle name="SAPBEXstdItemX 4 2 2" xfId="38045" xr:uid="{00000000-0005-0000-0000-0000C1940000}"/>
    <cellStyle name="SAPBEXstdItemX 4 2 2 2" xfId="38046" xr:uid="{00000000-0005-0000-0000-0000C2940000}"/>
    <cellStyle name="SAPBEXstdItemX 4 2 3" xfId="38047" xr:uid="{00000000-0005-0000-0000-0000C3940000}"/>
    <cellStyle name="SAPBEXstdItemX 4 3" xfId="38048" xr:uid="{00000000-0005-0000-0000-0000C4940000}"/>
    <cellStyle name="SAPBEXstdItemX 4 3 2" xfId="38049" xr:uid="{00000000-0005-0000-0000-0000C5940000}"/>
    <cellStyle name="SAPBEXstdItemX 4 4" xfId="38050" xr:uid="{00000000-0005-0000-0000-0000C6940000}"/>
    <cellStyle name="SAPBEXstdItemX 4 4 2" xfId="38051" xr:uid="{00000000-0005-0000-0000-0000C7940000}"/>
    <cellStyle name="SAPBEXstdItemX 4 5" xfId="38052" xr:uid="{00000000-0005-0000-0000-0000C8940000}"/>
    <cellStyle name="SAPBEXstdItemX 4 5 2" xfId="38053" xr:uid="{00000000-0005-0000-0000-0000C9940000}"/>
    <cellStyle name="SAPBEXstdItemX 4 6" xfId="38054" xr:uid="{00000000-0005-0000-0000-0000CA940000}"/>
    <cellStyle name="SAPBEXstdItemX 4 6 2" xfId="38055" xr:uid="{00000000-0005-0000-0000-0000CB940000}"/>
    <cellStyle name="SAPBEXstdItemX 4 7" xfId="38056" xr:uid="{00000000-0005-0000-0000-0000CC940000}"/>
    <cellStyle name="SAPBEXstdItemX 4 7 2" xfId="38057" xr:uid="{00000000-0005-0000-0000-0000CD940000}"/>
    <cellStyle name="SAPBEXstdItemX 4 8" xfId="38058" xr:uid="{00000000-0005-0000-0000-0000CE940000}"/>
    <cellStyle name="SAPBEXstdItemX 4 8 2" xfId="38059" xr:uid="{00000000-0005-0000-0000-0000CF940000}"/>
    <cellStyle name="SAPBEXstdItemX 4 9" xfId="38060" xr:uid="{00000000-0005-0000-0000-0000D0940000}"/>
    <cellStyle name="SAPBEXstdItemX 4 9 2" xfId="38061" xr:uid="{00000000-0005-0000-0000-0000D1940000}"/>
    <cellStyle name="SAPBEXstdItemX 5" xfId="38062" xr:uid="{00000000-0005-0000-0000-0000D2940000}"/>
    <cellStyle name="SAPBEXstdItemX 5 2" xfId="38063" xr:uid="{00000000-0005-0000-0000-0000D3940000}"/>
    <cellStyle name="SAPBEXstdItemX 5 2 2" xfId="38064" xr:uid="{00000000-0005-0000-0000-0000D4940000}"/>
    <cellStyle name="SAPBEXstdItemX 5 3" xfId="38065" xr:uid="{00000000-0005-0000-0000-0000D5940000}"/>
    <cellStyle name="SAPBEXstdItemX 6" xfId="38066" xr:uid="{00000000-0005-0000-0000-0000D6940000}"/>
    <cellStyle name="SAPBEXstdItemX 6 2" xfId="38067" xr:uid="{00000000-0005-0000-0000-0000D7940000}"/>
    <cellStyle name="SAPBEXstdItemX 7" xfId="38068" xr:uid="{00000000-0005-0000-0000-0000D8940000}"/>
    <cellStyle name="SAPBEXstdItemX 7 2" xfId="38069" xr:uid="{00000000-0005-0000-0000-0000D9940000}"/>
    <cellStyle name="SAPBEXstdItemX 8" xfId="38070" xr:uid="{00000000-0005-0000-0000-0000DA940000}"/>
    <cellStyle name="SAPBEXstdItemX 9" xfId="38071" xr:uid="{00000000-0005-0000-0000-0000DB940000}"/>
    <cellStyle name="SAPBEXstdItemX_Copy of xSAPtemp5457" xfId="38072" xr:uid="{00000000-0005-0000-0000-0000DC940000}"/>
    <cellStyle name="SAPBEXtitle" xfId="469" xr:uid="{00000000-0005-0000-0000-0000DD940000}"/>
    <cellStyle name="SAPBEXtitle 2" xfId="38074" xr:uid="{00000000-0005-0000-0000-0000DE940000}"/>
    <cellStyle name="SAPBEXtitle 3" xfId="38075" xr:uid="{00000000-0005-0000-0000-0000DF940000}"/>
    <cellStyle name="SAPBEXtitle 4" xfId="38076" xr:uid="{00000000-0005-0000-0000-0000E0940000}"/>
    <cellStyle name="SAPBEXtitle 5" xfId="38077" xr:uid="{00000000-0005-0000-0000-0000E1940000}"/>
    <cellStyle name="SAPBEXtitle 6" xfId="38078" xr:uid="{00000000-0005-0000-0000-0000E2940000}"/>
    <cellStyle name="SAPBEXtitle 7" xfId="38079" xr:uid="{00000000-0005-0000-0000-0000E3940000}"/>
    <cellStyle name="SAPBEXtitle 8" xfId="38073" xr:uid="{00000000-0005-0000-0000-0000E4940000}"/>
    <cellStyle name="SAPBEXtitle_Copy of xSAPtemp5457" xfId="38080" xr:uid="{00000000-0005-0000-0000-0000E5940000}"/>
    <cellStyle name="SAPBEXunassignedItem" xfId="470" xr:uid="{00000000-0005-0000-0000-0000E6940000}"/>
    <cellStyle name="SAPBEXundefined" xfId="471" xr:uid="{00000000-0005-0000-0000-0000E7940000}"/>
    <cellStyle name="SAPBEXundefined 2" xfId="38081" xr:uid="{00000000-0005-0000-0000-0000E8940000}"/>
    <cellStyle name="Sch_name" xfId="472" xr:uid="{00000000-0005-0000-0000-0000E9940000}"/>
    <cellStyle name="SECTION" xfId="108" xr:uid="{00000000-0005-0000-0000-0000EA940000}"/>
    <cellStyle name="Section Head" xfId="473" xr:uid="{00000000-0005-0000-0000-0000EB940000}"/>
    <cellStyle name="Separador de milhares_DADOS DO BALANCO" xfId="474" xr:uid="{00000000-0005-0000-0000-0000EC940000}"/>
    <cellStyle name="Shading" xfId="475" xr:uid="{00000000-0005-0000-0000-0000ED940000}"/>
    <cellStyle name="Sheet Header" xfId="476" xr:uid="{00000000-0005-0000-0000-0000EE940000}"/>
    <cellStyle name="Sheet Title" xfId="477" xr:uid="{00000000-0005-0000-0000-0000EF940000}"/>
    <cellStyle name="ShOut" xfId="478" xr:uid="{00000000-0005-0000-0000-0000F0940000}"/>
    <cellStyle name="ShOut 2" xfId="38350" xr:uid="{00000000-0005-0000-0000-0000F1940000}"/>
    <cellStyle name="sideways" xfId="479" xr:uid="{00000000-0005-0000-0000-0000F2940000}"/>
    <cellStyle name="sideways 2" xfId="38351" xr:uid="{00000000-0005-0000-0000-0000F3940000}"/>
    <cellStyle name="SSN" xfId="480" xr:uid="{00000000-0005-0000-0000-0000F4940000}"/>
    <cellStyle name="Standaard_Blad1" xfId="481" xr:uid="{00000000-0005-0000-0000-0000F5940000}"/>
    <cellStyle name="Standard_Anpassen der Amortisation" xfId="482" xr:uid="{00000000-0005-0000-0000-0000F6940000}"/>
    <cellStyle name="Style 1" xfId="483" xr:uid="{00000000-0005-0000-0000-0000F7940000}"/>
    <cellStyle name="Style 1 10" xfId="38083" xr:uid="{00000000-0005-0000-0000-0000F8940000}"/>
    <cellStyle name="Style 1 10 2" xfId="38084" xr:uid="{00000000-0005-0000-0000-0000F9940000}"/>
    <cellStyle name="Style 1 10 2 2" xfId="38085" xr:uid="{00000000-0005-0000-0000-0000FA940000}"/>
    <cellStyle name="Style 1 10 3" xfId="38086" xr:uid="{00000000-0005-0000-0000-0000FB940000}"/>
    <cellStyle name="Style 1 11" xfId="38087" xr:uid="{00000000-0005-0000-0000-0000FC940000}"/>
    <cellStyle name="Style 1 11 2" xfId="38088" xr:uid="{00000000-0005-0000-0000-0000FD940000}"/>
    <cellStyle name="Style 1 11 2 2" xfId="38089" xr:uid="{00000000-0005-0000-0000-0000FE940000}"/>
    <cellStyle name="Style 1 11 3" xfId="38090" xr:uid="{00000000-0005-0000-0000-0000FF940000}"/>
    <cellStyle name="Style 1 12" xfId="38091" xr:uid="{00000000-0005-0000-0000-000000950000}"/>
    <cellStyle name="Style 1 12 2" xfId="38092" xr:uid="{00000000-0005-0000-0000-000001950000}"/>
    <cellStyle name="Style 1 12 2 2" xfId="38093" xr:uid="{00000000-0005-0000-0000-000002950000}"/>
    <cellStyle name="Style 1 12 3" xfId="38094" xr:uid="{00000000-0005-0000-0000-000003950000}"/>
    <cellStyle name="Style 1 13" xfId="38095" xr:uid="{00000000-0005-0000-0000-000004950000}"/>
    <cellStyle name="Style 1 13 2" xfId="38096" xr:uid="{00000000-0005-0000-0000-000005950000}"/>
    <cellStyle name="Style 1 14" xfId="38082" xr:uid="{00000000-0005-0000-0000-000006950000}"/>
    <cellStyle name="Style 1 15" xfId="38352" xr:uid="{00000000-0005-0000-0000-000007950000}"/>
    <cellStyle name="Style 1 2" xfId="38097" xr:uid="{00000000-0005-0000-0000-000008950000}"/>
    <cellStyle name="Style 1 2 2" xfId="38098" xr:uid="{00000000-0005-0000-0000-000009950000}"/>
    <cellStyle name="Style 1 2 2 2" xfId="38099" xr:uid="{00000000-0005-0000-0000-00000A950000}"/>
    <cellStyle name="Style 1 2 3" xfId="38100" xr:uid="{00000000-0005-0000-0000-00000B950000}"/>
    <cellStyle name="Style 1 3" xfId="38101" xr:uid="{00000000-0005-0000-0000-00000C950000}"/>
    <cellStyle name="Style 1 3 2" xfId="38102" xr:uid="{00000000-0005-0000-0000-00000D950000}"/>
    <cellStyle name="Style 1 3 2 2" xfId="38103" xr:uid="{00000000-0005-0000-0000-00000E950000}"/>
    <cellStyle name="Style 1 3 3" xfId="38104" xr:uid="{00000000-0005-0000-0000-00000F950000}"/>
    <cellStyle name="Style 1 4" xfId="38105" xr:uid="{00000000-0005-0000-0000-000010950000}"/>
    <cellStyle name="Style 1 4 2" xfId="38106" xr:uid="{00000000-0005-0000-0000-000011950000}"/>
    <cellStyle name="Style 1 4 2 2" xfId="38107" xr:uid="{00000000-0005-0000-0000-000012950000}"/>
    <cellStyle name="Style 1 4 3" xfId="38108" xr:uid="{00000000-0005-0000-0000-000013950000}"/>
    <cellStyle name="Style 1 5" xfId="38109" xr:uid="{00000000-0005-0000-0000-000014950000}"/>
    <cellStyle name="Style 1 5 2" xfId="38110" xr:uid="{00000000-0005-0000-0000-000015950000}"/>
    <cellStyle name="Style 1 5 2 2" xfId="38111" xr:uid="{00000000-0005-0000-0000-000016950000}"/>
    <cellStyle name="Style 1 5 3" xfId="38112" xr:uid="{00000000-0005-0000-0000-000017950000}"/>
    <cellStyle name="Style 1 6" xfId="38113" xr:uid="{00000000-0005-0000-0000-000018950000}"/>
    <cellStyle name="Style 1 6 2" xfId="38114" xr:uid="{00000000-0005-0000-0000-000019950000}"/>
    <cellStyle name="Style 1 6 2 2" xfId="38115" xr:uid="{00000000-0005-0000-0000-00001A950000}"/>
    <cellStyle name="Style 1 6 3" xfId="38116" xr:uid="{00000000-0005-0000-0000-00001B950000}"/>
    <cellStyle name="Style 1 7" xfId="38117" xr:uid="{00000000-0005-0000-0000-00001C950000}"/>
    <cellStyle name="Style 1 7 2" xfId="38118" xr:uid="{00000000-0005-0000-0000-00001D950000}"/>
    <cellStyle name="Style 1 7 2 2" xfId="38119" xr:uid="{00000000-0005-0000-0000-00001E950000}"/>
    <cellStyle name="Style 1 7 3" xfId="38120" xr:uid="{00000000-0005-0000-0000-00001F950000}"/>
    <cellStyle name="Style 1 8" xfId="38121" xr:uid="{00000000-0005-0000-0000-000020950000}"/>
    <cellStyle name="Style 1 8 2" xfId="38122" xr:uid="{00000000-0005-0000-0000-000021950000}"/>
    <cellStyle name="Style 1 8 2 2" xfId="38123" xr:uid="{00000000-0005-0000-0000-000022950000}"/>
    <cellStyle name="Style 1 8 3" xfId="38124" xr:uid="{00000000-0005-0000-0000-000023950000}"/>
    <cellStyle name="Style 1 9" xfId="38125" xr:uid="{00000000-0005-0000-0000-000024950000}"/>
    <cellStyle name="Style 1 9 2" xfId="38126" xr:uid="{00000000-0005-0000-0000-000025950000}"/>
    <cellStyle name="Style 1 9 2 2" xfId="38127" xr:uid="{00000000-0005-0000-0000-000026950000}"/>
    <cellStyle name="Style 1 9 3" xfId="38128" xr:uid="{00000000-0005-0000-0000-000027950000}"/>
    <cellStyle name="Style 1_FERC General Taxes" xfId="38129" xr:uid="{00000000-0005-0000-0000-000028950000}"/>
    <cellStyle name="Style 2" xfId="484" xr:uid="{00000000-0005-0000-0000-000029950000}"/>
    <cellStyle name="Style 2 2" xfId="38353" xr:uid="{00000000-0005-0000-0000-00002A950000}"/>
    <cellStyle name="Style 27" xfId="38130" xr:uid="{00000000-0005-0000-0000-00002B950000}"/>
    <cellStyle name="Style 3" xfId="485" xr:uid="{00000000-0005-0000-0000-00002C950000}"/>
    <cellStyle name="Style 3 2" xfId="38354" xr:uid="{00000000-0005-0000-0000-00002D950000}"/>
    <cellStyle name="Style 35" xfId="38131" xr:uid="{00000000-0005-0000-0000-00002E950000}"/>
    <cellStyle name="Style 36" xfId="38132" xr:uid="{00000000-0005-0000-0000-00002F950000}"/>
    <cellStyle name="STYLE1" xfId="640" xr:uid="{00000000-0005-0000-0000-000030950000}"/>
    <cellStyle name="STYLE2" xfId="641" xr:uid="{00000000-0005-0000-0000-000031950000}"/>
    <cellStyle name="STYLE3" xfId="642" xr:uid="{00000000-0005-0000-0000-000032950000}"/>
    <cellStyle name="STYLE4" xfId="643" xr:uid="{00000000-0005-0000-0000-000033950000}"/>
    <cellStyle name="subhead" xfId="486" xr:uid="{00000000-0005-0000-0000-000034950000}"/>
    <cellStyle name="Subheading" xfId="487" xr:uid="{00000000-0005-0000-0000-000035950000}"/>
    <cellStyle name="Subtotal" xfId="488" xr:uid="{00000000-0005-0000-0000-000036950000}"/>
    <cellStyle name="Sub-total" xfId="489" xr:uid="{00000000-0005-0000-0000-000037950000}"/>
    <cellStyle name="swpBody01" xfId="490" xr:uid="{00000000-0005-0000-0000-000038950000}"/>
    <cellStyle name="System Defined" xfId="109" xr:uid="{00000000-0005-0000-0000-000039950000}"/>
    <cellStyle name="Table Head" xfId="491" xr:uid="{00000000-0005-0000-0000-00003A950000}"/>
    <cellStyle name="Table Head Aligned" xfId="492" xr:uid="{00000000-0005-0000-0000-00003B950000}"/>
    <cellStyle name="Table Head Aligned 2" xfId="38355" xr:uid="{00000000-0005-0000-0000-00003C950000}"/>
    <cellStyle name="Table Head Blue" xfId="493" xr:uid="{00000000-0005-0000-0000-00003D950000}"/>
    <cellStyle name="Table Head Green" xfId="494" xr:uid="{00000000-0005-0000-0000-00003E950000}"/>
    <cellStyle name="Table Head Green 2" xfId="38356" xr:uid="{00000000-0005-0000-0000-00003F950000}"/>
    <cellStyle name="Table Head_Val_Sum_Graph" xfId="495" xr:uid="{00000000-0005-0000-0000-000040950000}"/>
    <cellStyle name="Table Text" xfId="496" xr:uid="{00000000-0005-0000-0000-000041950000}"/>
    <cellStyle name="Table Title" xfId="497" xr:uid="{00000000-0005-0000-0000-000042950000}"/>
    <cellStyle name="Table Units" xfId="498" xr:uid="{00000000-0005-0000-0000-000043950000}"/>
    <cellStyle name="Table_Header" xfId="499" xr:uid="{00000000-0005-0000-0000-000044950000}"/>
    <cellStyle name="Text" xfId="500" xr:uid="{00000000-0005-0000-0000-000045950000}"/>
    <cellStyle name="Text 1" xfId="501" xr:uid="{00000000-0005-0000-0000-000046950000}"/>
    <cellStyle name="Text 2" xfId="38357" xr:uid="{00000000-0005-0000-0000-000047950000}"/>
    <cellStyle name="Text Head 1" xfId="502" xr:uid="{00000000-0005-0000-0000-000048950000}"/>
    <cellStyle name="Tickmark" xfId="38133" xr:uid="{00000000-0005-0000-0000-000049950000}"/>
    <cellStyle name="Times New Roman" xfId="38134" xr:uid="{00000000-0005-0000-0000-00004A950000}"/>
    <cellStyle name="Title 2" xfId="38135" xr:uid="{00000000-0005-0000-0000-00004B950000}"/>
    <cellStyle name="Title Row" xfId="503" xr:uid="{00000000-0005-0000-0000-00004C950000}"/>
    <cellStyle name="Titles" xfId="38136" xr:uid="{00000000-0005-0000-0000-00004D950000}"/>
    <cellStyle name="tons" xfId="504" xr:uid="{00000000-0005-0000-0000-00004E950000}"/>
    <cellStyle name="Total" xfId="110" builtinId="25" customBuiltin="1"/>
    <cellStyle name="Total 1" xfId="505" xr:uid="{00000000-0005-0000-0000-000050950000}"/>
    <cellStyle name="Total 2" xfId="38137" xr:uid="{00000000-0005-0000-0000-000051950000}"/>
    <cellStyle name="Total 2 10" xfId="38138" xr:uid="{00000000-0005-0000-0000-000052950000}"/>
    <cellStyle name="Total 2 10 2" xfId="38139" xr:uid="{00000000-0005-0000-0000-000053950000}"/>
    <cellStyle name="Total 2 11" xfId="38140" xr:uid="{00000000-0005-0000-0000-000054950000}"/>
    <cellStyle name="Total 2 11 2" xfId="38141" xr:uid="{00000000-0005-0000-0000-000055950000}"/>
    <cellStyle name="Total 2 12" xfId="38142" xr:uid="{00000000-0005-0000-0000-000056950000}"/>
    <cellStyle name="Total 2 12 2" xfId="38143" xr:uid="{00000000-0005-0000-0000-000057950000}"/>
    <cellStyle name="Total 2 13" xfId="38144" xr:uid="{00000000-0005-0000-0000-000058950000}"/>
    <cellStyle name="Total 2 2" xfId="38145" xr:uid="{00000000-0005-0000-0000-000059950000}"/>
    <cellStyle name="Total 2 2 2" xfId="38146" xr:uid="{00000000-0005-0000-0000-00005A950000}"/>
    <cellStyle name="Total 2 2 2 2" xfId="38147" xr:uid="{00000000-0005-0000-0000-00005B950000}"/>
    <cellStyle name="Total 2 2 2 2 2" xfId="38148" xr:uid="{00000000-0005-0000-0000-00005C950000}"/>
    <cellStyle name="Total 2 2 2 3" xfId="38149" xr:uid="{00000000-0005-0000-0000-00005D950000}"/>
    <cellStyle name="Total 2 2 3" xfId="38150" xr:uid="{00000000-0005-0000-0000-00005E950000}"/>
    <cellStyle name="Total 2 2 3 2" xfId="38151" xr:uid="{00000000-0005-0000-0000-00005F950000}"/>
    <cellStyle name="Total 2 2 3 2 2" xfId="38152" xr:uid="{00000000-0005-0000-0000-000060950000}"/>
    <cellStyle name="Total 2 2 3 3" xfId="38153" xr:uid="{00000000-0005-0000-0000-000061950000}"/>
    <cellStyle name="Total 2 2 4" xfId="38154" xr:uid="{00000000-0005-0000-0000-000062950000}"/>
    <cellStyle name="Total 2 2 4 2" xfId="38155" xr:uid="{00000000-0005-0000-0000-000063950000}"/>
    <cellStyle name="Total 2 2 5" xfId="38156" xr:uid="{00000000-0005-0000-0000-000064950000}"/>
    <cellStyle name="Total 2 2 5 2" xfId="38157" xr:uid="{00000000-0005-0000-0000-000065950000}"/>
    <cellStyle name="Total 2 2 6" xfId="38158" xr:uid="{00000000-0005-0000-0000-000066950000}"/>
    <cellStyle name="Total 2 2 6 2" xfId="38159" xr:uid="{00000000-0005-0000-0000-000067950000}"/>
    <cellStyle name="Total 2 2 7" xfId="38160" xr:uid="{00000000-0005-0000-0000-000068950000}"/>
    <cellStyle name="Total 2 2 7 2" xfId="38161" xr:uid="{00000000-0005-0000-0000-000069950000}"/>
    <cellStyle name="Total 2 2 8" xfId="38162" xr:uid="{00000000-0005-0000-0000-00006A950000}"/>
    <cellStyle name="Total 2 3" xfId="38163" xr:uid="{00000000-0005-0000-0000-00006B950000}"/>
    <cellStyle name="Total 2 3 10" xfId="38164" xr:uid="{00000000-0005-0000-0000-00006C950000}"/>
    <cellStyle name="Total 2 3 10 2" xfId="38165" xr:uid="{00000000-0005-0000-0000-00006D950000}"/>
    <cellStyle name="Total 2 3 11" xfId="38166" xr:uid="{00000000-0005-0000-0000-00006E950000}"/>
    <cellStyle name="Total 2 3 2" xfId="38167" xr:uid="{00000000-0005-0000-0000-00006F950000}"/>
    <cellStyle name="Total 2 3 2 2" xfId="38168" xr:uid="{00000000-0005-0000-0000-000070950000}"/>
    <cellStyle name="Total 2 3 2 2 2" xfId="38169" xr:uid="{00000000-0005-0000-0000-000071950000}"/>
    <cellStyle name="Total 2 3 2 3" xfId="38170" xr:uid="{00000000-0005-0000-0000-000072950000}"/>
    <cellStyle name="Total 2 3 3" xfId="38171" xr:uid="{00000000-0005-0000-0000-000073950000}"/>
    <cellStyle name="Total 2 3 3 2" xfId="38172" xr:uid="{00000000-0005-0000-0000-000074950000}"/>
    <cellStyle name="Total 2 3 4" xfId="38173" xr:uid="{00000000-0005-0000-0000-000075950000}"/>
    <cellStyle name="Total 2 3 4 2" xfId="38174" xr:uid="{00000000-0005-0000-0000-000076950000}"/>
    <cellStyle name="Total 2 3 5" xfId="38175" xr:uid="{00000000-0005-0000-0000-000077950000}"/>
    <cellStyle name="Total 2 3 5 2" xfId="38176" xr:uid="{00000000-0005-0000-0000-000078950000}"/>
    <cellStyle name="Total 2 3 6" xfId="38177" xr:uid="{00000000-0005-0000-0000-000079950000}"/>
    <cellStyle name="Total 2 3 6 2" xfId="38178" xr:uid="{00000000-0005-0000-0000-00007A950000}"/>
    <cellStyle name="Total 2 3 7" xfId="38179" xr:uid="{00000000-0005-0000-0000-00007B950000}"/>
    <cellStyle name="Total 2 3 7 2" xfId="38180" xr:uid="{00000000-0005-0000-0000-00007C950000}"/>
    <cellStyle name="Total 2 3 8" xfId="38181" xr:uid="{00000000-0005-0000-0000-00007D950000}"/>
    <cellStyle name="Total 2 3 8 2" xfId="38182" xr:uid="{00000000-0005-0000-0000-00007E950000}"/>
    <cellStyle name="Total 2 3 9" xfId="38183" xr:uid="{00000000-0005-0000-0000-00007F950000}"/>
    <cellStyle name="Total 2 3 9 2" xfId="38184" xr:uid="{00000000-0005-0000-0000-000080950000}"/>
    <cellStyle name="Total 2 4" xfId="38185" xr:uid="{00000000-0005-0000-0000-000081950000}"/>
    <cellStyle name="Total 2 4 10" xfId="38186" xr:uid="{00000000-0005-0000-0000-000082950000}"/>
    <cellStyle name="Total 2 4 10 2" xfId="38187" xr:uid="{00000000-0005-0000-0000-000083950000}"/>
    <cellStyle name="Total 2 4 11" xfId="38188" xr:uid="{00000000-0005-0000-0000-000084950000}"/>
    <cellStyle name="Total 2 4 2" xfId="38189" xr:uid="{00000000-0005-0000-0000-000085950000}"/>
    <cellStyle name="Total 2 4 2 2" xfId="38190" xr:uid="{00000000-0005-0000-0000-000086950000}"/>
    <cellStyle name="Total 2 4 2 2 2" xfId="38191" xr:uid="{00000000-0005-0000-0000-000087950000}"/>
    <cellStyle name="Total 2 4 2 3" xfId="38192" xr:uid="{00000000-0005-0000-0000-000088950000}"/>
    <cellStyle name="Total 2 4 3" xfId="38193" xr:uid="{00000000-0005-0000-0000-000089950000}"/>
    <cellStyle name="Total 2 4 3 2" xfId="38194" xr:uid="{00000000-0005-0000-0000-00008A950000}"/>
    <cellStyle name="Total 2 4 4" xfId="38195" xr:uid="{00000000-0005-0000-0000-00008B950000}"/>
    <cellStyle name="Total 2 4 4 2" xfId="38196" xr:uid="{00000000-0005-0000-0000-00008C950000}"/>
    <cellStyle name="Total 2 4 5" xfId="38197" xr:uid="{00000000-0005-0000-0000-00008D950000}"/>
    <cellStyle name="Total 2 4 5 2" xfId="38198" xr:uid="{00000000-0005-0000-0000-00008E950000}"/>
    <cellStyle name="Total 2 4 6" xfId="38199" xr:uid="{00000000-0005-0000-0000-00008F950000}"/>
    <cellStyle name="Total 2 4 6 2" xfId="38200" xr:uid="{00000000-0005-0000-0000-000090950000}"/>
    <cellStyle name="Total 2 4 7" xfId="38201" xr:uid="{00000000-0005-0000-0000-000091950000}"/>
    <cellStyle name="Total 2 4 7 2" xfId="38202" xr:uid="{00000000-0005-0000-0000-000092950000}"/>
    <cellStyle name="Total 2 4 8" xfId="38203" xr:uid="{00000000-0005-0000-0000-000093950000}"/>
    <cellStyle name="Total 2 4 8 2" xfId="38204" xr:uid="{00000000-0005-0000-0000-000094950000}"/>
    <cellStyle name="Total 2 4 9" xfId="38205" xr:uid="{00000000-0005-0000-0000-000095950000}"/>
    <cellStyle name="Total 2 4 9 2" xfId="38206" xr:uid="{00000000-0005-0000-0000-000096950000}"/>
    <cellStyle name="Total 2 5" xfId="38207" xr:uid="{00000000-0005-0000-0000-000097950000}"/>
    <cellStyle name="Total 2 5 10" xfId="38208" xr:uid="{00000000-0005-0000-0000-000098950000}"/>
    <cellStyle name="Total 2 5 10 2" xfId="38209" xr:uid="{00000000-0005-0000-0000-000099950000}"/>
    <cellStyle name="Total 2 5 11" xfId="38210" xr:uid="{00000000-0005-0000-0000-00009A950000}"/>
    <cellStyle name="Total 2 5 2" xfId="38211" xr:uid="{00000000-0005-0000-0000-00009B950000}"/>
    <cellStyle name="Total 2 5 2 2" xfId="38212" xr:uid="{00000000-0005-0000-0000-00009C950000}"/>
    <cellStyle name="Total 2 5 2 2 2" xfId="38213" xr:uid="{00000000-0005-0000-0000-00009D950000}"/>
    <cellStyle name="Total 2 5 2 3" xfId="38214" xr:uid="{00000000-0005-0000-0000-00009E950000}"/>
    <cellStyle name="Total 2 5 3" xfId="38215" xr:uid="{00000000-0005-0000-0000-00009F950000}"/>
    <cellStyle name="Total 2 5 3 2" xfId="38216" xr:uid="{00000000-0005-0000-0000-0000A0950000}"/>
    <cellStyle name="Total 2 5 4" xfId="38217" xr:uid="{00000000-0005-0000-0000-0000A1950000}"/>
    <cellStyle name="Total 2 5 4 2" xfId="38218" xr:uid="{00000000-0005-0000-0000-0000A2950000}"/>
    <cellStyle name="Total 2 5 5" xfId="38219" xr:uid="{00000000-0005-0000-0000-0000A3950000}"/>
    <cellStyle name="Total 2 5 5 2" xfId="38220" xr:uid="{00000000-0005-0000-0000-0000A4950000}"/>
    <cellStyle name="Total 2 5 6" xfId="38221" xr:uid="{00000000-0005-0000-0000-0000A5950000}"/>
    <cellStyle name="Total 2 5 6 2" xfId="38222" xr:uid="{00000000-0005-0000-0000-0000A6950000}"/>
    <cellStyle name="Total 2 5 7" xfId="38223" xr:uid="{00000000-0005-0000-0000-0000A7950000}"/>
    <cellStyle name="Total 2 5 7 2" xfId="38224" xr:uid="{00000000-0005-0000-0000-0000A8950000}"/>
    <cellStyle name="Total 2 5 8" xfId="38225" xr:uid="{00000000-0005-0000-0000-0000A9950000}"/>
    <cellStyle name="Total 2 5 8 2" xfId="38226" xr:uid="{00000000-0005-0000-0000-0000AA950000}"/>
    <cellStyle name="Total 2 5 9" xfId="38227" xr:uid="{00000000-0005-0000-0000-0000AB950000}"/>
    <cellStyle name="Total 2 5 9 2" xfId="38228" xr:uid="{00000000-0005-0000-0000-0000AC950000}"/>
    <cellStyle name="Total 2 6" xfId="38229" xr:uid="{00000000-0005-0000-0000-0000AD950000}"/>
    <cellStyle name="Total 2 6 10" xfId="38230" xr:uid="{00000000-0005-0000-0000-0000AE950000}"/>
    <cellStyle name="Total 2 6 10 2" xfId="38231" xr:uid="{00000000-0005-0000-0000-0000AF950000}"/>
    <cellStyle name="Total 2 6 11" xfId="38232" xr:uid="{00000000-0005-0000-0000-0000B0950000}"/>
    <cellStyle name="Total 2 6 2" xfId="38233" xr:uid="{00000000-0005-0000-0000-0000B1950000}"/>
    <cellStyle name="Total 2 6 2 2" xfId="38234" xr:uid="{00000000-0005-0000-0000-0000B2950000}"/>
    <cellStyle name="Total 2 6 2 2 2" xfId="38235" xr:uid="{00000000-0005-0000-0000-0000B3950000}"/>
    <cellStyle name="Total 2 6 2 3" xfId="38236" xr:uid="{00000000-0005-0000-0000-0000B4950000}"/>
    <cellStyle name="Total 2 6 3" xfId="38237" xr:uid="{00000000-0005-0000-0000-0000B5950000}"/>
    <cellStyle name="Total 2 6 3 2" xfId="38238" xr:uid="{00000000-0005-0000-0000-0000B6950000}"/>
    <cellStyle name="Total 2 6 4" xfId="38239" xr:uid="{00000000-0005-0000-0000-0000B7950000}"/>
    <cellStyle name="Total 2 6 4 2" xfId="38240" xr:uid="{00000000-0005-0000-0000-0000B8950000}"/>
    <cellStyle name="Total 2 6 5" xfId="38241" xr:uid="{00000000-0005-0000-0000-0000B9950000}"/>
    <cellStyle name="Total 2 6 5 2" xfId="38242" xr:uid="{00000000-0005-0000-0000-0000BA950000}"/>
    <cellStyle name="Total 2 6 6" xfId="38243" xr:uid="{00000000-0005-0000-0000-0000BB950000}"/>
    <cellStyle name="Total 2 6 6 2" xfId="38244" xr:uid="{00000000-0005-0000-0000-0000BC950000}"/>
    <cellStyle name="Total 2 6 7" xfId="38245" xr:uid="{00000000-0005-0000-0000-0000BD950000}"/>
    <cellStyle name="Total 2 6 7 2" xfId="38246" xr:uid="{00000000-0005-0000-0000-0000BE950000}"/>
    <cellStyle name="Total 2 6 8" xfId="38247" xr:uid="{00000000-0005-0000-0000-0000BF950000}"/>
    <cellStyle name="Total 2 6 8 2" xfId="38248" xr:uid="{00000000-0005-0000-0000-0000C0950000}"/>
    <cellStyle name="Total 2 6 9" xfId="38249" xr:uid="{00000000-0005-0000-0000-0000C1950000}"/>
    <cellStyle name="Total 2 6 9 2" xfId="38250" xr:uid="{00000000-0005-0000-0000-0000C2950000}"/>
    <cellStyle name="Total 2 7" xfId="38251" xr:uid="{00000000-0005-0000-0000-0000C3950000}"/>
    <cellStyle name="Total 2 7 2" xfId="38252" xr:uid="{00000000-0005-0000-0000-0000C4950000}"/>
    <cellStyle name="Total 2 7 2 2" xfId="38253" xr:uid="{00000000-0005-0000-0000-0000C5950000}"/>
    <cellStyle name="Total 2 7 3" xfId="38254" xr:uid="{00000000-0005-0000-0000-0000C6950000}"/>
    <cellStyle name="Total 2 8" xfId="38255" xr:uid="{00000000-0005-0000-0000-0000C7950000}"/>
    <cellStyle name="Total 2 8 2" xfId="38256" xr:uid="{00000000-0005-0000-0000-0000C8950000}"/>
    <cellStyle name="Total 2 9" xfId="38257" xr:uid="{00000000-0005-0000-0000-0000C9950000}"/>
    <cellStyle name="Total 2 9 2" xfId="38258" xr:uid="{00000000-0005-0000-0000-0000CA950000}"/>
    <cellStyle name="Totals" xfId="506" xr:uid="{00000000-0005-0000-0000-0000CB950000}"/>
    <cellStyle name="Underline_Single" xfId="507" xr:uid="{00000000-0005-0000-0000-0000CC950000}"/>
    <cellStyle name="Unprot" xfId="508" xr:uid="{00000000-0005-0000-0000-0000CD950000}"/>
    <cellStyle name="Unprot$" xfId="509" xr:uid="{00000000-0005-0000-0000-0000CE950000}"/>
    <cellStyle name="Unprot$ 2" xfId="38259" xr:uid="{00000000-0005-0000-0000-0000CF950000}"/>
    <cellStyle name="Unprot_CurrencySKorea" xfId="510" xr:uid="{00000000-0005-0000-0000-0000D0950000}"/>
    <cellStyle name="Unprotect" xfId="511" xr:uid="{00000000-0005-0000-0000-0000D1950000}"/>
    <cellStyle name="Unprotect 2" xfId="38260" xr:uid="{00000000-0005-0000-0000-0000D2950000}"/>
    <cellStyle name="UNPROTECTED" xfId="512" xr:uid="{00000000-0005-0000-0000-0000D3950000}"/>
    <cellStyle name="Währung [0]_Compiling Utility Macros" xfId="513" xr:uid="{00000000-0005-0000-0000-0000D4950000}"/>
    <cellStyle name="Währung_Compiling Utility Macros" xfId="514" xr:uid="{00000000-0005-0000-0000-0000D5950000}"/>
    <cellStyle name="Warning" xfId="515" xr:uid="{00000000-0005-0000-0000-0000D6950000}"/>
    <cellStyle name="Warning 2" xfId="38358" xr:uid="{00000000-0005-0000-0000-0000D7950000}"/>
    <cellStyle name="Warning Text 2" xfId="38261" xr:uid="{00000000-0005-0000-0000-0000D8950000}"/>
    <cellStyle name="x" xfId="516" xr:uid="{00000000-0005-0000-0000-0000D9950000}"/>
    <cellStyle name="year" xfId="517" xr:uid="{00000000-0005-0000-0000-0000DA950000}"/>
    <cellStyle name="YEARS" xfId="518" xr:uid="{00000000-0005-0000-0000-0000DB950000}"/>
  </cellStyles>
  <dxfs count="0"/>
  <tableStyles count="0" defaultTableStyle="TableStyleMedium9" defaultPivotStyle="PivotStyleLight16"/>
  <colors>
    <mruColors>
      <color rgb="FFFFFF99"/>
      <color rgb="FFFF00FF"/>
      <color rgb="FF7131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leaned"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wmqinc-my.sharepoint.com/Taxes/Accruals/2007/Tax%20Accruals_20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ariffs\2000\formula%20rates\NSP%20xcelcoss%20mis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Sheet1"/>
      <sheetName val="AC 182.34"/>
      <sheetName val="AC 190"/>
      <sheetName val="AC 410xx-411xx"/>
      <sheetName val="AC 254"/>
      <sheetName val="AC 255"/>
      <sheetName val="Payroll Alloc."/>
      <sheetName val="AC 165, 236"/>
      <sheetName val="236a"/>
      <sheetName val="AC 236 F.Note"/>
      <sheetName val="AC 281"/>
      <sheetName val="AC 282"/>
      <sheetName val="AC 283"/>
      <sheetName val="AC 283.xx"/>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10-25-01 NUG Update"/>
      <sheetName val="ACE Unit 10-25-01 Update"/>
      <sheetName val="Congestion"/>
      <sheetName val="Congestion-DA"/>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SAP Upload Support"/>
      <sheetName val="Deepwater 2002 Income Statement"/>
      <sheetName val="2002 TUB Income Statement w DW"/>
      <sheetName val="TUB Income Statement 2002-2006"/>
      <sheetName val="TUB Inc State 2002-2006 w DW"/>
      <sheetName val="OTRA Discounts"/>
      <sheetName val="PG"/>
      <sheetName val="MC"/>
      <sheetName val="DC"/>
      <sheetName val="ALL"/>
      <sheetName val="Percent Read YTD "/>
      <sheetName val="Performance"/>
      <sheetName val="YTD ALL"/>
      <sheetName val="PR G"/>
      <sheetName val="MT C"/>
      <sheetName val="D.C."/>
      <sheetName val="MRD"/>
      <sheetName val="July-Aug"/>
      <sheetName val="YTD Totals"/>
      <sheetName val="Cover"/>
      <sheetName val="CorpTax"/>
      <sheetName val="Index"/>
      <sheetName val="MTHLY BAL."/>
      <sheetName val="Production Cost Ratio"/>
      <sheetName val="Fuels Adjustment"/>
      <sheetName val="Book to Tax"/>
      <sheetName val="3.1 MSCs 2002"/>
      <sheetName val="2002Pool"/>
      <sheetName val="Settlement - Inelig. Assets"/>
      <sheetName val="1 Asset Classes"/>
      <sheetName val="Pools Summary"/>
      <sheetName val="Input Page"/>
      <sheetName val="CWIP"/>
      <sheetName val="Fuels Summary"/>
      <sheetName val="JFJ-1 Deferral Recovery Rate"/>
      <sheetName val="JFJ-3 MTC Rate"/>
      <sheetName val="JFJ-2 NNC Rates"/>
      <sheetName val="JFJ-4 CEP Rate"/>
      <sheetName val="JFJ-5 USF Rate"/>
      <sheetName val="JFJ-6 CRA Rate"/>
      <sheetName val="JFJ-7 2003 Rate Impact Summary"/>
      <sheetName val="Deferral Forecast"/>
      <sheetName val="DSM August 1999 - July 2003"/>
      <sheetName val="Deferral Balances"/>
      <sheetName val="Interest Calc"/>
      <sheetName val="Income Statement"/>
      <sheetName val="NNC Rates 2002-2003"/>
      <sheetName val="2002 Reg Asset Rate"/>
      <sheetName val="2002 - 2007 BGS FP Costs"/>
      <sheetName val="Keystone Swap Amort Sched"/>
      <sheetName val="PJM Capacity Obligation"/>
      <sheetName val="ACE Unit 11-09-01 Update"/>
      <sheetName val="5 YearUpdated4-24-02"/>
      <sheetName val="2002 Budget Revenues"/>
      <sheetName val="October Tariff kwh"/>
      <sheetName val="OctoberTariff(Old)"/>
      <sheetName val="#REF"/>
      <sheetName val="Inputs"/>
      <sheetName val="PHI Ret_Inputs"/>
      <sheetName val="All SERP_Inputs"/>
      <sheetName val="Conectiv SERP_Inputs"/>
      <sheetName val="PHI 106_Inputs"/>
      <sheetName val="Pension Summary"/>
      <sheetName val="OPEB Summary"/>
      <sheetName val="OPEB Summary_NO Part D"/>
      <sheetName val="FAS 158_Disc Summ"/>
      <sheetName val="SERPs_Bal Sheet"/>
      <sheetName val="Ret Plan_Bal Sheet"/>
      <sheetName val="Ret Welf_Bal Sheet"/>
      <sheetName val="Input"/>
      <sheetName val="Calculations - Low Case"/>
      <sheetName val="Calculations - High Case"/>
      <sheetName val="Calculations -Base Case"/>
      <sheetName val="Waterfall"/>
      <sheetName val="xy plot"/>
      <sheetName val="OutputData"/>
      <sheetName val="FB NPV"/>
      <sheetName val="FB PVCost"/>
      <sheetName val="FB Prod"/>
      <sheetName val="Macros"/>
      <sheetName val="CUT-INS"/>
      <sheetName val="AFUDC_CCRF"/>
      <sheetName val="CUT-IN INT."/>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Recon Tax Exp"/>
      <sheetName val="PHI Consol - Curr"/>
      <sheetName val="PHI Current"/>
      <sheetName val="Phisco Current"/>
      <sheetName val="Pepco Current"/>
      <sheetName val="PCI Current"/>
      <sheetName val="CIV Current"/>
      <sheetName val="Consolco I Current"/>
      <sheetName val="CE Current"/>
      <sheetName val="ACE Current"/>
      <sheetName val="DPL Current"/>
      <sheetName val="PES Current"/>
      <sheetName val="Consolco II"/>
      <sheetName val="PHI cosol - Def"/>
      <sheetName val="PHI Def"/>
      <sheetName val="Phisco Def"/>
      <sheetName val="Pepco Def"/>
      <sheetName val="PCI Def"/>
      <sheetName val="CIV Def"/>
      <sheetName val="Consolco I Def"/>
      <sheetName val="CE Def"/>
      <sheetName val="ACE Def"/>
      <sheetName val="DPL Def"/>
      <sheetName val="PES Def"/>
      <sheetName val="CONSOLCO II Def"/>
      <sheetName val="Lists"/>
      <sheetName val="Acct 254900"/>
      <sheetName val="Power Tax Tie-Out"/>
      <sheetName val="ACCT 182500"/>
      <sheetName val="ACCT 182300"/>
      <sheetName val="ACCT 283150"/>
      <sheetName val="ACCT 283200"/>
      <sheetName val="ACCT 283100"/>
      <sheetName val="ACCT 282200"/>
      <sheetName val="ACCT 282100"/>
      <sheetName val="Acct 190510"/>
      <sheetName val="ACCT 190500"/>
      <sheetName val="ACCT 190200"/>
      <sheetName val="ACCT 190100"/>
      <sheetName val="Analysis of Tax Accts"/>
      <sheetName val="Proof of Reg Liab"/>
      <sheetName val="Proof of Reg Liab 2007"/>
      <sheetName val="Proof of Reg Asset"/>
      <sheetName val="Proof of Reg Asset 2007"/>
      <sheetName val="Rollforward"/>
      <sheetName val="Comput of MD rate change impact"/>
      <sheetName val="Reg Asset-Liab Movement"/>
      <sheetName val="trial balance (4)"/>
      <sheetName val="MD Def Tax ADj - updated"/>
      <sheetName val="All FIN 48"/>
      <sheetName val="Tax Rates"/>
      <sheetName val="PEPCO Def Tax Adj's"/>
      <sheetName val="PEPCO"/>
      <sheetName val="Tax Basis in Power Tax"/>
      <sheetName val="Excess Deferred Income Taxes"/>
      <sheetName val="Removal Flow-Thru"/>
      <sheetName val="Adjustment to Book"/>
      <sheetName val="Tax Basis in Power Tax 2007"/>
      <sheetName val="Comparative IS &amp; BS"/>
      <sheetName val="Depreciation - 2007"/>
      <sheetName val="Depreciation"/>
      <sheetName val="Prepaid Pension- 2007"/>
      <sheetName val="Other Liabilities- 2007"/>
      <sheetName val="Defd Comp- 2007"/>
      <sheetName val="MD Def Tax ADj using FAS 109"/>
      <sheetName val="2006 true-up"/>
      <sheetName val="divestiture adjust"/>
      <sheetName val="Section IV, Tab b,c,d,e,update"/>
      <sheetName val="Control Center Tax Basis"/>
      <sheetName val="Depreciation 2007"/>
      <sheetName val="2006 FAS 109"/>
      <sheetName val="Removal Costs Proof"/>
      <sheetName val="Proof of CTD"/>
      <sheetName val="Section IV, Tab b,c,d,e,pepco d"/>
      <sheetName val="Summary"/>
      <sheetName val="Deferred tax balances 12-06"/>
      <sheetName val="trial balance (3)"/>
      <sheetName val="MD Def Tax Adjust"/>
      <sheetName val="trial balance (1)"/>
      <sheetName val="Reg Asset"/>
      <sheetName val="trial balance (2)"/>
      <sheetName val="Summary Balance"/>
      <sheetName val="OPEB"/>
      <sheetName val="Tax Basis BS"/>
      <sheetName val="Removal Cost pre 92"/>
      <sheetName val="2006 Depreciation"/>
      <sheetName val="Temporary Differences"/>
      <sheetName val="Deloitte Bal Sheet - Temp M-1s "/>
      <sheetName val="AFUDC"/>
      <sheetName val="criteria"/>
      <sheetName val="QTRLY MEAS."/>
      <sheetName val="QTRLY INT. COMP"/>
      <sheetName val="MTHLY MEAS."/>
      <sheetName val="MTHLY INT. COMP"/>
      <sheetName val="IR COMP"/>
      <sheetName val="Sheet2"/>
      <sheetName val="Sheet3"/>
      <sheetName val="CIV (cc 9999) Current"/>
      <sheetName val="CIV Subs Current"/>
      <sheetName val="CE Current-Continued Ops"/>
      <sheetName val="CIV (cc 9999)Def Contd Ops"/>
      <sheetName val="CIV Subs Def "/>
      <sheetName val="CE Def Contd Ops"/>
      <sheetName val="Trans Prop taxes to function"/>
      <sheetName val="Trans Assessable plant"/>
      <sheetName val="Labor ratio"/>
      <sheetName val="Summ 04-08 with doc"/>
      <sheetName val="JAN 07"/>
      <sheetName val="FEB 07"/>
      <sheetName val="SUD Adj Q1"/>
      <sheetName val=" Mar 08 Q1"/>
      <sheetName val="March"/>
      <sheetName val="RPT80MAR"/>
      <sheetName val="1st qtr 2008"/>
      <sheetName val="Reclass Nonop Tax Entry"/>
      <sheetName val="May 08 Q2"/>
      <sheetName val="May "/>
      <sheetName val="RPT80May"/>
      <sheetName val="May 2008 "/>
      <sheetName val="Reclass Nonop Tax Entry May"/>
      <sheetName val="2nd Qtr 08 Q2"/>
      <sheetName val="June Rpt50 "/>
      <sheetName val="RPT80June"/>
      <sheetName val="June 2008 "/>
      <sheetName val="Reclass Nonop Tax EntryJune"/>
      <sheetName val="July 08 "/>
      <sheetName val="July Rpt50 "/>
      <sheetName val="RPT80July"/>
      <sheetName val="July 2008"/>
      <sheetName val="Reclass Nonop Tax EntryJuly"/>
      <sheetName val="Sept 08 Q3"/>
      <sheetName val="Sept "/>
      <sheetName val="RPT80Sept"/>
      <sheetName val="3rd qtr 2008"/>
      <sheetName val="Reclass Nonop Tax Entry Sept "/>
      <sheetName val="Dec 08 Q4"/>
      <sheetName val="Dec 08"/>
      <sheetName val="RPT80DEC"/>
      <sheetName val="4th qtr 2008"/>
      <sheetName val="Reclass Nonop Tax Entry Dec"/>
      <sheetName val="DACTIVE$"/>
      <sheetName val="DACTIVE#"/>
      <sheetName val="DINACTIVE$"/>
      <sheetName val="DINACTIVE#"/>
      <sheetName val="NEWTPA"/>
      <sheetName val="PYMTPLANS"/>
      <sheetName val="GROSSWO$"/>
      <sheetName val="GROSSWO#"/>
      <sheetName val="RESREV"/>
      <sheetName val="MMETER$"/>
      <sheetName val="MMETER#"/>
      <sheetName val="ARTURN"/>
      <sheetName val="DCARTURN"/>
      <sheetName val="ANTWO"/>
      <sheetName val="05PROGRESS$"/>
      <sheetName val="06PROGRESS$"/>
      <sheetName val="05PROGRESS#"/>
      <sheetName val="06PROGRESS#"/>
      <sheetName val="FCOLLECTIONS"/>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BofD E-1"/>
      <sheetName val="BofD Year over Year"/>
      <sheetName val="CPD Stats"/>
      <sheetName val="Actual-2005"/>
      <sheetName val="Budget-2005"/>
      <sheetName val="IS-Legal Entity"/>
      <sheetName val="O&amp;M by processes"/>
      <sheetName val="O&amp;M Savings"/>
      <sheetName val="Electric Delivery Residual"/>
      <sheetName val="Admin"/>
      <sheetName val="CS"/>
      <sheetName val="SAP import - 823"/>
      <sheetName val="Capital"/>
      <sheetName val="Res Cost"/>
      <sheetName val="PHI FTEs"/>
      <sheetName val="CPD FTEs"/>
      <sheetName val="Customers"/>
      <sheetName val="Elec Cust"/>
      <sheetName val="CPD Non-Process"/>
      <sheetName val="kWh-Mcf"/>
      <sheetName val="O&amp;M per cust-Forecast"/>
      <sheetName val="YTD &amp; Forecast"/>
      <sheetName val="O&amp;M per cust-CPD"/>
      <sheetName val="Graphs-O&amp;M"/>
      <sheetName val="Graphs- Sales &amp; Revs"/>
      <sheetName val="Chart Data"/>
      <sheetName val="kWh per class"/>
      <sheetName val="O&amp;M %age"/>
      <sheetName val="Total O&amp;M"/>
      <sheetName val="Rep Inst"/>
      <sheetName val="Other Input"/>
      <sheetName val="PHI Safety"/>
      <sheetName val="Safety"/>
      <sheetName val="Process Page Year over Year"/>
      <sheetName val="Department List original"/>
      <sheetName val="dept list org"/>
      <sheetName val="dept list div"/>
      <sheetName val="dept list ca1"/>
      <sheetName val="dept list ca2"/>
      <sheetName val="dept list ca3"/>
      <sheetName val="Boston Edison"/>
      <sheetName val="Commonwealth"/>
      <sheetName val="Cambridge"/>
      <sheetName val="Gas"/>
      <sheetName val="Services"/>
      <sheetName val="Comm. Services (2000)"/>
      <sheetName val="BECO 2000"/>
      <sheetName val="com serv piv 1"/>
      <sheetName val="Com Serv pivot"/>
      <sheetName val="Upload"/>
      <sheetName val="State List"/>
      <sheetName val="Addt'l 1040 Exclusions"/>
      <sheetName val="Combined Revenue"/>
      <sheetName val="Rvenue&amp;Tax"/>
      <sheetName val="RES &amp; GL Revenue"/>
      <sheetName val="RSH Revenue"/>
      <sheetName val="Trans Taxes"/>
      <sheetName val="GG Revenue"/>
      <sheetName val="GG C&amp;I splits"/>
      <sheetName val="WilmTax"/>
      <sheetName val="Rate Block Splits"/>
      <sheetName val="Rates"/>
      <sheetName val="BudgetSales"/>
      <sheetName val="ConsolSalesForecast"/>
      <sheetName val="History &amp; Forecast"/>
      <sheetName val="LgCustomers"/>
      <sheetName val="Unbilled"/>
      <sheetName val="Chart1"/>
      <sheetName val="Chart2"/>
      <sheetName val="Chart2a"/>
      <sheetName val="Chart3"/>
      <sheetName val="Chart4"/>
      <sheetName val="Chart4a"/>
      <sheetName val="Chart5"/>
      <sheetName val="Chart6"/>
      <sheetName val="Chart7"/>
      <sheetName val="Chart8"/>
      <sheetName val="Chart1,2 &amp; 4 data"/>
      <sheetName val="Chart3 &amp; 5 data"/>
      <sheetName val="Chart6-8 data"/>
      <sheetName val="Graph"/>
      <sheetName val="RevComps"/>
      <sheetName val="RevComps (2)"/>
      <sheetName val="ChartA"/>
      <sheetName val="ChartB"/>
      <sheetName val="ChartC"/>
      <sheetName val="2000Sales"/>
      <sheetName val="Gen WOs"/>
      <sheetName val="2001 T&amp;D WOs"/>
      <sheetName val="WOs to Investigate"/>
      <sheetName val="WO Totals-Pivot"/>
      <sheetName val="FERC Reconciliation"/>
      <sheetName val="MP Adds 2001"/>
      <sheetName val="WO Info"/>
      <sheetName val="OTTAX"/>
      <sheetName val="PROPTAX"/>
      <sheetName val="SECTION 1"/>
      <sheetName val="SECTION 2"/>
      <sheetName val="WKSTD"/>
      <sheetName val="FITADJ"/>
      <sheetName val="TRANSFERRAL"/>
      <sheetName val="ROUNDING"/>
      <sheetName val="MACRO"/>
      <sheetName val=" TX Due Diligence"/>
      <sheetName val="TX Rentals"/>
      <sheetName val="TX Expirations"/>
      <sheetName val="Removed from Exhibit-TX"/>
      <sheetName val="drop down sheet"/>
      <sheetName val="TX - Fee Property"/>
      <sheetName val="LA Due Diligence"/>
      <sheetName val="Removed from Exhibit-LA"/>
      <sheetName val="WIRE"/>
      <sheetName val="Double Eagle FSS"/>
      <sheetName val="REV-TAX"/>
      <sheetName val="Compressor"/>
      <sheetName val="CASH OUTS"/>
      <sheetName val="LOE &amp; CAPITAL SUMMARY"/>
      <sheetName val="Ending Stock Atlantic Rim"/>
      <sheetName val="Doty royalty"/>
      <sheetName val="Interest"/>
      <sheetName val="Deposits"/>
      <sheetName val="Purchase Price"/>
      <sheetName val="Schedule 6.24"/>
      <sheetName val="TotalAmt"/>
      <sheetName val="Suspense Details"/>
      <sheetName val="Owner Payable"/>
      <sheetName val="Capital 071212"/>
      <sheetName val="OctResponse"/>
      <sheetName val="All Assets"/>
      <sheetName val="DropDownList"/>
      <sheetName val="Land Final"/>
      <sheetName val="Carthage"/>
      <sheetName val="Delaware Basin"/>
      <sheetName val="FRSTCHKHST"/>
      <sheetName val="Marcellus"/>
      <sheetName val="Maverick"/>
      <sheetName val="OH"/>
      <sheetName val="Southern Expl"/>
      <sheetName val="Rockies Expl"/>
      <sheetName val="GGRB-EOR"/>
      <sheetName val="GNB-Uintah"/>
      <sheetName val="Wattenberg"/>
      <sheetName val="CBM-PRB"/>
      <sheetName val="GOM, Midstream, Construction"/>
      <sheetName val="FSS"/>
      <sheetName val="Interest Calculation"/>
      <sheetName val="LOS 072612"/>
      <sheetName val="LABOR"/>
      <sheetName val="Data"/>
      <sheetName val="Removed from &quot;Data&quot;"/>
      <sheetName val="Other Notes on Raw Data"/>
      <sheetName val="Sales-Use Tax"/>
      <sheetName val="El Paso Check Detail"/>
      <sheetName val="Smith Imbal  MCF Conversion "/>
      <sheetName val="ElPaso Jeffries 06 Revision"/>
      <sheetName val="Pipeline Imbalance"/>
      <sheetName val="Operated Ending Stock "/>
      <sheetName val="NON OP WELLS Ending Stock Smith"/>
      <sheetName val="Inventory Pricing Source"/>
      <sheetName val="Pref Right"/>
      <sheetName val="Capital 072612"/>
      <sheetName val="Suspense Smith 083012"/>
      <sheetName val="Additional Suspense"/>
      <sheetName val="Owner Info"/>
      <sheetName val="Suspense Code Legend"/>
      <sheetName val="WELL CROSS REFERENCE"/>
      <sheetName val="Data 20160316"/>
      <sheetName val="Engineering List"/>
      <sheetName val="Opex Area Desc"/>
      <sheetName val="ELM GROVE Final Sale Package"/>
      <sheetName val="Working Interest Only"/>
      <sheetName val="Royalty Int"/>
      <sheetName val="ORRI Int"/>
      <sheetName val="Other"/>
      <sheetName val="Cmpls w WI and ROY"/>
      <sheetName val="Cmpls w WI and ORRI"/>
      <sheetName val="Rem From Eng List"/>
      <sheetName val="Opex Area Description"/>
      <sheetName val="Carthage Final Sale Package"/>
      <sheetName val="Rel Wells 302705"/>
      <sheetName val="Agreement Information"/>
      <sheetName val="Acreage Summary"/>
      <sheetName val="Areal Information"/>
      <sheetName val="Legal Segment Acreage Summary"/>
      <sheetName val="Legal Segment Information"/>
      <sheetName val="Depth Scenarios"/>
      <sheetName val="Depth Information"/>
      <sheetName val="Group 2 Lease Exhibit"/>
      <sheetName val="Group 1 Lease Exhibit"/>
      <sheetName val="Formation Information"/>
      <sheetName val="Formation Summary"/>
      <sheetName val="A-1 Leases"/>
      <sheetName val="A-2 Wells"/>
      <sheetName val="A-3 Undeveloped Leases"/>
      <sheetName val="A-4 Excluded Assets"/>
      <sheetName val="A-5 Contracts"/>
      <sheetName val="A-6 Surface"/>
      <sheetName val="A-7 Permits"/>
      <sheetName val="A-8 Units"/>
      <sheetName val="A-8 Unit Leases"/>
      <sheetName val="A-9 Leased Assets"/>
      <sheetName val="Unit to Lease Xref"/>
      <sheetName val="Agreement Information (2)"/>
      <sheetName val="Eaglebine Acreage WI &amp; NRI"/>
      <sheetName val="Assignment Restrictions"/>
      <sheetName val="Eaglebine Fee Property"/>
    </sheetNames>
    <sheetDataSet>
      <sheetData sheetId="0" refreshError="1"/>
      <sheetData sheetId="1">
        <row r="1">
          <cell r="A1">
            <v>1318106000</v>
          </cell>
        </row>
        <row r="2">
          <cell r="B2" t="str">
            <v>TA</v>
          </cell>
          <cell r="G2" t="str">
            <v>0</v>
          </cell>
        </row>
        <row r="3">
          <cell r="B3" t="str">
            <v>TA</v>
          </cell>
          <cell r="G3" t="str">
            <v>08312006</v>
          </cell>
        </row>
        <row r="4">
          <cell r="B4" t="str">
            <v>TA</v>
          </cell>
          <cell r="G4" t="str">
            <v>2000RAR</v>
          </cell>
        </row>
        <row r="5">
          <cell r="B5" t="str">
            <v>TA</v>
          </cell>
          <cell r="G5" t="str">
            <v>2001RAR</v>
          </cell>
        </row>
        <row r="6">
          <cell r="B6" t="str">
            <v>TA</v>
          </cell>
          <cell r="G6" t="str">
            <v>200207RAR</v>
          </cell>
        </row>
        <row r="7">
          <cell r="B7" t="str">
            <v>TA</v>
          </cell>
          <cell r="G7" t="str">
            <v>200212RAR</v>
          </cell>
        </row>
        <row r="8">
          <cell r="B8" t="str">
            <v>TA</v>
          </cell>
          <cell r="G8" t="str">
            <v>2005 True-up</v>
          </cell>
        </row>
        <row r="9">
          <cell r="B9" t="str">
            <v>TA</v>
          </cell>
          <cell r="G9" t="str">
            <v>20051231</v>
          </cell>
        </row>
        <row r="10">
          <cell r="B10" t="str">
            <v>TV</v>
          </cell>
          <cell r="G10" t="str">
            <v>20051231</v>
          </cell>
        </row>
        <row r="11">
          <cell r="B11" t="str">
            <v>TA</v>
          </cell>
          <cell r="G11" t="str">
            <v>20060331</v>
          </cell>
        </row>
        <row r="12">
          <cell r="B12" t="str">
            <v>TA</v>
          </cell>
          <cell r="G12" t="str">
            <v>20060331</v>
          </cell>
        </row>
        <row r="13">
          <cell r="B13" t="str">
            <v>TA</v>
          </cell>
          <cell r="G13" t="str">
            <v>20060331</v>
          </cell>
        </row>
        <row r="14">
          <cell r="B14" t="str">
            <v>TA</v>
          </cell>
          <cell r="G14" t="str">
            <v>20060331</v>
          </cell>
        </row>
        <row r="15">
          <cell r="B15" t="str">
            <v>TA</v>
          </cell>
          <cell r="G15" t="str">
            <v>20060331</v>
          </cell>
        </row>
        <row r="16">
          <cell r="B16" t="str">
            <v>TA</v>
          </cell>
          <cell r="G16" t="str">
            <v>20060331</v>
          </cell>
        </row>
        <row r="17">
          <cell r="B17" t="str">
            <v>TA</v>
          </cell>
          <cell r="G17" t="str">
            <v>20060630</v>
          </cell>
        </row>
        <row r="18">
          <cell r="B18" t="str">
            <v>TA</v>
          </cell>
          <cell r="G18" t="str">
            <v>20060930</v>
          </cell>
        </row>
        <row r="19">
          <cell r="B19" t="str">
            <v>TA</v>
          </cell>
          <cell r="G19" t="str">
            <v>20061201</v>
          </cell>
        </row>
        <row r="20">
          <cell r="B20" t="str">
            <v>TA</v>
          </cell>
          <cell r="G20" t="str">
            <v>20061231</v>
          </cell>
        </row>
        <row r="21">
          <cell r="B21" t="str">
            <v>TA</v>
          </cell>
          <cell r="G21" t="str">
            <v>20061231</v>
          </cell>
        </row>
        <row r="22">
          <cell r="B22" t="str">
            <v>TA</v>
          </cell>
          <cell r="G22" t="str">
            <v>20061231</v>
          </cell>
        </row>
        <row r="23">
          <cell r="B23" t="str">
            <v>TA</v>
          </cell>
          <cell r="G23" t="str">
            <v>20061231</v>
          </cell>
        </row>
        <row r="24">
          <cell r="B24" t="str">
            <v>TA</v>
          </cell>
          <cell r="G24" t="str">
            <v>98-99 RAR</v>
          </cell>
        </row>
        <row r="25">
          <cell r="B25" t="str">
            <v>TA</v>
          </cell>
          <cell r="G25" t="str">
            <v>98-99 RAR</v>
          </cell>
        </row>
        <row r="26">
          <cell r="B26" t="str">
            <v>TA</v>
          </cell>
          <cell r="G26" t="str">
            <v>98-99 RAR</v>
          </cell>
        </row>
        <row r="27">
          <cell r="B27" t="str">
            <v>IC</v>
          </cell>
          <cell r="G27" t="str">
            <v>NONCASH</v>
          </cell>
        </row>
        <row r="28">
          <cell r="B28" t="str">
            <v>IC</v>
          </cell>
          <cell r="G28" t="str">
            <v>NONCASH</v>
          </cell>
        </row>
        <row r="29">
          <cell r="B29" t="str">
            <v>TA</v>
          </cell>
          <cell r="G29" t="str">
            <v>NONCASH</v>
          </cell>
        </row>
      </sheetData>
      <sheetData sheetId="2"/>
      <sheetData sheetId="3"/>
      <sheetData sheetId="4"/>
      <sheetData sheetId="5"/>
      <sheetData sheetId="6">
        <row r="1">
          <cell r="A1" t="str">
            <v>FAS 109 Detail</v>
          </cell>
        </row>
        <row r="2">
          <cell r="A2" t="str">
            <v>Account 255</v>
          </cell>
        </row>
        <row r="4">
          <cell r="A4" t="str">
            <v>Beginning of Year</v>
          </cell>
          <cell r="F4" t="str">
            <v>Deferred for Year</v>
          </cell>
          <cell r="H4" t="str">
            <v>Allocations to Current Year</v>
          </cell>
        </row>
        <row r="5">
          <cell r="A5" t="str">
            <v xml:space="preserve">Line </v>
          </cell>
          <cell r="D5" t="str">
            <v>Balance</v>
          </cell>
          <cell r="F5" t="str">
            <v>Deferred for Year</v>
          </cell>
          <cell r="H5" t="str">
            <v>Allocations to Current Year</v>
          </cell>
          <cell r="M5" t="str">
            <v>Balance</v>
          </cell>
        </row>
        <row r="6">
          <cell r="A6" t="str">
            <v>Number</v>
          </cell>
          <cell r="B6" t="str">
            <v>Allocations</v>
          </cell>
          <cell r="D6" t="str">
            <v>Balance</v>
          </cell>
          <cell r="F6" t="str">
            <v xml:space="preserve">Account </v>
          </cell>
          <cell r="G6" t="str">
            <v>Amount</v>
          </cell>
          <cell r="H6" t="str">
            <v xml:space="preserve">Account </v>
          </cell>
          <cell r="J6" t="str">
            <v>Amount</v>
          </cell>
          <cell r="L6" t="str">
            <v>Adjustments</v>
          </cell>
          <cell r="M6" t="str">
            <v>Balance</v>
          </cell>
        </row>
        <row r="7">
          <cell r="D7" t="str">
            <v>Begining</v>
          </cell>
          <cell r="F7" t="str">
            <v>No</v>
          </cell>
          <cell r="G7" t="str">
            <v>Amount</v>
          </cell>
          <cell r="H7" t="str">
            <v>No</v>
          </cell>
          <cell r="J7" t="str">
            <v>Amount</v>
          </cell>
          <cell r="L7" t="str">
            <v>Adjustments</v>
          </cell>
          <cell r="M7" t="str">
            <v>Year End</v>
          </cell>
        </row>
        <row r="8">
          <cell r="D8" t="str">
            <v>(B)</v>
          </cell>
          <cell r="F8" t="str">
            <v>(C)</v>
          </cell>
          <cell r="G8" t="str">
            <v>(D)</v>
          </cell>
          <cell r="H8" t="str">
            <v>(E)</v>
          </cell>
          <cell r="J8" t="str">
            <v>(F)</v>
          </cell>
          <cell r="L8" t="str">
            <v>(G)</v>
          </cell>
          <cell r="M8" t="str">
            <v>(H)</v>
          </cell>
        </row>
        <row r="9">
          <cell r="A9" t="str">
            <v>Line 2</v>
          </cell>
          <cell r="B9">
            <v>0.03</v>
          </cell>
        </row>
        <row r="10">
          <cell r="A10" t="str">
            <v>Line 2</v>
          </cell>
          <cell r="B10">
            <v>0.03</v>
          </cell>
          <cell r="D10">
            <v>15897806</v>
          </cell>
          <cell r="F10">
            <v>411.4</v>
          </cell>
          <cell r="H10">
            <v>411.4</v>
          </cell>
          <cell r="J10">
            <v>924138</v>
          </cell>
          <cell r="L10">
            <v>3983070</v>
          </cell>
          <cell r="M10">
            <v>10990598</v>
          </cell>
        </row>
        <row r="11">
          <cell r="A11" t="str">
            <v>Line 3</v>
          </cell>
          <cell r="B11">
            <v>0.04</v>
          </cell>
          <cell r="D11">
            <v>16723140</v>
          </cell>
          <cell r="F11">
            <v>411.4</v>
          </cell>
          <cell r="H11">
            <v>411.4</v>
          </cell>
          <cell r="J11">
            <v>825334</v>
          </cell>
          <cell r="M11">
            <v>15897806</v>
          </cell>
        </row>
        <row r="12">
          <cell r="A12" t="str">
            <v>Line 4</v>
          </cell>
          <cell r="B12">
            <v>7.0000000000000007E-2</v>
          </cell>
          <cell r="D12">
            <v>34111637</v>
          </cell>
          <cell r="F12">
            <v>411.4</v>
          </cell>
          <cell r="H12">
            <v>411.4</v>
          </cell>
          <cell r="J12">
            <v>3162138</v>
          </cell>
          <cell r="L12">
            <v>13628930</v>
          </cell>
          <cell r="M12">
            <v>17320569</v>
          </cell>
        </row>
        <row r="13">
          <cell r="A13" t="str">
            <v>Line 5</v>
          </cell>
          <cell r="B13">
            <v>0.1</v>
          </cell>
          <cell r="D13">
            <v>36935695</v>
          </cell>
          <cell r="F13">
            <v>411.4</v>
          </cell>
          <cell r="H13">
            <v>411.4</v>
          </cell>
          <cell r="J13">
            <v>2824058</v>
          </cell>
          <cell r="M13">
            <v>34111637</v>
          </cell>
        </row>
        <row r="14">
          <cell r="A14" t="str">
            <v>Line 6</v>
          </cell>
        </row>
        <row r="15">
          <cell r="A15" t="str">
            <v>Line 7</v>
          </cell>
        </row>
        <row r="16">
          <cell r="A16" t="str">
            <v xml:space="preserve">Line 8 </v>
          </cell>
          <cell r="D16">
            <v>50009443</v>
          </cell>
          <cell r="G16">
            <v>0</v>
          </cell>
          <cell r="J16">
            <v>4086276</v>
          </cell>
          <cell r="L16">
            <v>17612000</v>
          </cell>
          <cell r="M16">
            <v>28311167</v>
          </cell>
        </row>
        <row r="17">
          <cell r="A17" t="str">
            <v xml:space="preserve">Line 8 </v>
          </cell>
          <cell r="D17">
            <v>53658835</v>
          </cell>
          <cell r="G17">
            <v>0</v>
          </cell>
          <cell r="J17">
            <v>3649392</v>
          </cell>
          <cell r="L17">
            <v>0</v>
          </cell>
          <cell r="M17">
            <v>50009443</v>
          </cell>
        </row>
        <row r="18">
          <cell r="A18" t="str">
            <v>Page 266 Line 5 Columm B</v>
          </cell>
          <cell r="M18">
            <v>50009443</v>
          </cell>
        </row>
        <row r="19">
          <cell r="A19" t="str">
            <v>Page 266 Line 5 Columm B</v>
          </cell>
          <cell r="B19">
            <v>0.06</v>
          </cell>
          <cell r="D19">
            <v>31131516</v>
          </cell>
        </row>
        <row r="20">
          <cell r="B20">
            <v>0.06</v>
          </cell>
          <cell r="D20">
            <v>32369516</v>
          </cell>
        </row>
        <row r="21">
          <cell r="B21">
            <v>0.1</v>
          </cell>
          <cell r="D21">
            <v>4566179</v>
          </cell>
        </row>
        <row r="22">
          <cell r="A22" t="str">
            <v>Page 266 Line 5 Columm F</v>
          </cell>
        </row>
        <row r="23">
          <cell r="B23">
            <v>0.06</v>
          </cell>
          <cell r="D23">
            <v>36935695</v>
          </cell>
        </row>
        <row r="24">
          <cell r="B24">
            <v>0.1</v>
          </cell>
          <cell r="D24">
            <v>1775932</v>
          </cell>
        </row>
        <row r="25">
          <cell r="A25" t="str">
            <v>Page 266 Line 5 Columm F</v>
          </cell>
          <cell r="D25">
            <v>3162138</v>
          </cell>
        </row>
        <row r="26">
          <cell r="A26" t="str">
            <v>Page 266 Line 5 Columm G</v>
          </cell>
          <cell r="B26">
            <v>0.06</v>
          </cell>
          <cell r="D26">
            <v>1238000</v>
          </cell>
        </row>
        <row r="27">
          <cell r="B27">
            <v>0.1</v>
          </cell>
          <cell r="D27">
            <v>1586058</v>
          </cell>
        </row>
        <row r="28">
          <cell r="B28">
            <v>0.1</v>
          </cell>
          <cell r="D28">
            <v>1190675</v>
          </cell>
        </row>
        <row r="29">
          <cell r="D29">
            <v>2824058</v>
          </cell>
        </row>
        <row r="30">
          <cell r="A30" t="str">
            <v>Page 266 Line 5 Columm H</v>
          </cell>
        </row>
        <row r="31">
          <cell r="B31">
            <v>0.06</v>
          </cell>
          <cell r="D31">
            <v>31131516</v>
          </cell>
        </row>
        <row r="32">
          <cell r="B32">
            <v>0.1</v>
          </cell>
          <cell r="D32">
            <v>2980121</v>
          </cell>
        </row>
      </sheetData>
      <sheetData sheetId="7"/>
      <sheetData sheetId="8"/>
      <sheetData sheetId="9"/>
      <sheetData sheetId="10"/>
      <sheetData sheetId="11"/>
      <sheetData sheetId="12"/>
      <sheetData sheetId="13"/>
      <sheetData sheetId="14"/>
      <sheetData sheetId="15">
        <row r="14">
          <cell r="H14">
            <v>6.2848648648648656E-2</v>
          </cell>
        </row>
      </sheetData>
      <sheetData sheetId="16"/>
      <sheetData sheetId="17" refreshError="1"/>
      <sheetData sheetId="18"/>
      <sheetData sheetId="19" refreshError="1">
        <row r="14">
          <cell r="H14">
            <v>6.2848648648648656E-2</v>
          </cell>
        </row>
        <row r="15">
          <cell r="H15">
            <v>0</v>
          </cell>
        </row>
        <row r="21">
          <cell r="E21">
            <v>37438</v>
          </cell>
        </row>
        <row r="22">
          <cell r="E22">
            <v>37681</v>
          </cell>
        </row>
        <row r="28">
          <cell r="E28">
            <v>38718</v>
          </cell>
        </row>
        <row r="29">
          <cell r="E29">
            <v>38718</v>
          </cell>
        </row>
        <row r="33">
          <cell r="E33" t="str">
            <v>Broker</v>
          </cell>
        </row>
        <row r="36">
          <cell r="E36">
            <v>1</v>
          </cell>
        </row>
        <row r="38">
          <cell r="E38">
            <v>0</v>
          </cell>
        </row>
        <row r="52">
          <cell r="E52">
            <v>1.6906170752324599</v>
          </cell>
        </row>
        <row r="58">
          <cell r="E58" t="str">
            <v>Yes</v>
          </cell>
        </row>
        <row r="59">
          <cell r="E59">
            <v>1</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row r="18">
          <cell r="F18">
            <v>3.2199999999999999E-2</v>
          </cell>
        </row>
      </sheetData>
      <sheetData sheetId="77"/>
      <sheetData sheetId="78"/>
      <sheetData sheetId="79"/>
      <sheetData sheetId="80"/>
      <sheetData sheetId="81"/>
      <sheetData sheetId="82"/>
      <sheetData sheetId="83"/>
      <sheetData sheetId="84"/>
      <sheetData sheetId="85"/>
      <sheetData sheetId="86"/>
      <sheetData sheetId="87" refreshError="1"/>
      <sheetData sheetId="88" refreshError="1"/>
      <sheetData sheetId="89" refreshError="1"/>
      <sheetData sheetId="90" refreshError="1">
        <row r="25">
          <cell r="B25">
            <v>787229</v>
          </cell>
          <cell r="C25">
            <v>712747</v>
          </cell>
          <cell r="D25">
            <v>43772</v>
          </cell>
          <cell r="E25">
            <v>30710</v>
          </cell>
        </row>
      </sheetData>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row r="2">
          <cell r="B2" t="str">
            <v>Project</v>
          </cell>
        </row>
        <row r="6">
          <cell r="A6" t="str">
            <v>RDLPRM03</v>
          </cell>
          <cell r="B6">
            <v>0</v>
          </cell>
          <cell r="C6">
            <v>0</v>
          </cell>
          <cell r="D6">
            <v>1581075.59</v>
          </cell>
          <cell r="E6">
            <v>3831642.39</v>
          </cell>
          <cell r="F6">
            <v>6786435.0800000001</v>
          </cell>
          <cell r="G6">
            <v>9849606.0299999993</v>
          </cell>
          <cell r="H6">
            <v>12946939.560000001</v>
          </cell>
          <cell r="I6">
            <v>13686671.890000001</v>
          </cell>
          <cell r="J6">
            <v>14935722.699999999</v>
          </cell>
          <cell r="K6">
            <v>17133180.510000002</v>
          </cell>
          <cell r="L6">
            <v>21400625.370000001</v>
          </cell>
          <cell r="M6">
            <v>24307422.789999999</v>
          </cell>
          <cell r="N6">
            <v>26796130.93</v>
          </cell>
          <cell r="O6">
            <v>32232440.609999999</v>
          </cell>
        </row>
        <row r="7">
          <cell r="A7" t="str">
            <v>RDLPRM34</v>
          </cell>
          <cell r="B7">
            <v>4204751</v>
          </cell>
          <cell r="C7">
            <v>144431.35</v>
          </cell>
          <cell r="D7">
            <v>4576625.2</v>
          </cell>
          <cell r="E7">
            <v>5359012.3600000003</v>
          </cell>
          <cell r="F7">
            <v>6340060.79</v>
          </cell>
          <cell r="G7">
            <v>7971142.0000000009</v>
          </cell>
          <cell r="H7">
            <v>8520432.5</v>
          </cell>
          <cell r="I7">
            <v>9989244.7700000014</v>
          </cell>
          <cell r="J7">
            <v>11129885</v>
          </cell>
          <cell r="K7">
            <v>12064996.32</v>
          </cell>
          <cell r="L7">
            <v>13322483.35</v>
          </cell>
          <cell r="M7">
            <v>13955275.08</v>
          </cell>
          <cell r="N7">
            <v>14515417.440000001</v>
          </cell>
          <cell r="O7">
            <v>15194333.9</v>
          </cell>
        </row>
        <row r="8">
          <cell r="A8" t="str">
            <v>RTSPRD08</v>
          </cell>
          <cell r="B8">
            <v>0</v>
          </cell>
          <cell r="C8">
            <v>0</v>
          </cell>
          <cell r="D8">
            <v>528703.94999999995</v>
          </cell>
          <cell r="E8">
            <v>1226051.1800000002</v>
          </cell>
          <cell r="F8">
            <v>2675130.9300000002</v>
          </cell>
          <cell r="G8">
            <v>1809243.96</v>
          </cell>
          <cell r="H8">
            <v>2564288.67</v>
          </cell>
          <cell r="I8">
            <v>3238857.62</v>
          </cell>
          <cell r="J8">
            <v>3395488.38</v>
          </cell>
          <cell r="K8">
            <v>3972250.79</v>
          </cell>
          <cell r="L8">
            <v>5634854.3299999991</v>
          </cell>
          <cell r="M8">
            <v>5877746.6699999999</v>
          </cell>
          <cell r="N8">
            <v>7008341.5599999996</v>
          </cell>
          <cell r="O8">
            <v>10957367.539999999</v>
          </cell>
        </row>
        <row r="9">
          <cell r="A9" t="str">
            <v>RDLPCM05</v>
          </cell>
          <cell r="B9">
            <v>0</v>
          </cell>
          <cell r="C9">
            <v>0</v>
          </cell>
          <cell r="D9">
            <v>832570.29</v>
          </cell>
          <cell r="E9">
            <v>2021381.2</v>
          </cell>
          <cell r="F9">
            <v>3461959.91</v>
          </cell>
          <cell r="G9">
            <v>4964117.0999999996</v>
          </cell>
          <cell r="H9">
            <v>6302519.79</v>
          </cell>
          <cell r="I9">
            <v>6734386.4500000002</v>
          </cell>
          <cell r="J9">
            <v>6567679.6699999999</v>
          </cell>
          <cell r="K9">
            <v>7731479.6399999997</v>
          </cell>
          <cell r="L9">
            <v>7694842.4400000004</v>
          </cell>
          <cell r="M9">
            <v>8855311.8300000001</v>
          </cell>
          <cell r="N9">
            <v>9619432.4299999997</v>
          </cell>
          <cell r="O9">
            <v>8325115.0700000003</v>
          </cell>
        </row>
        <row r="10">
          <cell r="A10" t="str">
            <v>RDLPLM60</v>
          </cell>
          <cell r="B10">
            <v>2394934</v>
          </cell>
          <cell r="C10">
            <v>81663.789999999994</v>
          </cell>
          <cell r="D10">
            <v>2225187.65</v>
          </cell>
          <cell r="E10">
            <v>2285226.06</v>
          </cell>
          <cell r="F10">
            <v>2810995.4299999997</v>
          </cell>
          <cell r="G10">
            <v>3811878.59</v>
          </cell>
          <cell r="H10">
            <v>5226604.5600000005</v>
          </cell>
          <cell r="I10">
            <v>5516170.25</v>
          </cell>
          <cell r="J10">
            <v>5727242.8399999999</v>
          </cell>
          <cell r="K10">
            <v>5899893.71</v>
          </cell>
          <cell r="L10">
            <v>6371896.7000000002</v>
          </cell>
          <cell r="M10">
            <v>6441233.7300000004</v>
          </cell>
          <cell r="N10">
            <v>6818379.9800000004</v>
          </cell>
          <cell r="O10">
            <v>7013324.2600000007</v>
          </cell>
        </row>
        <row r="11">
          <cell r="A11" t="str">
            <v>RDLPLM07</v>
          </cell>
          <cell r="B11">
            <v>0</v>
          </cell>
          <cell r="C11">
            <v>0</v>
          </cell>
          <cell r="D11">
            <v>708842.93</v>
          </cell>
          <cell r="E11">
            <v>1191541.42</v>
          </cell>
          <cell r="F11">
            <v>2922178.73</v>
          </cell>
          <cell r="G11">
            <v>3452401.93</v>
          </cell>
          <cell r="H11">
            <v>4235159.42</v>
          </cell>
          <cell r="I11">
            <v>5236081.49</v>
          </cell>
          <cell r="J11">
            <v>5999061.79</v>
          </cell>
          <cell r="K11">
            <v>5789025.5700000003</v>
          </cell>
          <cell r="L11">
            <v>6130848.9800000004</v>
          </cell>
          <cell r="M11">
            <v>5811008.9100000001</v>
          </cell>
          <cell r="N11">
            <v>6216448.71</v>
          </cell>
          <cell r="O11">
            <v>6775182.9299999997</v>
          </cell>
        </row>
        <row r="12">
          <cell r="A12" t="str">
            <v>RDSPRG84</v>
          </cell>
          <cell r="B12">
            <v>2102586</v>
          </cell>
          <cell r="C12">
            <v>201800.97</v>
          </cell>
          <cell r="D12">
            <v>2121201.75</v>
          </cell>
          <cell r="E12">
            <v>2144695.8800000004</v>
          </cell>
          <cell r="F12">
            <v>2200734.7800000003</v>
          </cell>
          <cell r="G12">
            <v>2214385.17</v>
          </cell>
          <cell r="H12">
            <v>2247070.73</v>
          </cell>
          <cell r="I12">
            <v>2287000.12</v>
          </cell>
          <cell r="J12">
            <v>2368196.71</v>
          </cell>
          <cell r="K12">
            <v>2413320.4900000002</v>
          </cell>
          <cell r="L12">
            <v>2445868.67</v>
          </cell>
          <cell r="M12">
            <v>2541493.1000000006</v>
          </cell>
          <cell r="N12">
            <v>2604214.42</v>
          </cell>
          <cell r="O12">
            <v>2869889.5100000002</v>
          </cell>
        </row>
        <row r="14">
          <cell r="A14" t="str">
            <v>RDSPRD99</v>
          </cell>
          <cell r="B14">
            <v>0</v>
          </cell>
          <cell r="C14">
            <v>0</v>
          </cell>
          <cell r="D14">
            <v>0</v>
          </cell>
          <cell r="E14">
            <v>27451.05</v>
          </cell>
          <cell r="F14">
            <v>1080050.31</v>
          </cell>
          <cell r="G14">
            <v>1164784.5900000001</v>
          </cell>
          <cell r="H14">
            <v>1203124.8899999999</v>
          </cell>
          <cell r="I14">
            <v>1234777.19</v>
          </cell>
          <cell r="J14">
            <v>3252945.95</v>
          </cell>
          <cell r="K14">
            <v>3375460.52</v>
          </cell>
          <cell r="L14">
            <v>3459954.0700000003</v>
          </cell>
          <cell r="M14">
            <v>3678816.36</v>
          </cell>
          <cell r="N14">
            <v>3778441.1</v>
          </cell>
          <cell r="O14">
            <v>3961636.48</v>
          </cell>
        </row>
        <row r="15">
          <cell r="A15" t="str">
            <v>RDSPRD75</v>
          </cell>
          <cell r="B15">
            <v>765117</v>
          </cell>
          <cell r="C15">
            <v>41453.269999999997</v>
          </cell>
          <cell r="D15">
            <v>993549.42</v>
          </cell>
          <cell r="E15">
            <v>1320194.19</v>
          </cell>
          <cell r="F15">
            <v>1707993.94</v>
          </cell>
          <cell r="G15">
            <v>2379428.4700000002</v>
          </cell>
          <cell r="H15">
            <v>2994806.6</v>
          </cell>
          <cell r="I15">
            <v>3130824.5999999996</v>
          </cell>
          <cell r="J15">
            <v>3187798.27</v>
          </cell>
          <cell r="K15">
            <v>3258976.92</v>
          </cell>
          <cell r="L15">
            <v>3282998.97</v>
          </cell>
          <cell r="M15">
            <v>3334195.5</v>
          </cell>
          <cell r="N15">
            <v>3778441.1</v>
          </cell>
          <cell r="O15">
            <v>3513868.48</v>
          </cell>
        </row>
        <row r="16">
          <cell r="A16" t="str">
            <v>RTSPRT95</v>
          </cell>
          <cell r="B16">
            <v>1591957</v>
          </cell>
          <cell r="C16">
            <v>282454.25</v>
          </cell>
          <cell r="D16">
            <v>1591957.1199999999</v>
          </cell>
          <cell r="E16">
            <v>1641883.4200000002</v>
          </cell>
          <cell r="F16">
            <v>1659074.0999999999</v>
          </cell>
          <cell r="G16">
            <v>1735588.4300000002</v>
          </cell>
          <cell r="H16">
            <v>1799632.19</v>
          </cell>
          <cell r="I16">
            <v>1822964.8299999998</v>
          </cell>
          <cell r="J16">
            <v>1837440.85</v>
          </cell>
          <cell r="K16">
            <v>1887028.6600000001</v>
          </cell>
          <cell r="L16">
            <v>2028909.9000000001</v>
          </cell>
          <cell r="M16">
            <v>2171394.17</v>
          </cell>
          <cell r="N16">
            <v>2273463.16</v>
          </cell>
          <cell r="O16">
            <v>2517646.7999999998</v>
          </cell>
        </row>
        <row r="17">
          <cell r="A17" t="str">
            <v>RDLPLM20</v>
          </cell>
          <cell r="B17">
            <v>0</v>
          </cell>
          <cell r="C17">
            <v>0</v>
          </cell>
          <cell r="D17">
            <v>6882.8099999999995</v>
          </cell>
          <cell r="E17">
            <v>30995.51</v>
          </cell>
          <cell r="F17">
            <v>163178.74</v>
          </cell>
          <cell r="G17">
            <v>458010.97</v>
          </cell>
          <cell r="H17">
            <v>759580.76</v>
          </cell>
          <cell r="I17">
            <v>1256596.23</v>
          </cell>
          <cell r="J17">
            <v>1808907.67</v>
          </cell>
          <cell r="K17">
            <v>2506667.87</v>
          </cell>
          <cell r="L17">
            <v>2692322.29</v>
          </cell>
          <cell r="M17">
            <v>2752899.17</v>
          </cell>
          <cell r="N17">
            <v>2791116.8099999996</v>
          </cell>
          <cell r="O17">
            <v>2825510.11</v>
          </cell>
        </row>
        <row r="18">
          <cell r="A18" t="str">
            <v>RCPORG27</v>
          </cell>
          <cell r="B18">
            <v>0</v>
          </cell>
          <cell r="C18">
            <v>0</v>
          </cell>
          <cell r="D18">
            <v>0</v>
          </cell>
          <cell r="E18">
            <v>0</v>
          </cell>
          <cell r="F18">
            <v>0</v>
          </cell>
          <cell r="G18">
            <v>0</v>
          </cell>
          <cell r="H18">
            <v>0</v>
          </cell>
          <cell r="I18">
            <v>917230.78</v>
          </cell>
          <cell r="J18">
            <v>930258.22</v>
          </cell>
          <cell r="K18">
            <v>1368263.33</v>
          </cell>
          <cell r="L18">
            <v>2325722.27</v>
          </cell>
          <cell r="M18">
            <v>2380083.7599999998</v>
          </cell>
          <cell r="N18">
            <v>2383485.2200000002</v>
          </cell>
          <cell r="O18">
            <v>2584915.38</v>
          </cell>
        </row>
        <row r="19">
          <cell r="A19" t="str">
            <v>RDLPRM11</v>
          </cell>
          <cell r="B19">
            <v>0</v>
          </cell>
          <cell r="C19">
            <v>0</v>
          </cell>
          <cell r="D19">
            <v>154270.78</v>
          </cell>
          <cell r="E19">
            <v>433080.76</v>
          </cell>
          <cell r="F19">
            <v>671447.06</v>
          </cell>
          <cell r="G19">
            <v>929447.44</v>
          </cell>
          <cell r="H19">
            <v>1244877.97</v>
          </cell>
          <cell r="I19">
            <v>1411594.63</v>
          </cell>
          <cell r="J19">
            <v>1618683.37</v>
          </cell>
          <cell r="K19">
            <v>1885069.09</v>
          </cell>
          <cell r="L19">
            <v>2201493.36</v>
          </cell>
          <cell r="M19">
            <v>2327287.16</v>
          </cell>
          <cell r="N19">
            <v>2353620.77</v>
          </cell>
          <cell r="O19">
            <v>2580168.5299999998</v>
          </cell>
        </row>
        <row r="20">
          <cell r="A20" t="str">
            <v>RICPRG42</v>
          </cell>
          <cell r="B20">
            <v>520712</v>
          </cell>
          <cell r="C20">
            <v>18326.93</v>
          </cell>
          <cell r="D20">
            <v>532160.34</v>
          </cell>
          <cell r="E20">
            <v>558628.85000000009</v>
          </cell>
          <cell r="F20">
            <v>596700.51</v>
          </cell>
          <cell r="G20">
            <v>646928.98</v>
          </cell>
          <cell r="H20">
            <v>864216.9</v>
          </cell>
          <cell r="I20">
            <v>923397.61</v>
          </cell>
          <cell r="J20">
            <v>955092.41</v>
          </cell>
          <cell r="K20">
            <v>1016181.0899999999</v>
          </cell>
          <cell r="L20">
            <v>1045432.2999999999</v>
          </cell>
          <cell r="M20">
            <v>1093583.77</v>
          </cell>
          <cell r="N20">
            <v>1363246.96</v>
          </cell>
          <cell r="O20">
            <v>1667479.37</v>
          </cell>
        </row>
        <row r="21">
          <cell r="A21" t="str">
            <v>RDLPCS03</v>
          </cell>
          <cell r="B21">
            <v>0</v>
          </cell>
          <cell r="C21">
            <v>0</v>
          </cell>
          <cell r="D21">
            <v>47680.28</v>
          </cell>
          <cell r="E21">
            <v>134387.46</v>
          </cell>
          <cell r="F21">
            <v>300754.46000000002</v>
          </cell>
          <cell r="G21">
            <v>539780.84</v>
          </cell>
          <cell r="H21">
            <v>456307.04</v>
          </cell>
          <cell r="I21">
            <v>686131.92</v>
          </cell>
          <cell r="J21">
            <v>843049.15</v>
          </cell>
          <cell r="K21">
            <v>856663.73</v>
          </cell>
          <cell r="L21">
            <v>1016806.79</v>
          </cell>
          <cell r="M21">
            <v>1589099.86</v>
          </cell>
          <cell r="N21">
            <v>1654937.71</v>
          </cell>
          <cell r="O21">
            <v>1561820.28</v>
          </cell>
        </row>
        <row r="22">
          <cell r="A22" t="str">
            <v>RDLPCS80</v>
          </cell>
          <cell r="B22">
            <v>0</v>
          </cell>
          <cell r="C22">
            <v>0</v>
          </cell>
          <cell r="D22">
            <v>224974.11</v>
          </cell>
          <cell r="E22">
            <v>290755.65999999997</v>
          </cell>
          <cell r="F22">
            <v>299233.5</v>
          </cell>
          <cell r="G22">
            <v>2088480.22</v>
          </cell>
          <cell r="H22">
            <v>2102797.36</v>
          </cell>
          <cell r="I22">
            <v>2106863.29</v>
          </cell>
          <cell r="J22">
            <v>2126780.15</v>
          </cell>
          <cell r="K22">
            <v>2131373.77</v>
          </cell>
          <cell r="L22">
            <v>2137329.7999999998</v>
          </cell>
          <cell r="M22">
            <v>1949297.2</v>
          </cell>
          <cell r="N22">
            <v>1484252.24</v>
          </cell>
          <cell r="O22">
            <v>1484252.24</v>
          </cell>
        </row>
        <row r="23">
          <cell r="A23" t="str">
            <v>RDSPRD25</v>
          </cell>
          <cell r="B23">
            <v>582091</v>
          </cell>
          <cell r="C23">
            <v>21844.18</v>
          </cell>
          <cell r="D23">
            <v>592601.37000000011</v>
          </cell>
          <cell r="E23">
            <v>609553.55000000005</v>
          </cell>
          <cell r="F23">
            <v>648198.03</v>
          </cell>
          <cell r="G23">
            <v>723153.79999999993</v>
          </cell>
          <cell r="H23">
            <v>733563.3600000001</v>
          </cell>
          <cell r="I23">
            <v>809541.31</v>
          </cell>
          <cell r="J23">
            <v>848543.08</v>
          </cell>
          <cell r="K23">
            <v>897039.9</v>
          </cell>
          <cell r="L23">
            <v>898424.42999999993</v>
          </cell>
          <cell r="M23">
            <v>926972.7</v>
          </cell>
          <cell r="N23">
            <v>937177.66000000015</v>
          </cell>
          <cell r="O23">
            <v>1188638.6099999999</v>
          </cell>
        </row>
        <row r="24">
          <cell r="A24" t="str">
            <v>RDLPCM04</v>
          </cell>
          <cell r="B24">
            <v>0</v>
          </cell>
          <cell r="C24">
            <v>0</v>
          </cell>
          <cell r="D24">
            <v>32366.77</v>
          </cell>
          <cell r="E24">
            <v>49613.440000000002</v>
          </cell>
          <cell r="F24">
            <v>58699.96</v>
          </cell>
          <cell r="G24">
            <v>113925.08</v>
          </cell>
          <cell r="H24">
            <v>593793.35</v>
          </cell>
          <cell r="I24">
            <v>615967.93999999994</v>
          </cell>
          <cell r="J24">
            <v>582109.17000000004</v>
          </cell>
          <cell r="K24">
            <v>776829.33</v>
          </cell>
          <cell r="L24">
            <v>898463.98</v>
          </cell>
          <cell r="M24">
            <v>1035570.13</v>
          </cell>
          <cell r="N24">
            <v>1234560.75</v>
          </cell>
          <cell r="O24">
            <v>1303731.01</v>
          </cell>
        </row>
        <row r="25">
          <cell r="A25" t="str">
            <v>ROCPOG69</v>
          </cell>
          <cell r="B25">
            <v>0</v>
          </cell>
          <cell r="C25">
            <v>0</v>
          </cell>
          <cell r="D25">
            <v>15536.45</v>
          </cell>
          <cell r="E25">
            <v>99007.010000000009</v>
          </cell>
          <cell r="F25">
            <v>130823.4</v>
          </cell>
          <cell r="G25">
            <v>161180.19</v>
          </cell>
          <cell r="H25">
            <v>337802.52</v>
          </cell>
          <cell r="I25">
            <v>408764.44</v>
          </cell>
          <cell r="J25">
            <v>431890.08</v>
          </cell>
          <cell r="K25">
            <v>455818.30000000005</v>
          </cell>
          <cell r="L25">
            <v>489480.84</v>
          </cell>
          <cell r="M25">
            <v>916132.84</v>
          </cell>
          <cell r="N25">
            <v>1058322.44</v>
          </cell>
          <cell r="O25">
            <v>1228624.0499999998</v>
          </cell>
        </row>
        <row r="26">
          <cell r="A26" t="str">
            <v>RDLPPM07</v>
          </cell>
          <cell r="B26">
            <v>0</v>
          </cell>
          <cell r="C26">
            <v>0</v>
          </cell>
          <cell r="D26">
            <v>66766.149999999994</v>
          </cell>
          <cell r="E26">
            <v>536455.73</v>
          </cell>
          <cell r="F26">
            <v>994089.32</v>
          </cell>
          <cell r="G26">
            <v>1073534.33</v>
          </cell>
          <cell r="H26">
            <v>1148392.08</v>
          </cell>
          <cell r="I26">
            <v>1126827.99</v>
          </cell>
          <cell r="J26">
            <v>1111459.57</v>
          </cell>
          <cell r="K26">
            <v>1085204.49</v>
          </cell>
          <cell r="L26">
            <v>1051207.27</v>
          </cell>
          <cell r="M26">
            <v>1041583.87</v>
          </cell>
          <cell r="N26">
            <v>1042806.61</v>
          </cell>
          <cell r="O26">
            <v>1091893.17</v>
          </cell>
        </row>
        <row r="27">
          <cell r="A27" t="str">
            <v>RCCPOG57</v>
          </cell>
          <cell r="B27">
            <v>223248</v>
          </cell>
          <cell r="C27">
            <v>12936.07</v>
          </cell>
          <cell r="D27">
            <v>266525.21000000002</v>
          </cell>
          <cell r="E27">
            <v>304777.62</v>
          </cell>
          <cell r="F27">
            <v>449031.12</v>
          </cell>
          <cell r="G27">
            <v>539964.75</v>
          </cell>
          <cell r="H27">
            <v>597180.93999999994</v>
          </cell>
          <cell r="I27">
            <v>613207.57999999996</v>
          </cell>
          <cell r="J27">
            <v>654961.16999999993</v>
          </cell>
          <cell r="K27">
            <v>707896.07</v>
          </cell>
          <cell r="L27">
            <v>793710.23</v>
          </cell>
          <cell r="M27">
            <v>861943.96</v>
          </cell>
          <cell r="N27">
            <v>862935.40999999992</v>
          </cell>
          <cell r="O27">
            <v>862935.40999999992</v>
          </cell>
        </row>
        <row r="28">
          <cell r="A28" t="str">
            <v>RICPPG51</v>
          </cell>
          <cell r="B28">
            <v>499190</v>
          </cell>
          <cell r="C28">
            <v>23019.33</v>
          </cell>
          <cell r="D28">
            <v>519189.42</v>
          </cell>
          <cell r="E28">
            <v>541576.30999999994</v>
          </cell>
          <cell r="F28">
            <v>567571.1</v>
          </cell>
          <cell r="G28">
            <v>608885.28</v>
          </cell>
          <cell r="H28">
            <v>637789.18999999994</v>
          </cell>
          <cell r="I28">
            <v>666948.75</v>
          </cell>
          <cell r="J28">
            <v>692112.51</v>
          </cell>
          <cell r="K28">
            <v>714166.64</v>
          </cell>
          <cell r="L28">
            <v>739898.36</v>
          </cell>
          <cell r="M28">
            <v>770210.75</v>
          </cell>
          <cell r="N28">
            <v>819257.34</v>
          </cell>
          <cell r="O28">
            <v>873623.66</v>
          </cell>
        </row>
        <row r="29">
          <cell r="A29" t="str">
            <v>RCOPRG01</v>
          </cell>
          <cell r="B29">
            <v>0</v>
          </cell>
          <cell r="C29">
            <v>0</v>
          </cell>
          <cell r="D29">
            <v>0</v>
          </cell>
          <cell r="E29">
            <v>0</v>
          </cell>
          <cell r="F29">
            <v>0</v>
          </cell>
          <cell r="G29">
            <v>0</v>
          </cell>
          <cell r="H29">
            <v>0</v>
          </cell>
          <cell r="I29">
            <v>-362.92</v>
          </cell>
          <cell r="J29">
            <v>561481.74</v>
          </cell>
          <cell r="K29">
            <v>636362.28</v>
          </cell>
          <cell r="L29">
            <v>677684.64</v>
          </cell>
          <cell r="M29">
            <v>831489.64</v>
          </cell>
          <cell r="N29">
            <v>843596.34</v>
          </cell>
          <cell r="O29">
            <v>944651.57</v>
          </cell>
        </row>
        <row r="30">
          <cell r="A30" t="str">
            <v>RFOPOG41</v>
          </cell>
          <cell r="B30">
            <v>0</v>
          </cell>
          <cell r="C30">
            <v>0</v>
          </cell>
          <cell r="D30">
            <v>0</v>
          </cell>
          <cell r="E30">
            <v>0</v>
          </cell>
          <cell r="F30">
            <v>0</v>
          </cell>
          <cell r="G30">
            <v>0</v>
          </cell>
          <cell r="H30">
            <v>0</v>
          </cell>
          <cell r="I30">
            <v>0</v>
          </cell>
          <cell r="J30">
            <v>36673.360000000001</v>
          </cell>
          <cell r="K30">
            <v>36673.360000000001</v>
          </cell>
          <cell r="L30">
            <v>36673.360000000001</v>
          </cell>
          <cell r="M30">
            <v>37810.9</v>
          </cell>
          <cell r="N30">
            <v>76214.19</v>
          </cell>
          <cell r="O30">
            <v>697077.02</v>
          </cell>
        </row>
        <row r="31">
          <cell r="A31" t="str">
            <v>RICPOG30</v>
          </cell>
          <cell r="B31">
            <v>0</v>
          </cell>
          <cell r="C31">
            <v>0</v>
          </cell>
          <cell r="D31">
            <v>65836.639999999999</v>
          </cell>
          <cell r="E31">
            <v>254537.69</v>
          </cell>
          <cell r="F31">
            <v>344445.14</v>
          </cell>
          <cell r="G31">
            <v>415273.35000000003</v>
          </cell>
          <cell r="H31">
            <v>476315.35000000003</v>
          </cell>
          <cell r="I31">
            <v>498619.99</v>
          </cell>
          <cell r="J31">
            <v>524880.82999999996</v>
          </cell>
          <cell r="K31">
            <v>535529.37</v>
          </cell>
          <cell r="L31">
            <v>546794.64</v>
          </cell>
          <cell r="M31">
            <v>562792.63</v>
          </cell>
          <cell r="N31">
            <v>570426.44999999995</v>
          </cell>
          <cell r="O31">
            <v>570426.44999999995</v>
          </cell>
        </row>
        <row r="32">
          <cell r="A32" t="str">
            <v>RCSPRM34</v>
          </cell>
          <cell r="B32">
            <v>293436</v>
          </cell>
          <cell r="C32">
            <v>10079.39</v>
          </cell>
          <cell r="D32">
            <v>293435.87</v>
          </cell>
          <cell r="E32">
            <v>293435.87</v>
          </cell>
          <cell r="F32">
            <v>293435.87</v>
          </cell>
          <cell r="G32">
            <v>293435.87</v>
          </cell>
          <cell r="H32">
            <v>293435.87</v>
          </cell>
          <cell r="I32">
            <v>293435.87</v>
          </cell>
          <cell r="J32">
            <v>293435.87</v>
          </cell>
          <cell r="K32">
            <v>293435.87</v>
          </cell>
          <cell r="L32">
            <v>293435.87</v>
          </cell>
          <cell r="M32">
            <v>352694.93</v>
          </cell>
          <cell r="N32">
            <v>381050.97000000003</v>
          </cell>
          <cell r="O32">
            <v>440042.87</v>
          </cell>
        </row>
        <row r="33">
          <cell r="A33" t="str">
            <v>RDSPLD62</v>
          </cell>
          <cell r="B33">
            <v>0</v>
          </cell>
          <cell r="C33">
            <v>0</v>
          </cell>
          <cell r="D33">
            <v>4858.8700000000008</v>
          </cell>
          <cell r="E33">
            <v>22186.080000000002</v>
          </cell>
          <cell r="F33">
            <v>38409.58</v>
          </cell>
          <cell r="G33">
            <v>61332.840000000004</v>
          </cell>
          <cell r="H33">
            <v>92273.5</v>
          </cell>
          <cell r="I33">
            <v>138717.56999999998</v>
          </cell>
          <cell r="J33">
            <v>138926.35</v>
          </cell>
          <cell r="K33">
            <v>165849.07</v>
          </cell>
          <cell r="L33">
            <v>201280.75</v>
          </cell>
          <cell r="M33">
            <v>238941.9</v>
          </cell>
          <cell r="N33">
            <v>307418.44</v>
          </cell>
          <cell r="O33">
            <v>456798.75999999995</v>
          </cell>
        </row>
        <row r="34">
          <cell r="A34" t="str">
            <v>RDLPLM34</v>
          </cell>
          <cell r="B34">
            <v>0</v>
          </cell>
          <cell r="C34">
            <v>0</v>
          </cell>
          <cell r="D34">
            <v>1979.03</v>
          </cell>
          <cell r="E34">
            <v>4028.18</v>
          </cell>
          <cell r="F34">
            <v>6164.48</v>
          </cell>
          <cell r="G34">
            <v>111200.73999999999</v>
          </cell>
          <cell r="H34">
            <v>111348.52</v>
          </cell>
          <cell r="I34">
            <v>111555.26</v>
          </cell>
          <cell r="J34">
            <v>117476.15000000001</v>
          </cell>
          <cell r="K34">
            <v>241593.12</v>
          </cell>
          <cell r="L34">
            <v>250653.38</v>
          </cell>
          <cell r="M34">
            <v>260786.12999999998</v>
          </cell>
          <cell r="N34">
            <v>337696.88</v>
          </cell>
          <cell r="O34">
            <v>400763.75</v>
          </cell>
        </row>
        <row r="35">
          <cell r="A35" t="str">
            <v>RDSPRT71</v>
          </cell>
          <cell r="B35">
            <v>0</v>
          </cell>
          <cell r="C35">
            <v>0</v>
          </cell>
          <cell r="D35">
            <v>0</v>
          </cell>
          <cell r="E35">
            <v>0</v>
          </cell>
          <cell r="F35">
            <v>0</v>
          </cell>
          <cell r="G35">
            <v>0</v>
          </cell>
          <cell r="H35">
            <v>0</v>
          </cell>
          <cell r="I35">
            <v>0</v>
          </cell>
          <cell r="J35">
            <v>0</v>
          </cell>
          <cell r="K35">
            <v>0</v>
          </cell>
          <cell r="L35">
            <v>68616.92</v>
          </cell>
          <cell r="M35">
            <v>136809.91999999998</v>
          </cell>
          <cell r="N35">
            <v>232242.66</v>
          </cell>
          <cell r="O35">
            <v>324208.07</v>
          </cell>
        </row>
        <row r="36">
          <cell r="A36" t="str">
            <v>RFOPRG21</v>
          </cell>
          <cell r="B36">
            <v>0</v>
          </cell>
          <cell r="C36">
            <v>0</v>
          </cell>
          <cell r="D36">
            <v>0</v>
          </cell>
          <cell r="E36">
            <v>0</v>
          </cell>
          <cell r="F36">
            <v>0</v>
          </cell>
          <cell r="G36">
            <v>7541.44</v>
          </cell>
          <cell r="H36">
            <v>7541.44</v>
          </cell>
          <cell r="I36">
            <v>25961.74</v>
          </cell>
          <cell r="J36">
            <v>244169.79</v>
          </cell>
          <cell r="K36">
            <v>248327.11</v>
          </cell>
          <cell r="L36">
            <v>273694.26</v>
          </cell>
          <cell r="M36">
            <v>273810.37</v>
          </cell>
          <cell r="N36">
            <v>273698.09000000003</v>
          </cell>
          <cell r="O36">
            <v>273698.09000000003</v>
          </cell>
        </row>
        <row r="37">
          <cell r="A37" t="str">
            <v>ROOPOG19</v>
          </cell>
          <cell r="B37">
            <v>0</v>
          </cell>
          <cell r="C37">
            <v>0</v>
          </cell>
          <cell r="D37">
            <v>0</v>
          </cell>
          <cell r="E37">
            <v>0</v>
          </cell>
          <cell r="F37">
            <v>41123.07</v>
          </cell>
          <cell r="G37">
            <v>150889.51</v>
          </cell>
          <cell r="H37">
            <v>174161.28</v>
          </cell>
          <cell r="I37">
            <v>231733.95</v>
          </cell>
          <cell r="J37">
            <v>236192.6</v>
          </cell>
          <cell r="K37">
            <v>236219.97</v>
          </cell>
          <cell r="L37">
            <v>236219.97</v>
          </cell>
          <cell r="M37">
            <v>259232.82</v>
          </cell>
          <cell r="N37">
            <v>259867.49</v>
          </cell>
          <cell r="O37">
            <v>259867.49</v>
          </cell>
        </row>
        <row r="39">
          <cell r="A39" t="str">
            <v>RIOPOG59</v>
          </cell>
          <cell r="B39">
            <v>0</v>
          </cell>
          <cell r="C39">
            <v>0</v>
          </cell>
          <cell r="D39">
            <v>0</v>
          </cell>
          <cell r="E39">
            <v>0</v>
          </cell>
          <cell r="F39">
            <v>0</v>
          </cell>
          <cell r="G39">
            <v>0</v>
          </cell>
          <cell r="H39">
            <v>29159.23</v>
          </cell>
          <cell r="I39">
            <v>40594.210000000006</v>
          </cell>
          <cell r="J39">
            <v>45389.65</v>
          </cell>
          <cell r="K39">
            <v>66289.649999999994</v>
          </cell>
          <cell r="L39">
            <v>90944.2</v>
          </cell>
          <cell r="M39">
            <v>91270.080000000002</v>
          </cell>
          <cell r="N39">
            <v>91270.080000000002</v>
          </cell>
          <cell r="O39">
            <v>237286.34</v>
          </cell>
        </row>
        <row r="40">
          <cell r="A40" t="str">
            <v>RDLPCS94</v>
          </cell>
          <cell r="B40">
            <v>0</v>
          </cell>
          <cell r="C40">
            <v>0</v>
          </cell>
          <cell r="D40">
            <v>0</v>
          </cell>
          <cell r="E40">
            <v>0</v>
          </cell>
          <cell r="F40">
            <v>0</v>
          </cell>
          <cell r="G40">
            <v>22810.34</v>
          </cell>
          <cell r="H40">
            <v>38398.629999999997</v>
          </cell>
          <cell r="I40">
            <v>41557.25</v>
          </cell>
          <cell r="J40">
            <v>63316.18</v>
          </cell>
          <cell r="K40">
            <v>97068.28</v>
          </cell>
          <cell r="L40">
            <v>105414.64</v>
          </cell>
          <cell r="M40">
            <v>140813.06</v>
          </cell>
          <cell r="N40">
            <v>206340.49</v>
          </cell>
          <cell r="O40">
            <v>207600.36</v>
          </cell>
        </row>
        <row r="41">
          <cell r="A41" t="str">
            <v>RFOPOG40</v>
          </cell>
          <cell r="B41">
            <v>0</v>
          </cell>
          <cell r="C41">
            <v>0</v>
          </cell>
          <cell r="D41">
            <v>0</v>
          </cell>
          <cell r="E41">
            <v>0</v>
          </cell>
          <cell r="F41">
            <v>0</v>
          </cell>
          <cell r="G41">
            <v>0</v>
          </cell>
          <cell r="H41">
            <v>0</v>
          </cell>
          <cell r="I41">
            <v>0</v>
          </cell>
          <cell r="J41">
            <v>82558.83</v>
          </cell>
          <cell r="K41">
            <v>94889.86</v>
          </cell>
          <cell r="L41">
            <v>94889.86</v>
          </cell>
          <cell r="M41">
            <v>95169.2</v>
          </cell>
          <cell r="N41">
            <v>124285.83</v>
          </cell>
          <cell r="O41">
            <v>183081.08</v>
          </cell>
        </row>
        <row r="42">
          <cell r="A42" t="str">
            <v>RDSPRD80</v>
          </cell>
          <cell r="B42">
            <v>0</v>
          </cell>
          <cell r="C42">
            <v>0</v>
          </cell>
          <cell r="D42">
            <v>0</v>
          </cell>
          <cell r="E42">
            <v>0</v>
          </cell>
          <cell r="F42">
            <v>0</v>
          </cell>
          <cell r="G42">
            <v>0</v>
          </cell>
          <cell r="H42">
            <v>0</v>
          </cell>
          <cell r="I42">
            <v>0</v>
          </cell>
          <cell r="J42">
            <v>0</v>
          </cell>
          <cell r="K42">
            <v>0</v>
          </cell>
          <cell r="L42">
            <v>0</v>
          </cell>
          <cell r="M42">
            <v>0</v>
          </cell>
          <cell r="N42">
            <v>0</v>
          </cell>
          <cell r="O42">
            <v>151579.05000000002</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row>
        <row r="46">
          <cell r="A46" t="str">
            <v>RDOPOLAB</v>
          </cell>
          <cell r="B46">
            <v>0</v>
          </cell>
          <cell r="C46">
            <v>0</v>
          </cell>
          <cell r="D46">
            <v>921728.24</v>
          </cell>
          <cell r="E46">
            <v>921728.24</v>
          </cell>
          <cell r="F46">
            <v>921728.24</v>
          </cell>
          <cell r="G46">
            <v>921728.24</v>
          </cell>
          <cell r="H46">
            <v>0</v>
          </cell>
          <cell r="I46">
            <v>0</v>
          </cell>
          <cell r="J46">
            <v>0</v>
          </cell>
          <cell r="K46">
            <v>0</v>
          </cell>
          <cell r="L46">
            <v>0</v>
          </cell>
          <cell r="M46">
            <v>0</v>
          </cell>
          <cell r="N46">
            <v>0</v>
          </cell>
          <cell r="O46">
            <v>0</v>
          </cell>
        </row>
        <row r="47">
          <cell r="A47" t="str">
            <v>ROOPOXXX</v>
          </cell>
          <cell r="B47">
            <v>363485.07</v>
          </cell>
          <cell r="C47">
            <v>7673.7</v>
          </cell>
          <cell r="D47">
            <v>1081082.7</v>
          </cell>
          <cell r="E47">
            <v>1081082.7</v>
          </cell>
          <cell r="F47">
            <v>159354.46</v>
          </cell>
          <cell r="G47">
            <v>159354.46</v>
          </cell>
          <cell r="H47">
            <v>0</v>
          </cell>
          <cell r="I47">
            <v>0</v>
          </cell>
          <cell r="J47">
            <v>0</v>
          </cell>
          <cell r="K47">
            <v>0</v>
          </cell>
          <cell r="L47">
            <v>0</v>
          </cell>
          <cell r="M47">
            <v>0</v>
          </cell>
          <cell r="N47">
            <v>0</v>
          </cell>
          <cell r="O47">
            <v>0</v>
          </cell>
        </row>
        <row r="50">
          <cell r="A50" t="str">
            <v>Subtotal</v>
          </cell>
          <cell r="B50">
            <v>13541507.07</v>
          </cell>
          <cell r="C50">
            <v>845683.23</v>
          </cell>
          <cell r="D50">
            <v>23542413.050000004</v>
          </cell>
          <cell r="E50">
            <v>35780172.300000019</v>
          </cell>
          <cell r="F50">
            <v>53204335.840000004</v>
          </cell>
          <cell r="G50">
            <v>67836828.519999996</v>
          </cell>
          <cell r="H50">
            <v>81125317.419999987</v>
          </cell>
          <cell r="I50">
            <v>90615791.179999977</v>
          </cell>
          <cell r="J50">
            <v>101372918.61000001</v>
          </cell>
          <cell r="K50">
            <v>111757497.58999999</v>
          </cell>
          <cell r="L50">
            <v>125141802.36000004</v>
          </cell>
          <cell r="M50">
            <v>135711507.58999997</v>
          </cell>
          <cell r="N50">
            <v>142921055.79000002</v>
          </cell>
          <cell r="O50">
            <v>159965173.63000005</v>
          </cell>
        </row>
        <row r="52">
          <cell r="A52" t="str">
            <v>Other :</v>
          </cell>
        </row>
        <row r="53">
          <cell r="A53" t="str">
            <v>X0069</v>
          </cell>
          <cell r="B53">
            <v>0</v>
          </cell>
          <cell r="C53">
            <v>0</v>
          </cell>
          <cell r="D53">
            <v>0</v>
          </cell>
          <cell r="E53">
            <v>0</v>
          </cell>
          <cell r="F53">
            <v>0</v>
          </cell>
          <cell r="G53">
            <v>0</v>
          </cell>
          <cell r="H53">
            <v>0</v>
          </cell>
          <cell r="I53">
            <v>0</v>
          </cell>
          <cell r="J53">
            <v>0</v>
          </cell>
          <cell r="K53">
            <v>0</v>
          </cell>
          <cell r="L53">
            <v>0</v>
          </cell>
          <cell r="M53">
            <v>0</v>
          </cell>
          <cell r="N53">
            <v>0</v>
          </cell>
          <cell r="O53">
            <v>0</v>
          </cell>
        </row>
        <row r="54">
          <cell r="A54" t="str">
            <v>X0090</v>
          </cell>
          <cell r="B54">
            <v>0</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X0091</v>
          </cell>
          <cell r="B55">
            <v>0</v>
          </cell>
          <cell r="C55">
            <v>0</v>
          </cell>
          <cell r="D55">
            <v>0</v>
          </cell>
          <cell r="E55">
            <v>0</v>
          </cell>
          <cell r="F55">
            <v>0</v>
          </cell>
          <cell r="G55">
            <v>0</v>
          </cell>
          <cell r="H55">
            <v>0</v>
          </cell>
          <cell r="I55">
            <v>0</v>
          </cell>
          <cell r="J55">
            <v>0</v>
          </cell>
          <cell r="K55">
            <v>0</v>
          </cell>
          <cell r="L55">
            <v>0</v>
          </cell>
          <cell r="M55">
            <v>0</v>
          </cell>
          <cell r="N55">
            <v>0</v>
          </cell>
          <cell r="O55">
            <v>0</v>
          </cell>
        </row>
        <row r="56">
          <cell r="A56" t="str">
            <v>X0092</v>
          </cell>
          <cell r="B56">
            <v>0</v>
          </cell>
          <cell r="C56">
            <v>0</v>
          </cell>
          <cell r="D56">
            <v>0</v>
          </cell>
          <cell r="E56">
            <v>0</v>
          </cell>
          <cell r="F56">
            <v>0</v>
          </cell>
          <cell r="G56">
            <v>0</v>
          </cell>
          <cell r="H56">
            <v>0</v>
          </cell>
          <cell r="I56">
            <v>0</v>
          </cell>
          <cell r="J56">
            <v>0</v>
          </cell>
          <cell r="K56">
            <v>0</v>
          </cell>
          <cell r="L56">
            <v>0</v>
          </cell>
          <cell r="M56">
            <v>0</v>
          </cell>
          <cell r="N56">
            <v>0</v>
          </cell>
          <cell r="O56">
            <v>0</v>
          </cell>
        </row>
        <row r="57">
          <cell r="A57" t="str">
            <v>X0094</v>
          </cell>
          <cell r="B57">
            <v>0</v>
          </cell>
          <cell r="C57">
            <v>0</v>
          </cell>
          <cell r="D57">
            <v>0</v>
          </cell>
          <cell r="E57">
            <v>0</v>
          </cell>
          <cell r="F57">
            <v>0</v>
          </cell>
          <cell r="G57">
            <v>0</v>
          </cell>
          <cell r="H57">
            <v>0</v>
          </cell>
          <cell r="I57">
            <v>0</v>
          </cell>
          <cell r="J57">
            <v>0</v>
          </cell>
          <cell r="K57">
            <v>0</v>
          </cell>
          <cell r="L57">
            <v>0</v>
          </cell>
          <cell r="M57">
            <v>0</v>
          </cell>
          <cell r="N57">
            <v>0</v>
          </cell>
          <cell r="O57">
            <v>0</v>
          </cell>
        </row>
        <row r="58">
          <cell r="A58" t="str">
            <v>X0095</v>
          </cell>
          <cell r="B58">
            <v>0</v>
          </cell>
          <cell r="C58">
            <v>0</v>
          </cell>
          <cell r="D58">
            <v>0</v>
          </cell>
          <cell r="E58">
            <v>0</v>
          </cell>
          <cell r="F58">
            <v>0</v>
          </cell>
          <cell r="G58">
            <v>0</v>
          </cell>
          <cell r="H58">
            <v>0</v>
          </cell>
          <cell r="I58">
            <v>0</v>
          </cell>
          <cell r="J58">
            <v>0</v>
          </cell>
          <cell r="K58">
            <v>0</v>
          </cell>
          <cell r="L58">
            <v>0</v>
          </cell>
          <cell r="M58">
            <v>0</v>
          </cell>
          <cell r="N58">
            <v>0</v>
          </cell>
          <cell r="O58">
            <v>0</v>
          </cell>
        </row>
        <row r="59">
          <cell r="A59" t="str">
            <v>X0097</v>
          </cell>
          <cell r="B59">
            <v>0</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X0098</v>
          </cell>
          <cell r="B60">
            <v>0</v>
          </cell>
          <cell r="C60">
            <v>0</v>
          </cell>
          <cell r="D60">
            <v>0</v>
          </cell>
          <cell r="E60">
            <v>0</v>
          </cell>
          <cell r="F60">
            <v>0</v>
          </cell>
          <cell r="G60">
            <v>0</v>
          </cell>
          <cell r="H60">
            <v>0</v>
          </cell>
          <cell r="I60">
            <v>0</v>
          </cell>
          <cell r="J60">
            <v>0</v>
          </cell>
          <cell r="K60">
            <v>0</v>
          </cell>
          <cell r="L60">
            <v>0</v>
          </cell>
          <cell r="M60">
            <v>0</v>
          </cell>
          <cell r="N60">
            <v>0</v>
          </cell>
          <cell r="O60">
            <v>0</v>
          </cell>
        </row>
        <row r="61">
          <cell r="A61" t="str">
            <v>X0099</v>
          </cell>
          <cell r="B61">
            <v>0</v>
          </cell>
          <cell r="C61">
            <v>0</v>
          </cell>
          <cell r="D61">
            <v>0</v>
          </cell>
          <cell r="E61">
            <v>0</v>
          </cell>
          <cell r="F61">
            <v>0</v>
          </cell>
          <cell r="G61">
            <v>0</v>
          </cell>
          <cell r="H61">
            <v>0</v>
          </cell>
          <cell r="I61">
            <v>0</v>
          </cell>
          <cell r="J61">
            <v>0</v>
          </cell>
          <cell r="K61">
            <v>0</v>
          </cell>
          <cell r="L61">
            <v>0</v>
          </cell>
          <cell r="M61">
            <v>0</v>
          </cell>
          <cell r="N61">
            <v>0</v>
          </cell>
          <cell r="O61">
            <v>0</v>
          </cell>
        </row>
        <row r="62">
          <cell r="A62" t="str">
            <v>X0100</v>
          </cell>
          <cell r="B62">
            <v>0</v>
          </cell>
          <cell r="C62">
            <v>0</v>
          </cell>
          <cell r="D62">
            <v>0</v>
          </cell>
          <cell r="E62">
            <v>0</v>
          </cell>
          <cell r="F62">
            <v>0</v>
          </cell>
          <cell r="G62">
            <v>0</v>
          </cell>
          <cell r="H62">
            <v>0</v>
          </cell>
          <cell r="I62">
            <v>0</v>
          </cell>
          <cell r="J62">
            <v>0</v>
          </cell>
          <cell r="K62">
            <v>0</v>
          </cell>
          <cell r="L62">
            <v>0</v>
          </cell>
          <cell r="M62">
            <v>0</v>
          </cell>
          <cell r="N62">
            <v>0</v>
          </cell>
          <cell r="O62">
            <v>0</v>
          </cell>
        </row>
        <row r="63">
          <cell r="A63" t="str">
            <v>05999</v>
          </cell>
          <cell r="B63">
            <v>0</v>
          </cell>
          <cell r="C63">
            <v>0</v>
          </cell>
          <cell r="D63">
            <v>0</v>
          </cell>
          <cell r="E63">
            <v>0</v>
          </cell>
          <cell r="F63">
            <v>0</v>
          </cell>
          <cell r="G63">
            <v>0</v>
          </cell>
          <cell r="H63">
            <v>0</v>
          </cell>
          <cell r="I63">
            <v>0</v>
          </cell>
          <cell r="J63">
            <v>0</v>
          </cell>
          <cell r="K63">
            <v>0</v>
          </cell>
          <cell r="L63">
            <v>0</v>
          </cell>
          <cell r="M63">
            <v>0</v>
          </cell>
          <cell r="N63">
            <v>0</v>
          </cell>
          <cell r="O63">
            <v>0</v>
          </cell>
        </row>
        <row r="65">
          <cell r="A65" t="str">
            <v>Reconciling items:</v>
          </cell>
        </row>
        <row r="66">
          <cell r="A66" t="str">
            <v>Adjustments</v>
          </cell>
          <cell r="B66">
            <v>0</v>
          </cell>
          <cell r="C66">
            <v>0</v>
          </cell>
          <cell r="D66">
            <v>0</v>
          </cell>
          <cell r="E66">
            <v>0</v>
          </cell>
          <cell r="F66">
            <v>0</v>
          </cell>
          <cell r="G66">
            <v>0</v>
          </cell>
          <cell r="H66">
            <v>0</v>
          </cell>
          <cell r="I66">
            <v>0</v>
          </cell>
          <cell r="J66">
            <v>0</v>
          </cell>
          <cell r="K66">
            <v>0</v>
          </cell>
          <cell r="L66">
            <v>0</v>
          </cell>
          <cell r="M66">
            <v>0</v>
          </cell>
          <cell r="N66">
            <v>0</v>
          </cell>
          <cell r="O66">
            <v>0</v>
          </cell>
        </row>
        <row r="67">
          <cell r="B67" t="str">
            <v>.</v>
          </cell>
          <cell r="O67" t="str">
            <v>.</v>
          </cell>
        </row>
        <row r="68">
          <cell r="A68" t="str">
            <v>Total</v>
          </cell>
          <cell r="B68">
            <v>13541507.07</v>
          </cell>
          <cell r="C68">
            <v>845683.23</v>
          </cell>
          <cell r="D68">
            <v>23542413.050000004</v>
          </cell>
          <cell r="E68">
            <v>35780172.300000019</v>
          </cell>
          <cell r="F68">
            <v>53204335.840000004</v>
          </cell>
          <cell r="G68">
            <v>67836828.519999996</v>
          </cell>
          <cell r="H68">
            <v>81125317.419999987</v>
          </cell>
          <cell r="I68">
            <v>90615791.179999977</v>
          </cell>
          <cell r="J68">
            <v>101372918.61000001</v>
          </cell>
          <cell r="K68">
            <v>111757497.58999999</v>
          </cell>
          <cell r="L68">
            <v>125141802.36000004</v>
          </cell>
          <cell r="M68">
            <v>135711507.58999997</v>
          </cell>
          <cell r="N68">
            <v>142921055.79000002</v>
          </cell>
          <cell r="O68">
            <v>159965173.63000005</v>
          </cell>
        </row>
        <row r="69">
          <cell r="A69" t="str">
            <v>CCRF in CWIP</v>
          </cell>
          <cell r="D69">
            <v>0</v>
          </cell>
          <cell r="E69">
            <v>0</v>
          </cell>
          <cell r="F69">
            <v>0</v>
          </cell>
          <cell r="G69">
            <v>0</v>
          </cell>
          <cell r="H69">
            <v>0</v>
          </cell>
          <cell r="I69">
            <v>0</v>
          </cell>
          <cell r="J69">
            <v>0</v>
          </cell>
          <cell r="K69">
            <v>0</v>
          </cell>
          <cell r="L69">
            <v>0</v>
          </cell>
          <cell r="M69">
            <v>0</v>
          </cell>
          <cell r="N69">
            <v>0</v>
          </cell>
          <cell r="O69">
            <v>0</v>
          </cell>
        </row>
        <row r="70">
          <cell r="A70" t="str">
            <v>Subtotal</v>
          </cell>
          <cell r="D70">
            <v>23542413.050000004</v>
          </cell>
          <cell r="E70">
            <v>35780172.300000019</v>
          </cell>
          <cell r="F70">
            <v>53204335.840000004</v>
          </cell>
          <cell r="G70">
            <v>67836828.519999996</v>
          </cell>
          <cell r="H70">
            <v>81125317.419999987</v>
          </cell>
          <cell r="I70">
            <v>90615791.179999977</v>
          </cell>
          <cell r="J70">
            <v>101372918.61000001</v>
          </cell>
          <cell r="K70">
            <v>111757497.58999999</v>
          </cell>
          <cell r="L70">
            <v>125141802.36000004</v>
          </cell>
          <cell r="M70">
            <v>135711507.58999997</v>
          </cell>
          <cell r="N70">
            <v>142921055.79000002</v>
          </cell>
          <cell r="O70">
            <v>159965173.63000005</v>
          </cell>
        </row>
        <row r="71">
          <cell r="A71" t="str">
            <v>X0094</v>
          </cell>
          <cell r="B71">
            <v>0</v>
          </cell>
          <cell r="C71">
            <v>0</v>
          </cell>
          <cell r="D71">
            <v>0</v>
          </cell>
          <cell r="E71">
            <v>0</v>
          </cell>
          <cell r="F71">
            <v>0</v>
          </cell>
          <cell r="G71">
            <v>0</v>
          </cell>
          <cell r="H71">
            <v>0</v>
          </cell>
          <cell r="I71">
            <v>0</v>
          </cell>
          <cell r="J71">
            <v>0</v>
          </cell>
          <cell r="K71">
            <v>0</v>
          </cell>
          <cell r="L71">
            <v>0</v>
          </cell>
          <cell r="M71">
            <v>0</v>
          </cell>
          <cell r="N71">
            <v>0</v>
          </cell>
          <cell r="O71">
            <v>0</v>
          </cell>
        </row>
        <row r="72">
          <cell r="A72" t="str">
            <v>X0097</v>
          </cell>
          <cell r="B72">
            <v>0</v>
          </cell>
          <cell r="C72">
            <v>0</v>
          </cell>
          <cell r="D72">
            <v>33674437.829999998</v>
          </cell>
          <cell r="E72">
            <v>33977425.409999996</v>
          </cell>
          <cell r="F72">
            <v>34141550.009999998</v>
          </cell>
          <cell r="G72">
            <v>34479321.130000003</v>
          </cell>
          <cell r="H72">
            <v>34915484.689999998</v>
          </cell>
          <cell r="I72">
            <v>38529114.980000004</v>
          </cell>
          <cell r="J72">
            <v>38228438.320000008</v>
          </cell>
          <cell r="K72">
            <v>38300554.079999998</v>
          </cell>
          <cell r="L72">
            <v>38364587.719999999</v>
          </cell>
          <cell r="M72">
            <v>38459506.850000001</v>
          </cell>
          <cell r="N72">
            <v>38513563.780000001</v>
          </cell>
          <cell r="O72">
            <v>38712655</v>
          </cell>
        </row>
        <row r="73">
          <cell r="A73" t="str">
            <v>JOB BALANCE LESS AFUDC</v>
          </cell>
          <cell r="D73">
            <v>57216850.880000003</v>
          </cell>
          <cell r="E73">
            <v>69757597.710000008</v>
          </cell>
          <cell r="F73">
            <v>87345885.849999994</v>
          </cell>
          <cell r="G73">
            <v>102316149.65000001</v>
          </cell>
          <cell r="H73">
            <v>116040802.10999998</v>
          </cell>
          <cell r="I73">
            <v>129144906.15999998</v>
          </cell>
          <cell r="J73">
            <v>139601356.93000001</v>
          </cell>
          <cell r="K73">
            <v>150058051.66999999</v>
          </cell>
          <cell r="L73">
            <v>163506390.08000004</v>
          </cell>
          <cell r="M73">
            <v>174171014.43999997</v>
          </cell>
          <cell r="N73">
            <v>181435328.57000002</v>
          </cell>
          <cell r="O73">
            <v>198677828.63000005</v>
          </cell>
        </row>
        <row r="75">
          <cell r="B75">
            <v>13541507.07</v>
          </cell>
        </row>
      </sheetData>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ow r="7">
          <cell r="E7">
            <v>2184157708</v>
          </cell>
        </row>
        <row r="8">
          <cell r="E8">
            <v>2414432155</v>
          </cell>
        </row>
        <row r="9">
          <cell r="E9">
            <v>266368947</v>
          </cell>
        </row>
        <row r="10">
          <cell r="E10">
            <v>2999683</v>
          </cell>
        </row>
        <row r="11">
          <cell r="E11">
            <v>99113978</v>
          </cell>
        </row>
        <row r="12">
          <cell r="E12">
            <v>8007664</v>
          </cell>
        </row>
        <row r="13">
          <cell r="E13">
            <v>195089051</v>
          </cell>
        </row>
        <row r="14">
          <cell r="E14">
            <v>213604554</v>
          </cell>
        </row>
      </sheetData>
      <sheetData sheetId="113" refreshError="1"/>
      <sheetData sheetId="114" refreshError="1"/>
      <sheetData sheetId="115" refreshError="1">
        <row r="14">
          <cell r="B14" t="str">
            <v>STARTING</v>
          </cell>
          <cell r="E14" t="str">
            <v>PRINCIPAL</v>
          </cell>
          <cell r="F14" t="str">
            <v>ENDING</v>
          </cell>
        </row>
        <row r="15">
          <cell r="A15" t="str">
            <v>PERIOD</v>
          </cell>
          <cell r="B15" t="str">
            <v>BALANCE</v>
          </cell>
          <cell r="C15" t="str">
            <v>TOTAL</v>
          </cell>
          <cell r="D15" t="str">
            <v>RETURN</v>
          </cell>
          <cell r="E15" t="str">
            <v>AMORTIZATION</v>
          </cell>
          <cell r="F15" t="str">
            <v>BALANCE</v>
          </cell>
        </row>
        <row r="16">
          <cell r="A16">
            <v>37803</v>
          </cell>
          <cell r="B16">
            <v>169931640.97767127</v>
          </cell>
          <cell r="F16">
            <v>169931640.97767127</v>
          </cell>
        </row>
        <row r="17">
          <cell r="A17">
            <v>37834</v>
          </cell>
          <cell r="B17">
            <v>169931640.97767127</v>
          </cell>
          <cell r="C17">
            <v>3955157.4647271265</v>
          </cell>
          <cell r="D17">
            <v>770356.77243210969</v>
          </cell>
          <cell r="E17">
            <v>3184800.6922950167</v>
          </cell>
          <cell r="F17">
            <v>166746840.28537625</v>
          </cell>
        </row>
        <row r="18">
          <cell r="A18">
            <v>37865</v>
          </cell>
          <cell r="B18">
            <v>166746840.28537625</v>
          </cell>
          <cell r="C18">
            <v>3955157.4647271265</v>
          </cell>
          <cell r="D18">
            <v>763137.89086290763</v>
          </cell>
          <cell r="E18">
            <v>3192019.5738642188</v>
          </cell>
          <cell r="F18">
            <v>163554820.71151203</v>
          </cell>
        </row>
        <row r="19">
          <cell r="A19">
            <v>37895</v>
          </cell>
          <cell r="B19">
            <v>163554820.71151203</v>
          </cell>
          <cell r="C19">
            <v>3955157.4647271265</v>
          </cell>
          <cell r="D19">
            <v>748683.76492628001</v>
          </cell>
          <cell r="E19">
            <v>3206473.6998008466</v>
          </cell>
          <cell r="F19">
            <v>160348347.01171118</v>
          </cell>
        </row>
        <row r="20">
          <cell r="A20">
            <v>37926</v>
          </cell>
          <cell r="B20">
            <v>160348347.01171118</v>
          </cell>
          <cell r="C20">
            <v>3955157.4647271265</v>
          </cell>
          <cell r="D20">
            <v>734180.51350597257</v>
          </cell>
          <cell r="E20">
            <v>3220976.9512211541</v>
          </cell>
          <cell r="F20">
            <v>157127370.06049001</v>
          </cell>
        </row>
        <row r="21">
          <cell r="A21">
            <v>37956</v>
          </cell>
          <cell r="B21">
            <v>157127370.06049001</v>
          </cell>
          <cell r="C21">
            <v>3955157.4647271265</v>
          </cell>
          <cell r="D21">
            <v>719611.62536365597</v>
          </cell>
          <cell r="E21">
            <v>3235545.8393634707</v>
          </cell>
          <cell r="F21">
            <v>153891824.22112656</v>
          </cell>
        </row>
        <row r="22">
          <cell r="A22">
            <v>37987</v>
          </cell>
          <cell r="B22">
            <v>153891824.22112656</v>
          </cell>
          <cell r="C22">
            <v>3955157.4647271265</v>
          </cell>
          <cell r="D22">
            <v>704976.84037166415</v>
          </cell>
          <cell r="E22">
            <v>3250180.6243554624</v>
          </cell>
          <cell r="F22">
            <v>150641643.59677109</v>
          </cell>
        </row>
        <row r="23">
          <cell r="A23">
            <v>38018</v>
          </cell>
          <cell r="B23">
            <v>150641643.59677109</v>
          </cell>
          <cell r="C23">
            <v>3955157.4647271265</v>
          </cell>
          <cell r="D23">
            <v>690275.8603872346</v>
          </cell>
          <cell r="E23">
            <v>3264881.604339892</v>
          </cell>
          <cell r="F23">
            <v>147376761.99243119</v>
          </cell>
        </row>
        <row r="24">
          <cell r="A24">
            <v>38047</v>
          </cell>
          <cell r="B24">
            <v>147376761.99243119</v>
          </cell>
          <cell r="C24">
            <v>3955157.4647271265</v>
          </cell>
          <cell r="D24">
            <v>675508.38600219181</v>
          </cell>
          <cell r="E24">
            <v>3279649.0787249347</v>
          </cell>
          <cell r="F24">
            <v>144097112.91370627</v>
          </cell>
        </row>
        <row r="25">
          <cell r="A25">
            <v>38078</v>
          </cell>
          <cell r="B25">
            <v>144097112.91370627</v>
          </cell>
          <cell r="C25">
            <v>3955157.4647271265</v>
          </cell>
          <cell r="D25">
            <v>660674.11645391153</v>
          </cell>
          <cell r="E25">
            <v>3294483.3482732149</v>
          </cell>
          <cell r="F25">
            <v>140802629.56543306</v>
          </cell>
        </row>
        <row r="26">
          <cell r="A26">
            <v>38108</v>
          </cell>
          <cell r="B26">
            <v>140802629.56543306</v>
          </cell>
          <cell r="C26">
            <v>3955157.4647271265</v>
          </cell>
          <cell r="D26">
            <v>645772.74961938243</v>
          </cell>
          <cell r="E26">
            <v>3309384.7151077441</v>
          </cell>
          <cell r="F26">
            <v>137493244.85032532</v>
          </cell>
        </row>
        <row r="27">
          <cell r="A27">
            <v>38139</v>
          </cell>
          <cell r="B27">
            <v>137493244.85032532</v>
          </cell>
          <cell r="C27">
            <v>3955157.4647271265</v>
          </cell>
          <cell r="D27">
            <v>630803.98200905218</v>
          </cell>
          <cell r="E27">
            <v>3324353.4827180742</v>
          </cell>
          <cell r="F27">
            <v>134168891.36760724</v>
          </cell>
        </row>
        <row r="28">
          <cell r="A28">
            <v>38169</v>
          </cell>
          <cell r="B28">
            <v>134168891.36760724</v>
          </cell>
          <cell r="C28">
            <v>3955157.4647271265</v>
          </cell>
          <cell r="D28">
            <v>615767.50876064715</v>
          </cell>
          <cell r="E28">
            <v>3339389.9559664791</v>
          </cell>
          <cell r="F28">
            <v>130829501.41164076</v>
          </cell>
        </row>
        <row r="29">
          <cell r="A29">
            <v>38200</v>
          </cell>
          <cell r="B29">
            <v>130829501.41164076</v>
          </cell>
          <cell r="C29">
            <v>3955157.4647271265</v>
          </cell>
          <cell r="D29">
            <v>600663.02363296202</v>
          </cell>
          <cell r="E29">
            <v>3354494.4410941647</v>
          </cell>
          <cell r="F29">
            <v>127475006.9705466</v>
          </cell>
        </row>
        <row r="30">
          <cell r="A30">
            <v>38231</v>
          </cell>
          <cell r="B30">
            <v>127475006.9705466</v>
          </cell>
          <cell r="C30">
            <v>3955157.4647271265</v>
          </cell>
          <cell r="D30">
            <v>585490.2189996246</v>
          </cell>
          <cell r="E30">
            <v>3369667.2457275018</v>
          </cell>
          <cell r="F30">
            <v>124105339.72481909</v>
          </cell>
        </row>
        <row r="31">
          <cell r="A31">
            <v>38261</v>
          </cell>
          <cell r="B31">
            <v>124105339.72481909</v>
          </cell>
          <cell r="C31">
            <v>3955157.4647271265</v>
          </cell>
          <cell r="D31">
            <v>570248.7858428288</v>
          </cell>
          <cell r="E31">
            <v>3384908.6788842976</v>
          </cell>
          <cell r="F31">
            <v>120720431.0459348</v>
          </cell>
        </row>
        <row r="32">
          <cell r="A32">
            <v>38292</v>
          </cell>
          <cell r="B32">
            <v>120720431.0459348</v>
          </cell>
          <cell r="C32">
            <v>3955157.4647271265</v>
          </cell>
          <cell r="D32">
            <v>554938.41374704207</v>
          </cell>
          <cell r="E32">
            <v>3400219.0509800846</v>
          </cell>
          <cell r="F32">
            <v>117320211.99495471</v>
          </cell>
        </row>
        <row r="33">
          <cell r="A33">
            <v>38322</v>
          </cell>
          <cell r="B33">
            <v>117320211.99495471</v>
          </cell>
          <cell r="C33">
            <v>3955157.4647271265</v>
          </cell>
          <cell r="D33">
            <v>539558.79089268285</v>
          </cell>
          <cell r="E33">
            <v>3415598.6738344436</v>
          </cell>
          <cell r="F33">
            <v>113904613.32112026</v>
          </cell>
        </row>
        <row r="34">
          <cell r="A34">
            <v>38353</v>
          </cell>
          <cell r="B34">
            <v>113904613.32112026</v>
          </cell>
          <cell r="C34">
            <v>3955157.4647271265</v>
          </cell>
          <cell r="D34">
            <v>524109.60404976987</v>
          </cell>
          <cell r="E34">
            <v>3431047.8606773568</v>
          </cell>
          <cell r="F34">
            <v>110473565.4604429</v>
          </cell>
        </row>
        <row r="35">
          <cell r="A35">
            <v>38384</v>
          </cell>
          <cell r="B35">
            <v>110473565.4604429</v>
          </cell>
          <cell r="C35">
            <v>3955157.4647271265</v>
          </cell>
          <cell r="D35">
            <v>508590.53857154312</v>
          </cell>
          <cell r="E35">
            <v>3446566.9261555835</v>
          </cell>
          <cell r="F35">
            <v>107026998.53428732</v>
          </cell>
        </row>
        <row r="36">
          <cell r="A36">
            <v>38412</v>
          </cell>
          <cell r="B36">
            <v>107026998.53428732</v>
          </cell>
          <cell r="C36">
            <v>3955157.4647271265</v>
          </cell>
          <cell r="D36">
            <v>493001.27838805516</v>
          </cell>
          <cell r="E36">
            <v>3462156.1863390715</v>
          </cell>
          <cell r="F36">
            <v>103564842.34794825</v>
          </cell>
        </row>
        <row r="37">
          <cell r="A37">
            <v>38443</v>
          </cell>
          <cell r="B37">
            <v>103564842.34794825</v>
          </cell>
          <cell r="C37">
            <v>3955157.4647271265</v>
          </cell>
          <cell r="D37">
            <v>477341.50599973393</v>
          </cell>
          <cell r="E37">
            <v>3477815.9587273924</v>
          </cell>
          <cell r="F37">
            <v>100087026.38922086</v>
          </cell>
        </row>
        <row r="38">
          <cell r="A38">
            <v>38473</v>
          </cell>
          <cell r="B38">
            <v>100087026.38922086</v>
          </cell>
          <cell r="C38">
            <v>3955157.4647271265</v>
          </cell>
          <cell r="D38">
            <v>461610.90247091663</v>
          </cell>
          <cell r="E38">
            <v>3493546.56225621</v>
          </cell>
          <cell r="F38">
            <v>96593479.826964647</v>
          </cell>
        </row>
        <row r="39">
          <cell r="A39">
            <v>38504</v>
          </cell>
          <cell r="B39">
            <v>96593479.826964647</v>
          </cell>
          <cell r="C39">
            <v>3955157.4647271265</v>
          </cell>
          <cell r="D39">
            <v>445809.14742335374</v>
          </cell>
          <cell r="E39">
            <v>3509348.317303773</v>
          </cell>
          <cell r="F39">
            <v>93084131.50966087</v>
          </cell>
        </row>
        <row r="40">
          <cell r="A40">
            <v>38534</v>
          </cell>
          <cell r="B40">
            <v>93084131.50966087</v>
          </cell>
          <cell r="C40">
            <v>3955157.4647271265</v>
          </cell>
          <cell r="D40">
            <v>429935.91902968445</v>
          </cell>
          <cell r="E40">
            <v>3525221.5456974423</v>
          </cell>
          <cell r="F40">
            <v>89558909.963963434</v>
          </cell>
        </row>
        <row r="41">
          <cell r="A41">
            <v>38565</v>
          </cell>
          <cell r="B41">
            <v>89558909.963963434</v>
          </cell>
          <cell r="C41">
            <v>3955157.4647271265</v>
          </cell>
          <cell r="D41">
            <v>413990.89400688169</v>
          </cell>
          <cell r="E41">
            <v>3541166.5707202447</v>
          </cell>
          <cell r="F41">
            <v>86017743.393243194</v>
          </cell>
        </row>
        <row r="42">
          <cell r="A42">
            <v>38596</v>
          </cell>
          <cell r="B42">
            <v>86017743.393243194</v>
          </cell>
          <cell r="C42">
            <v>3955157.4647271265</v>
          </cell>
          <cell r="D42">
            <v>397973.74760966835</v>
          </cell>
          <cell r="E42">
            <v>3557183.7171174581</v>
          </cell>
          <cell r="F42">
            <v>82460559.676125735</v>
          </cell>
        </row>
        <row r="43">
          <cell r="A43">
            <v>38626</v>
          </cell>
          <cell r="B43">
            <v>82460559.676125735</v>
          </cell>
          <cell r="C43">
            <v>3955157.4647271265</v>
          </cell>
          <cell r="D43">
            <v>381884.15362390288</v>
          </cell>
          <cell r="E43">
            <v>3573273.3111032238</v>
          </cell>
          <cell r="F43">
            <v>78887286.36502251</v>
          </cell>
        </row>
        <row r="44">
          <cell r="A44">
            <v>38657</v>
          </cell>
          <cell r="B44">
            <v>78887286.36502251</v>
          </cell>
          <cell r="C44">
            <v>3955157.4647271265</v>
          </cell>
          <cell r="D44">
            <v>365721.78435993596</v>
          </cell>
          <cell r="E44">
            <v>3589435.6803671904</v>
          </cell>
          <cell r="F44">
            <v>75297850.684655324</v>
          </cell>
        </row>
        <row r="45">
          <cell r="A45">
            <v>38687</v>
          </cell>
          <cell r="B45">
            <v>75297850.684655324</v>
          </cell>
          <cell r="C45">
            <v>3955157.4647271265</v>
          </cell>
          <cell r="D45">
            <v>349486.31064593641</v>
          </cell>
          <cell r="E45">
            <v>3605671.15408119</v>
          </cell>
          <cell r="F45">
            <v>71692179.530574128</v>
          </cell>
        </row>
        <row r="46">
          <cell r="A46">
            <v>38718</v>
          </cell>
          <cell r="B46">
            <v>71692179.530574128</v>
          </cell>
          <cell r="C46">
            <v>3955157.4647271265</v>
          </cell>
          <cell r="D46">
            <v>333177.40182118671</v>
          </cell>
          <cell r="E46">
            <v>3621980.0629059398</v>
          </cell>
          <cell r="F46">
            <v>68070199.467668191</v>
          </cell>
        </row>
        <row r="47">
          <cell r="A47">
            <v>38749</v>
          </cell>
          <cell r="B47">
            <v>68070199.467668191</v>
          </cell>
          <cell r="C47">
            <v>3955157.4647271265</v>
          </cell>
          <cell r="D47">
            <v>316794.72572934924</v>
          </cell>
          <cell r="E47">
            <v>3638362.7389977775</v>
          </cell>
          <cell r="F47">
            <v>64431836.728670411</v>
          </cell>
        </row>
        <row r="48">
          <cell r="A48">
            <v>38777</v>
          </cell>
          <cell r="B48">
            <v>64431836.728670411</v>
          </cell>
          <cell r="C48">
            <v>3955157.4647271265</v>
          </cell>
          <cell r="D48">
            <v>300337.9487117008</v>
          </cell>
          <cell r="E48">
            <v>3654819.5160154258</v>
          </cell>
          <cell r="F48">
            <v>60777017.212654985</v>
          </cell>
        </row>
        <row r="49">
          <cell r="A49">
            <v>38808</v>
          </cell>
          <cell r="B49">
            <v>60777017.212654985</v>
          </cell>
          <cell r="C49">
            <v>3955157.4647271265</v>
          </cell>
          <cell r="D49">
            <v>283806.7356003375</v>
          </cell>
          <cell r="E49">
            <v>3671350.7291267891</v>
          </cell>
          <cell r="F49">
            <v>57105666.483528197</v>
          </cell>
        </row>
        <row r="50">
          <cell r="A50">
            <v>38838</v>
          </cell>
          <cell r="B50">
            <v>57105666.483528197</v>
          </cell>
          <cell r="C50">
            <v>3955157.4647271265</v>
          </cell>
          <cell r="D50">
            <v>267200.7497113485</v>
          </cell>
          <cell r="E50">
            <v>3687956.7150157779</v>
          </cell>
          <cell r="F50">
            <v>53417709.76851242</v>
          </cell>
        </row>
        <row r="51">
          <cell r="A51">
            <v>38869</v>
          </cell>
          <cell r="B51">
            <v>53417709.76851242</v>
          </cell>
          <cell r="C51">
            <v>3955157.4647271265</v>
          </cell>
          <cell r="D51">
            <v>250519.65283795871</v>
          </cell>
          <cell r="E51">
            <v>3704637.8118891679</v>
          </cell>
          <cell r="F51">
            <v>49713071.956623256</v>
          </cell>
        </row>
        <row r="52">
          <cell r="A52">
            <v>38899</v>
          </cell>
          <cell r="B52">
            <v>49713071.956623256</v>
          </cell>
          <cell r="C52">
            <v>3955157.4647271265</v>
          </cell>
          <cell r="D52">
            <v>233763.10524364086</v>
          </cell>
          <cell r="E52">
            <v>3721394.3594834856</v>
          </cell>
          <cell r="F52">
            <v>45991677.597139768</v>
          </cell>
        </row>
        <row r="53">
          <cell r="A53">
            <v>38930</v>
          </cell>
          <cell r="B53">
            <v>45991677.597139768</v>
          </cell>
          <cell r="C53">
            <v>3955157.4647271265</v>
          </cell>
          <cell r="D53">
            <v>216930.76565519618</v>
          </cell>
          <cell r="E53">
            <v>3738226.6990719303</v>
          </cell>
          <cell r="F53">
            <v>42253450.898067839</v>
          </cell>
        </row>
        <row r="54">
          <cell r="A54">
            <v>38961</v>
          </cell>
          <cell r="B54">
            <v>42253450.898067839</v>
          </cell>
          <cell r="C54">
            <v>3955157.4647271265</v>
          </cell>
          <cell r="D54">
            <v>200022.2912558039</v>
          </cell>
          <cell r="E54">
            <v>3755135.1734713227</v>
          </cell>
          <cell r="F54">
            <v>38498315.724596515</v>
          </cell>
        </row>
        <row r="55">
          <cell r="A55">
            <v>38991</v>
          </cell>
          <cell r="B55">
            <v>38498315.724596515</v>
          </cell>
          <cell r="C55">
            <v>3955157.4647271265</v>
          </cell>
          <cell r="D55">
            <v>183037.33767803921</v>
          </cell>
          <cell r="E55">
            <v>3772120.1270490875</v>
          </cell>
          <cell r="F55">
            <v>34726195.597547427</v>
          </cell>
        </row>
        <row r="56">
          <cell r="A56">
            <v>39022</v>
          </cell>
          <cell r="B56">
            <v>34726195.597547427</v>
          </cell>
          <cell r="C56">
            <v>3955157.4647271265</v>
          </cell>
          <cell r="D56">
            <v>165975.55899685959</v>
          </cell>
          <cell r="E56">
            <v>3789181.9057302671</v>
          </cell>
          <cell r="F56">
            <v>30937013.691817161</v>
          </cell>
        </row>
        <row r="57">
          <cell r="A57">
            <v>39052</v>
          </cell>
          <cell r="B57">
            <v>30937013.691817161</v>
          </cell>
          <cell r="C57">
            <v>3955157.4647271265</v>
          </cell>
          <cell r="D57">
            <v>148836.60772255971</v>
          </cell>
          <cell r="E57">
            <v>3806320.857004567</v>
          </cell>
          <cell r="F57">
            <v>27130692.834812593</v>
          </cell>
        </row>
        <row r="58">
          <cell r="A58">
            <v>39083</v>
          </cell>
          <cell r="B58">
            <v>27130692.834812593</v>
          </cell>
          <cell r="C58">
            <v>3955157.4647271265</v>
          </cell>
          <cell r="D58">
            <v>131620.1347936941</v>
          </cell>
          <cell r="E58">
            <v>3823537.3299334324</v>
          </cell>
          <cell r="F58">
            <v>23307155.504879162</v>
          </cell>
        </row>
        <row r="59">
          <cell r="A59">
            <v>39114</v>
          </cell>
          <cell r="B59">
            <v>23307155.504879162</v>
          </cell>
          <cell r="C59">
            <v>3955157.4647271265</v>
          </cell>
          <cell r="D59">
            <v>114325.78956996796</v>
          </cell>
          <cell r="E59">
            <v>3840831.6751571586</v>
          </cell>
          <cell r="F59">
            <v>19466323.829722002</v>
          </cell>
        </row>
        <row r="60">
          <cell r="A60">
            <v>39142</v>
          </cell>
          <cell r="B60">
            <v>19466323.829722002</v>
          </cell>
          <cell r="C60">
            <v>3955157.4647271265</v>
          </cell>
          <cell r="D60">
            <v>96953.219825095963</v>
          </cell>
          <cell r="E60">
            <v>3858204.2449020306</v>
          </cell>
          <cell r="F60">
            <v>15608119.584819973</v>
          </cell>
        </row>
        <row r="61">
          <cell r="A61">
            <v>39173</v>
          </cell>
          <cell r="B61">
            <v>15608119.584819973</v>
          </cell>
          <cell r="C61">
            <v>3955157.4647271265</v>
          </cell>
          <cell r="D61">
            <v>79502.07173962846</v>
          </cell>
          <cell r="E61">
            <v>3875655.3929874981</v>
          </cell>
          <cell r="F61">
            <v>11732464.191832475</v>
          </cell>
        </row>
        <row r="62">
          <cell r="A62">
            <v>39203</v>
          </cell>
          <cell r="B62">
            <v>11732464.191832475</v>
          </cell>
          <cell r="C62">
            <v>3955157.4647271265</v>
          </cell>
          <cell r="D62">
            <v>61971.989893745544</v>
          </cell>
          <cell r="E62">
            <v>3893185.4748333809</v>
          </cell>
          <cell r="F62">
            <v>7839278.7169990949</v>
          </cell>
        </row>
        <row r="63">
          <cell r="A63">
            <v>39234</v>
          </cell>
          <cell r="B63">
            <v>7839278.7169990949</v>
          </cell>
          <cell r="C63">
            <v>3955157.4647271265</v>
          </cell>
          <cell r="D63">
            <v>44362.617260018218</v>
          </cell>
          <cell r="E63">
            <v>3910794.8474671082</v>
          </cell>
          <cell r="F63">
            <v>3928483.8695319868</v>
          </cell>
        </row>
        <row r="64">
          <cell r="A64">
            <v>39264</v>
          </cell>
          <cell r="B64">
            <v>3928483.8695319868</v>
          </cell>
          <cell r="C64">
            <v>3955157.4647271265</v>
          </cell>
          <cell r="D64">
            <v>26673.595196137117</v>
          </cell>
          <cell r="E64">
            <v>3928483.8695309893</v>
          </cell>
          <cell r="F64">
            <v>9.9744647741317749E-7</v>
          </cell>
        </row>
      </sheetData>
      <sheetData sheetId="116" refreshError="1">
        <row r="32">
          <cell r="B32" t="str">
            <v>STARTING</v>
          </cell>
          <cell r="E32" t="str">
            <v>PRINCIPAL</v>
          </cell>
          <cell r="F32" t="str">
            <v>ENDING</v>
          </cell>
        </row>
        <row r="33">
          <cell r="A33" t="str">
            <v>PERIOD</v>
          </cell>
          <cell r="B33" t="str">
            <v>BALANCE</v>
          </cell>
          <cell r="C33" t="str">
            <v>TOTAL</v>
          </cell>
          <cell r="D33" t="str">
            <v>RETURN</v>
          </cell>
          <cell r="E33" t="str">
            <v>AMORTIZATION</v>
          </cell>
          <cell r="F33" t="str">
            <v>BALANCE</v>
          </cell>
        </row>
        <row r="34">
          <cell r="A34">
            <v>37803</v>
          </cell>
          <cell r="B34">
            <v>14756374.188158778</v>
          </cell>
          <cell r="F34">
            <v>14756374.188158778</v>
          </cell>
        </row>
        <row r="35">
          <cell r="A35">
            <v>37834</v>
          </cell>
          <cell r="B35">
            <v>14756374.188158778</v>
          </cell>
          <cell r="C35">
            <v>343454.48079486995</v>
          </cell>
          <cell r="D35">
            <v>66895.562986319783</v>
          </cell>
          <cell r="E35">
            <v>276558.91780855018</v>
          </cell>
          <cell r="F35">
            <v>14479815.270350229</v>
          </cell>
        </row>
        <row r="36">
          <cell r="A36">
            <v>37865</v>
          </cell>
          <cell r="B36">
            <v>14479815.270350229</v>
          </cell>
          <cell r="C36">
            <v>343454.48079486995</v>
          </cell>
          <cell r="D36">
            <v>66268.696105953743</v>
          </cell>
          <cell r="E36">
            <v>277185.78468891617</v>
          </cell>
          <cell r="F36">
            <v>14202629.485661313</v>
          </cell>
        </row>
        <row r="37">
          <cell r="A37">
            <v>37895</v>
          </cell>
          <cell r="B37">
            <v>14202629.485661313</v>
          </cell>
          <cell r="C37">
            <v>343454.48079486995</v>
          </cell>
          <cell r="D37">
            <v>65013.541446959491</v>
          </cell>
          <cell r="E37">
            <v>278440.93934791046</v>
          </cell>
          <cell r="F37">
            <v>13924188.546313403</v>
          </cell>
        </row>
        <row r="38">
          <cell r="A38">
            <v>37926</v>
          </cell>
          <cell r="B38">
            <v>13924188.546313403</v>
          </cell>
          <cell r="C38">
            <v>343454.48079486995</v>
          </cell>
          <cell r="D38">
            <v>63754.120872476022</v>
          </cell>
          <cell r="E38">
            <v>279700.35992239392</v>
          </cell>
          <cell r="F38">
            <v>13644488.186391009</v>
          </cell>
        </row>
        <row r="39">
          <cell r="A39">
            <v>37956</v>
          </cell>
          <cell r="B39">
            <v>13644488.186391009</v>
          </cell>
          <cell r="C39">
            <v>343454.48079486995</v>
          </cell>
          <cell r="D39">
            <v>62489.000594129997</v>
          </cell>
          <cell r="E39">
            <v>280965.48020073993</v>
          </cell>
          <cell r="F39">
            <v>13363522.706190269</v>
          </cell>
        </row>
        <row r="40">
          <cell r="A40">
            <v>37987</v>
          </cell>
          <cell r="B40">
            <v>13363522.706190269</v>
          </cell>
          <cell r="C40">
            <v>343454.48079486995</v>
          </cell>
          <cell r="D40">
            <v>61218.158023184216</v>
          </cell>
          <cell r="E40">
            <v>282236.32277168572</v>
          </cell>
          <cell r="F40">
            <v>13081286.383418584</v>
          </cell>
        </row>
        <row r="41">
          <cell r="A41">
            <v>38018</v>
          </cell>
          <cell r="B41">
            <v>13081286.383418584</v>
          </cell>
          <cell r="C41">
            <v>343454.48079486995</v>
          </cell>
          <cell r="D41">
            <v>59941.567269780062</v>
          </cell>
          <cell r="E41">
            <v>283512.91352508985</v>
          </cell>
          <cell r="F41">
            <v>12797773.469893495</v>
          </cell>
        </row>
        <row r="42">
          <cell r="A42">
            <v>38047</v>
          </cell>
          <cell r="B42">
            <v>12797773.469893495</v>
          </cell>
          <cell r="C42">
            <v>343454.48079486995</v>
          </cell>
          <cell r="D42">
            <v>58659.202334174035</v>
          </cell>
          <cell r="E42">
            <v>284795.27846069593</v>
          </cell>
          <cell r="F42">
            <v>12512978.191432798</v>
          </cell>
        </row>
        <row r="43">
          <cell r="A43">
            <v>38078</v>
          </cell>
          <cell r="B43">
            <v>12512978.191432798</v>
          </cell>
          <cell r="C43">
            <v>343454.48079486995</v>
          </cell>
          <cell r="D43">
            <v>57371.037099006258</v>
          </cell>
          <cell r="E43">
            <v>286083.44369586371</v>
          </cell>
          <cell r="F43">
            <v>12226894.747736935</v>
          </cell>
        </row>
        <row r="44">
          <cell r="A44">
            <v>38108</v>
          </cell>
          <cell r="B44">
            <v>12226894.747736935</v>
          </cell>
          <cell r="C44">
            <v>343454.48079486995</v>
          </cell>
          <cell r="D44">
            <v>56077.045328784727</v>
          </cell>
          <cell r="E44">
            <v>287377.43546608521</v>
          </cell>
          <cell r="F44">
            <v>11939517.31227085</v>
          </cell>
        </row>
        <row r="45">
          <cell r="A45">
            <v>38139</v>
          </cell>
          <cell r="B45">
            <v>11939517.31227085</v>
          </cell>
          <cell r="C45">
            <v>343454.48079486995</v>
          </cell>
          <cell r="D45">
            <v>54777.200669350968</v>
          </cell>
          <cell r="E45">
            <v>288677.28012551897</v>
          </cell>
          <cell r="F45">
            <v>11650840.032145331</v>
          </cell>
        </row>
        <row r="46">
          <cell r="A46">
            <v>38169</v>
          </cell>
          <cell r="B46">
            <v>11650840.032145331</v>
          </cell>
          <cell r="C46">
            <v>343454.48079486995</v>
          </cell>
          <cell r="D46">
            <v>53471.476647343334</v>
          </cell>
          <cell r="E46">
            <v>289983.00414752663</v>
          </cell>
          <cell r="F46">
            <v>11360857.027997805</v>
          </cell>
        </row>
        <row r="47">
          <cell r="A47">
            <v>38200</v>
          </cell>
          <cell r="B47">
            <v>11360857.027997805</v>
          </cell>
          <cell r="C47">
            <v>343454.48079486995</v>
          </cell>
          <cell r="D47">
            <v>52159.846669657767</v>
          </cell>
          <cell r="E47">
            <v>291294.63412521221</v>
          </cell>
          <cell r="F47">
            <v>11069562.393872593</v>
          </cell>
        </row>
        <row r="48">
          <cell r="A48">
            <v>38231</v>
          </cell>
          <cell r="B48">
            <v>11069562.393872593</v>
          </cell>
          <cell r="C48">
            <v>343454.48079486995</v>
          </cell>
          <cell r="D48">
            <v>50842.28402290622</v>
          </cell>
          <cell r="E48">
            <v>292612.19677196373</v>
          </cell>
          <cell r="F48">
            <v>10776950.197100628</v>
          </cell>
        </row>
        <row r="49">
          <cell r="A49">
            <v>38261</v>
          </cell>
          <cell r="B49">
            <v>10776950.197100628</v>
          </cell>
          <cell r="C49">
            <v>343454.48079486995</v>
          </cell>
          <cell r="D49">
            <v>49518.76187287263</v>
          </cell>
          <cell r="E49">
            <v>293935.71892199729</v>
          </cell>
          <cell r="F49">
            <v>10483014.478178632</v>
          </cell>
        </row>
        <row r="50">
          <cell r="A50">
            <v>38292</v>
          </cell>
          <cell r="B50">
            <v>10483014.478178632</v>
          </cell>
          <cell r="C50">
            <v>343454.48079486995</v>
          </cell>
          <cell r="D50">
            <v>48189.253263966319</v>
          </cell>
          <cell r="E50">
            <v>295265.22753090365</v>
          </cell>
          <cell r="F50">
            <v>10187749.250647727</v>
          </cell>
        </row>
        <row r="51">
          <cell r="A51">
            <v>38322</v>
          </cell>
          <cell r="B51">
            <v>10187749.250647727</v>
          </cell>
          <cell r="C51">
            <v>343454.48079486995</v>
          </cell>
          <cell r="D51">
            <v>46853.731118673073</v>
          </cell>
          <cell r="E51">
            <v>296600.74967619689</v>
          </cell>
          <cell r="F51">
            <v>9891148.5009715296</v>
          </cell>
        </row>
        <row r="52">
          <cell r="A52">
            <v>38353</v>
          </cell>
          <cell r="B52">
            <v>9891148.5009715296</v>
          </cell>
          <cell r="C52">
            <v>343454.48079486995</v>
          </cell>
          <cell r="D52">
            <v>45512.168237003643</v>
          </cell>
          <cell r="E52">
            <v>297942.31255786633</v>
          </cell>
          <cell r="F52">
            <v>9593206.1884136628</v>
          </cell>
        </row>
        <row r="53">
          <cell r="A53">
            <v>38384</v>
          </cell>
          <cell r="B53">
            <v>9593206.1884136628</v>
          </cell>
          <cell r="C53">
            <v>343454.48079486995</v>
          </cell>
          <cell r="D53">
            <v>44164.537295939757</v>
          </cell>
          <cell r="E53">
            <v>299289.9434989302</v>
          </cell>
          <cell r="F53">
            <v>9293916.2449147329</v>
          </cell>
        </row>
        <row r="54">
          <cell r="A54">
            <v>38412</v>
          </cell>
          <cell r="B54">
            <v>9293916.2449147329</v>
          </cell>
          <cell r="C54">
            <v>343454.48079486995</v>
          </cell>
          <cell r="D54">
            <v>42810.810848877692</v>
          </cell>
          <cell r="E54">
            <v>300643.66994599224</v>
          </cell>
          <cell r="F54">
            <v>8993272.5749687403</v>
          </cell>
        </row>
        <row r="55">
          <cell r="A55">
            <v>38443</v>
          </cell>
          <cell r="B55">
            <v>8993272.5749687403</v>
          </cell>
          <cell r="C55">
            <v>343454.48079486995</v>
          </cell>
          <cell r="D55">
            <v>41450.961325069198</v>
          </cell>
          <cell r="E55">
            <v>302003.51946980075</v>
          </cell>
          <cell r="F55">
            <v>8691269.055498939</v>
          </cell>
        </row>
        <row r="56">
          <cell r="A56">
            <v>38473</v>
          </cell>
          <cell r="B56">
            <v>8691269.055498939</v>
          </cell>
          <cell r="C56">
            <v>343454.48079486995</v>
          </cell>
          <cell r="D56">
            <v>40084.961029060069</v>
          </cell>
          <cell r="E56">
            <v>303369.51976580988</v>
          </cell>
          <cell r="F56">
            <v>8387899.5357331289</v>
          </cell>
        </row>
        <row r="57">
          <cell r="A57">
            <v>38504</v>
          </cell>
          <cell r="B57">
            <v>8387899.5357331289</v>
          </cell>
          <cell r="C57">
            <v>343454.48079486995</v>
          </cell>
          <cell r="D57">
            <v>38712.782140126015</v>
          </cell>
          <cell r="E57">
            <v>304741.69865474396</v>
          </cell>
          <cell r="F57">
            <v>8083157.8370783851</v>
          </cell>
        </row>
        <row r="58">
          <cell r="A58">
            <v>38534</v>
          </cell>
          <cell r="B58">
            <v>8083157.8370783851</v>
          </cell>
          <cell r="C58">
            <v>343454.48079486995</v>
          </cell>
          <cell r="D58">
            <v>37334.396711706097</v>
          </cell>
          <cell r="E58">
            <v>306120.08408316388</v>
          </cell>
          <cell r="F58">
            <v>7777037.7529952209</v>
          </cell>
        </row>
        <row r="59">
          <cell r="A59">
            <v>38565</v>
          </cell>
          <cell r="B59">
            <v>7777037.7529952209</v>
          </cell>
          <cell r="C59">
            <v>343454.48079486995</v>
          </cell>
          <cell r="D59">
            <v>35949.776670833504</v>
          </cell>
          <cell r="E59">
            <v>307504.70412403642</v>
          </cell>
          <cell r="F59">
            <v>7469533.0488711847</v>
          </cell>
        </row>
        <row r="60">
          <cell r="A60">
            <v>38596</v>
          </cell>
          <cell r="B60">
            <v>7469533.0488711847</v>
          </cell>
          <cell r="C60">
            <v>343454.48079486995</v>
          </cell>
          <cell r="D60">
            <v>34558.893817563847</v>
          </cell>
          <cell r="E60">
            <v>308895.58697730611</v>
          </cell>
          <cell r="F60">
            <v>7160637.4618938789</v>
          </cell>
        </row>
        <row r="61">
          <cell r="A61">
            <v>38626</v>
          </cell>
          <cell r="B61">
            <v>7160637.4618938789</v>
          </cell>
          <cell r="C61">
            <v>343454.48079486995</v>
          </cell>
          <cell r="D61">
            <v>33161.71982440081</v>
          </cell>
          <cell r="E61">
            <v>310292.76097046916</v>
          </cell>
          <cell r="F61">
            <v>6850344.7009234093</v>
          </cell>
        </row>
        <row r="62">
          <cell r="A62">
            <v>38657</v>
          </cell>
          <cell r="B62">
            <v>6850344.7009234093</v>
          </cell>
          <cell r="C62">
            <v>343454.48079486995</v>
          </cell>
          <cell r="D62">
            <v>31758.226235719183</v>
          </cell>
          <cell r="E62">
            <v>311696.25455915078</v>
          </cell>
          <cell r="F62">
            <v>6538648.4463642584</v>
          </cell>
        </row>
        <row r="63">
          <cell r="A63">
            <v>38687</v>
          </cell>
          <cell r="B63">
            <v>6538648.4463642584</v>
          </cell>
          <cell r="C63">
            <v>343454.48079486995</v>
          </cell>
          <cell r="D63">
            <v>30348.384467185373</v>
          </cell>
          <cell r="E63">
            <v>313106.09632768459</v>
          </cell>
          <cell r="F63">
            <v>6225542.3500365736</v>
          </cell>
        </row>
        <row r="64">
          <cell r="A64">
            <v>38718</v>
          </cell>
          <cell r="B64">
            <v>6225542.3500365736</v>
          </cell>
          <cell r="C64">
            <v>343454.48079486995</v>
          </cell>
          <cell r="D64">
            <v>28932.165805175217</v>
          </cell>
          <cell r="E64">
            <v>314522.31498969474</v>
          </cell>
          <cell r="F64">
            <v>5911020.0350468792</v>
          </cell>
        </row>
        <row r="65">
          <cell r="A65">
            <v>38749</v>
          </cell>
          <cell r="B65">
            <v>5911020.0350468792</v>
          </cell>
          <cell r="C65">
            <v>343454.48079486995</v>
          </cell>
          <cell r="D65">
            <v>27509.541406189153</v>
          </cell>
          <cell r="E65">
            <v>315944.9393886808</v>
          </cell>
          <cell r="F65">
            <v>5595075.095658198</v>
          </cell>
        </row>
        <row r="66">
          <cell r="A66">
            <v>38777</v>
          </cell>
          <cell r="B66">
            <v>5595075.095658198</v>
          </cell>
          <cell r="C66">
            <v>343454.48079486995</v>
          </cell>
          <cell r="D66">
            <v>26080.48229626484</v>
          </cell>
          <cell r="E66">
            <v>317373.9984986051</v>
          </cell>
          <cell r="F66">
            <v>5277701.0971595924</v>
          </cell>
        </row>
        <row r="67">
          <cell r="A67">
            <v>38808</v>
          </cell>
          <cell r="B67">
            <v>5277701.0971595924</v>
          </cell>
          <cell r="C67">
            <v>343454.48079486995</v>
          </cell>
          <cell r="D67">
            <v>24644.95937038699</v>
          </cell>
          <cell r="E67">
            <v>318809.52142448293</v>
          </cell>
          <cell r="F67">
            <v>4958891.5757351099</v>
          </cell>
        </row>
        <row r="68">
          <cell r="A68">
            <v>38838</v>
          </cell>
          <cell r="B68">
            <v>4958891.5757351099</v>
          </cell>
          <cell r="C68">
            <v>343454.48079486995</v>
          </cell>
          <cell r="D68">
            <v>23202.943391894652</v>
          </cell>
          <cell r="E68">
            <v>320251.53740297531</v>
          </cell>
          <cell r="F68">
            <v>4638640.0383321345</v>
          </cell>
        </row>
        <row r="69">
          <cell r="A69">
            <v>38869</v>
          </cell>
          <cell r="B69">
            <v>4638640.0383321345</v>
          </cell>
          <cell r="C69">
            <v>343454.48079486995</v>
          </cell>
          <cell r="D69">
            <v>21754.404991885753</v>
          </cell>
          <cell r="E69">
            <v>321700.07580298418</v>
          </cell>
          <cell r="F69">
            <v>4316939.9625291508</v>
          </cell>
        </row>
        <row r="70">
          <cell r="A70">
            <v>38899</v>
          </cell>
          <cell r="B70">
            <v>4316939.9625291508</v>
          </cell>
          <cell r="C70">
            <v>343454.48079486995</v>
          </cell>
          <cell r="D70">
            <v>20299.31466861891</v>
          </cell>
          <cell r="E70">
            <v>323155.16612625105</v>
          </cell>
          <cell r="F70">
            <v>3993784.7964028995</v>
          </cell>
        </row>
        <row r="71">
          <cell r="A71">
            <v>38930</v>
          </cell>
          <cell r="B71">
            <v>3993784.7964028995</v>
          </cell>
          <cell r="C71">
            <v>343454.48079486995</v>
          </cell>
          <cell r="D71">
            <v>18837.642786912646</v>
          </cell>
          <cell r="E71">
            <v>324616.83800795733</v>
          </cell>
          <cell r="F71">
            <v>3669167.9583949423</v>
          </cell>
        </row>
        <row r="72">
          <cell r="A72">
            <v>38961</v>
          </cell>
          <cell r="B72">
            <v>3669167.9583949423</v>
          </cell>
          <cell r="C72">
            <v>343454.48079486995</v>
          </cell>
          <cell r="D72">
            <v>17369.359577541774</v>
          </cell>
          <cell r="E72">
            <v>326085.12121732818</v>
          </cell>
          <cell r="F72">
            <v>3343082.8371776142</v>
          </cell>
        </row>
        <row r="73">
          <cell r="A73">
            <v>38991</v>
          </cell>
          <cell r="B73">
            <v>3343082.8371776142</v>
          </cell>
          <cell r="C73">
            <v>343454.48079486995</v>
          </cell>
          <cell r="D73">
            <v>15894.435136631126</v>
          </cell>
          <cell r="E73">
            <v>327560.04565823881</v>
          </cell>
          <cell r="F73">
            <v>3015522.7915193755</v>
          </cell>
        </row>
        <row r="74">
          <cell r="A74">
            <v>39022</v>
          </cell>
          <cell r="B74">
            <v>3015522.7915193755</v>
          </cell>
          <cell r="C74">
            <v>343454.48079486995</v>
          </cell>
          <cell r="D74">
            <v>14412.839425046508</v>
          </cell>
          <cell r="E74">
            <v>329041.64136982342</v>
          </cell>
          <cell r="F74">
            <v>2686481.1501495522</v>
          </cell>
        </row>
        <row r="75">
          <cell r="A75">
            <v>39052</v>
          </cell>
          <cell r="B75">
            <v>2686481.1501495522</v>
          </cell>
          <cell r="C75">
            <v>343454.48079486995</v>
          </cell>
          <cell r="D75">
            <v>12924.542267782901</v>
          </cell>
          <cell r="E75">
            <v>330529.93852708704</v>
          </cell>
          <cell r="F75">
            <v>2355951.2116224649</v>
          </cell>
        </row>
        <row r="76">
          <cell r="A76">
            <v>39083</v>
          </cell>
          <cell r="B76">
            <v>2355951.2116224649</v>
          </cell>
          <cell r="C76">
            <v>343454.48079486995</v>
          </cell>
          <cell r="D76">
            <v>11429.513353349905</v>
          </cell>
          <cell r="E76">
            <v>332024.96744152001</v>
          </cell>
          <cell r="F76">
            <v>2023926.244180945</v>
          </cell>
        </row>
        <row r="77">
          <cell r="A77">
            <v>39114</v>
          </cell>
          <cell r="B77">
            <v>2023926.244180945</v>
          </cell>
          <cell r="C77">
            <v>343454.48079486995</v>
          </cell>
          <cell r="D77">
            <v>9927.7222331543944</v>
          </cell>
          <cell r="E77">
            <v>333526.75856171554</v>
          </cell>
          <cell r="F77">
            <v>1690399.4856192295</v>
          </cell>
        </row>
        <row r="78">
          <cell r="A78">
            <v>39142</v>
          </cell>
          <cell r="B78">
            <v>1690399.4856192295</v>
          </cell>
          <cell r="C78">
            <v>343454.48079486995</v>
          </cell>
          <cell r="D78">
            <v>8419.1383208803945</v>
          </cell>
          <cell r="E78">
            <v>335035.34247398953</v>
          </cell>
          <cell r="F78">
            <v>1355364.1431452399</v>
          </cell>
        </row>
        <row r="79">
          <cell r="A79">
            <v>39173</v>
          </cell>
          <cell r="B79">
            <v>1355364.1431452399</v>
          </cell>
          <cell r="C79">
            <v>343454.48079486995</v>
          </cell>
          <cell r="D79">
            <v>6903.7308918661292</v>
          </cell>
          <cell r="E79">
            <v>336550.7499030038</v>
          </cell>
          <cell r="F79">
            <v>1018813.3932422361</v>
          </cell>
        </row>
        <row r="80">
          <cell r="A80">
            <v>39203</v>
          </cell>
          <cell r="B80">
            <v>1018813.3932422361</v>
          </cell>
          <cell r="C80">
            <v>343454.48079486995</v>
          </cell>
          <cell r="D80">
            <v>5381.4690824782783</v>
          </cell>
          <cell r="E80">
            <v>338073.01171239169</v>
          </cell>
          <cell r="F80">
            <v>680740.38152984437</v>
          </cell>
        </row>
        <row r="81">
          <cell r="A81">
            <v>39234</v>
          </cell>
          <cell r="B81">
            <v>680740.38152984437</v>
          </cell>
          <cell r="C81">
            <v>343454.48079486995</v>
          </cell>
          <cell r="D81">
            <v>3852.3218894833822</v>
          </cell>
          <cell r="E81">
            <v>339602.15890538658</v>
          </cell>
          <cell r="F81">
            <v>341138.22262445779</v>
          </cell>
        </row>
        <row r="82">
          <cell r="A82">
            <v>39264</v>
          </cell>
          <cell r="B82">
            <v>341138.22262445779</v>
          </cell>
          <cell r="C82">
            <v>343454.48079486995</v>
          </cell>
          <cell r="D82">
            <v>2316.2581694164178</v>
          </cell>
          <cell r="E82">
            <v>341138.22262545355</v>
          </cell>
          <cell r="F82">
            <v>-9.9575845524668694E-7</v>
          </cell>
        </row>
      </sheetData>
      <sheetData sheetId="117">
        <row r="28">
          <cell r="B28" t="str">
            <v>STARTING</v>
          </cell>
        </row>
      </sheetData>
      <sheetData sheetId="118" refreshError="1">
        <row r="1">
          <cell r="A1" t="str">
            <v>Period</v>
          </cell>
        </row>
        <row r="28">
          <cell r="A28">
            <v>35278</v>
          </cell>
          <cell r="B28" t="str">
            <v>STARTING</v>
          </cell>
          <cell r="C28">
            <v>166462.75</v>
          </cell>
          <cell r="D28">
            <v>40158.707331162863</v>
          </cell>
          <cell r="E28" t="str">
            <v>PRINCIPAL</v>
          </cell>
          <cell r="F28" t="str">
            <v>ENDING</v>
          </cell>
        </row>
        <row r="29">
          <cell r="A29" t="str">
            <v>PERIOD</v>
          </cell>
          <cell r="B29" t="str">
            <v>BALANCE</v>
          </cell>
          <cell r="C29" t="str">
            <v>TOTAL</v>
          </cell>
          <cell r="D29" t="str">
            <v>RETURN</v>
          </cell>
          <cell r="E29" t="str">
            <v>AMORTIZATION</v>
          </cell>
          <cell r="F29" t="str">
            <v>BALANCE</v>
          </cell>
        </row>
        <row r="30">
          <cell r="A30">
            <v>37803</v>
          </cell>
          <cell r="B30">
            <v>3914516.197952</v>
          </cell>
          <cell r="C30">
            <v>166462.75</v>
          </cell>
          <cell r="D30">
            <v>40695.941593681957</v>
          </cell>
          <cell r="E30">
            <v>125766.80840631804</v>
          </cell>
          <cell r="F30">
            <v>3914516.197952</v>
          </cell>
        </row>
        <row r="31">
          <cell r="A31">
            <v>37834</v>
          </cell>
          <cell r="B31">
            <v>3914516.197952</v>
          </cell>
          <cell r="C31">
            <v>91110.330436693403</v>
          </cell>
          <cell r="D31">
            <v>17745.806764049063</v>
          </cell>
          <cell r="E31">
            <v>73364.52367264434</v>
          </cell>
          <cell r="F31">
            <v>3841151.6742793554</v>
          </cell>
        </row>
        <row r="32">
          <cell r="A32">
            <v>37865</v>
          </cell>
          <cell r="B32">
            <v>3841151.6742793554</v>
          </cell>
          <cell r="C32">
            <v>91110.330436693403</v>
          </cell>
          <cell r="D32">
            <v>17579.513843724402</v>
          </cell>
          <cell r="E32">
            <v>73530.816592969</v>
          </cell>
          <cell r="F32">
            <v>3767620.8576863864</v>
          </cell>
        </row>
        <row r="33">
          <cell r="A33">
            <v>37895</v>
          </cell>
          <cell r="B33">
            <v>3767620.8576863864</v>
          </cell>
          <cell r="C33">
            <v>91110.330436693403</v>
          </cell>
          <cell r="D33">
            <v>17246.551072455681</v>
          </cell>
          <cell r="E33">
            <v>73863.779364237722</v>
          </cell>
          <cell r="F33">
            <v>3693757.0783221489</v>
          </cell>
        </row>
        <row r="34">
          <cell r="A34">
            <v>37926</v>
          </cell>
          <cell r="B34">
            <v>3693757.0783221489</v>
          </cell>
          <cell r="C34">
            <v>91110.330436693403</v>
          </cell>
          <cell r="D34">
            <v>16912.456654952679</v>
          </cell>
          <cell r="E34">
            <v>74197.873781740724</v>
          </cell>
          <cell r="F34">
            <v>3619559.2045404082</v>
          </cell>
        </row>
        <row r="35">
          <cell r="A35">
            <v>37956</v>
          </cell>
          <cell r="B35">
            <v>3619559.2045404082</v>
          </cell>
          <cell r="C35">
            <v>91110.330436693403</v>
          </cell>
          <cell r="D35">
            <v>16576.850241155127</v>
          </cell>
          <cell r="E35">
            <v>74533.480195538272</v>
          </cell>
          <cell r="F35">
            <v>3545025.7243448701</v>
          </cell>
        </row>
        <row r="36">
          <cell r="A36">
            <v>37987</v>
          </cell>
          <cell r="B36">
            <v>3545025.7243448701</v>
          </cell>
          <cell r="C36">
            <v>91110.330436693403</v>
          </cell>
          <cell r="D36">
            <v>16239.725838806629</v>
          </cell>
          <cell r="E36">
            <v>74870.604597886777</v>
          </cell>
          <cell r="F36">
            <v>3470155.1197469835</v>
          </cell>
        </row>
        <row r="37">
          <cell r="A37">
            <v>38018</v>
          </cell>
          <cell r="B37">
            <v>3470155.1197469835</v>
          </cell>
          <cell r="C37">
            <v>91110.330436693403</v>
          </cell>
          <cell r="D37">
            <v>15901.076579941531</v>
          </cell>
          <cell r="E37">
            <v>75209.253856751864</v>
          </cell>
          <cell r="F37">
            <v>3394945.8658902314</v>
          </cell>
        </row>
        <row r="38">
          <cell r="A38">
            <v>38047</v>
          </cell>
          <cell r="B38">
            <v>3394945.8658902314</v>
          </cell>
          <cell r="C38">
            <v>91110.330436693403</v>
          </cell>
          <cell r="D38">
            <v>15560.895567444351</v>
          </cell>
          <cell r="E38">
            <v>75549.434869249046</v>
          </cell>
          <cell r="F38">
            <v>3319396.4310209826</v>
          </cell>
        </row>
        <row r="39">
          <cell r="A39">
            <v>38078</v>
          </cell>
          <cell r="B39">
            <v>3319396.4310209826</v>
          </cell>
          <cell r="C39">
            <v>91110.330436693403</v>
          </cell>
          <cell r="D39">
            <v>15219.175872998749</v>
          </cell>
          <cell r="E39">
            <v>75891.154563694654</v>
          </cell>
          <cell r="F39">
            <v>3243505.2764572878</v>
          </cell>
        </row>
        <row r="40">
          <cell r="A40">
            <v>38108</v>
          </cell>
          <cell r="B40">
            <v>3243505.2764572878</v>
          </cell>
          <cell r="C40">
            <v>91110.330436693403</v>
          </cell>
          <cell r="D40">
            <v>14875.910536950743</v>
          </cell>
          <cell r="E40">
            <v>76234.419899742657</v>
          </cell>
          <cell r="F40">
            <v>3167270.8565575453</v>
          </cell>
        </row>
        <row r="41">
          <cell r="A41">
            <v>38139</v>
          </cell>
          <cell r="B41">
            <v>3167270.8565575453</v>
          </cell>
          <cell r="C41">
            <v>91110.330436693403</v>
          </cell>
          <cell r="D41">
            <v>14531.092568166954</v>
          </cell>
          <cell r="E41">
            <v>76579.237868526456</v>
          </cell>
          <cell r="F41">
            <v>3090691.6186890188</v>
          </cell>
        </row>
        <row r="42">
          <cell r="A42">
            <v>38169</v>
          </cell>
          <cell r="B42">
            <v>3090691.6186890188</v>
          </cell>
          <cell r="C42">
            <v>91110.330436693403</v>
          </cell>
          <cell r="D42">
            <v>14184.71494389221</v>
          </cell>
          <cell r="E42">
            <v>76925.615492801197</v>
          </cell>
          <cell r="F42">
            <v>3013766.0031962176</v>
          </cell>
        </row>
        <row r="43">
          <cell r="A43">
            <v>38200</v>
          </cell>
          <cell r="B43">
            <v>3013766.0031962176</v>
          </cell>
          <cell r="C43">
            <v>91110.330436693403</v>
          </cell>
          <cell r="D43">
            <v>13836.770609606534</v>
          </cell>
          <cell r="E43">
            <v>77273.559827086865</v>
          </cell>
          <cell r="F43">
            <v>2936492.4433691306</v>
          </cell>
        </row>
        <row r="44">
          <cell r="A44">
            <v>38231</v>
          </cell>
          <cell r="B44">
            <v>2936492.4433691306</v>
          </cell>
          <cell r="C44">
            <v>91110.330436693403</v>
          </cell>
          <cell r="D44">
            <v>13487.252478881455</v>
          </cell>
          <cell r="E44">
            <v>77623.07795781194</v>
          </cell>
          <cell r="F44">
            <v>2858869.3654113188</v>
          </cell>
        </row>
        <row r="45">
          <cell r="A45">
            <v>38261</v>
          </cell>
          <cell r="B45">
            <v>2858869.3654113188</v>
          </cell>
          <cell r="C45">
            <v>91110.330436693403</v>
          </cell>
          <cell r="D45">
            <v>13136.153433235684</v>
          </cell>
          <cell r="E45">
            <v>77974.17700345772</v>
          </cell>
          <cell r="F45">
            <v>2780895.1884078612</v>
          </cell>
        </row>
        <row r="46">
          <cell r="A46">
            <v>38292</v>
          </cell>
          <cell r="B46">
            <v>2780895.1884078612</v>
          </cell>
          <cell r="C46">
            <v>91110.330436693403</v>
          </cell>
          <cell r="D46">
            <v>12783.466321990139</v>
          </cell>
          <cell r="E46">
            <v>78326.864114703261</v>
          </cell>
          <cell r="F46">
            <v>2702568.324293158</v>
          </cell>
        </row>
        <row r="47">
          <cell r="A47">
            <v>38322</v>
          </cell>
          <cell r="B47">
            <v>2702568.324293158</v>
          </cell>
          <cell r="C47">
            <v>91110.330436693403</v>
          </cell>
          <cell r="D47">
            <v>12429.18396212231</v>
          </cell>
          <cell r="E47">
            <v>78681.146474571098</v>
          </cell>
          <cell r="F47">
            <v>2623887.177818587</v>
          </cell>
        </row>
        <row r="48">
          <cell r="A48">
            <v>38353</v>
          </cell>
          <cell r="B48">
            <v>2623887.177818587</v>
          </cell>
          <cell r="C48">
            <v>91110.330436693403</v>
          </cell>
          <cell r="D48">
            <v>12073.299138119954</v>
          </cell>
          <cell r="E48">
            <v>79037.031298573449</v>
          </cell>
          <cell r="F48">
            <v>2544850.1465200135</v>
          </cell>
        </row>
        <row r="49">
          <cell r="A49">
            <v>38384</v>
          </cell>
          <cell r="B49">
            <v>2544850.1465200135</v>
          </cell>
          <cell r="C49">
            <v>91110.330436693403</v>
          </cell>
          <cell r="D49">
            <v>11715.804601834159</v>
          </cell>
          <cell r="E49">
            <v>79394.525834859247</v>
          </cell>
          <cell r="F49">
            <v>2465455.6206851541</v>
          </cell>
        </row>
        <row r="50">
          <cell r="A50">
            <v>38412</v>
          </cell>
          <cell r="B50">
            <v>2465455.6206851541</v>
          </cell>
          <cell r="C50">
            <v>91110.330436693403</v>
          </cell>
          <cell r="D50">
            <v>11356.693072331711</v>
          </cell>
          <cell r="E50">
            <v>79753.637364361697</v>
          </cell>
          <cell r="F50">
            <v>2385701.9833207922</v>
          </cell>
        </row>
        <row r="51">
          <cell r="A51">
            <v>38443</v>
          </cell>
          <cell r="B51">
            <v>2385701.9833207922</v>
          </cell>
          <cell r="C51">
            <v>91110.330436693403</v>
          </cell>
          <cell r="D51">
            <v>10995.95723574681</v>
          </cell>
          <cell r="E51">
            <v>80114.373200946589</v>
          </cell>
          <cell r="F51">
            <v>2305587.6101198457</v>
          </cell>
        </row>
        <row r="52">
          <cell r="A52">
            <v>38473</v>
          </cell>
          <cell r="B52">
            <v>2305587.6101198457</v>
          </cell>
          <cell r="C52">
            <v>91110.330436693403</v>
          </cell>
          <cell r="D52">
            <v>10633.589745132111</v>
          </cell>
          <cell r="E52">
            <v>80476.740691561296</v>
          </cell>
          <cell r="F52">
            <v>2225110.8694282845</v>
          </cell>
        </row>
        <row r="53">
          <cell r="A53">
            <v>38504</v>
          </cell>
          <cell r="B53">
            <v>2225110.8694282845</v>
          </cell>
          <cell r="C53">
            <v>91110.330436693403</v>
          </cell>
          <cell r="D53">
            <v>10269.583220309094</v>
          </cell>
          <cell r="E53">
            <v>80840.747216384305</v>
          </cell>
          <cell r="F53">
            <v>2144270.1222119001</v>
          </cell>
        </row>
        <row r="54">
          <cell r="A54">
            <v>38534</v>
          </cell>
          <cell r="B54">
            <v>2144270.1222119001</v>
          </cell>
          <cell r="C54">
            <v>91110.330436693403</v>
          </cell>
          <cell r="D54">
            <v>9903.9302477177498</v>
          </cell>
          <cell r="E54">
            <v>81206.400188975647</v>
          </cell>
          <cell r="F54">
            <v>2063063.7220229243</v>
          </cell>
        </row>
        <row r="55">
          <cell r="A55">
            <v>38565</v>
          </cell>
          <cell r="B55">
            <v>2063063.7220229243</v>
          </cell>
          <cell r="C55">
            <v>91110.330436693403</v>
          </cell>
          <cell r="D55">
            <v>9536.6233802656006</v>
          </cell>
          <cell r="E55">
            <v>81573.707056427796</v>
          </cell>
          <cell r="F55">
            <v>1981490.0149664965</v>
          </cell>
        </row>
        <row r="56">
          <cell r="A56">
            <v>38596</v>
          </cell>
          <cell r="B56">
            <v>1981490.0149664965</v>
          </cell>
          <cell r="C56">
            <v>91110.330436693403</v>
          </cell>
          <cell r="D56">
            <v>9167.6551371760197</v>
          </cell>
          <cell r="E56">
            <v>81942.675299517388</v>
          </cell>
          <cell r="F56">
            <v>1899547.3396669792</v>
          </cell>
        </row>
        <row r="57">
          <cell r="A57">
            <v>38626</v>
          </cell>
          <cell r="B57">
            <v>1899547.3396669792</v>
          </cell>
          <cell r="C57">
            <v>91110.330436693403</v>
          </cell>
          <cell r="D57">
            <v>8797.0180038358776</v>
          </cell>
          <cell r="E57">
            <v>82313.312432857521</v>
          </cell>
          <cell r="F57">
            <v>1817234.0272341217</v>
          </cell>
        </row>
        <row r="58">
          <cell r="A58">
            <v>38657</v>
          </cell>
          <cell r="B58">
            <v>1817234.0272341217</v>
          </cell>
          <cell r="C58">
            <v>91110.330436693403</v>
          </cell>
          <cell r="D58">
            <v>8424.7044316424945</v>
          </cell>
          <cell r="E58">
            <v>82685.626005050901</v>
          </cell>
          <cell r="F58">
            <v>1734548.4012290707</v>
          </cell>
        </row>
        <row r="59">
          <cell r="A59">
            <v>38687</v>
          </cell>
          <cell r="B59">
            <v>1734548.4012290707</v>
          </cell>
          <cell r="C59">
            <v>91110.330436693403</v>
          </cell>
          <cell r="D59">
            <v>8050.7068378499025</v>
          </cell>
          <cell r="E59">
            <v>83059.623598843493</v>
          </cell>
          <cell r="F59">
            <v>1651488.7776302272</v>
          </cell>
        </row>
        <row r="60">
          <cell r="A60">
            <v>38718</v>
          </cell>
          <cell r="B60">
            <v>1651488.7776302272</v>
          </cell>
          <cell r="C60">
            <v>91110.330436693403</v>
          </cell>
          <cell r="D60">
            <v>7675.0176054144085</v>
          </cell>
          <cell r="E60">
            <v>83435.312831278992</v>
          </cell>
          <cell r="F60">
            <v>1568053.4647989483</v>
          </cell>
        </row>
        <row r="61">
          <cell r="A61">
            <v>38749</v>
          </cell>
          <cell r="B61">
            <v>1568053.4647989483</v>
          </cell>
          <cell r="C61">
            <v>91110.330436693403</v>
          </cell>
          <cell r="D61">
            <v>7297.6290828394631</v>
          </cell>
          <cell r="E61">
            <v>83812.701353853947</v>
          </cell>
          <cell r="F61">
            <v>1484240.7634450942</v>
          </cell>
        </row>
        <row r="62">
          <cell r="A62">
            <v>38777</v>
          </cell>
          <cell r="B62">
            <v>1484240.7634450942</v>
          </cell>
          <cell r="C62">
            <v>91110.330436693403</v>
          </cell>
          <cell r="D62">
            <v>6918.5335840198286</v>
          </cell>
          <cell r="E62">
            <v>84191.796852673579</v>
          </cell>
          <cell r="F62">
            <v>1400048.9665924206</v>
          </cell>
        </row>
        <row r="63">
          <cell r="A63">
            <v>38808</v>
          </cell>
          <cell r="B63">
            <v>1400048.9665924206</v>
          </cell>
          <cell r="C63">
            <v>91110.330436693403</v>
          </cell>
          <cell r="D63">
            <v>6537.7233880850335</v>
          </cell>
          <cell r="E63">
            <v>84572.607048608363</v>
          </cell>
          <cell r="F63">
            <v>1315476.3595438122</v>
          </cell>
        </row>
        <row r="64">
          <cell r="A64">
            <v>38838</v>
          </cell>
          <cell r="B64">
            <v>1315476.3595438122</v>
          </cell>
          <cell r="C64">
            <v>91110.330436693403</v>
          </cell>
          <cell r="D64">
            <v>6155.1907392421272</v>
          </cell>
          <cell r="E64">
            <v>84955.139697451275</v>
          </cell>
          <cell r="F64">
            <v>1230521.2198463609</v>
          </cell>
        </row>
        <row r="65">
          <cell r="A65">
            <v>38869</v>
          </cell>
          <cell r="B65">
            <v>1230521.2198463609</v>
          </cell>
          <cell r="C65">
            <v>91110.330436693403</v>
          </cell>
          <cell r="D65">
            <v>5770.9278466177248</v>
          </cell>
          <cell r="E65">
            <v>85339.402590075682</v>
          </cell>
          <cell r="F65">
            <v>1145181.8172562851</v>
          </cell>
        </row>
        <row r="66">
          <cell r="A66">
            <v>38899</v>
          </cell>
          <cell r="B66">
            <v>1145181.8172562851</v>
          </cell>
          <cell r="C66">
            <v>91110.330436693403</v>
          </cell>
          <cell r="D66">
            <v>5384.9268840993309</v>
          </cell>
          <cell r="E66">
            <v>85725.403552594071</v>
          </cell>
          <cell r="F66">
            <v>1059456.413703691</v>
          </cell>
        </row>
        <row r="67">
          <cell r="A67">
            <v>38930</v>
          </cell>
          <cell r="B67">
            <v>1059456.413703691</v>
          </cell>
          <cell r="C67">
            <v>91110.330436693403</v>
          </cell>
          <cell r="D67">
            <v>4997.179990175945</v>
          </cell>
          <cell r="E67">
            <v>86113.150446517451</v>
          </cell>
          <cell r="F67">
            <v>973343.26325717359</v>
          </cell>
        </row>
        <row r="68">
          <cell r="A68">
            <v>38961</v>
          </cell>
          <cell r="B68">
            <v>973343.26325717359</v>
          </cell>
          <cell r="C68">
            <v>91110.330436693403</v>
          </cell>
          <cell r="D68">
            <v>4607.6792677779595</v>
          </cell>
          <cell r="E68">
            <v>86502.651168915443</v>
          </cell>
          <cell r="F68">
            <v>886840.61208825815</v>
          </cell>
        </row>
        <row r="69">
          <cell r="A69">
            <v>38991</v>
          </cell>
          <cell r="B69">
            <v>886840.61208825815</v>
          </cell>
          <cell r="C69">
            <v>91110.330436693403</v>
          </cell>
          <cell r="D69">
            <v>4216.4167841163116</v>
          </cell>
          <cell r="E69">
            <v>86893.913652577088</v>
          </cell>
          <cell r="F69">
            <v>799946.69843568106</v>
          </cell>
        </row>
        <row r="70">
          <cell r="A70">
            <v>39022</v>
          </cell>
          <cell r="B70">
            <v>799946.69843568106</v>
          </cell>
          <cell r="C70">
            <v>91110.330436693403</v>
          </cell>
          <cell r="D70">
            <v>3823.3845705209287</v>
          </cell>
          <cell r="E70">
            <v>87286.945866172478</v>
          </cell>
          <cell r="F70">
            <v>712659.75256950862</v>
          </cell>
        </row>
        <row r="71">
          <cell r="A71">
            <v>39052</v>
          </cell>
          <cell r="B71">
            <v>712659.75256950862</v>
          </cell>
          <cell r="C71">
            <v>91110.330436693403</v>
          </cell>
          <cell r="D71">
            <v>3428.5746222784296</v>
          </cell>
          <cell r="E71">
            <v>87681.755814414966</v>
          </cell>
          <cell r="F71">
            <v>624977.99675509369</v>
          </cell>
        </row>
        <row r="72">
          <cell r="A72">
            <v>39083</v>
          </cell>
          <cell r="B72">
            <v>624977.99675509369</v>
          </cell>
          <cell r="C72">
            <v>91110.330436693403</v>
          </cell>
          <cell r="D72">
            <v>3031.9788984690981</v>
          </cell>
          <cell r="E72">
            <v>88078.351538224306</v>
          </cell>
          <cell r="F72">
            <v>536899.64521686942</v>
          </cell>
        </row>
        <row r="73">
          <cell r="A73">
            <v>39114</v>
          </cell>
          <cell r="B73">
            <v>536899.64521686942</v>
          </cell>
          <cell r="C73">
            <v>91110.330436693403</v>
          </cell>
          <cell r="D73">
            <v>2633.5893218031156</v>
          </cell>
          <cell r="E73">
            <v>88476.74111489029</v>
          </cell>
          <cell r="F73">
            <v>448422.9041019791</v>
          </cell>
        </row>
        <row r="74">
          <cell r="A74">
            <v>39142</v>
          </cell>
          <cell r="B74">
            <v>448422.9041019791</v>
          </cell>
          <cell r="C74">
            <v>91110.330436693403</v>
          </cell>
          <cell r="D74">
            <v>2233.3977784560566</v>
          </cell>
          <cell r="E74">
            <v>88876.932658237347</v>
          </cell>
          <cell r="F74">
            <v>359545.97144374176</v>
          </cell>
        </row>
        <row r="75">
          <cell r="A75">
            <v>39173</v>
          </cell>
          <cell r="B75">
            <v>359545.97144374176</v>
          </cell>
          <cell r="C75">
            <v>91110.330436693403</v>
          </cell>
          <cell r="D75">
            <v>1831.3961179036337</v>
          </cell>
          <cell r="E75">
            <v>89278.934318789776</v>
          </cell>
          <cell r="F75">
            <v>270267.03712495195</v>
          </cell>
        </row>
        <row r="76">
          <cell r="A76">
            <v>39203</v>
          </cell>
          <cell r="B76">
            <v>270267.03712495195</v>
          </cell>
          <cell r="C76">
            <v>91110.330436693403</v>
          </cell>
          <cell r="D76">
            <v>1427.5761527557054</v>
          </cell>
          <cell r="E76">
            <v>89682.754283937698</v>
          </cell>
          <cell r="F76">
            <v>180584.28284101427</v>
          </cell>
        </row>
        <row r="77">
          <cell r="A77">
            <v>39234</v>
          </cell>
          <cell r="B77">
            <v>180584.28284101427</v>
          </cell>
          <cell r="C77">
            <v>91110.330436693403</v>
          </cell>
          <cell r="D77">
            <v>1021.9296585895233</v>
          </cell>
          <cell r="E77">
            <v>90088.400778103882</v>
          </cell>
          <cell r="F77">
            <v>90495.882062910387</v>
          </cell>
        </row>
        <row r="78">
          <cell r="A78">
            <v>39264</v>
          </cell>
          <cell r="B78">
            <v>90495.882062910387</v>
          </cell>
          <cell r="C78">
            <v>91110.330436693403</v>
          </cell>
          <cell r="D78">
            <v>614.44837378222917</v>
          </cell>
          <cell r="E78">
            <v>90495.882062911172</v>
          </cell>
          <cell r="F78">
            <v>-7.8580342233181E-10</v>
          </cell>
        </row>
      </sheetData>
      <sheetData sheetId="119">
        <row r="18">
          <cell r="F18">
            <v>3.2199999999999999E-2</v>
          </cell>
        </row>
      </sheetData>
      <sheetData sheetId="120"/>
      <sheetData sheetId="121"/>
      <sheetData sheetId="122"/>
      <sheetData sheetId="123"/>
      <sheetData sheetId="124"/>
      <sheetData sheetId="125"/>
      <sheetData sheetId="126"/>
      <sheetData sheetId="127"/>
      <sheetData sheetId="128"/>
      <sheetData sheetId="129"/>
      <sheetData sheetId="130" refreshError="1">
        <row r="1">
          <cell r="A1" t="str">
            <v>Period</v>
          </cell>
          <cell r="B1" t="str">
            <v>Beginning Balance</v>
          </cell>
          <cell r="C1" t="str">
            <v>Levelized Payment</v>
          </cell>
          <cell r="D1" t="str">
            <v>Amortization</v>
          </cell>
          <cell r="E1" t="str">
            <v>Interest</v>
          </cell>
          <cell r="F1" t="str">
            <v>Ending Balance</v>
          </cell>
        </row>
        <row r="2">
          <cell r="A2">
            <v>34486</v>
          </cell>
          <cell r="B2">
            <v>20000000</v>
          </cell>
          <cell r="C2">
            <v>0</v>
          </cell>
          <cell r="D2">
            <v>0</v>
          </cell>
          <cell r="E2">
            <v>0</v>
          </cell>
          <cell r="F2">
            <v>20000000</v>
          </cell>
        </row>
        <row r="3">
          <cell r="A3">
            <v>34516</v>
          </cell>
          <cell r="B3">
            <v>20000000</v>
          </cell>
          <cell r="C3">
            <v>166462.75</v>
          </cell>
          <cell r="D3">
            <v>166462.75</v>
          </cell>
          <cell r="E3">
            <v>0</v>
          </cell>
          <cell r="F3">
            <v>19833537.25</v>
          </cell>
        </row>
        <row r="4">
          <cell r="A4">
            <v>34547</v>
          </cell>
          <cell r="B4">
            <v>19833537.25</v>
          </cell>
          <cell r="C4">
            <v>166462.75</v>
          </cell>
          <cell r="D4">
            <v>34239.168333333335</v>
          </cell>
          <cell r="E4">
            <v>132223.58166666667</v>
          </cell>
          <cell r="F4">
            <v>19799298.081666667</v>
          </cell>
        </row>
        <row r="5">
          <cell r="A5">
            <v>34578</v>
          </cell>
          <cell r="B5">
            <v>19799298.081666667</v>
          </cell>
          <cell r="C5">
            <v>166462.75</v>
          </cell>
          <cell r="D5">
            <v>34467.429455555539</v>
          </cell>
          <cell r="E5">
            <v>131995.32054444446</v>
          </cell>
          <cell r="F5">
            <v>19764830.652211111</v>
          </cell>
        </row>
        <row r="6">
          <cell r="A6">
            <v>34608</v>
          </cell>
          <cell r="B6">
            <v>19764830.652211111</v>
          </cell>
          <cell r="C6">
            <v>166462.75</v>
          </cell>
          <cell r="D6">
            <v>34697.212318592588</v>
          </cell>
          <cell r="E6">
            <v>131765.53768140741</v>
          </cell>
          <cell r="F6">
            <v>19730133.439892519</v>
          </cell>
        </row>
        <row r="7">
          <cell r="A7">
            <v>34639</v>
          </cell>
          <cell r="B7">
            <v>19730133.439892519</v>
          </cell>
          <cell r="C7">
            <v>166462.75</v>
          </cell>
          <cell r="D7">
            <v>34928.527067383198</v>
          </cell>
          <cell r="E7">
            <v>131534.2229326168</v>
          </cell>
          <cell r="F7">
            <v>19695204.912825137</v>
          </cell>
        </row>
        <row r="8">
          <cell r="A8">
            <v>34669</v>
          </cell>
          <cell r="B8">
            <v>19695204.912825137</v>
          </cell>
          <cell r="C8">
            <v>166462.75</v>
          </cell>
          <cell r="D8">
            <v>35161.383914499078</v>
          </cell>
          <cell r="E8">
            <v>131301.36608550092</v>
          </cell>
          <cell r="F8">
            <v>19660043.528910637</v>
          </cell>
        </row>
        <row r="9">
          <cell r="A9">
            <v>34700</v>
          </cell>
          <cell r="B9">
            <v>19660043.528910637</v>
          </cell>
          <cell r="C9">
            <v>166462.75</v>
          </cell>
          <cell r="D9">
            <v>35395.79314059575</v>
          </cell>
          <cell r="E9">
            <v>131066.95685940425</v>
          </cell>
          <cell r="F9">
            <v>19624647.735770043</v>
          </cell>
        </row>
        <row r="10">
          <cell r="A10">
            <v>34731</v>
          </cell>
          <cell r="B10">
            <v>19624647.735770043</v>
          </cell>
          <cell r="C10">
            <v>166462.75</v>
          </cell>
          <cell r="D10">
            <v>35631.765094866365</v>
          </cell>
          <cell r="E10">
            <v>130830.98490513364</v>
          </cell>
          <cell r="F10">
            <v>19589015.970675178</v>
          </cell>
        </row>
        <row r="11">
          <cell r="A11">
            <v>34759</v>
          </cell>
          <cell r="B11">
            <v>19589015.970675178</v>
          </cell>
          <cell r="C11">
            <v>166462.75</v>
          </cell>
          <cell r="D11">
            <v>35869.310195498809</v>
          </cell>
          <cell r="E11">
            <v>130593.43980450119</v>
          </cell>
          <cell r="F11">
            <v>19553146.66047968</v>
          </cell>
        </row>
        <row r="12">
          <cell r="A12">
            <v>34790</v>
          </cell>
          <cell r="B12">
            <v>19553146.66047968</v>
          </cell>
          <cell r="C12">
            <v>166462.75</v>
          </cell>
          <cell r="D12">
            <v>36108.438930135453</v>
          </cell>
          <cell r="E12">
            <v>130354.31106986455</v>
          </cell>
          <cell r="F12">
            <v>19517038.221549544</v>
          </cell>
        </row>
        <row r="13">
          <cell r="A13">
            <v>34820</v>
          </cell>
          <cell r="B13">
            <v>19517038.221549544</v>
          </cell>
          <cell r="C13">
            <v>166462.75</v>
          </cell>
          <cell r="D13">
            <v>36349.161856336359</v>
          </cell>
          <cell r="E13">
            <v>130113.58814366364</v>
          </cell>
          <cell r="F13">
            <v>19480689.05969321</v>
          </cell>
        </row>
        <row r="14">
          <cell r="A14">
            <v>34851</v>
          </cell>
          <cell r="B14">
            <v>19480689.05969321</v>
          </cell>
          <cell r="C14">
            <v>166462.75</v>
          </cell>
          <cell r="D14">
            <v>36591.489602045258</v>
          </cell>
          <cell r="E14">
            <v>129871.26039795474</v>
          </cell>
          <cell r="F14">
            <v>19444097.570091166</v>
          </cell>
        </row>
        <row r="15">
          <cell r="A15">
            <v>34881</v>
          </cell>
          <cell r="B15">
            <v>19444097.570091166</v>
          </cell>
          <cell r="C15">
            <v>166462.75</v>
          </cell>
          <cell r="D15">
            <v>36835.432866058894</v>
          </cell>
          <cell r="E15">
            <v>129627.31713394111</v>
          </cell>
          <cell r="F15">
            <v>19407262.137225106</v>
          </cell>
        </row>
        <row r="16">
          <cell r="A16">
            <v>34912</v>
          </cell>
          <cell r="B16">
            <v>19407262.137225106</v>
          </cell>
          <cell r="C16">
            <v>166462.75</v>
          </cell>
          <cell r="D16">
            <v>37081.00241849928</v>
          </cell>
          <cell r="E16">
            <v>129381.74758150072</v>
          </cell>
          <cell r="F16">
            <v>19370181.134806607</v>
          </cell>
        </row>
        <row r="17">
          <cell r="A17">
            <v>34943</v>
          </cell>
          <cell r="B17">
            <v>19370181.134806607</v>
          </cell>
          <cell r="C17">
            <v>166462.75</v>
          </cell>
          <cell r="D17">
            <v>37328.209101289278</v>
          </cell>
          <cell r="E17">
            <v>129134.54089871072</v>
          </cell>
          <cell r="F17">
            <v>19332852.925705317</v>
          </cell>
        </row>
        <row r="18">
          <cell r="A18">
            <v>34973</v>
          </cell>
          <cell r="B18">
            <v>19332852.925705317</v>
          </cell>
          <cell r="C18">
            <v>166462.75</v>
          </cell>
          <cell r="D18">
            <v>37577.063828631202</v>
          </cell>
          <cell r="E18">
            <v>128885.6861713688</v>
          </cell>
          <cell r="F18">
            <v>19295275.861876685</v>
          </cell>
        </row>
        <row r="19">
          <cell r="A19">
            <v>35004</v>
          </cell>
          <cell r="B19">
            <v>19295275.861876685</v>
          </cell>
          <cell r="C19">
            <v>166462.75</v>
          </cell>
          <cell r="D19">
            <v>37827.577587488762</v>
          </cell>
          <cell r="E19">
            <v>128635.17241251124</v>
          </cell>
          <cell r="F19">
            <v>19257448.284289196</v>
          </cell>
        </row>
        <row r="20">
          <cell r="A20">
            <v>35034</v>
          </cell>
          <cell r="B20">
            <v>19257448.284289196</v>
          </cell>
          <cell r="C20">
            <v>166462.75</v>
          </cell>
          <cell r="D20">
            <v>38079.761438072019</v>
          </cell>
          <cell r="E20">
            <v>128382.98856192798</v>
          </cell>
          <cell r="F20">
            <v>19219368.522851124</v>
          </cell>
        </row>
        <row r="21">
          <cell r="A21">
            <v>35065</v>
          </cell>
          <cell r="B21">
            <v>19219368.522851124</v>
          </cell>
          <cell r="C21">
            <v>166462.75</v>
          </cell>
          <cell r="D21">
            <v>38333.626514325835</v>
          </cell>
          <cell r="E21">
            <v>128129.12348567416</v>
          </cell>
          <cell r="F21">
            <v>19181034.896336798</v>
          </cell>
        </row>
        <row r="22">
          <cell r="A22">
            <v>35096</v>
          </cell>
          <cell r="B22">
            <v>19181034.896336798</v>
          </cell>
          <cell r="C22">
            <v>166462.75</v>
          </cell>
          <cell r="D22">
            <v>38589.184024421338</v>
          </cell>
          <cell r="E22">
            <v>127873.56597557866</v>
          </cell>
          <cell r="F22">
            <v>19142445.712312378</v>
          </cell>
        </row>
        <row r="23">
          <cell r="A23">
            <v>35125</v>
          </cell>
          <cell r="B23">
            <v>19142445.712312378</v>
          </cell>
          <cell r="C23">
            <v>166462.75</v>
          </cell>
          <cell r="D23">
            <v>38846.4452512508</v>
          </cell>
          <cell r="E23">
            <v>127616.3047487492</v>
          </cell>
          <cell r="F23">
            <v>19103599.267061125</v>
          </cell>
        </row>
        <row r="24">
          <cell r="A24">
            <v>35156</v>
          </cell>
          <cell r="B24">
            <v>19103599.267061125</v>
          </cell>
          <cell r="C24">
            <v>166462.75</v>
          </cell>
          <cell r="D24">
            <v>39105.421552925822</v>
          </cell>
          <cell r="E24">
            <v>127357.32844707418</v>
          </cell>
          <cell r="F24">
            <v>19064493.845508199</v>
          </cell>
        </row>
        <row r="25">
          <cell r="A25">
            <v>35186</v>
          </cell>
          <cell r="B25">
            <v>19064493.845508199</v>
          </cell>
          <cell r="C25">
            <v>166462.75</v>
          </cell>
          <cell r="D25">
            <v>39366.124363278665</v>
          </cell>
          <cell r="E25">
            <v>127096.62563672134</v>
          </cell>
          <cell r="F25">
            <v>19025127.721144922</v>
          </cell>
        </row>
        <row r="26">
          <cell r="A26">
            <v>35217</v>
          </cell>
          <cell r="B26">
            <v>19025127.721144922</v>
          </cell>
          <cell r="C26">
            <v>166462.75</v>
          </cell>
          <cell r="D26">
            <v>39628.565192367183</v>
          </cell>
          <cell r="E26">
            <v>126834.18480763282</v>
          </cell>
          <cell r="F26">
            <v>18985499.155952554</v>
          </cell>
        </row>
        <row r="27">
          <cell r="A27">
            <v>35247</v>
          </cell>
          <cell r="B27">
            <v>18985499.155952554</v>
          </cell>
          <cell r="C27">
            <v>166462.75</v>
          </cell>
          <cell r="D27">
            <v>39892.755626982966</v>
          </cell>
          <cell r="E27">
            <v>126569.99437301703</v>
          </cell>
          <cell r="F27">
            <v>18945606.40032557</v>
          </cell>
        </row>
        <row r="28">
          <cell r="A28">
            <v>35278</v>
          </cell>
          <cell r="B28">
            <v>18945606.40032557</v>
          </cell>
          <cell r="C28">
            <v>166462.75</v>
          </cell>
          <cell r="D28">
            <v>40158.707331162863</v>
          </cell>
          <cell r="E28">
            <v>126304.04266883714</v>
          </cell>
          <cell r="F28">
            <v>18905447.692994408</v>
          </cell>
        </row>
        <row r="29">
          <cell r="A29">
            <v>35309</v>
          </cell>
          <cell r="B29">
            <v>18905447.692994408</v>
          </cell>
          <cell r="C29">
            <v>166462.75</v>
          </cell>
          <cell r="D29">
            <v>40426.432046703936</v>
          </cell>
          <cell r="E29">
            <v>126036.31795329606</v>
          </cell>
          <cell r="F29">
            <v>18865021.260947704</v>
          </cell>
        </row>
        <row r="30">
          <cell r="A30">
            <v>35339</v>
          </cell>
          <cell r="B30">
            <v>18865021.260947704</v>
          </cell>
          <cell r="C30">
            <v>166462.75</v>
          </cell>
          <cell r="D30">
            <v>40695.941593681957</v>
          </cell>
          <cell r="E30">
            <v>125766.80840631804</v>
          </cell>
          <cell r="F30">
            <v>18824325.319354024</v>
          </cell>
        </row>
        <row r="31">
          <cell r="A31">
            <v>35370</v>
          </cell>
          <cell r="B31">
            <v>18824325.319354024</v>
          </cell>
          <cell r="C31">
            <v>166462.75</v>
          </cell>
          <cell r="D31">
            <v>40967.247870973166</v>
          </cell>
          <cell r="E31">
            <v>125495.50212902683</v>
          </cell>
          <cell r="F31">
            <v>18783358.07148305</v>
          </cell>
        </row>
        <row r="32">
          <cell r="A32">
            <v>35400</v>
          </cell>
          <cell r="B32">
            <v>18783358.07148305</v>
          </cell>
          <cell r="C32">
            <v>166462.75</v>
          </cell>
          <cell r="D32">
            <v>41240.362856779655</v>
          </cell>
          <cell r="E32">
            <v>125222.38714322035</v>
          </cell>
          <cell r="F32">
            <v>18742117.70862627</v>
          </cell>
        </row>
        <row r="33">
          <cell r="A33">
            <v>35431</v>
          </cell>
          <cell r="B33">
            <v>18742117.70862627</v>
          </cell>
          <cell r="C33">
            <v>166462.75</v>
          </cell>
          <cell r="D33">
            <v>41515.298609158184</v>
          </cell>
          <cell r="E33">
            <v>124947.45139084182</v>
          </cell>
          <cell r="F33">
            <v>18700602.41001711</v>
          </cell>
        </row>
        <row r="34">
          <cell r="A34">
            <v>35462</v>
          </cell>
          <cell r="B34">
            <v>18700602.41001711</v>
          </cell>
          <cell r="C34">
            <v>166462.75</v>
          </cell>
          <cell r="D34">
            <v>41792.067266552593</v>
          </cell>
          <cell r="E34">
            <v>124670.68273344741</v>
          </cell>
          <cell r="F34">
            <v>18658810.342750557</v>
          </cell>
        </row>
        <row r="35">
          <cell r="A35">
            <v>35490</v>
          </cell>
          <cell r="B35">
            <v>18658810.342750557</v>
          </cell>
          <cell r="C35">
            <v>166462.75</v>
          </cell>
          <cell r="D35">
            <v>42070.681048329614</v>
          </cell>
          <cell r="E35">
            <v>124392.06895167039</v>
          </cell>
          <cell r="F35">
            <v>18616739.661702227</v>
          </cell>
        </row>
        <row r="36">
          <cell r="A36">
            <v>35521</v>
          </cell>
          <cell r="B36">
            <v>18616739.661702227</v>
          </cell>
          <cell r="C36">
            <v>166462.75</v>
          </cell>
          <cell r="D36">
            <v>42351.152255318477</v>
          </cell>
          <cell r="E36">
            <v>124111.59774468152</v>
          </cell>
          <cell r="F36">
            <v>18574388.509446908</v>
          </cell>
        </row>
        <row r="37">
          <cell r="A37">
            <v>35551</v>
          </cell>
          <cell r="B37">
            <v>18574388.509446908</v>
          </cell>
          <cell r="C37">
            <v>166462.75</v>
          </cell>
          <cell r="D37">
            <v>42633.493270353938</v>
          </cell>
          <cell r="E37">
            <v>123829.25672964606</v>
          </cell>
          <cell r="F37">
            <v>18531755.016176555</v>
          </cell>
        </row>
        <row r="38">
          <cell r="A38">
            <v>35582</v>
          </cell>
          <cell r="B38">
            <v>18531755.016176555</v>
          </cell>
          <cell r="C38">
            <v>166462.75</v>
          </cell>
          <cell r="D38">
            <v>42917.716558822955</v>
          </cell>
          <cell r="E38">
            <v>123545.03344117705</v>
          </cell>
          <cell r="F38">
            <v>18488837.299617734</v>
          </cell>
        </row>
        <row r="39">
          <cell r="A39">
            <v>35612</v>
          </cell>
          <cell r="B39">
            <v>18488837.299617734</v>
          </cell>
          <cell r="C39">
            <v>166462.75</v>
          </cell>
          <cell r="D39">
            <v>43203.834669215095</v>
          </cell>
          <cell r="E39">
            <v>123258.9153307849</v>
          </cell>
          <cell r="F39">
            <v>18445633.46494852</v>
          </cell>
        </row>
        <row r="40">
          <cell r="A40">
            <v>35643</v>
          </cell>
          <cell r="B40">
            <v>18445633.46494852</v>
          </cell>
          <cell r="C40">
            <v>166462.75</v>
          </cell>
          <cell r="D40">
            <v>43491.860233676518</v>
          </cell>
          <cell r="E40">
            <v>122970.88976632348</v>
          </cell>
          <cell r="F40">
            <v>18402141.604714844</v>
          </cell>
        </row>
        <row r="41">
          <cell r="A41">
            <v>35674</v>
          </cell>
          <cell r="B41">
            <v>18402141.604714844</v>
          </cell>
          <cell r="C41">
            <v>166462.75</v>
          </cell>
          <cell r="D41">
            <v>43781.8059685677</v>
          </cell>
          <cell r="E41">
            <v>122680.9440314323</v>
          </cell>
          <cell r="F41">
            <v>18358359.798746277</v>
          </cell>
        </row>
        <row r="42">
          <cell r="A42">
            <v>35704</v>
          </cell>
          <cell r="B42">
            <v>18358359.798746277</v>
          </cell>
          <cell r="C42">
            <v>166462.75</v>
          </cell>
          <cell r="D42">
            <v>44073.684675024808</v>
          </cell>
          <cell r="E42">
            <v>122389.06532497519</v>
          </cell>
          <cell r="F42">
            <v>18314286.114071254</v>
          </cell>
        </row>
        <row r="43">
          <cell r="A43">
            <v>35735</v>
          </cell>
          <cell r="B43">
            <v>18314286.114071254</v>
          </cell>
          <cell r="C43">
            <v>166462.75</v>
          </cell>
          <cell r="D43">
            <v>44367.509239524967</v>
          </cell>
          <cell r="E43">
            <v>122095.24076047503</v>
          </cell>
          <cell r="F43">
            <v>18269918.604831729</v>
          </cell>
        </row>
        <row r="44">
          <cell r="A44">
            <v>35765</v>
          </cell>
          <cell r="B44">
            <v>18269918.604831729</v>
          </cell>
          <cell r="C44">
            <v>166462.75</v>
          </cell>
          <cell r="D44">
            <v>44663.292634455138</v>
          </cell>
          <cell r="E44">
            <v>121799.45736554486</v>
          </cell>
          <cell r="F44">
            <v>18225255.312197275</v>
          </cell>
        </row>
        <row r="45">
          <cell r="A45">
            <v>35796</v>
          </cell>
          <cell r="B45">
            <v>18225255.312197275</v>
          </cell>
          <cell r="C45">
            <v>166462.75</v>
          </cell>
          <cell r="D45">
            <v>44961.047918684824</v>
          </cell>
          <cell r="E45">
            <v>121501.70208131518</v>
          </cell>
          <cell r="F45">
            <v>18180294.264278591</v>
          </cell>
        </row>
        <row r="46">
          <cell r="A46">
            <v>35827</v>
          </cell>
          <cell r="B46">
            <v>18180294.264278591</v>
          </cell>
          <cell r="C46">
            <v>166462.75</v>
          </cell>
          <cell r="D46">
            <v>45260.788238142719</v>
          </cell>
          <cell r="E46">
            <v>121201.96176185728</v>
          </cell>
          <cell r="F46">
            <v>18135033.476040449</v>
          </cell>
        </row>
        <row r="47">
          <cell r="A47">
            <v>35855</v>
          </cell>
          <cell r="B47">
            <v>18135033.476040449</v>
          </cell>
          <cell r="C47">
            <v>166462.75</v>
          </cell>
          <cell r="D47">
            <v>45562.526826396992</v>
          </cell>
          <cell r="E47">
            <v>120900.22317360301</v>
          </cell>
          <cell r="F47">
            <v>18089470.949214052</v>
          </cell>
        </row>
        <row r="48">
          <cell r="A48">
            <v>35886</v>
          </cell>
          <cell r="B48">
            <v>18089470.949214052</v>
          </cell>
          <cell r="C48">
            <v>166462.75</v>
          </cell>
          <cell r="D48">
            <v>45866.277005239637</v>
          </cell>
          <cell r="E48">
            <v>120596.47299476036</v>
          </cell>
          <cell r="F48">
            <v>18043604.672208812</v>
          </cell>
        </row>
        <row r="49">
          <cell r="A49">
            <v>35916</v>
          </cell>
          <cell r="B49">
            <v>18043604.672208812</v>
          </cell>
          <cell r="C49">
            <v>166462.75</v>
          </cell>
          <cell r="D49">
            <v>46172.052185274573</v>
          </cell>
          <cell r="E49">
            <v>120290.69781472543</v>
          </cell>
          <cell r="F49">
            <v>17997432.620023537</v>
          </cell>
        </row>
        <row r="50">
          <cell r="A50">
            <v>35947</v>
          </cell>
          <cell r="B50">
            <v>17997432.620023537</v>
          </cell>
          <cell r="C50">
            <v>166462.75</v>
          </cell>
          <cell r="D50">
            <v>46479.865866509746</v>
          </cell>
          <cell r="E50">
            <v>119982.88413349025</v>
          </cell>
          <cell r="F50">
            <v>17950952.754157029</v>
          </cell>
        </row>
        <row r="51">
          <cell r="A51">
            <v>35977</v>
          </cell>
          <cell r="B51">
            <v>17950952.754157029</v>
          </cell>
          <cell r="C51">
            <v>166462.75</v>
          </cell>
          <cell r="D51">
            <v>46789.731638953133</v>
          </cell>
          <cell r="E51">
            <v>119673.01836104687</v>
          </cell>
          <cell r="F51">
            <v>17904163.022518076</v>
          </cell>
        </row>
        <row r="52">
          <cell r="A52">
            <v>36008</v>
          </cell>
          <cell r="B52">
            <v>17904163.022518076</v>
          </cell>
          <cell r="C52">
            <v>166462.75</v>
          </cell>
          <cell r="D52">
            <v>47101.663183212819</v>
          </cell>
          <cell r="E52">
            <v>119361.08681678718</v>
          </cell>
          <cell r="F52">
            <v>17857061.359334864</v>
          </cell>
        </row>
        <row r="53">
          <cell r="A53">
            <v>36039</v>
          </cell>
          <cell r="B53">
            <v>17857061.359334864</v>
          </cell>
          <cell r="C53">
            <v>166462.75</v>
          </cell>
          <cell r="D53">
            <v>47415.674271100899</v>
          </cell>
          <cell r="E53">
            <v>119047.0757288991</v>
          </cell>
          <cell r="F53">
            <v>17809645.685063764</v>
          </cell>
        </row>
        <row r="54">
          <cell r="A54">
            <v>36069</v>
          </cell>
          <cell r="B54">
            <v>17809645.685063764</v>
          </cell>
          <cell r="C54">
            <v>166462.75</v>
          </cell>
          <cell r="D54">
            <v>47731.778766241565</v>
          </cell>
          <cell r="E54">
            <v>118730.97123375844</v>
          </cell>
          <cell r="F54">
            <v>17761913.906297524</v>
          </cell>
        </row>
        <row r="55">
          <cell r="A55">
            <v>36100</v>
          </cell>
          <cell r="B55">
            <v>17761913.906297524</v>
          </cell>
          <cell r="C55">
            <v>166462.75</v>
          </cell>
          <cell r="D55">
            <v>48049.990624683167</v>
          </cell>
          <cell r="E55">
            <v>118412.75937531683</v>
          </cell>
          <cell r="F55">
            <v>17713863.915672839</v>
          </cell>
        </row>
        <row r="56">
          <cell r="A56">
            <v>36130</v>
          </cell>
          <cell r="B56">
            <v>17713863.915672839</v>
          </cell>
          <cell r="C56">
            <v>166462.75</v>
          </cell>
          <cell r="D56">
            <v>48370.323895514404</v>
          </cell>
          <cell r="E56">
            <v>118092.4261044856</v>
          </cell>
          <cell r="F56">
            <v>17665493.591777325</v>
          </cell>
        </row>
        <row r="57">
          <cell r="A57">
            <v>36161</v>
          </cell>
          <cell r="B57">
            <v>17665493.591777325</v>
          </cell>
          <cell r="C57">
            <v>166462.75</v>
          </cell>
          <cell r="D57">
            <v>48692.792721484497</v>
          </cell>
          <cell r="E57">
            <v>117769.9572785155</v>
          </cell>
          <cell r="F57">
            <v>17616800.799055841</v>
          </cell>
        </row>
        <row r="58">
          <cell r="A58">
            <v>36192</v>
          </cell>
          <cell r="B58">
            <v>17616800.799055841</v>
          </cell>
          <cell r="C58">
            <v>166462.75</v>
          </cell>
          <cell r="D58">
            <v>49017.411339627724</v>
          </cell>
          <cell r="E58">
            <v>117445.33866037228</v>
          </cell>
          <cell r="F58">
            <v>17567783.387716211</v>
          </cell>
        </row>
        <row r="59">
          <cell r="A59">
            <v>36220</v>
          </cell>
          <cell r="B59">
            <v>17567783.387716211</v>
          </cell>
          <cell r="C59">
            <v>166462.75</v>
          </cell>
          <cell r="D59">
            <v>49344.19408189191</v>
          </cell>
          <cell r="E59">
            <v>117118.55591810809</v>
          </cell>
          <cell r="F59">
            <v>17518439.19363432</v>
          </cell>
        </row>
        <row r="60">
          <cell r="A60">
            <v>36251</v>
          </cell>
          <cell r="B60">
            <v>17518439.19363432</v>
          </cell>
          <cell r="C60">
            <v>166462.75</v>
          </cell>
          <cell r="D60">
            <v>49673.155375771195</v>
          </cell>
          <cell r="E60">
            <v>116789.5946242288</v>
          </cell>
          <cell r="F60">
            <v>17468766.038258549</v>
          </cell>
        </row>
        <row r="61">
          <cell r="A61">
            <v>36281</v>
          </cell>
          <cell r="B61">
            <v>17468766.038258549</v>
          </cell>
          <cell r="C61">
            <v>166462.75</v>
          </cell>
          <cell r="D61">
            <v>50004.309744943006</v>
          </cell>
          <cell r="E61">
            <v>116458.44025505699</v>
          </cell>
          <cell r="F61">
            <v>17418761.728513606</v>
          </cell>
        </row>
        <row r="62">
          <cell r="A62">
            <v>36312</v>
          </cell>
          <cell r="B62">
            <v>17418761.728513606</v>
          </cell>
          <cell r="C62">
            <v>166462.75</v>
          </cell>
          <cell r="D62">
            <v>50337.671809909283</v>
          </cell>
          <cell r="E62">
            <v>116125.07819009072</v>
          </cell>
          <cell r="F62">
            <v>17368424.056703698</v>
          </cell>
        </row>
        <row r="63">
          <cell r="A63">
            <v>36342</v>
          </cell>
          <cell r="B63">
            <v>17368424.056703698</v>
          </cell>
          <cell r="C63">
            <v>166462.75</v>
          </cell>
          <cell r="D63">
            <v>50673.256288642006</v>
          </cell>
          <cell r="E63">
            <v>115789.49371135799</v>
          </cell>
          <cell r="F63">
            <v>17317750.800415058</v>
          </cell>
        </row>
        <row r="64">
          <cell r="A64">
            <v>36373</v>
          </cell>
          <cell r="B64">
            <v>17317750.800415058</v>
          </cell>
          <cell r="C64">
            <v>166462.75</v>
          </cell>
          <cell r="D64">
            <v>51011.077997232947</v>
          </cell>
          <cell r="E64">
            <v>115451.67200276705</v>
          </cell>
          <cell r="F64">
            <v>17266739.722417824</v>
          </cell>
        </row>
        <row r="65">
          <cell r="A65">
            <v>36404</v>
          </cell>
          <cell r="B65">
            <v>17266739.722417824</v>
          </cell>
          <cell r="C65">
            <v>166462.75</v>
          </cell>
          <cell r="D65">
            <v>51351.151850547831</v>
          </cell>
          <cell r="E65">
            <v>115111.59814945217</v>
          </cell>
          <cell r="F65">
            <v>17215388.570567276</v>
          </cell>
        </row>
        <row r="66">
          <cell r="A66">
            <v>36434</v>
          </cell>
          <cell r="B66">
            <v>17215388.570567276</v>
          </cell>
          <cell r="C66">
            <v>166462.75</v>
          </cell>
          <cell r="D66">
            <v>51693.492862884814</v>
          </cell>
          <cell r="E66">
            <v>114769.25713711519</v>
          </cell>
          <cell r="F66">
            <v>17163695.077704392</v>
          </cell>
        </row>
        <row r="67">
          <cell r="A67">
            <v>36465</v>
          </cell>
          <cell r="B67">
            <v>17163695.077704392</v>
          </cell>
          <cell r="C67">
            <v>166462.75</v>
          </cell>
          <cell r="D67">
            <v>52038.116148637375</v>
          </cell>
          <cell r="E67">
            <v>114424.63385136263</v>
          </cell>
          <cell r="F67">
            <v>17111656.961555757</v>
          </cell>
        </row>
        <row r="68">
          <cell r="A68">
            <v>36495</v>
          </cell>
          <cell r="B68">
            <v>17111656.961555757</v>
          </cell>
          <cell r="C68">
            <v>166462.75</v>
          </cell>
          <cell r="D68">
            <v>52385.036922961619</v>
          </cell>
          <cell r="E68">
            <v>114077.71307703838</v>
          </cell>
          <cell r="F68">
            <v>17059271.924632795</v>
          </cell>
        </row>
        <row r="69">
          <cell r="A69">
            <v>36526</v>
          </cell>
          <cell r="B69">
            <v>17059271.924632795</v>
          </cell>
          <cell r="C69">
            <v>166462.75</v>
          </cell>
          <cell r="D69">
            <v>52734.270502448024</v>
          </cell>
          <cell r="E69">
            <v>113728.47949755198</v>
          </cell>
          <cell r="F69">
            <v>17006537.654130347</v>
          </cell>
        </row>
        <row r="70">
          <cell r="A70">
            <v>36557</v>
          </cell>
          <cell r="B70">
            <v>17006537.654130347</v>
          </cell>
          <cell r="C70">
            <v>166462.75</v>
          </cell>
          <cell r="D70">
            <v>53085.832305797681</v>
          </cell>
          <cell r="E70">
            <v>113376.91769420232</v>
          </cell>
          <cell r="F70">
            <v>16953451.821824551</v>
          </cell>
        </row>
        <row r="71">
          <cell r="A71">
            <v>36586</v>
          </cell>
          <cell r="B71">
            <v>16953451.821824551</v>
          </cell>
          <cell r="C71">
            <v>166462.75</v>
          </cell>
          <cell r="D71">
            <v>53439.737854502993</v>
          </cell>
          <cell r="E71">
            <v>113023.01214549701</v>
          </cell>
          <cell r="F71">
            <v>16900012.083970048</v>
          </cell>
        </row>
        <row r="72">
          <cell r="A72">
            <v>36617</v>
          </cell>
          <cell r="B72">
            <v>16900012.083970048</v>
          </cell>
          <cell r="C72">
            <v>166462.75</v>
          </cell>
          <cell r="D72">
            <v>53796.002773533008</v>
          </cell>
          <cell r="E72">
            <v>112666.74722646699</v>
          </cell>
          <cell r="F72">
            <v>16846216.081196513</v>
          </cell>
        </row>
        <row r="73">
          <cell r="A73">
            <v>36647</v>
          </cell>
          <cell r="B73">
            <v>16846216.081196513</v>
          </cell>
          <cell r="C73">
            <v>166462.75</v>
          </cell>
          <cell r="D73">
            <v>54154.642792023238</v>
          </cell>
          <cell r="E73">
            <v>112308.10720797676</v>
          </cell>
          <cell r="F73">
            <v>16792061.438404489</v>
          </cell>
        </row>
        <row r="74">
          <cell r="A74">
            <v>36678</v>
          </cell>
          <cell r="B74">
            <v>16792061.438404489</v>
          </cell>
          <cell r="C74">
            <v>166462.75</v>
          </cell>
          <cell r="D74">
            <v>54515.673743970066</v>
          </cell>
          <cell r="E74">
            <v>111947.07625602993</v>
          </cell>
          <cell r="F74">
            <v>16737545.764660519</v>
          </cell>
        </row>
        <row r="75">
          <cell r="A75">
            <v>36708</v>
          </cell>
          <cell r="B75">
            <v>16737545.764660519</v>
          </cell>
          <cell r="C75">
            <v>166462.75</v>
          </cell>
          <cell r="D75">
            <v>54879.111568929875</v>
          </cell>
          <cell r="E75">
            <v>111583.63843107013</v>
          </cell>
          <cell r="F75">
            <v>16682666.653091589</v>
          </cell>
        </row>
        <row r="76">
          <cell r="A76">
            <v>36739</v>
          </cell>
          <cell r="B76">
            <v>16682666.653091589</v>
          </cell>
          <cell r="C76">
            <v>166462.75</v>
          </cell>
          <cell r="D76">
            <v>55244.972312722733</v>
          </cell>
          <cell r="E76">
            <v>111217.77768727727</v>
          </cell>
          <cell r="F76">
            <v>16627421.680778867</v>
          </cell>
        </row>
        <row r="77">
          <cell r="A77">
            <v>36770</v>
          </cell>
          <cell r="B77">
            <v>16627421.680778867</v>
          </cell>
          <cell r="C77">
            <v>166462.75</v>
          </cell>
          <cell r="D77">
            <v>55613.272128140889</v>
          </cell>
          <cell r="E77">
            <v>110849.47787185911</v>
          </cell>
          <cell r="F77">
            <v>16571808.408650726</v>
          </cell>
        </row>
        <row r="78">
          <cell r="A78">
            <v>36800</v>
          </cell>
          <cell r="B78">
            <v>16571808.408650726</v>
          </cell>
          <cell r="C78">
            <v>166462.75</v>
          </cell>
          <cell r="D78">
            <v>55984.027275661821</v>
          </cell>
          <cell r="E78">
            <v>110478.72272433818</v>
          </cell>
          <cell r="F78">
            <v>16515824.381375065</v>
          </cell>
        </row>
        <row r="79">
          <cell r="A79">
            <v>36831</v>
          </cell>
          <cell r="B79">
            <v>16515824.381375065</v>
          </cell>
          <cell r="C79">
            <v>166462.75</v>
          </cell>
          <cell r="D79">
            <v>56357.254124166226</v>
          </cell>
          <cell r="E79">
            <v>110105.49587583377</v>
          </cell>
          <cell r="F79">
            <v>16459467.127250899</v>
          </cell>
        </row>
        <row r="80">
          <cell r="A80">
            <v>36861</v>
          </cell>
          <cell r="B80">
            <v>16459467.127250899</v>
          </cell>
          <cell r="C80">
            <v>166462.75</v>
          </cell>
          <cell r="D80">
            <v>56732.969151660669</v>
          </cell>
          <cell r="E80">
            <v>109729.78084833933</v>
          </cell>
          <cell r="F80">
            <v>16402734.158099238</v>
          </cell>
        </row>
        <row r="81">
          <cell r="A81">
            <v>36892</v>
          </cell>
          <cell r="B81">
            <v>16402734.158099238</v>
          </cell>
          <cell r="C81">
            <v>166462.75</v>
          </cell>
          <cell r="D81">
            <v>57111.188946005073</v>
          </cell>
          <cell r="E81">
            <v>109351.56105399493</v>
          </cell>
          <cell r="F81">
            <v>16345622.969153233</v>
          </cell>
        </row>
        <row r="82">
          <cell r="A82">
            <v>36923</v>
          </cell>
          <cell r="B82">
            <v>16345622.969153233</v>
          </cell>
          <cell r="C82">
            <v>166462.75</v>
          </cell>
          <cell r="D82">
            <v>57491.930205645112</v>
          </cell>
          <cell r="E82">
            <v>108970.81979435489</v>
          </cell>
          <cell r="F82">
            <v>16288131.038947588</v>
          </cell>
        </row>
        <row r="83">
          <cell r="A83">
            <v>36951</v>
          </cell>
          <cell r="B83">
            <v>16288131.038947588</v>
          </cell>
          <cell r="C83">
            <v>166462.75</v>
          </cell>
          <cell r="D83">
            <v>57875.209740349412</v>
          </cell>
          <cell r="E83">
            <v>108587.54025965059</v>
          </cell>
          <cell r="F83">
            <v>16230255.829207238</v>
          </cell>
        </row>
        <row r="84">
          <cell r="A84">
            <v>36982</v>
          </cell>
          <cell r="B84">
            <v>16230255.829207238</v>
          </cell>
          <cell r="C84">
            <v>166462.75</v>
          </cell>
          <cell r="D84">
            <v>58261.04447195174</v>
          </cell>
          <cell r="E84">
            <v>108201.70552804826</v>
          </cell>
          <cell r="F84">
            <v>16171994.784735287</v>
          </cell>
        </row>
        <row r="85">
          <cell r="A85">
            <v>37012</v>
          </cell>
          <cell r="B85">
            <v>16171994.784735287</v>
          </cell>
          <cell r="C85">
            <v>166462.75</v>
          </cell>
          <cell r="D85">
            <v>58649.451435098075</v>
          </cell>
          <cell r="E85">
            <v>107813.29856490192</v>
          </cell>
          <cell r="F85">
            <v>16113345.333300188</v>
          </cell>
        </row>
        <row r="86">
          <cell r="A86">
            <v>37043</v>
          </cell>
          <cell r="B86">
            <v>16113345.333300188</v>
          </cell>
          <cell r="C86">
            <v>166462.75</v>
          </cell>
          <cell r="D86">
            <v>59040.447777998736</v>
          </cell>
          <cell r="E86">
            <v>107422.30222200126</v>
          </cell>
          <cell r="F86">
            <v>16054304.885522189</v>
          </cell>
        </row>
        <row r="87">
          <cell r="A87">
            <v>37073</v>
          </cell>
          <cell r="B87">
            <v>16054304.885522189</v>
          </cell>
          <cell r="C87">
            <v>166462.75</v>
          </cell>
          <cell r="D87">
            <v>59434.050763185398</v>
          </cell>
          <cell r="E87">
            <v>107028.6992368146</v>
          </cell>
          <cell r="F87">
            <v>15994870.834759003</v>
          </cell>
        </row>
        <row r="88">
          <cell r="A88">
            <v>37104</v>
          </cell>
          <cell r="B88">
            <v>15994870.834759003</v>
          </cell>
          <cell r="C88">
            <v>166462.75</v>
          </cell>
          <cell r="D88">
            <v>59830.277768273314</v>
          </cell>
          <cell r="E88">
            <v>106632.47223172669</v>
          </cell>
          <cell r="F88">
            <v>15935040.55699073</v>
          </cell>
        </row>
        <row r="89">
          <cell r="A89">
            <v>37135</v>
          </cell>
          <cell r="B89">
            <v>15935040.55699073</v>
          </cell>
          <cell r="C89">
            <v>166462.75</v>
          </cell>
          <cell r="D89">
            <v>60229.146286728457</v>
          </cell>
          <cell r="E89">
            <v>106233.60371327154</v>
          </cell>
          <cell r="F89">
            <v>15874811.410704002</v>
          </cell>
        </row>
        <row r="90">
          <cell r="A90">
            <v>37165</v>
          </cell>
          <cell r="B90">
            <v>15874811.410704002</v>
          </cell>
          <cell r="C90">
            <v>166462.75</v>
          </cell>
          <cell r="D90">
            <v>60630.673928639982</v>
          </cell>
          <cell r="E90">
            <v>105832.07607136002</v>
          </cell>
          <cell r="F90">
            <v>15814180.736775361</v>
          </cell>
        </row>
        <row r="91">
          <cell r="A91">
            <v>37196</v>
          </cell>
          <cell r="B91">
            <v>15814180.736775361</v>
          </cell>
          <cell r="C91">
            <v>166462.75</v>
          </cell>
          <cell r="D91">
            <v>61034.878421497589</v>
          </cell>
          <cell r="E91">
            <v>105427.87157850241</v>
          </cell>
          <cell r="F91">
            <v>15753145.858353863</v>
          </cell>
        </row>
        <row r="92">
          <cell r="A92">
            <v>37226</v>
          </cell>
          <cell r="B92">
            <v>15753145.858353863</v>
          </cell>
          <cell r="C92">
            <v>166462.75</v>
          </cell>
          <cell r="D92">
            <v>61441.777610974241</v>
          </cell>
          <cell r="E92">
            <v>105020.97238902576</v>
          </cell>
          <cell r="F92">
            <v>15691704.080742888</v>
          </cell>
        </row>
        <row r="93">
          <cell r="A93">
            <v>37257</v>
          </cell>
          <cell r="B93">
            <v>15691704.080742888</v>
          </cell>
          <cell r="C93">
            <v>166462.75</v>
          </cell>
          <cell r="D93">
            <v>61851.389461714076</v>
          </cell>
          <cell r="E93">
            <v>104611.36053828592</v>
          </cell>
          <cell r="F93">
            <v>15629852.691281173</v>
          </cell>
        </row>
        <row r="94">
          <cell r="A94">
            <v>37288</v>
          </cell>
          <cell r="B94">
            <v>15629852.691281173</v>
          </cell>
          <cell r="C94">
            <v>166462.75</v>
          </cell>
          <cell r="D94">
            <v>62263.732058125504</v>
          </cell>
          <cell r="E94">
            <v>104199.0179418745</v>
          </cell>
          <cell r="F94">
            <v>15567588.959223049</v>
          </cell>
        </row>
        <row r="95">
          <cell r="A95">
            <v>37316</v>
          </cell>
          <cell r="B95">
            <v>15567588.959223049</v>
          </cell>
          <cell r="C95">
            <v>166462.75</v>
          </cell>
          <cell r="D95">
            <v>62678.82360517967</v>
          </cell>
          <cell r="E95">
            <v>103783.92639482033</v>
          </cell>
          <cell r="F95">
            <v>15504910.135617869</v>
          </cell>
        </row>
        <row r="96">
          <cell r="A96">
            <v>37347</v>
          </cell>
          <cell r="B96">
            <v>15504910.135617869</v>
          </cell>
          <cell r="C96">
            <v>166462.75</v>
          </cell>
          <cell r="D96">
            <v>63096.682429214197</v>
          </cell>
          <cell r="E96">
            <v>103366.0675707858</v>
          </cell>
          <cell r="F96">
            <v>15441813.453188654</v>
          </cell>
        </row>
        <row r="97">
          <cell r="A97">
            <v>37377</v>
          </cell>
          <cell r="B97">
            <v>15441813.453188654</v>
          </cell>
          <cell r="C97">
            <v>166462.75</v>
          </cell>
          <cell r="D97">
            <v>63517.326978742305</v>
          </cell>
          <cell r="E97">
            <v>102945.42302125769</v>
          </cell>
          <cell r="F97">
            <v>15378296.126209911</v>
          </cell>
        </row>
        <row r="98">
          <cell r="A98">
            <v>37408</v>
          </cell>
          <cell r="B98">
            <v>15378296.126209911</v>
          </cell>
          <cell r="C98">
            <v>166462.75</v>
          </cell>
          <cell r="D98">
            <v>63940.77582526725</v>
          </cell>
          <cell r="E98">
            <v>102521.97417473275</v>
          </cell>
          <cell r="F98">
            <v>15314355.350384643</v>
          </cell>
        </row>
        <row r="99">
          <cell r="A99">
            <v>37438</v>
          </cell>
          <cell r="B99">
            <v>15314355.350384643</v>
          </cell>
          <cell r="C99">
            <v>166462.75</v>
          </cell>
          <cell r="D99">
            <v>64367.047664102371</v>
          </cell>
          <cell r="E99">
            <v>102095.70233589763</v>
          </cell>
          <cell r="F99">
            <v>15249988.302720541</v>
          </cell>
        </row>
        <row r="100">
          <cell r="A100">
            <v>37469</v>
          </cell>
          <cell r="B100">
            <v>15249988.302720541</v>
          </cell>
          <cell r="C100">
            <v>166462.75</v>
          </cell>
          <cell r="D100">
            <v>64796.161315196383</v>
          </cell>
          <cell r="E100">
            <v>101666.58868480362</v>
          </cell>
          <cell r="F100">
            <v>15185192.141405344</v>
          </cell>
        </row>
        <row r="101">
          <cell r="A101">
            <v>37500</v>
          </cell>
          <cell r="B101">
            <v>15185192.141405344</v>
          </cell>
          <cell r="C101">
            <v>166462.75</v>
          </cell>
          <cell r="D101">
            <v>65228.135723964369</v>
          </cell>
          <cell r="E101">
            <v>101234.61427603563</v>
          </cell>
          <cell r="F101">
            <v>15119964.005681379</v>
          </cell>
        </row>
        <row r="102">
          <cell r="A102">
            <v>37530</v>
          </cell>
          <cell r="B102">
            <v>15119964.005681379</v>
          </cell>
          <cell r="C102">
            <v>166462.75</v>
          </cell>
          <cell r="D102">
            <v>65662.989962124135</v>
          </cell>
          <cell r="E102">
            <v>100799.76003787587</v>
          </cell>
          <cell r="F102">
            <v>15054301.015719255</v>
          </cell>
        </row>
        <row r="103">
          <cell r="A103">
            <v>37561</v>
          </cell>
          <cell r="B103">
            <v>15054301.015719255</v>
          </cell>
          <cell r="C103">
            <v>166462.75</v>
          </cell>
          <cell r="D103">
            <v>66100.743228538297</v>
          </cell>
          <cell r="E103">
            <v>100362.0067714617</v>
          </cell>
          <cell r="F103">
            <v>14988200.272490717</v>
          </cell>
        </row>
        <row r="104">
          <cell r="A104">
            <v>37591</v>
          </cell>
          <cell r="B104">
            <v>14988200.272490717</v>
          </cell>
          <cell r="C104">
            <v>166462.75</v>
          </cell>
          <cell r="D104">
            <v>66541.414850061876</v>
          </cell>
          <cell r="E104">
            <v>99921.335149938124</v>
          </cell>
          <cell r="F104">
            <v>14921658.857640656</v>
          </cell>
        </row>
        <row r="105">
          <cell r="A105">
            <v>37622</v>
          </cell>
          <cell r="B105">
            <v>14921658.857640656</v>
          </cell>
          <cell r="C105">
            <v>166462.75</v>
          </cell>
          <cell r="D105">
            <v>66985.024282395621</v>
          </cell>
          <cell r="E105">
            <v>99477.725717604379</v>
          </cell>
          <cell r="F105">
            <v>14854673.83335826</v>
          </cell>
        </row>
        <row r="106">
          <cell r="A106">
            <v>37653</v>
          </cell>
          <cell r="B106">
            <v>14854673.83335826</v>
          </cell>
          <cell r="C106">
            <v>166462.75</v>
          </cell>
          <cell r="D106">
            <v>67431.591110944923</v>
          </cell>
          <cell r="E106">
            <v>99031.158889055077</v>
          </cell>
          <cell r="F106">
            <v>14787242.242247315</v>
          </cell>
        </row>
        <row r="107">
          <cell r="A107">
            <v>37681</v>
          </cell>
          <cell r="B107">
            <v>14787242.242247315</v>
          </cell>
          <cell r="C107">
            <v>166462.75</v>
          </cell>
          <cell r="D107">
            <v>67881.135051684556</v>
          </cell>
          <cell r="E107">
            <v>98581.614948315444</v>
          </cell>
          <cell r="F107">
            <v>14719361.107195631</v>
          </cell>
        </row>
        <row r="108">
          <cell r="A108">
            <v>37712</v>
          </cell>
          <cell r="B108">
            <v>14719361.107195631</v>
          </cell>
          <cell r="C108">
            <v>166462.75</v>
          </cell>
          <cell r="D108">
            <v>68333.675952029123</v>
          </cell>
          <cell r="E108">
            <v>98129.074047970877</v>
          </cell>
          <cell r="F108">
            <v>14651027.431243602</v>
          </cell>
        </row>
        <row r="109">
          <cell r="A109">
            <v>37742</v>
          </cell>
          <cell r="B109">
            <v>14651027.431243602</v>
          </cell>
          <cell r="C109">
            <v>166462.75</v>
          </cell>
          <cell r="D109">
            <v>68789.23379170931</v>
          </cell>
          <cell r="E109">
            <v>97673.51620829069</v>
          </cell>
          <cell r="F109">
            <v>14582238.197451893</v>
          </cell>
        </row>
        <row r="110">
          <cell r="A110">
            <v>37773</v>
          </cell>
          <cell r="B110">
            <v>14582238.197451893</v>
          </cell>
          <cell r="C110">
            <v>166462.75</v>
          </cell>
          <cell r="D110">
            <v>69247.828683654036</v>
          </cell>
          <cell r="E110">
            <v>97214.921316345964</v>
          </cell>
          <cell r="F110">
            <v>14512990.368768239</v>
          </cell>
        </row>
        <row r="111">
          <cell r="A111">
            <v>37803</v>
          </cell>
          <cell r="B111">
            <v>14512990.368768239</v>
          </cell>
          <cell r="C111">
            <v>166462.75</v>
          </cell>
          <cell r="D111">
            <v>69709.480874878398</v>
          </cell>
          <cell r="E111">
            <v>96753.269125121602</v>
          </cell>
          <cell r="F111">
            <v>14443280.88789336</v>
          </cell>
        </row>
        <row r="112">
          <cell r="A112">
            <v>37834</v>
          </cell>
          <cell r="B112">
            <v>14443280.88789336</v>
          </cell>
          <cell r="C112">
            <v>166462.75</v>
          </cell>
          <cell r="D112">
            <v>70174.210747377598</v>
          </cell>
          <cell r="E112">
            <v>96288.539252622402</v>
          </cell>
          <cell r="F112">
            <v>14373106.677145982</v>
          </cell>
        </row>
        <row r="113">
          <cell r="A113">
            <v>37865</v>
          </cell>
          <cell r="B113">
            <v>14373106.677145982</v>
          </cell>
          <cell r="C113">
            <v>166462.75</v>
          </cell>
          <cell r="D113">
            <v>70642.038819026784</v>
          </cell>
          <cell r="E113">
            <v>95820.711180973216</v>
          </cell>
          <cell r="F113">
            <v>14302464.638326956</v>
          </cell>
        </row>
        <row r="114">
          <cell r="A114">
            <v>37895</v>
          </cell>
          <cell r="B114">
            <v>14302464.638326956</v>
          </cell>
          <cell r="C114">
            <v>166462.75</v>
          </cell>
          <cell r="D114">
            <v>71112.985744486956</v>
          </cell>
          <cell r="E114">
            <v>95349.764255513044</v>
          </cell>
          <cell r="F114">
            <v>14231351.652582468</v>
          </cell>
        </row>
        <row r="115">
          <cell r="A115">
            <v>37926</v>
          </cell>
          <cell r="B115">
            <v>14231351.652582468</v>
          </cell>
          <cell r="C115">
            <v>166462.75</v>
          </cell>
          <cell r="D115">
            <v>71587.072316116872</v>
          </cell>
          <cell r="E115">
            <v>94875.677683883128</v>
          </cell>
          <cell r="F115">
            <v>14159764.580266351</v>
          </cell>
        </row>
        <row r="116">
          <cell r="A116">
            <v>37956</v>
          </cell>
          <cell r="B116">
            <v>14159764.580266351</v>
          </cell>
          <cell r="C116">
            <v>166462.75</v>
          </cell>
          <cell r="D116">
            <v>72064.319464890985</v>
          </cell>
          <cell r="E116">
            <v>94398.430535109015</v>
          </cell>
          <cell r="F116">
            <v>14087700.260801461</v>
          </cell>
        </row>
        <row r="117">
          <cell r="A117">
            <v>37987</v>
          </cell>
          <cell r="B117">
            <v>14087700.260801461</v>
          </cell>
          <cell r="C117">
            <v>166462.75</v>
          </cell>
          <cell r="D117">
            <v>72544.748261323592</v>
          </cell>
          <cell r="E117">
            <v>93918.001738676408</v>
          </cell>
          <cell r="F117">
            <v>14015155.512540137</v>
          </cell>
        </row>
        <row r="118">
          <cell r="A118">
            <v>38018</v>
          </cell>
          <cell r="B118">
            <v>14015155.512540137</v>
          </cell>
          <cell r="C118">
            <v>166462.75</v>
          </cell>
          <cell r="D118">
            <v>73028.379916399077</v>
          </cell>
          <cell r="E118">
            <v>93434.370083600923</v>
          </cell>
          <cell r="F118">
            <v>13942127.132623738</v>
          </cell>
        </row>
        <row r="119">
          <cell r="A119">
            <v>38047</v>
          </cell>
          <cell r="B119">
            <v>13942127.132623738</v>
          </cell>
          <cell r="C119">
            <v>166462.75</v>
          </cell>
          <cell r="D119">
            <v>73515.235782508404</v>
          </cell>
          <cell r="E119">
            <v>92947.514217491596</v>
          </cell>
          <cell r="F119">
            <v>13868611.89684123</v>
          </cell>
        </row>
        <row r="120">
          <cell r="A120">
            <v>38078</v>
          </cell>
          <cell r="B120">
            <v>13868611.89684123</v>
          </cell>
          <cell r="C120">
            <v>166462.75</v>
          </cell>
          <cell r="D120">
            <v>74005.337354391799</v>
          </cell>
          <cell r="E120">
            <v>92457.412645608201</v>
          </cell>
          <cell r="F120">
            <v>13794606.559486838</v>
          </cell>
        </row>
        <row r="121">
          <cell r="A121">
            <v>38108</v>
          </cell>
          <cell r="B121">
            <v>13794606.559486838</v>
          </cell>
          <cell r="C121">
            <v>166462.75</v>
          </cell>
          <cell r="D121">
            <v>74498.706270087743</v>
          </cell>
          <cell r="E121">
            <v>91964.043729912257</v>
          </cell>
          <cell r="F121">
            <v>13720107.853216751</v>
          </cell>
        </row>
        <row r="122">
          <cell r="A122">
            <v>38139</v>
          </cell>
          <cell r="B122">
            <v>13720107.853216751</v>
          </cell>
          <cell r="C122">
            <v>166462.75</v>
          </cell>
          <cell r="D122">
            <v>74995.364311888319</v>
          </cell>
          <cell r="E122">
            <v>91467.385688111681</v>
          </cell>
          <cell r="F122">
            <v>13645112.488904862</v>
          </cell>
        </row>
        <row r="123">
          <cell r="A123">
            <v>38169</v>
          </cell>
          <cell r="B123">
            <v>13645112.488904862</v>
          </cell>
          <cell r="C123">
            <v>166462.75</v>
          </cell>
          <cell r="D123">
            <v>75495.333407300917</v>
          </cell>
          <cell r="E123">
            <v>90967.416592699083</v>
          </cell>
          <cell r="F123">
            <v>13569617.15549756</v>
          </cell>
        </row>
        <row r="124">
          <cell r="A124">
            <v>38200</v>
          </cell>
          <cell r="B124">
            <v>13569617.15549756</v>
          </cell>
          <cell r="C124">
            <v>166462.75</v>
          </cell>
          <cell r="D124">
            <v>75998.635630016259</v>
          </cell>
          <cell r="E124">
            <v>90464.114369983741</v>
          </cell>
          <cell r="F124">
            <v>13493618.519867543</v>
          </cell>
        </row>
        <row r="125">
          <cell r="A125">
            <v>38231</v>
          </cell>
          <cell r="B125">
            <v>13493618.519867543</v>
          </cell>
          <cell r="C125">
            <v>166462.75</v>
          </cell>
          <cell r="D125">
            <v>76505.293200883039</v>
          </cell>
          <cell r="E125">
            <v>89957.456799116961</v>
          </cell>
          <cell r="F125">
            <v>13417113.226666661</v>
          </cell>
        </row>
        <row r="126">
          <cell r="A126">
            <v>38261</v>
          </cell>
          <cell r="B126">
            <v>13417113.226666661</v>
          </cell>
          <cell r="C126">
            <v>166462.75</v>
          </cell>
          <cell r="D126">
            <v>77015.328488888917</v>
          </cell>
          <cell r="E126">
            <v>89447.421511111083</v>
          </cell>
          <cell r="F126">
            <v>13340097.898177773</v>
          </cell>
        </row>
        <row r="127">
          <cell r="A127">
            <v>38292</v>
          </cell>
          <cell r="B127">
            <v>13340097.898177773</v>
          </cell>
          <cell r="C127">
            <v>166462.75</v>
          </cell>
          <cell r="D127">
            <v>77528.764012148182</v>
          </cell>
          <cell r="E127">
            <v>88933.985987851818</v>
          </cell>
          <cell r="F127">
            <v>13262569.134165624</v>
          </cell>
        </row>
        <row r="128">
          <cell r="A128">
            <v>38322</v>
          </cell>
          <cell r="B128">
            <v>13262569.134165624</v>
          </cell>
          <cell r="C128">
            <v>166462.75</v>
          </cell>
          <cell r="D128">
            <v>78045.622438895836</v>
          </cell>
          <cell r="E128">
            <v>88417.127561104164</v>
          </cell>
          <cell r="F128">
            <v>13184523.511726728</v>
          </cell>
        </row>
        <row r="129">
          <cell r="A129">
            <v>38353</v>
          </cell>
          <cell r="B129">
            <v>13184523.511726728</v>
          </cell>
          <cell r="C129">
            <v>166462.75</v>
          </cell>
          <cell r="D129">
            <v>78565.926588488481</v>
          </cell>
          <cell r="E129">
            <v>87896.823411511519</v>
          </cell>
          <cell r="F129">
            <v>13105957.585138239</v>
          </cell>
        </row>
        <row r="130">
          <cell r="A130">
            <v>38384</v>
          </cell>
          <cell r="B130">
            <v>13105957.585138239</v>
          </cell>
          <cell r="C130">
            <v>166462.75</v>
          </cell>
          <cell r="D130">
            <v>79089.69943241174</v>
          </cell>
          <cell r="E130">
            <v>87373.05056758826</v>
          </cell>
          <cell r="F130">
            <v>13026867.885705827</v>
          </cell>
        </row>
        <row r="131">
          <cell r="A131">
            <v>38412</v>
          </cell>
          <cell r="B131">
            <v>13026867.885705827</v>
          </cell>
          <cell r="C131">
            <v>166462.75</v>
          </cell>
          <cell r="D131">
            <v>79616.964095294476</v>
          </cell>
          <cell r="E131">
            <v>86845.785904705524</v>
          </cell>
          <cell r="F131">
            <v>12947250.921610532</v>
          </cell>
        </row>
        <row r="132">
          <cell r="A132">
            <v>38443</v>
          </cell>
          <cell r="B132">
            <v>12947250.921610532</v>
          </cell>
          <cell r="C132">
            <v>166462.75</v>
          </cell>
          <cell r="D132">
            <v>80147.743855929773</v>
          </cell>
          <cell r="E132">
            <v>86315.006144070227</v>
          </cell>
          <cell r="F132">
            <v>12867103.177754603</v>
          </cell>
        </row>
        <row r="133">
          <cell r="A133">
            <v>38473</v>
          </cell>
          <cell r="B133">
            <v>12867103.177754603</v>
          </cell>
          <cell r="C133">
            <v>166462.75</v>
          </cell>
          <cell r="D133">
            <v>80682.062148302633</v>
          </cell>
          <cell r="E133">
            <v>85780.687851697367</v>
          </cell>
          <cell r="F133">
            <v>12786421.115606301</v>
          </cell>
        </row>
        <row r="134">
          <cell r="A134">
            <v>38504</v>
          </cell>
          <cell r="B134">
            <v>12786421.115606301</v>
          </cell>
          <cell r="C134">
            <v>166462.75</v>
          </cell>
          <cell r="D134">
            <v>81219.942562624652</v>
          </cell>
          <cell r="E134">
            <v>85242.807437375348</v>
          </cell>
          <cell r="F134">
            <v>12705201.173043676</v>
          </cell>
        </row>
        <row r="135">
          <cell r="A135">
            <v>38534</v>
          </cell>
          <cell r="B135">
            <v>12705201.173043676</v>
          </cell>
          <cell r="C135">
            <v>166462.75</v>
          </cell>
          <cell r="D135">
            <v>81761.408846375489</v>
          </cell>
          <cell r="E135">
            <v>84701.341153624511</v>
          </cell>
          <cell r="F135">
            <v>12623439.764197301</v>
          </cell>
        </row>
        <row r="136">
          <cell r="A136">
            <v>38565</v>
          </cell>
          <cell r="B136">
            <v>12623439.764197301</v>
          </cell>
          <cell r="C136">
            <v>166462.75</v>
          </cell>
          <cell r="D136">
            <v>82306.484905351317</v>
          </cell>
          <cell r="E136">
            <v>84156.265094648683</v>
          </cell>
          <cell r="F136">
            <v>12541133.27929195</v>
          </cell>
        </row>
        <row r="137">
          <cell r="A137">
            <v>38596</v>
          </cell>
          <cell r="B137">
            <v>12541133.27929195</v>
          </cell>
          <cell r="C137">
            <v>166462.75</v>
          </cell>
          <cell r="D137">
            <v>82855.194804720333</v>
          </cell>
          <cell r="E137">
            <v>83607.555195279667</v>
          </cell>
          <cell r="F137">
            <v>12458278.08448723</v>
          </cell>
        </row>
        <row r="138">
          <cell r="A138">
            <v>38626</v>
          </cell>
          <cell r="B138">
            <v>12458278.08448723</v>
          </cell>
          <cell r="C138">
            <v>166462.75</v>
          </cell>
          <cell r="D138">
            <v>83407.562770085133</v>
          </cell>
          <cell r="E138">
            <v>83055.187229914867</v>
          </cell>
          <cell r="F138">
            <v>12374870.521717144</v>
          </cell>
        </row>
        <row r="139">
          <cell r="A139">
            <v>38657</v>
          </cell>
          <cell r="B139">
            <v>12374870.521717144</v>
          </cell>
          <cell r="C139">
            <v>166462.75</v>
          </cell>
          <cell r="D139">
            <v>83963.613188552365</v>
          </cell>
          <cell r="E139">
            <v>82499.136811447635</v>
          </cell>
          <cell r="F139">
            <v>12290906.908528592</v>
          </cell>
        </row>
        <row r="140">
          <cell r="A140">
            <v>38687</v>
          </cell>
          <cell r="B140">
            <v>12290906.908528592</v>
          </cell>
          <cell r="C140">
            <v>166462.75</v>
          </cell>
          <cell r="D140">
            <v>84523.370609809383</v>
          </cell>
          <cell r="E140">
            <v>81939.379390190617</v>
          </cell>
          <cell r="F140">
            <v>12206383.537918784</v>
          </cell>
        </row>
        <row r="141">
          <cell r="A141">
            <v>38718</v>
          </cell>
          <cell r="B141">
            <v>12206383.537918784</v>
          </cell>
          <cell r="C141">
            <v>166462.75</v>
          </cell>
          <cell r="D141">
            <v>85086.859747208102</v>
          </cell>
          <cell r="E141">
            <v>81375.890252791898</v>
          </cell>
          <cell r="F141">
            <v>12121296.678171575</v>
          </cell>
        </row>
        <row r="142">
          <cell r="A142">
            <v>38749</v>
          </cell>
          <cell r="B142">
            <v>12121296.678171575</v>
          </cell>
          <cell r="C142">
            <v>166462.75</v>
          </cell>
          <cell r="D142">
            <v>85654.10547885616</v>
          </cell>
          <cell r="E142">
            <v>80808.64452114384</v>
          </cell>
          <cell r="F142">
            <v>12035642.572692718</v>
          </cell>
        </row>
        <row r="143">
          <cell r="A143">
            <v>38777</v>
          </cell>
          <cell r="B143">
            <v>12035642.572692718</v>
          </cell>
          <cell r="C143">
            <v>166462.75</v>
          </cell>
          <cell r="D143">
            <v>86225.132848715206</v>
          </cell>
          <cell r="E143">
            <v>80237.617151284794</v>
          </cell>
          <cell r="F143">
            <v>11949417.439844003</v>
          </cell>
        </row>
        <row r="144">
          <cell r="A144">
            <v>38808</v>
          </cell>
          <cell r="B144">
            <v>11949417.439844003</v>
          </cell>
          <cell r="C144">
            <v>166462.75</v>
          </cell>
          <cell r="D144">
            <v>86799.967067706646</v>
          </cell>
          <cell r="E144">
            <v>79662.782932293354</v>
          </cell>
          <cell r="F144">
            <v>11862617.472776296</v>
          </cell>
        </row>
        <row r="145">
          <cell r="A145">
            <v>38838</v>
          </cell>
          <cell r="B145">
            <v>11862617.472776296</v>
          </cell>
          <cell r="C145">
            <v>166462.75</v>
          </cell>
          <cell r="D145">
            <v>87378.633514824687</v>
          </cell>
          <cell r="E145">
            <v>79084.116485175313</v>
          </cell>
          <cell r="F145">
            <v>11775238.83926147</v>
          </cell>
        </row>
        <row r="146">
          <cell r="A146">
            <v>38869</v>
          </cell>
          <cell r="B146">
            <v>11775238.83926147</v>
          </cell>
          <cell r="C146">
            <v>166462.75</v>
          </cell>
          <cell r="D146">
            <v>87961.157738256865</v>
          </cell>
          <cell r="E146">
            <v>78501.592261743135</v>
          </cell>
          <cell r="F146">
            <v>11687277.681523213</v>
          </cell>
        </row>
        <row r="147">
          <cell r="A147">
            <v>38899</v>
          </cell>
          <cell r="B147">
            <v>11687277.681523213</v>
          </cell>
          <cell r="C147">
            <v>166462.75</v>
          </cell>
          <cell r="D147">
            <v>88547.565456511904</v>
          </cell>
          <cell r="E147">
            <v>77915.184543488096</v>
          </cell>
          <cell r="F147">
            <v>11598730.116066702</v>
          </cell>
        </row>
        <row r="148">
          <cell r="A148">
            <v>38930</v>
          </cell>
          <cell r="B148">
            <v>11598730.116066702</v>
          </cell>
          <cell r="C148">
            <v>166462.75</v>
          </cell>
          <cell r="D148">
            <v>89137.882559555321</v>
          </cell>
          <cell r="E148">
            <v>77324.867440444679</v>
          </cell>
          <cell r="F148">
            <v>11509592.233507147</v>
          </cell>
        </row>
        <row r="149">
          <cell r="A149">
            <v>38961</v>
          </cell>
          <cell r="B149">
            <v>11509592.233507147</v>
          </cell>
          <cell r="C149">
            <v>166462.75</v>
          </cell>
          <cell r="D149">
            <v>89732.135109952345</v>
          </cell>
          <cell r="E149">
            <v>76730.614890047655</v>
          </cell>
          <cell r="F149">
            <v>11419860.098397195</v>
          </cell>
        </row>
        <row r="150">
          <cell r="A150">
            <v>38991</v>
          </cell>
          <cell r="B150">
            <v>11419860.098397195</v>
          </cell>
          <cell r="C150">
            <v>166462.75</v>
          </cell>
          <cell r="D150">
            <v>90330.349344018687</v>
          </cell>
          <cell r="E150">
            <v>76132.400655981313</v>
          </cell>
          <cell r="F150">
            <v>11329529.749053176</v>
          </cell>
        </row>
        <row r="151">
          <cell r="A151">
            <v>39022</v>
          </cell>
          <cell r="B151">
            <v>11329529.749053176</v>
          </cell>
          <cell r="C151">
            <v>166462.75</v>
          </cell>
          <cell r="D151">
            <v>90932.551672978821</v>
          </cell>
          <cell r="E151">
            <v>75530.198327021179</v>
          </cell>
          <cell r="F151">
            <v>11238597.197380198</v>
          </cell>
        </row>
        <row r="152">
          <cell r="A152">
            <v>39052</v>
          </cell>
          <cell r="B152">
            <v>11238597.197380198</v>
          </cell>
          <cell r="C152">
            <v>166462.75</v>
          </cell>
          <cell r="D152">
            <v>91538.76868413201</v>
          </cell>
          <cell r="E152">
            <v>74923.98131586799</v>
          </cell>
          <cell r="F152">
            <v>11147058.428696066</v>
          </cell>
        </row>
        <row r="153">
          <cell r="A153">
            <v>39083</v>
          </cell>
          <cell r="B153">
            <v>11147058.428696066</v>
          </cell>
          <cell r="C153">
            <v>166462.75</v>
          </cell>
          <cell r="D153">
            <v>92149.027142026214</v>
          </cell>
          <cell r="E153">
            <v>74313.722857973786</v>
          </cell>
          <cell r="F153">
            <v>11054909.401554041</v>
          </cell>
        </row>
        <row r="154">
          <cell r="A154">
            <v>39114</v>
          </cell>
          <cell r="B154">
            <v>11054909.401554041</v>
          </cell>
          <cell r="C154">
            <v>166462.75</v>
          </cell>
          <cell r="D154">
            <v>92763.353989639727</v>
          </cell>
          <cell r="E154">
            <v>73699.396010360273</v>
          </cell>
          <cell r="F154">
            <v>10962146.0475644</v>
          </cell>
        </row>
        <row r="155">
          <cell r="A155">
            <v>39142</v>
          </cell>
          <cell r="B155">
            <v>10962146.0475644</v>
          </cell>
          <cell r="C155">
            <v>166462.75</v>
          </cell>
          <cell r="D155">
            <v>93381.77634957066</v>
          </cell>
          <cell r="E155">
            <v>73080.97365042934</v>
          </cell>
          <cell r="F155">
            <v>10868764.27121483</v>
          </cell>
        </row>
        <row r="156">
          <cell r="A156">
            <v>39173</v>
          </cell>
          <cell r="B156">
            <v>10868764.27121483</v>
          </cell>
          <cell r="C156">
            <v>166462.75</v>
          </cell>
          <cell r="D156">
            <v>94004.321525234467</v>
          </cell>
          <cell r="E156">
            <v>72458.428474765533</v>
          </cell>
          <cell r="F156">
            <v>10774759.949689595</v>
          </cell>
        </row>
        <row r="157">
          <cell r="A157">
            <v>39203</v>
          </cell>
          <cell r="B157">
            <v>10774759.949689595</v>
          </cell>
          <cell r="C157">
            <v>166462.75</v>
          </cell>
          <cell r="D157">
            <v>94631.017002069362</v>
          </cell>
          <cell r="E157">
            <v>71831.732997930638</v>
          </cell>
          <cell r="F157">
            <v>10680128.932687527</v>
          </cell>
        </row>
        <row r="158">
          <cell r="A158">
            <v>39234</v>
          </cell>
          <cell r="B158">
            <v>10680128.932687527</v>
          </cell>
          <cell r="C158">
            <v>166462.75</v>
          </cell>
          <cell r="D158">
            <v>95261.890448749822</v>
          </cell>
          <cell r="E158">
            <v>71200.859551250178</v>
          </cell>
          <cell r="F158">
            <v>10584867.042238778</v>
          </cell>
        </row>
        <row r="159">
          <cell r="A159">
            <v>39264</v>
          </cell>
          <cell r="B159">
            <v>10584867.042238778</v>
          </cell>
          <cell r="C159">
            <v>166462.75</v>
          </cell>
          <cell r="D159">
            <v>95896.969718408145</v>
          </cell>
          <cell r="E159">
            <v>70565.780281591855</v>
          </cell>
          <cell r="F159">
            <v>10488970.07252037</v>
          </cell>
        </row>
        <row r="160">
          <cell r="A160">
            <v>39295</v>
          </cell>
          <cell r="B160">
            <v>10488970.07252037</v>
          </cell>
          <cell r="C160">
            <v>166462.75</v>
          </cell>
          <cell r="D160">
            <v>96536.282849864205</v>
          </cell>
          <cell r="E160">
            <v>69926.467150135795</v>
          </cell>
          <cell r="F160">
            <v>10392433.789670505</v>
          </cell>
        </row>
        <row r="161">
          <cell r="A161">
            <v>39326</v>
          </cell>
          <cell r="B161">
            <v>10392433.789670505</v>
          </cell>
          <cell r="C161">
            <v>166462.75</v>
          </cell>
          <cell r="D161">
            <v>97179.858068863294</v>
          </cell>
          <cell r="E161">
            <v>69282.891931136706</v>
          </cell>
          <cell r="F161">
            <v>10295253.931601642</v>
          </cell>
        </row>
        <row r="162">
          <cell r="A162">
            <v>39356</v>
          </cell>
          <cell r="B162">
            <v>10295253.931601642</v>
          </cell>
          <cell r="C162">
            <v>166462.75</v>
          </cell>
          <cell r="D162">
            <v>97827.723789322379</v>
          </cell>
          <cell r="E162">
            <v>68635.026210677621</v>
          </cell>
          <cell r="F162">
            <v>10197426.207812319</v>
          </cell>
        </row>
        <row r="163">
          <cell r="A163">
            <v>39387</v>
          </cell>
          <cell r="B163">
            <v>10197426.207812319</v>
          </cell>
          <cell r="C163">
            <v>166462.75</v>
          </cell>
          <cell r="D163">
            <v>98479.908614584536</v>
          </cell>
          <cell r="E163">
            <v>67982.841385415464</v>
          </cell>
          <cell r="F163">
            <v>10098946.299197733</v>
          </cell>
        </row>
        <row r="164">
          <cell r="A164">
            <v>39417</v>
          </cell>
          <cell r="B164">
            <v>10098946.299197733</v>
          </cell>
          <cell r="C164">
            <v>166462.75</v>
          </cell>
          <cell r="D164">
            <v>99136.441338681776</v>
          </cell>
          <cell r="E164">
            <v>67326.308661318224</v>
          </cell>
          <cell r="F164">
            <v>9999809.8578590509</v>
          </cell>
        </row>
        <row r="165">
          <cell r="A165">
            <v>39448</v>
          </cell>
          <cell r="B165">
            <v>9999809.8578590509</v>
          </cell>
          <cell r="C165">
            <v>166462.75</v>
          </cell>
          <cell r="D165">
            <v>99797.350947606319</v>
          </cell>
          <cell r="E165">
            <v>66665.399052393681</v>
          </cell>
          <cell r="F165">
            <v>9900012.5069114454</v>
          </cell>
        </row>
        <row r="166">
          <cell r="A166">
            <v>39479</v>
          </cell>
          <cell r="B166">
            <v>9900012.5069114454</v>
          </cell>
          <cell r="C166">
            <v>166462.75</v>
          </cell>
          <cell r="D166">
            <v>100462.66662059036</v>
          </cell>
          <cell r="E166">
            <v>66000.08337940964</v>
          </cell>
          <cell r="F166">
            <v>9799549.8402908556</v>
          </cell>
        </row>
        <row r="167">
          <cell r="A167">
            <v>39508</v>
          </cell>
          <cell r="B167">
            <v>9799549.8402908556</v>
          </cell>
          <cell r="C167">
            <v>166462.75</v>
          </cell>
          <cell r="D167">
            <v>101132.41773139429</v>
          </cell>
          <cell r="E167">
            <v>65330.332268605707</v>
          </cell>
          <cell r="F167">
            <v>9698417.4225594606</v>
          </cell>
        </row>
        <row r="168">
          <cell r="A168">
            <v>39539</v>
          </cell>
          <cell r="B168">
            <v>9698417.4225594606</v>
          </cell>
          <cell r="C168">
            <v>166462.75</v>
          </cell>
          <cell r="D168">
            <v>101806.63384960359</v>
          </cell>
          <cell r="E168">
            <v>64656.11615039641</v>
          </cell>
          <cell r="F168">
            <v>9596610.7887098566</v>
          </cell>
        </row>
        <row r="169">
          <cell r="A169">
            <v>39569</v>
          </cell>
          <cell r="B169">
            <v>9596610.7887098566</v>
          </cell>
          <cell r="C169">
            <v>166462.75</v>
          </cell>
          <cell r="D169">
            <v>102485.34474193428</v>
          </cell>
          <cell r="E169">
            <v>63977.405258065715</v>
          </cell>
          <cell r="F169">
            <v>9494125.4439679217</v>
          </cell>
        </row>
        <row r="170">
          <cell r="A170">
            <v>39600</v>
          </cell>
          <cell r="B170">
            <v>9494125.4439679217</v>
          </cell>
          <cell r="C170">
            <v>166462.75</v>
          </cell>
          <cell r="D170">
            <v>103168.58037354719</v>
          </cell>
          <cell r="E170">
            <v>63294.169626452815</v>
          </cell>
          <cell r="F170">
            <v>9390956.8635943737</v>
          </cell>
        </row>
        <row r="171">
          <cell r="A171">
            <v>39630</v>
          </cell>
          <cell r="B171">
            <v>9390956.8635943737</v>
          </cell>
          <cell r="C171">
            <v>166462.75</v>
          </cell>
          <cell r="D171">
            <v>103856.37090937083</v>
          </cell>
          <cell r="E171">
            <v>62606.379090629162</v>
          </cell>
          <cell r="F171">
            <v>9287100.4926850032</v>
          </cell>
        </row>
        <row r="172">
          <cell r="A172">
            <v>39661</v>
          </cell>
          <cell r="B172">
            <v>9287100.4926850032</v>
          </cell>
          <cell r="C172">
            <v>166462.75</v>
          </cell>
          <cell r="D172">
            <v>104548.74671543331</v>
          </cell>
          <cell r="E172">
            <v>61914.003284566694</v>
          </cell>
          <cell r="F172">
            <v>9182551.7459695693</v>
          </cell>
        </row>
        <row r="173">
          <cell r="A173">
            <v>39692</v>
          </cell>
          <cell r="B173">
            <v>9182551.7459695693</v>
          </cell>
          <cell r="C173">
            <v>166462.75</v>
          </cell>
          <cell r="D173">
            <v>105245.73836020287</v>
          </cell>
          <cell r="E173">
            <v>61217.011639797136</v>
          </cell>
          <cell r="F173">
            <v>9077306.0076093674</v>
          </cell>
        </row>
        <row r="174">
          <cell r="A174">
            <v>39722</v>
          </cell>
          <cell r="B174">
            <v>9077306.0076093674</v>
          </cell>
          <cell r="C174">
            <v>166462.75</v>
          </cell>
          <cell r="D174">
            <v>105947.37661593754</v>
          </cell>
          <cell r="E174">
            <v>60515.373384062455</v>
          </cell>
          <cell r="F174">
            <v>8971358.6309934296</v>
          </cell>
        </row>
        <row r="175">
          <cell r="A175">
            <v>39753</v>
          </cell>
          <cell r="B175">
            <v>8971358.6309934296</v>
          </cell>
          <cell r="C175">
            <v>166462.75</v>
          </cell>
          <cell r="D175">
            <v>106653.69246004379</v>
          </cell>
          <cell r="E175">
            <v>59809.0575399562</v>
          </cell>
          <cell r="F175">
            <v>8864704.9385333862</v>
          </cell>
        </row>
        <row r="176">
          <cell r="A176">
            <v>39783</v>
          </cell>
          <cell r="B176">
            <v>8864704.9385333862</v>
          </cell>
          <cell r="C176">
            <v>166462.75</v>
          </cell>
          <cell r="D176">
            <v>107364.7170764441</v>
          </cell>
          <cell r="E176">
            <v>59098.032923555911</v>
          </cell>
          <cell r="F176">
            <v>8757340.2214569412</v>
          </cell>
        </row>
        <row r="177">
          <cell r="A177">
            <v>39814</v>
          </cell>
          <cell r="B177">
            <v>8757340.2214569412</v>
          </cell>
          <cell r="C177">
            <v>166462.75</v>
          </cell>
          <cell r="D177">
            <v>108080.48185695373</v>
          </cell>
          <cell r="E177">
            <v>58382.268143046276</v>
          </cell>
          <cell r="F177">
            <v>8649259.7395999879</v>
          </cell>
        </row>
        <row r="178">
          <cell r="A178">
            <v>39845</v>
          </cell>
          <cell r="B178">
            <v>8649259.7395999879</v>
          </cell>
          <cell r="C178">
            <v>166462.75</v>
          </cell>
          <cell r="D178">
            <v>108801.01840266674</v>
          </cell>
          <cell r="E178">
            <v>57661.731597333259</v>
          </cell>
          <cell r="F178">
            <v>8540458.721197322</v>
          </cell>
        </row>
        <row r="179">
          <cell r="A179">
            <v>39873</v>
          </cell>
          <cell r="B179">
            <v>8540458.721197322</v>
          </cell>
          <cell r="C179">
            <v>166462.75</v>
          </cell>
          <cell r="D179">
            <v>109526.35852535118</v>
          </cell>
          <cell r="E179">
            <v>56936.391474648815</v>
          </cell>
          <cell r="F179">
            <v>8430932.3626719713</v>
          </cell>
        </row>
        <row r="180">
          <cell r="A180">
            <v>39904</v>
          </cell>
          <cell r="B180">
            <v>8430932.3626719713</v>
          </cell>
          <cell r="C180">
            <v>166462.75</v>
          </cell>
          <cell r="D180">
            <v>110256.53424885352</v>
          </cell>
          <cell r="E180">
            <v>56206.215751146476</v>
          </cell>
          <cell r="F180">
            <v>8320675.8284231182</v>
          </cell>
        </row>
        <row r="181">
          <cell r="A181">
            <v>39934</v>
          </cell>
          <cell r="B181">
            <v>8320675.8284231182</v>
          </cell>
          <cell r="C181">
            <v>166462.75</v>
          </cell>
          <cell r="D181">
            <v>110991.57781051254</v>
          </cell>
          <cell r="E181">
            <v>55471.172189487457</v>
          </cell>
          <cell r="F181">
            <v>8209684.2506126054</v>
          </cell>
        </row>
        <row r="182">
          <cell r="A182">
            <v>39965</v>
          </cell>
          <cell r="B182">
            <v>8209684.2506126054</v>
          </cell>
          <cell r="C182">
            <v>166462.75</v>
          </cell>
          <cell r="D182">
            <v>111731.52166258263</v>
          </cell>
          <cell r="E182">
            <v>54731.228337417371</v>
          </cell>
          <cell r="F182">
            <v>8097952.7289500227</v>
          </cell>
        </row>
        <row r="183">
          <cell r="A183">
            <v>39995</v>
          </cell>
          <cell r="B183">
            <v>8097952.7289500227</v>
          </cell>
          <cell r="C183">
            <v>166462.75</v>
          </cell>
          <cell r="D183">
            <v>112476.39847366652</v>
          </cell>
          <cell r="E183">
            <v>53986.351526333485</v>
          </cell>
          <cell r="F183">
            <v>7985476.3304763567</v>
          </cell>
        </row>
        <row r="184">
          <cell r="A184">
            <v>40026</v>
          </cell>
          <cell r="B184">
            <v>7985476.3304763567</v>
          </cell>
          <cell r="C184">
            <v>166462.75</v>
          </cell>
          <cell r="D184">
            <v>113226.24113015762</v>
          </cell>
          <cell r="E184">
            <v>53236.508869842379</v>
          </cell>
          <cell r="F184">
            <v>7872250.0893461993</v>
          </cell>
        </row>
        <row r="185">
          <cell r="A185">
            <v>40057</v>
          </cell>
          <cell r="B185">
            <v>7872250.0893461993</v>
          </cell>
          <cell r="C185">
            <v>166462.75</v>
          </cell>
          <cell r="D185">
            <v>113981.08273769199</v>
          </cell>
          <cell r="E185">
            <v>52481.667262308001</v>
          </cell>
          <cell r="F185">
            <v>7758269.0066085076</v>
          </cell>
        </row>
        <row r="186">
          <cell r="A186">
            <v>40087</v>
          </cell>
          <cell r="B186">
            <v>7758269.0066085076</v>
          </cell>
          <cell r="C186">
            <v>166462.75</v>
          </cell>
          <cell r="D186">
            <v>114740.95662260996</v>
          </cell>
          <cell r="E186">
            <v>51721.793377390051</v>
          </cell>
          <cell r="F186">
            <v>7643528.0499858977</v>
          </cell>
        </row>
        <row r="187">
          <cell r="A187">
            <v>40118</v>
          </cell>
          <cell r="B187">
            <v>7643528.0499858977</v>
          </cell>
          <cell r="C187">
            <v>166462.75</v>
          </cell>
          <cell r="D187">
            <v>115505.89633342734</v>
          </cell>
          <cell r="E187">
            <v>50956.853666572657</v>
          </cell>
          <cell r="F187">
            <v>7528022.1536524706</v>
          </cell>
        </row>
        <row r="188">
          <cell r="A188">
            <v>40148</v>
          </cell>
          <cell r="B188">
            <v>7528022.1536524706</v>
          </cell>
          <cell r="C188">
            <v>166462.75</v>
          </cell>
          <cell r="D188">
            <v>116275.93564231685</v>
          </cell>
          <cell r="E188">
            <v>50186.814357683143</v>
          </cell>
          <cell r="F188">
            <v>7411746.2180101536</v>
          </cell>
        </row>
        <row r="189">
          <cell r="A189">
            <v>40179</v>
          </cell>
          <cell r="B189">
            <v>7411746.2180101536</v>
          </cell>
          <cell r="C189">
            <v>166462.75</v>
          </cell>
          <cell r="D189">
            <v>117051.10854659897</v>
          </cell>
          <cell r="E189">
            <v>49411.641453401026</v>
          </cell>
          <cell r="F189">
            <v>7294695.1094635548</v>
          </cell>
        </row>
        <row r="190">
          <cell r="A190">
            <v>40210</v>
          </cell>
          <cell r="B190">
            <v>7294695.1094635548</v>
          </cell>
          <cell r="C190">
            <v>166462.75</v>
          </cell>
          <cell r="D190">
            <v>117831.44927024297</v>
          </cell>
          <cell r="E190">
            <v>48631.300729757037</v>
          </cell>
          <cell r="F190">
            <v>7176863.660193312</v>
          </cell>
        </row>
        <row r="191">
          <cell r="A191">
            <v>40238</v>
          </cell>
          <cell r="B191">
            <v>7176863.660193312</v>
          </cell>
          <cell r="C191">
            <v>166462.75</v>
          </cell>
          <cell r="D191">
            <v>118616.99226537792</v>
          </cell>
          <cell r="E191">
            <v>47845.757734622086</v>
          </cell>
          <cell r="F191">
            <v>7058246.6679279339</v>
          </cell>
        </row>
        <row r="192">
          <cell r="A192">
            <v>40269</v>
          </cell>
          <cell r="B192">
            <v>7058246.6679279339</v>
          </cell>
          <cell r="C192">
            <v>166462.75</v>
          </cell>
          <cell r="D192">
            <v>119407.77221381376</v>
          </cell>
          <cell r="E192">
            <v>47054.977786186231</v>
          </cell>
          <cell r="F192">
            <v>6938838.89571412</v>
          </cell>
        </row>
        <row r="193">
          <cell r="A193">
            <v>40299</v>
          </cell>
          <cell r="B193">
            <v>6938838.89571412</v>
          </cell>
          <cell r="C193">
            <v>166462.75</v>
          </cell>
          <cell r="D193">
            <v>120203.82402857253</v>
          </cell>
          <cell r="E193">
            <v>46258.925971427467</v>
          </cell>
          <cell r="F193">
            <v>6818635.071685547</v>
          </cell>
        </row>
        <row r="194">
          <cell r="A194">
            <v>40330</v>
          </cell>
          <cell r="B194">
            <v>6818635.071685547</v>
          </cell>
          <cell r="C194">
            <v>166462.75</v>
          </cell>
          <cell r="D194">
            <v>121005.18285542968</v>
          </cell>
          <cell r="E194">
            <v>45457.567144570319</v>
          </cell>
          <cell r="F194">
            <v>6697629.8888301169</v>
          </cell>
        </row>
        <row r="195">
          <cell r="A195">
            <v>40360</v>
          </cell>
          <cell r="B195">
            <v>6697629.8888301169</v>
          </cell>
          <cell r="C195">
            <v>166462.75</v>
          </cell>
          <cell r="D195">
            <v>121811.88407446588</v>
          </cell>
          <cell r="E195">
            <v>44650.865925534119</v>
          </cell>
          <cell r="F195">
            <v>6575818.0047556506</v>
          </cell>
        </row>
        <row r="196">
          <cell r="A196">
            <v>40391</v>
          </cell>
          <cell r="B196">
            <v>6575818.0047556506</v>
          </cell>
          <cell r="C196">
            <v>166462.75</v>
          </cell>
          <cell r="D196">
            <v>122623.963301629</v>
          </cell>
          <cell r="E196">
            <v>43838.786698371005</v>
          </cell>
          <cell r="F196">
            <v>6453194.0414540218</v>
          </cell>
        </row>
        <row r="197">
          <cell r="A197">
            <v>40422</v>
          </cell>
          <cell r="B197">
            <v>6453194.0414540218</v>
          </cell>
          <cell r="C197">
            <v>166462.75</v>
          </cell>
          <cell r="D197">
            <v>123441.45639030653</v>
          </cell>
          <cell r="E197">
            <v>43021.293609693479</v>
          </cell>
          <cell r="F197">
            <v>6329752.5850637155</v>
          </cell>
        </row>
        <row r="198">
          <cell r="A198">
            <v>40452</v>
          </cell>
          <cell r="B198">
            <v>6329752.5850637155</v>
          </cell>
          <cell r="C198">
            <v>166462.75</v>
          </cell>
          <cell r="D198">
            <v>124264.39943290857</v>
          </cell>
          <cell r="E198">
            <v>42198.350567091438</v>
          </cell>
          <cell r="F198">
            <v>6205488.1856308067</v>
          </cell>
        </row>
        <row r="199">
          <cell r="A199">
            <v>40483</v>
          </cell>
          <cell r="B199">
            <v>6205488.1856308067</v>
          </cell>
          <cell r="C199">
            <v>166462.75</v>
          </cell>
          <cell r="D199">
            <v>125092.82876246129</v>
          </cell>
          <cell r="E199">
            <v>41369.921237538714</v>
          </cell>
          <cell r="F199">
            <v>6080395.3568683453</v>
          </cell>
        </row>
        <row r="200">
          <cell r="A200">
            <v>40513</v>
          </cell>
          <cell r="B200">
            <v>6080395.3568683453</v>
          </cell>
          <cell r="C200">
            <v>166462.75</v>
          </cell>
          <cell r="D200">
            <v>125926.78095421102</v>
          </cell>
          <cell r="E200">
            <v>40535.969045788974</v>
          </cell>
          <cell r="F200">
            <v>5954468.5759141343</v>
          </cell>
        </row>
        <row r="201">
          <cell r="A201">
            <v>40544</v>
          </cell>
          <cell r="B201">
            <v>5954468.5759141343</v>
          </cell>
          <cell r="C201">
            <v>166462.75</v>
          </cell>
          <cell r="D201">
            <v>126766.2928272391</v>
          </cell>
          <cell r="E201">
            <v>39696.4571727609</v>
          </cell>
          <cell r="F201">
            <v>5827702.283086895</v>
          </cell>
        </row>
        <row r="202">
          <cell r="A202">
            <v>40575</v>
          </cell>
          <cell r="B202">
            <v>5827702.283086895</v>
          </cell>
          <cell r="C202">
            <v>166462.75</v>
          </cell>
          <cell r="D202">
            <v>127611.40144608737</v>
          </cell>
          <cell r="E202">
            <v>38851.348553912634</v>
          </cell>
          <cell r="F202">
            <v>5700090.8816408077</v>
          </cell>
        </row>
        <row r="203">
          <cell r="A203">
            <v>40603</v>
          </cell>
          <cell r="B203">
            <v>5700090.8816408077</v>
          </cell>
          <cell r="C203">
            <v>166462.75</v>
          </cell>
          <cell r="D203">
            <v>128462.14412239462</v>
          </cell>
          <cell r="E203">
            <v>38000.605877605391</v>
          </cell>
          <cell r="F203">
            <v>5571628.737518413</v>
          </cell>
        </row>
        <row r="204">
          <cell r="A204">
            <v>40634</v>
          </cell>
          <cell r="B204">
            <v>5571628.737518413</v>
          </cell>
          <cell r="C204">
            <v>166462.75</v>
          </cell>
          <cell r="D204">
            <v>129318.55841654391</v>
          </cell>
          <cell r="E204">
            <v>37144.191583456086</v>
          </cell>
          <cell r="F204">
            <v>5442310.1791018695</v>
          </cell>
        </row>
        <row r="205">
          <cell r="A205">
            <v>40664</v>
          </cell>
          <cell r="B205">
            <v>5442310.1791018695</v>
          </cell>
          <cell r="C205">
            <v>166462.75</v>
          </cell>
          <cell r="D205">
            <v>130180.68213932087</v>
          </cell>
          <cell r="E205">
            <v>36282.067860679133</v>
          </cell>
          <cell r="F205">
            <v>5312129.4969625482</v>
          </cell>
        </row>
        <row r="206">
          <cell r="A206">
            <v>40695</v>
          </cell>
          <cell r="B206">
            <v>5312129.4969625482</v>
          </cell>
          <cell r="C206">
            <v>166462.75</v>
          </cell>
          <cell r="D206">
            <v>131048.553353583</v>
          </cell>
          <cell r="E206">
            <v>35414.196646416989</v>
          </cell>
          <cell r="F206">
            <v>5181080.9436089648</v>
          </cell>
        </row>
        <row r="207">
          <cell r="A207">
            <v>40725</v>
          </cell>
          <cell r="B207">
            <v>5181080.9436089648</v>
          </cell>
          <cell r="C207">
            <v>166462.75</v>
          </cell>
          <cell r="D207">
            <v>131922.21037594022</v>
          </cell>
          <cell r="E207">
            <v>34540.539624059769</v>
          </cell>
          <cell r="F207">
            <v>5049158.7332330244</v>
          </cell>
        </row>
        <row r="208">
          <cell r="A208">
            <v>40756</v>
          </cell>
          <cell r="B208">
            <v>5049158.7332330244</v>
          </cell>
          <cell r="C208">
            <v>166462.75</v>
          </cell>
          <cell r="D208">
            <v>132801.69177844649</v>
          </cell>
          <cell r="E208">
            <v>33661.058221553496</v>
          </cell>
          <cell r="F208">
            <v>4916357.0414545778</v>
          </cell>
        </row>
        <row r="209">
          <cell r="A209">
            <v>40787</v>
          </cell>
          <cell r="B209">
            <v>4916357.0414545778</v>
          </cell>
          <cell r="C209">
            <v>166462.75</v>
          </cell>
          <cell r="D209">
            <v>133687.03639030282</v>
          </cell>
          <cell r="E209">
            <v>32775.713609697188</v>
          </cell>
          <cell r="F209">
            <v>4782670.0050642751</v>
          </cell>
        </row>
        <row r="210">
          <cell r="A210">
            <v>40817</v>
          </cell>
          <cell r="B210">
            <v>4782670.0050642751</v>
          </cell>
          <cell r="C210">
            <v>166462.75</v>
          </cell>
          <cell r="D210">
            <v>134578.28329957149</v>
          </cell>
          <cell r="E210">
            <v>31884.466700428504</v>
          </cell>
          <cell r="F210">
            <v>4648091.7217647033</v>
          </cell>
        </row>
        <row r="211">
          <cell r="A211">
            <v>40848</v>
          </cell>
          <cell r="B211">
            <v>4648091.7217647033</v>
          </cell>
          <cell r="C211">
            <v>166462.75</v>
          </cell>
          <cell r="D211">
            <v>135475.47185490199</v>
          </cell>
          <cell r="E211">
            <v>30987.278145098026</v>
          </cell>
          <cell r="F211">
            <v>4512616.2499098014</v>
          </cell>
        </row>
        <row r="212">
          <cell r="A212">
            <v>40878</v>
          </cell>
          <cell r="B212">
            <v>4512616.2499098014</v>
          </cell>
          <cell r="C212">
            <v>166462.75</v>
          </cell>
          <cell r="D212">
            <v>136378.64166726798</v>
          </cell>
          <cell r="E212">
            <v>30084.108332732012</v>
          </cell>
          <cell r="F212">
            <v>4376237.6082425332</v>
          </cell>
        </row>
        <row r="213">
          <cell r="A213">
            <v>40909</v>
          </cell>
          <cell r="B213">
            <v>4376237.6082425332</v>
          </cell>
          <cell r="C213">
            <v>166462.75</v>
          </cell>
          <cell r="D213">
            <v>137287.83261171644</v>
          </cell>
          <cell r="E213">
            <v>29174.917388283557</v>
          </cell>
          <cell r="F213">
            <v>4238949.7756308168</v>
          </cell>
        </row>
        <row r="214">
          <cell r="A214">
            <v>40940</v>
          </cell>
          <cell r="B214">
            <v>4238949.7756308168</v>
          </cell>
          <cell r="C214">
            <v>166462.75</v>
          </cell>
          <cell r="D214">
            <v>138203.08482912788</v>
          </cell>
          <cell r="E214">
            <v>28259.665170872115</v>
          </cell>
          <cell r="F214">
            <v>4100746.6908016889</v>
          </cell>
        </row>
        <row r="215">
          <cell r="A215">
            <v>40969</v>
          </cell>
          <cell r="B215">
            <v>4100746.6908016889</v>
          </cell>
          <cell r="C215">
            <v>166462.75</v>
          </cell>
          <cell r="D215">
            <v>139124.43872798875</v>
          </cell>
          <cell r="E215">
            <v>27338.311272011262</v>
          </cell>
          <cell r="F215">
            <v>3961622.2520737001</v>
          </cell>
        </row>
        <row r="216">
          <cell r="A216">
            <v>41000</v>
          </cell>
          <cell r="B216">
            <v>3961622.2520737001</v>
          </cell>
          <cell r="C216">
            <v>166462.75</v>
          </cell>
          <cell r="D216">
            <v>140051.93498617533</v>
          </cell>
          <cell r="E216">
            <v>26410.815013824667</v>
          </cell>
          <cell r="F216">
            <v>3821570.3170875246</v>
          </cell>
        </row>
        <row r="217">
          <cell r="A217">
            <v>41030</v>
          </cell>
          <cell r="B217">
            <v>3821570.3170875246</v>
          </cell>
          <cell r="C217">
            <v>166462.75</v>
          </cell>
          <cell r="D217">
            <v>140985.61455274984</v>
          </cell>
          <cell r="E217">
            <v>25477.135447250166</v>
          </cell>
          <cell r="F217">
            <v>3680584.7025347748</v>
          </cell>
        </row>
        <row r="218">
          <cell r="A218">
            <v>41061</v>
          </cell>
          <cell r="B218">
            <v>3680584.7025347748</v>
          </cell>
          <cell r="C218">
            <v>166462.75</v>
          </cell>
          <cell r="D218">
            <v>141925.51864976817</v>
          </cell>
          <cell r="E218">
            <v>24537.231350231832</v>
          </cell>
          <cell r="F218">
            <v>3538659.1838850067</v>
          </cell>
        </row>
        <row r="219">
          <cell r="A219">
            <v>41091</v>
          </cell>
          <cell r="B219">
            <v>3538659.1838850067</v>
          </cell>
          <cell r="C219">
            <v>166462.75</v>
          </cell>
          <cell r="D219">
            <v>142871.68877409995</v>
          </cell>
          <cell r="E219">
            <v>23591.061225900045</v>
          </cell>
          <cell r="F219">
            <v>3395787.4951109067</v>
          </cell>
        </row>
        <row r="220">
          <cell r="A220">
            <v>41122</v>
          </cell>
          <cell r="B220">
            <v>3395787.4951109067</v>
          </cell>
          <cell r="C220">
            <v>166462.75</v>
          </cell>
          <cell r="D220">
            <v>143824.16669926062</v>
          </cell>
          <cell r="E220">
            <v>22638.583300739378</v>
          </cell>
          <cell r="F220">
            <v>3251963.3284116462</v>
          </cell>
        </row>
        <row r="221">
          <cell r="A221">
            <v>41153</v>
          </cell>
          <cell r="B221">
            <v>3251963.3284116462</v>
          </cell>
          <cell r="C221">
            <v>166462.75</v>
          </cell>
          <cell r="D221">
            <v>144782.99447725568</v>
          </cell>
          <cell r="E221">
            <v>21679.755522744308</v>
          </cell>
          <cell r="F221">
            <v>3107180.3339343905</v>
          </cell>
        </row>
        <row r="222">
          <cell r="A222">
            <v>41183</v>
          </cell>
          <cell r="B222">
            <v>3107180.3339343905</v>
          </cell>
          <cell r="C222">
            <v>166462.75</v>
          </cell>
          <cell r="D222">
            <v>145748.21444043738</v>
          </cell>
          <cell r="E222">
            <v>20714.535559562606</v>
          </cell>
          <cell r="F222">
            <v>2961432.119493953</v>
          </cell>
        </row>
        <row r="223">
          <cell r="A223">
            <v>41214</v>
          </cell>
          <cell r="B223">
            <v>2961432.119493953</v>
          </cell>
          <cell r="C223">
            <v>166462.75</v>
          </cell>
          <cell r="D223">
            <v>146719.86920337364</v>
          </cell>
          <cell r="E223">
            <v>19742.880796626356</v>
          </cell>
          <cell r="F223">
            <v>2814712.2502905792</v>
          </cell>
        </row>
        <row r="224">
          <cell r="A224">
            <v>41244</v>
          </cell>
          <cell r="B224">
            <v>2814712.2502905792</v>
          </cell>
          <cell r="C224">
            <v>166462.75</v>
          </cell>
          <cell r="D224">
            <v>147698.00166472947</v>
          </cell>
          <cell r="E224">
            <v>18764.748335270528</v>
          </cell>
          <cell r="F224">
            <v>2667014.2486258498</v>
          </cell>
        </row>
        <row r="225">
          <cell r="A225">
            <v>41275</v>
          </cell>
          <cell r="B225">
            <v>2667014.2486258498</v>
          </cell>
          <cell r="C225">
            <v>166462.75</v>
          </cell>
          <cell r="D225">
            <v>148682.65500916101</v>
          </cell>
          <cell r="E225">
            <v>17780.094990838999</v>
          </cell>
          <cell r="F225">
            <v>2518331.5936166886</v>
          </cell>
        </row>
        <row r="226">
          <cell r="A226">
            <v>41306</v>
          </cell>
          <cell r="B226">
            <v>2518331.5936166886</v>
          </cell>
          <cell r="C226">
            <v>166462.75</v>
          </cell>
          <cell r="D226">
            <v>149673.87270922208</v>
          </cell>
          <cell r="E226">
            <v>16788.877290777924</v>
          </cell>
          <cell r="F226">
            <v>2368657.7209074665</v>
          </cell>
        </row>
        <row r="227">
          <cell r="A227">
            <v>41334</v>
          </cell>
          <cell r="B227">
            <v>2368657.7209074665</v>
          </cell>
          <cell r="C227">
            <v>166462.75</v>
          </cell>
          <cell r="D227">
            <v>150671.69852728356</v>
          </cell>
          <cell r="E227">
            <v>15791.051472716445</v>
          </cell>
          <cell r="F227">
            <v>2217986.022380183</v>
          </cell>
        </row>
        <row r="228">
          <cell r="A228">
            <v>41365</v>
          </cell>
          <cell r="B228">
            <v>2217986.022380183</v>
          </cell>
          <cell r="C228">
            <v>166462.75</v>
          </cell>
          <cell r="D228">
            <v>151676.17651746544</v>
          </cell>
          <cell r="E228">
            <v>14786.573482534553</v>
          </cell>
          <cell r="F228">
            <v>2066309.8458627176</v>
          </cell>
        </row>
        <row r="229">
          <cell r="A229">
            <v>41395</v>
          </cell>
          <cell r="B229">
            <v>2066309.8458627176</v>
          </cell>
          <cell r="C229">
            <v>166462.75</v>
          </cell>
          <cell r="D229">
            <v>152687.35102758187</v>
          </cell>
          <cell r="E229">
            <v>13775.398972418117</v>
          </cell>
          <cell r="F229">
            <v>1913622.4948351358</v>
          </cell>
        </row>
        <row r="230">
          <cell r="A230">
            <v>41426</v>
          </cell>
          <cell r="B230">
            <v>1913622.4948351358</v>
          </cell>
          <cell r="C230">
            <v>166462.75</v>
          </cell>
          <cell r="D230">
            <v>153705.26670109908</v>
          </cell>
          <cell r="E230">
            <v>12757.483298900906</v>
          </cell>
          <cell r="F230">
            <v>1759917.2281340368</v>
          </cell>
        </row>
        <row r="231">
          <cell r="A231">
            <v>41456</v>
          </cell>
          <cell r="B231">
            <v>1759917.2281340368</v>
          </cell>
          <cell r="C231">
            <v>166462.75</v>
          </cell>
          <cell r="D231">
            <v>154729.96847910644</v>
          </cell>
          <cell r="E231">
            <v>11732.781520893579</v>
          </cell>
          <cell r="F231">
            <v>1605187.2596549303</v>
          </cell>
        </row>
        <row r="232">
          <cell r="A232">
            <v>41487</v>
          </cell>
          <cell r="B232">
            <v>1605187.2596549303</v>
          </cell>
          <cell r="C232">
            <v>166462.75</v>
          </cell>
          <cell r="D232">
            <v>155761.50160230047</v>
          </cell>
          <cell r="E232">
            <v>10701.248397699535</v>
          </cell>
          <cell r="F232">
            <v>1449425.7580526299</v>
          </cell>
        </row>
        <row r="233">
          <cell r="A233">
            <v>41518</v>
          </cell>
          <cell r="B233">
            <v>1449425.7580526299</v>
          </cell>
          <cell r="C233">
            <v>166462.75</v>
          </cell>
          <cell r="D233">
            <v>156799.91161298245</v>
          </cell>
          <cell r="E233">
            <v>9662.838387017533</v>
          </cell>
          <cell r="F233">
            <v>1292625.8464396475</v>
          </cell>
        </row>
        <row r="234">
          <cell r="A234">
            <v>41548</v>
          </cell>
          <cell r="B234">
            <v>1292625.8464396475</v>
          </cell>
          <cell r="C234">
            <v>166462.75</v>
          </cell>
          <cell r="D234">
            <v>157845.24435706902</v>
          </cell>
          <cell r="E234">
            <v>8617.5056429309843</v>
          </cell>
          <cell r="F234">
            <v>1134780.6020825785</v>
          </cell>
        </row>
        <row r="235">
          <cell r="A235">
            <v>41579</v>
          </cell>
          <cell r="B235">
            <v>1134780.6020825785</v>
          </cell>
          <cell r="C235">
            <v>166462.75</v>
          </cell>
          <cell r="D235">
            <v>158897.54598611614</v>
          </cell>
          <cell r="E235">
            <v>7565.2040138838565</v>
          </cell>
          <cell r="F235">
            <v>975883.0560964623</v>
          </cell>
        </row>
        <row r="236">
          <cell r="A236">
            <v>41609</v>
          </cell>
          <cell r="B236">
            <v>975883.0560964623</v>
          </cell>
          <cell r="C236">
            <v>166462.75</v>
          </cell>
          <cell r="D236">
            <v>159956.86295935692</v>
          </cell>
          <cell r="E236">
            <v>6505.8870406430824</v>
          </cell>
          <cell r="F236">
            <v>815926.19313710532</v>
          </cell>
        </row>
        <row r="237">
          <cell r="A237">
            <v>41640</v>
          </cell>
          <cell r="B237">
            <v>815926.19313710532</v>
          </cell>
          <cell r="C237">
            <v>166462.75</v>
          </cell>
          <cell r="D237">
            <v>161023.24204575262</v>
          </cell>
          <cell r="E237">
            <v>5439.5079542473695</v>
          </cell>
          <cell r="F237">
            <v>654902.95109135273</v>
          </cell>
        </row>
        <row r="238">
          <cell r="A238">
            <v>41671</v>
          </cell>
          <cell r="B238">
            <v>654902.95109135273</v>
          </cell>
          <cell r="C238">
            <v>166462.75</v>
          </cell>
          <cell r="D238">
            <v>162096.73032605764</v>
          </cell>
          <cell r="E238">
            <v>4366.0196739423518</v>
          </cell>
          <cell r="F238">
            <v>492806.22076529509</v>
          </cell>
        </row>
        <row r="239">
          <cell r="A239">
            <v>41699</v>
          </cell>
          <cell r="B239">
            <v>492806.22076529509</v>
          </cell>
          <cell r="C239">
            <v>166462.75</v>
          </cell>
          <cell r="D239">
            <v>163177.37519489802</v>
          </cell>
          <cell r="E239">
            <v>3285.3748051019675</v>
          </cell>
          <cell r="F239">
            <v>329628.8455703971</v>
          </cell>
        </row>
        <row r="240">
          <cell r="A240">
            <v>41730</v>
          </cell>
          <cell r="B240">
            <v>329628.8455703971</v>
          </cell>
          <cell r="C240">
            <v>166462.75</v>
          </cell>
          <cell r="D240">
            <v>164265.22436286401</v>
          </cell>
          <cell r="E240">
            <v>2197.525637135981</v>
          </cell>
          <cell r="F240">
            <v>165363.62120753308</v>
          </cell>
        </row>
        <row r="241">
          <cell r="A241">
            <v>41760</v>
          </cell>
          <cell r="B241">
            <v>165363.62120753308</v>
          </cell>
          <cell r="C241">
            <v>166462.75</v>
          </cell>
          <cell r="D241">
            <v>165360.32585861644</v>
          </cell>
          <cell r="E241">
            <v>1102.4241413835539</v>
          </cell>
          <cell r="F241">
            <v>3.295348916639341</v>
          </cell>
        </row>
      </sheetData>
      <sheetData sheetId="131"/>
      <sheetData sheetId="132"/>
      <sheetData sheetId="133"/>
      <sheetData sheetId="134"/>
      <sheetData sheetId="135" refreshError="1">
        <row r="1">
          <cell r="A1" t="str">
            <v>ATLANTIC ELECTRIC</v>
          </cell>
          <cell r="E1" t="str">
            <v>COLUMN</v>
          </cell>
        </row>
        <row r="2">
          <cell r="A2" t="str">
            <v>KWH'S BY TARIFF</v>
          </cell>
          <cell r="E2" t="str">
            <v>NOT</v>
          </cell>
        </row>
        <row r="3">
          <cell r="A3" t="str">
            <v>FOR THE MONTH OF OCTOBER 1999</v>
          </cell>
          <cell r="E3" t="str">
            <v>USED</v>
          </cell>
        </row>
        <row r="4">
          <cell r="B4" t="str">
            <v xml:space="preserve">Adj bcd224d </v>
          </cell>
          <cell r="C4">
            <v>1</v>
          </cell>
        </row>
        <row r="5">
          <cell r="B5" t="str">
            <v>otra</v>
          </cell>
          <cell r="C5" t="str">
            <v>2</v>
          </cell>
          <cell r="E5" t="str">
            <v>remove fuel</v>
          </cell>
          <cell r="G5" t="str">
            <v>RateBlock</v>
          </cell>
        </row>
        <row r="6">
          <cell r="A6" t="str">
            <v xml:space="preserve">RATE </v>
          </cell>
          <cell r="B6" t="str">
            <v>SCC</v>
          </cell>
          <cell r="C6">
            <v>3</v>
          </cell>
          <cell r="D6" t="str">
            <v>BCD204(01)</v>
          </cell>
          <cell r="E6" t="str">
            <v xml:space="preserve">related </v>
          </cell>
          <cell r="G6" t="str">
            <v>BCD224B</v>
          </cell>
        </row>
        <row r="7">
          <cell r="A7" t="str">
            <v>SCHEDULE</v>
          </cell>
          <cell r="D7" t="str">
            <v>10/1/99</v>
          </cell>
          <cell r="E7" t="str">
            <v>kwh</v>
          </cell>
          <cell r="G7" t="str">
            <v>10/1/1999</v>
          </cell>
        </row>
        <row r="9">
          <cell r="A9" t="str">
            <v>RS Secondary</v>
          </cell>
        </row>
        <row r="10">
          <cell r="A10" t="str">
            <v xml:space="preserve">  1st Block Summer</v>
          </cell>
          <cell r="G10">
            <v>100748649</v>
          </cell>
        </row>
        <row r="11">
          <cell r="A11" t="str">
            <v xml:space="preserve">  1st Block Winter</v>
          </cell>
          <cell r="G11">
            <v>80106026</v>
          </cell>
        </row>
        <row r="13">
          <cell r="A13" t="str">
            <v xml:space="preserve">  2nd Block Summer</v>
          </cell>
          <cell r="G13">
            <v>31838091</v>
          </cell>
        </row>
        <row r="14">
          <cell r="A14" t="str">
            <v xml:space="preserve">  2nd Block Winter</v>
          </cell>
          <cell r="G14">
            <v>53708043</v>
          </cell>
        </row>
        <row r="15">
          <cell r="A15" t="str">
            <v xml:space="preserve">  Total RS</v>
          </cell>
          <cell r="D15">
            <v>260670661</v>
          </cell>
          <cell r="E15">
            <v>0</v>
          </cell>
          <cell r="G15">
            <v>266400809</v>
          </cell>
        </row>
        <row r="17">
          <cell r="A17" t="str">
            <v>RS TOU-D Secondary</v>
          </cell>
        </row>
        <row r="18">
          <cell r="A18" t="str">
            <v xml:space="preserve">  On Peak Summer</v>
          </cell>
          <cell r="G18">
            <v>13805</v>
          </cell>
        </row>
        <row r="19">
          <cell r="A19" t="str">
            <v xml:space="preserve">  Off Peak Summer</v>
          </cell>
          <cell r="G19">
            <v>41389</v>
          </cell>
        </row>
        <row r="20">
          <cell r="A20" t="str">
            <v xml:space="preserve">  On Peak Winter</v>
          </cell>
          <cell r="G20">
            <v>14242</v>
          </cell>
        </row>
        <row r="21">
          <cell r="A21" t="str">
            <v xml:space="preserve">  Off Peak Winter</v>
          </cell>
          <cell r="G21">
            <v>51617</v>
          </cell>
        </row>
        <row r="22">
          <cell r="A22" t="str">
            <v xml:space="preserve">  Total RS TOU-D</v>
          </cell>
          <cell r="D22">
            <v>127294</v>
          </cell>
          <cell r="E22">
            <v>0</v>
          </cell>
          <cell r="G22">
            <v>121053</v>
          </cell>
        </row>
        <row r="24">
          <cell r="A24" t="str">
            <v>RS TOU-E (Secondary)</v>
          </cell>
        </row>
        <row r="25">
          <cell r="A25" t="str">
            <v xml:space="preserve">  On Peak Summer</v>
          </cell>
          <cell r="G25">
            <v>1595916</v>
          </cell>
        </row>
        <row r="26">
          <cell r="A26" t="str">
            <v xml:space="preserve">  Off Peak Summer</v>
          </cell>
          <cell r="G26">
            <v>2763024</v>
          </cell>
        </row>
        <row r="27">
          <cell r="A27" t="str">
            <v xml:space="preserve">  On Peak Winter</v>
          </cell>
          <cell r="G27">
            <v>820198</v>
          </cell>
        </row>
        <row r="28">
          <cell r="A28" t="str">
            <v xml:space="preserve">  Off Peak Winter</v>
          </cell>
          <cell r="G28">
            <v>2462947</v>
          </cell>
        </row>
        <row r="29">
          <cell r="A29" t="str">
            <v xml:space="preserve">  Total RS TOU-E</v>
          </cell>
          <cell r="D29">
            <v>7319335</v>
          </cell>
          <cell r="E29">
            <v>0</v>
          </cell>
          <cell r="G29">
            <v>7642085</v>
          </cell>
        </row>
        <row r="31">
          <cell r="A31" t="str">
            <v xml:space="preserve">MGS </v>
          </cell>
          <cell r="D31" t="str">
            <v>(b)</v>
          </cell>
        </row>
        <row r="32">
          <cell r="A32" t="str">
            <v xml:space="preserve">  1st Block Summer Secondary</v>
          </cell>
          <cell r="G32">
            <v>4889449</v>
          </cell>
        </row>
        <row r="33">
          <cell r="A33" t="str">
            <v xml:space="preserve">  2nd Block Summer Secondary</v>
          </cell>
          <cell r="G33">
            <v>9951054</v>
          </cell>
        </row>
        <row r="34">
          <cell r="A34" t="str">
            <v xml:space="preserve">  3rd Block Summer Secondary</v>
          </cell>
          <cell r="G34">
            <v>41768504</v>
          </cell>
        </row>
        <row r="35">
          <cell r="A35" t="str">
            <v xml:space="preserve">  1st Block Winter Secondary</v>
          </cell>
          <cell r="G35">
            <v>4489498</v>
          </cell>
        </row>
        <row r="36">
          <cell r="A36" t="str">
            <v xml:space="preserve">  2nd Block Winter Secondary</v>
          </cell>
          <cell r="G36">
            <v>8890644</v>
          </cell>
        </row>
        <row r="37">
          <cell r="A37" t="str">
            <v xml:space="preserve">  3rd Block Winter Secondary</v>
          </cell>
          <cell r="G37">
            <v>39028898</v>
          </cell>
        </row>
        <row r="38">
          <cell r="A38" t="str">
            <v>Ceiling Rate Secondary</v>
          </cell>
          <cell r="G38">
            <v>5092618</v>
          </cell>
        </row>
        <row r="39">
          <cell r="A39" t="str">
            <v xml:space="preserve">    Total Secondary</v>
          </cell>
          <cell r="E39">
            <v>0</v>
          </cell>
          <cell r="G39">
            <v>114110665</v>
          </cell>
        </row>
        <row r="41">
          <cell r="A41" t="str">
            <v xml:space="preserve">  1st Block Summer Primary</v>
          </cell>
          <cell r="G41">
            <v>0</v>
          </cell>
        </row>
        <row r="42">
          <cell r="A42" t="str">
            <v xml:space="preserve">  2nd Block Summer Primary</v>
          </cell>
          <cell r="G42">
            <v>0</v>
          </cell>
        </row>
        <row r="43">
          <cell r="A43" t="str">
            <v xml:space="preserve">  3rd Block Summer Primary</v>
          </cell>
          <cell r="G43">
            <v>0</v>
          </cell>
        </row>
        <row r="44">
          <cell r="A44" t="str">
            <v xml:space="preserve">  1st Block Winter Primary</v>
          </cell>
          <cell r="G44">
            <v>0</v>
          </cell>
        </row>
        <row r="45">
          <cell r="A45" t="str">
            <v xml:space="preserve">  2nd Block Winter Primary</v>
          </cell>
          <cell r="G45">
            <v>0</v>
          </cell>
        </row>
        <row r="46">
          <cell r="A46" t="str">
            <v xml:space="preserve">  3rd Block Winter Primary</v>
          </cell>
          <cell r="G46">
            <v>0</v>
          </cell>
        </row>
        <row r="47">
          <cell r="A47" t="str">
            <v xml:space="preserve">Ceiling Rate Primary </v>
          </cell>
          <cell r="G47">
            <v>0</v>
          </cell>
        </row>
        <row r="48">
          <cell r="A48" t="str">
            <v xml:space="preserve">     Total Primary</v>
          </cell>
          <cell r="E48">
            <v>0</v>
          </cell>
        </row>
        <row r="49">
          <cell r="A49" t="str">
            <v xml:space="preserve">  Total MGS</v>
          </cell>
          <cell r="D49">
            <v>91206267</v>
          </cell>
          <cell r="E49">
            <v>0</v>
          </cell>
          <cell r="G49">
            <v>114110665</v>
          </cell>
        </row>
        <row r="53">
          <cell r="A53" t="str">
            <v xml:space="preserve">AGS </v>
          </cell>
          <cell r="D53" t="str">
            <v>( c)</v>
          </cell>
        </row>
        <row r="54">
          <cell r="A54" t="str">
            <v xml:space="preserve">  1st Block  Secondary</v>
          </cell>
          <cell r="G54">
            <v>80402693</v>
          </cell>
        </row>
        <row r="55">
          <cell r="A55" t="str">
            <v xml:space="preserve">  2nd Block Secondary</v>
          </cell>
          <cell r="G55">
            <v>22944935</v>
          </cell>
        </row>
        <row r="56">
          <cell r="A56" t="str">
            <v xml:space="preserve">  3rd Block Secondary </v>
          </cell>
          <cell r="G56">
            <v>22361229</v>
          </cell>
        </row>
        <row r="57">
          <cell r="A57" t="str">
            <v xml:space="preserve">  Total AGS Secondary</v>
          </cell>
          <cell r="E57">
            <v>0</v>
          </cell>
          <cell r="G57">
            <v>125708857</v>
          </cell>
        </row>
        <row r="59">
          <cell r="A59" t="str">
            <v xml:space="preserve">  1st Block  Primary</v>
          </cell>
          <cell r="G59">
            <v>0</v>
          </cell>
        </row>
        <row r="60">
          <cell r="A60" t="str">
            <v xml:space="preserve">  2nd Block Primary</v>
          </cell>
          <cell r="G60">
            <v>0</v>
          </cell>
        </row>
        <row r="61">
          <cell r="A61" t="str">
            <v xml:space="preserve">  3rd Block Primary </v>
          </cell>
          <cell r="G61">
            <v>0</v>
          </cell>
        </row>
        <row r="62">
          <cell r="A62" t="str">
            <v xml:space="preserve">  Total AGS Primary</v>
          </cell>
          <cell r="B62">
            <v>1593680</v>
          </cell>
          <cell r="C62">
            <v>2</v>
          </cell>
          <cell r="E62">
            <v>0</v>
          </cell>
          <cell r="G62">
            <v>0</v>
          </cell>
        </row>
        <row r="63">
          <cell r="A63" t="str">
            <v xml:space="preserve">    Total AGS</v>
          </cell>
          <cell r="B63">
            <v>0</v>
          </cell>
          <cell r="C63">
            <v>1</v>
          </cell>
          <cell r="D63">
            <v>130517290</v>
          </cell>
          <cell r="E63">
            <v>0</v>
          </cell>
          <cell r="G63">
            <v>125708857</v>
          </cell>
        </row>
        <row r="64">
          <cell r="A64" t="str">
            <v>total ags+sct 2ndary ags</v>
          </cell>
          <cell r="D64">
            <v>132110970</v>
          </cell>
        </row>
        <row r="65">
          <cell r="A65" t="str">
            <v>AGS-TOU</v>
          </cell>
        </row>
        <row r="66">
          <cell r="A66" t="str">
            <v xml:space="preserve">  On Peak Summer Secondary</v>
          </cell>
          <cell r="G66">
            <v>7568319</v>
          </cell>
        </row>
        <row r="67">
          <cell r="A67" t="str">
            <v xml:space="preserve">  Off Peak Summer Secondary</v>
          </cell>
          <cell r="G67">
            <v>9780279</v>
          </cell>
        </row>
        <row r="68">
          <cell r="A68" t="str">
            <v xml:space="preserve">  On Peak Winter Secondary</v>
          </cell>
          <cell r="G68">
            <v>30984273</v>
          </cell>
        </row>
        <row r="69">
          <cell r="A69" t="str">
            <v xml:space="preserve">  Off Peak Winter Secondary</v>
          </cell>
          <cell r="G69">
            <v>56023827</v>
          </cell>
        </row>
        <row r="70">
          <cell r="A70" t="str">
            <v xml:space="preserve">  On Peak Summer Primary</v>
          </cell>
          <cell r="G70">
            <v>0</v>
          </cell>
        </row>
        <row r="71">
          <cell r="A71" t="str">
            <v xml:space="preserve">  Off Peak Summer Primary</v>
          </cell>
          <cell r="G71">
            <v>0</v>
          </cell>
        </row>
        <row r="72">
          <cell r="A72" t="str">
            <v xml:space="preserve">  On Peak Winter Primary</v>
          </cell>
        </row>
        <row r="73">
          <cell r="A73" t="str">
            <v xml:space="preserve">  Off Peak Winter Primary</v>
          </cell>
        </row>
        <row r="74">
          <cell r="A74" t="str">
            <v xml:space="preserve">  On Peak Summer Sub-Trans</v>
          </cell>
          <cell r="G74">
            <v>0</v>
          </cell>
        </row>
        <row r="75">
          <cell r="A75" t="str">
            <v xml:space="preserve">  Off Peak Summer Sub-Trans</v>
          </cell>
          <cell r="G75">
            <v>0</v>
          </cell>
        </row>
        <row r="76">
          <cell r="A76" t="str">
            <v xml:space="preserve">  On Peak Winter Sub-Trans</v>
          </cell>
        </row>
        <row r="77">
          <cell r="A77" t="str">
            <v xml:space="preserve">  Off Peak Winter Sub-Trans</v>
          </cell>
        </row>
        <row r="78">
          <cell r="A78" t="str">
            <v xml:space="preserve">  On Peak Summer Transmission</v>
          </cell>
          <cell r="B78">
            <v>0</v>
          </cell>
          <cell r="C78">
            <v>3</v>
          </cell>
          <cell r="G78">
            <v>0</v>
          </cell>
        </row>
        <row r="79">
          <cell r="A79" t="str">
            <v xml:space="preserve">  Off Peak Summer Transmission</v>
          </cell>
          <cell r="B79">
            <v>0</v>
          </cell>
          <cell r="C79">
            <v>2</v>
          </cell>
          <cell r="G79">
            <v>0</v>
          </cell>
        </row>
        <row r="80">
          <cell r="A80" t="str">
            <v xml:space="preserve">  On Peak Winter Transmission</v>
          </cell>
        </row>
        <row r="81">
          <cell r="A81" t="str">
            <v xml:space="preserve">  Off Peak Winter Transmission</v>
          </cell>
        </row>
        <row r="82">
          <cell r="A82" t="str">
            <v xml:space="preserve">  Total AGS-TOU</v>
          </cell>
          <cell r="B82">
            <v>53511353</v>
          </cell>
          <cell r="C82">
            <v>1</v>
          </cell>
          <cell r="D82">
            <v>103932653</v>
          </cell>
          <cell r="G82">
            <v>104356698</v>
          </cell>
        </row>
        <row r="83">
          <cell r="A83" t="str">
            <v xml:space="preserve">   ags-tou+scc+sct(agt segment)</v>
          </cell>
          <cell r="D83">
            <v>163938557</v>
          </cell>
        </row>
      </sheetData>
      <sheetData sheetId="136" refreshError="1"/>
      <sheetData sheetId="137" refreshError="1"/>
      <sheetData sheetId="138">
        <row r="1">
          <cell r="B1">
            <v>39083</v>
          </cell>
        </row>
        <row r="3">
          <cell r="B3">
            <v>8.2500000000000004E-2</v>
          </cell>
        </row>
        <row r="4">
          <cell r="B4">
            <v>4.4999999999999998E-2</v>
          </cell>
        </row>
        <row r="17">
          <cell r="C17">
            <v>2002</v>
          </cell>
        </row>
      </sheetData>
      <sheetData sheetId="139"/>
      <sheetData sheetId="140"/>
      <sheetData sheetId="141"/>
      <sheetData sheetId="142"/>
      <sheetData sheetId="143"/>
      <sheetData sheetId="144"/>
      <sheetData sheetId="145"/>
      <sheetData sheetId="146"/>
      <sheetData sheetId="147"/>
      <sheetData sheetId="148"/>
      <sheetData sheetId="149"/>
      <sheetData sheetId="150" refreshError="1">
        <row r="23">
          <cell r="M23">
            <v>0</v>
          </cell>
        </row>
        <row r="24">
          <cell r="M24">
            <v>0.3</v>
          </cell>
        </row>
        <row r="25">
          <cell r="M25">
            <v>0.4</v>
          </cell>
        </row>
        <row r="26">
          <cell r="M26">
            <v>0.2</v>
          </cell>
        </row>
      </sheetData>
      <sheetData sheetId="151"/>
      <sheetData sheetId="152" refreshError="1"/>
      <sheetData sheetId="153" refreshError="1"/>
      <sheetData sheetId="154"/>
      <sheetData sheetId="155" refreshError="1"/>
      <sheetData sheetId="156"/>
      <sheetData sheetId="157" refreshError="1"/>
      <sheetData sheetId="158" refreshError="1"/>
      <sheetData sheetId="159" refreshError="1"/>
      <sheetData sheetId="160" refreshError="1"/>
      <sheetData sheetId="161"/>
      <sheetData sheetId="162">
        <row r="2">
          <cell r="A2" t="str">
            <v>AFUDC &amp; CCRF Detail :</v>
          </cell>
        </row>
        <row r="3">
          <cell r="B3">
            <v>38353</v>
          </cell>
          <cell r="C3">
            <v>38384</v>
          </cell>
          <cell r="D3">
            <v>38412</v>
          </cell>
          <cell r="E3">
            <v>38443</v>
          </cell>
          <cell r="F3">
            <v>38473</v>
          </cell>
          <cell r="G3">
            <v>38504</v>
          </cell>
          <cell r="H3">
            <v>38534</v>
          </cell>
          <cell r="I3">
            <v>38565</v>
          </cell>
          <cell r="J3">
            <v>38596</v>
          </cell>
          <cell r="K3">
            <v>38626</v>
          </cell>
          <cell r="L3">
            <v>38657</v>
          </cell>
          <cell r="M3">
            <v>38687</v>
          </cell>
          <cell r="N3" t="str">
            <v>Total</v>
          </cell>
        </row>
        <row r="5">
          <cell r="A5" t="str">
            <v>RDLPCS06</v>
          </cell>
          <cell r="N5">
            <v>0</v>
          </cell>
        </row>
        <row r="6">
          <cell r="A6" t="str">
            <v>RDLPRM03</v>
          </cell>
          <cell r="N6">
            <v>0</v>
          </cell>
        </row>
        <row r="7">
          <cell r="A7" t="str">
            <v>RDLPRM34</v>
          </cell>
          <cell r="N7">
            <v>0</v>
          </cell>
        </row>
        <row r="8">
          <cell r="A8" t="str">
            <v>RTSPRD08</v>
          </cell>
          <cell r="N8">
            <v>0</v>
          </cell>
        </row>
        <row r="9">
          <cell r="A9" t="str">
            <v>RDLPCM05</v>
          </cell>
          <cell r="N9">
            <v>0</v>
          </cell>
        </row>
        <row r="10">
          <cell r="A10" t="str">
            <v>RDLPLM60</v>
          </cell>
          <cell r="N10">
            <v>0</v>
          </cell>
        </row>
        <row r="11">
          <cell r="A11" t="str">
            <v>RDLPLM07</v>
          </cell>
          <cell r="N11">
            <v>0</v>
          </cell>
        </row>
        <row r="12">
          <cell r="A12" t="str">
            <v>RDSPRG84</v>
          </cell>
          <cell r="N12">
            <v>0</v>
          </cell>
        </row>
        <row r="14">
          <cell r="A14" t="str">
            <v>RDSPRD99</v>
          </cell>
          <cell r="N14">
            <v>0</v>
          </cell>
        </row>
        <row r="15">
          <cell r="A15" t="str">
            <v>RDSPRD75</v>
          </cell>
          <cell r="N15">
            <v>0</v>
          </cell>
        </row>
        <row r="16">
          <cell r="A16" t="str">
            <v>RTSPRT95</v>
          </cell>
          <cell r="N16">
            <v>0</v>
          </cell>
        </row>
        <row r="17">
          <cell r="A17" t="str">
            <v>RDLPLM20</v>
          </cell>
          <cell r="N17">
            <v>0</v>
          </cell>
        </row>
        <row r="18">
          <cell r="A18" t="str">
            <v>RCPORG27</v>
          </cell>
          <cell r="N18">
            <v>0</v>
          </cell>
        </row>
        <row r="19">
          <cell r="A19" t="str">
            <v>RDLPRM11</v>
          </cell>
          <cell r="N19">
            <v>0</v>
          </cell>
        </row>
        <row r="20">
          <cell r="A20" t="str">
            <v>RICPRG42</v>
          </cell>
          <cell r="N20">
            <v>0</v>
          </cell>
        </row>
        <row r="21">
          <cell r="A21" t="str">
            <v>RDLPCS03</v>
          </cell>
          <cell r="N21">
            <v>0</v>
          </cell>
        </row>
        <row r="22">
          <cell r="A22" t="str">
            <v>RDLPCS80</v>
          </cell>
          <cell r="N22">
            <v>0</v>
          </cell>
        </row>
        <row r="23">
          <cell r="A23" t="str">
            <v>RDSPRD25</v>
          </cell>
          <cell r="N23">
            <v>0</v>
          </cell>
        </row>
        <row r="24">
          <cell r="A24" t="str">
            <v>RDLPCM04</v>
          </cell>
          <cell r="N24">
            <v>0</v>
          </cell>
        </row>
        <row r="25">
          <cell r="A25" t="str">
            <v>ROCPOG69</v>
          </cell>
          <cell r="N25">
            <v>0</v>
          </cell>
        </row>
        <row r="26">
          <cell r="A26" t="str">
            <v>RDLPPM07</v>
          </cell>
          <cell r="N26">
            <v>0</v>
          </cell>
        </row>
        <row r="27">
          <cell r="A27" t="str">
            <v>RCCPOG57</v>
          </cell>
          <cell r="N27">
            <v>0</v>
          </cell>
        </row>
        <row r="28">
          <cell r="A28" t="str">
            <v>RICPPG51</v>
          </cell>
          <cell r="N28">
            <v>0</v>
          </cell>
        </row>
        <row r="29">
          <cell r="A29" t="str">
            <v>RCOPRG01</v>
          </cell>
          <cell r="N29">
            <v>0</v>
          </cell>
        </row>
        <row r="30">
          <cell r="A30" t="str">
            <v>RFOPOG41</v>
          </cell>
          <cell r="N30">
            <v>0</v>
          </cell>
        </row>
        <row r="31">
          <cell r="A31" t="str">
            <v>RICPOG30</v>
          </cell>
          <cell r="N31">
            <v>0</v>
          </cell>
        </row>
        <row r="32">
          <cell r="A32" t="str">
            <v>RCSPRM34</v>
          </cell>
          <cell r="N32">
            <v>0</v>
          </cell>
        </row>
        <row r="33">
          <cell r="A33" t="str">
            <v>RDSPLD62</v>
          </cell>
          <cell r="N33">
            <v>0</v>
          </cell>
        </row>
        <row r="34">
          <cell r="A34" t="str">
            <v>RDLPLM34</v>
          </cell>
          <cell r="N34">
            <v>0</v>
          </cell>
        </row>
        <row r="35">
          <cell r="A35" t="str">
            <v>RDSPRT71</v>
          </cell>
          <cell r="N35">
            <v>0</v>
          </cell>
        </row>
        <row r="36">
          <cell r="A36" t="str">
            <v>RFOPRG21</v>
          </cell>
          <cell r="N36">
            <v>0</v>
          </cell>
        </row>
        <row r="37">
          <cell r="A37" t="str">
            <v>ROOPOG19</v>
          </cell>
          <cell r="N37">
            <v>0</v>
          </cell>
        </row>
        <row r="39">
          <cell r="A39" t="str">
            <v>RIOPOG59</v>
          </cell>
          <cell r="N39">
            <v>0</v>
          </cell>
        </row>
        <row r="40">
          <cell r="A40" t="str">
            <v>RDLPCS94</v>
          </cell>
          <cell r="N40">
            <v>0</v>
          </cell>
        </row>
        <row r="41">
          <cell r="A41" t="str">
            <v>RFOPOG40</v>
          </cell>
          <cell r="N41">
            <v>0</v>
          </cell>
        </row>
        <row r="42">
          <cell r="A42" t="str">
            <v>RDSPRD80</v>
          </cell>
          <cell r="N42">
            <v>0</v>
          </cell>
        </row>
        <row r="43">
          <cell r="N43">
            <v>0</v>
          </cell>
        </row>
        <row r="46">
          <cell r="A46" t="str">
            <v>RDOPOLAB</v>
          </cell>
          <cell r="N46">
            <v>0</v>
          </cell>
        </row>
        <row r="47">
          <cell r="A47" t="str">
            <v>ROOPOXXX</v>
          </cell>
        </row>
        <row r="53">
          <cell r="A53" t="str">
            <v>X0069</v>
          </cell>
          <cell r="N53">
            <v>0</v>
          </cell>
        </row>
        <row r="54">
          <cell r="A54" t="str">
            <v>X0090</v>
          </cell>
          <cell r="N54">
            <v>0</v>
          </cell>
        </row>
        <row r="55">
          <cell r="A55" t="str">
            <v>X0091</v>
          </cell>
          <cell r="N55">
            <v>0</v>
          </cell>
        </row>
        <row r="56">
          <cell r="A56" t="str">
            <v>X0092</v>
          </cell>
          <cell r="N56">
            <v>0</v>
          </cell>
        </row>
        <row r="57">
          <cell r="A57" t="str">
            <v>X0094</v>
          </cell>
          <cell r="N57">
            <v>0</v>
          </cell>
        </row>
        <row r="58">
          <cell r="A58" t="str">
            <v>X0095</v>
          </cell>
          <cell r="N58">
            <v>0</v>
          </cell>
        </row>
        <row r="59">
          <cell r="A59" t="str">
            <v>X0097</v>
          </cell>
          <cell r="N59">
            <v>0</v>
          </cell>
        </row>
        <row r="60">
          <cell r="A60" t="str">
            <v>X0098</v>
          </cell>
          <cell r="N60">
            <v>0</v>
          </cell>
        </row>
        <row r="61">
          <cell r="A61" t="str">
            <v>X0099</v>
          </cell>
          <cell r="N61">
            <v>0</v>
          </cell>
        </row>
        <row r="62">
          <cell r="A62" t="str">
            <v>X0100</v>
          </cell>
          <cell r="N62">
            <v>0</v>
          </cell>
        </row>
        <row r="63">
          <cell r="A63" t="str">
            <v>05999</v>
          </cell>
          <cell r="N63">
            <v>0</v>
          </cell>
        </row>
        <row r="64">
          <cell r="A64" t="str">
            <v>Total AFUDC included</v>
          </cell>
        </row>
        <row r="65">
          <cell r="A65" t="str">
            <v>in Cut-Ins</v>
          </cell>
          <cell r="B65">
            <v>0</v>
          </cell>
          <cell r="C65">
            <v>0</v>
          </cell>
          <cell r="D65">
            <v>0</v>
          </cell>
          <cell r="E65">
            <v>0</v>
          </cell>
          <cell r="F65">
            <v>0</v>
          </cell>
          <cell r="G65">
            <v>0</v>
          </cell>
          <cell r="H65">
            <v>0</v>
          </cell>
          <cell r="I65">
            <v>0</v>
          </cell>
          <cell r="J65">
            <v>0</v>
          </cell>
          <cell r="K65">
            <v>0</v>
          </cell>
          <cell r="L65">
            <v>0</v>
          </cell>
          <cell r="M65">
            <v>0</v>
          </cell>
          <cell r="N65">
            <v>0</v>
          </cell>
        </row>
        <row r="66">
          <cell r="N66">
            <v>0</v>
          </cell>
        </row>
        <row r="67">
          <cell r="N67" t="str">
            <v>AFUDC included in Cut-ins</v>
          </cell>
        </row>
        <row r="69">
          <cell r="A69" t="str">
            <v>Cut-Ins Net of AFUDC / CCRF :</v>
          </cell>
          <cell r="N69" t="str">
            <v>Total</v>
          </cell>
        </row>
        <row r="70">
          <cell r="N70" t="str">
            <v>Cut-In</v>
          </cell>
        </row>
        <row r="71">
          <cell r="A71" t="str">
            <v>RTSPRT71</v>
          </cell>
          <cell r="B71">
            <v>0</v>
          </cell>
          <cell r="C71">
            <v>0</v>
          </cell>
          <cell r="D71">
            <v>0</v>
          </cell>
          <cell r="E71">
            <v>0</v>
          </cell>
          <cell r="F71">
            <v>0</v>
          </cell>
          <cell r="G71">
            <v>0</v>
          </cell>
          <cell r="H71">
            <v>0</v>
          </cell>
          <cell r="I71">
            <v>0</v>
          </cell>
          <cell r="J71">
            <v>0</v>
          </cell>
          <cell r="K71">
            <v>101883.66</v>
          </cell>
          <cell r="L71">
            <v>0</v>
          </cell>
          <cell r="M71">
            <v>0</v>
          </cell>
          <cell r="N71">
            <v>101883.66</v>
          </cell>
        </row>
        <row r="72">
          <cell r="A72" t="str">
            <v>RDSPPD97</v>
          </cell>
          <cell r="B72">
            <v>0</v>
          </cell>
          <cell r="C72">
            <v>0</v>
          </cell>
          <cell r="D72">
            <v>0</v>
          </cell>
          <cell r="E72">
            <v>0</v>
          </cell>
          <cell r="F72">
            <v>737530.23</v>
          </cell>
          <cell r="G72">
            <v>0</v>
          </cell>
          <cell r="H72">
            <v>0</v>
          </cell>
          <cell r="I72">
            <v>0</v>
          </cell>
          <cell r="J72">
            <v>0</v>
          </cell>
          <cell r="K72">
            <v>0</v>
          </cell>
          <cell r="L72">
            <v>0</v>
          </cell>
          <cell r="M72">
            <v>0</v>
          </cell>
          <cell r="N72">
            <v>737530.23</v>
          </cell>
        </row>
        <row r="73">
          <cell r="A73" t="str">
            <v>RDLPRM34</v>
          </cell>
          <cell r="B73">
            <v>378997.42</v>
          </cell>
          <cell r="C73">
            <v>58281.59</v>
          </cell>
          <cell r="D73">
            <v>1715625.79</v>
          </cell>
          <cell r="E73">
            <v>0</v>
          </cell>
          <cell r="F73">
            <v>0</v>
          </cell>
          <cell r="G73">
            <v>0</v>
          </cell>
          <cell r="H73">
            <v>0</v>
          </cell>
          <cell r="I73">
            <v>0</v>
          </cell>
          <cell r="J73">
            <v>0</v>
          </cell>
          <cell r="K73">
            <v>0</v>
          </cell>
          <cell r="L73">
            <v>0</v>
          </cell>
          <cell r="M73">
            <v>0</v>
          </cell>
          <cell r="N73">
            <v>2152904.7999999998</v>
          </cell>
        </row>
        <row r="74">
          <cell r="A74" t="str">
            <v>RDLPLM62</v>
          </cell>
          <cell r="B74">
            <v>0</v>
          </cell>
          <cell r="C74">
            <v>0</v>
          </cell>
          <cell r="D74">
            <v>0</v>
          </cell>
          <cell r="E74">
            <v>0</v>
          </cell>
          <cell r="F74">
            <v>0</v>
          </cell>
          <cell r="G74">
            <v>0</v>
          </cell>
          <cell r="H74">
            <v>0</v>
          </cell>
          <cell r="I74">
            <v>0</v>
          </cell>
          <cell r="J74">
            <v>0</v>
          </cell>
          <cell r="K74">
            <v>0</v>
          </cell>
          <cell r="L74">
            <v>0</v>
          </cell>
          <cell r="M74">
            <v>0</v>
          </cell>
          <cell r="N74">
            <v>0</v>
          </cell>
        </row>
        <row r="75">
          <cell r="A75" t="str">
            <v>RDLPLD62</v>
          </cell>
          <cell r="B75">
            <v>0</v>
          </cell>
          <cell r="C75">
            <v>0</v>
          </cell>
          <cell r="D75">
            <v>0</v>
          </cell>
          <cell r="E75">
            <v>0</v>
          </cell>
          <cell r="F75">
            <v>0</v>
          </cell>
          <cell r="G75">
            <v>0</v>
          </cell>
          <cell r="H75">
            <v>0</v>
          </cell>
          <cell r="I75">
            <v>0</v>
          </cell>
          <cell r="J75">
            <v>0</v>
          </cell>
          <cell r="K75">
            <v>0</v>
          </cell>
          <cell r="L75">
            <v>0</v>
          </cell>
          <cell r="M75">
            <v>0</v>
          </cell>
          <cell r="N75">
            <v>0</v>
          </cell>
        </row>
        <row r="76">
          <cell r="A76" t="str">
            <v>RCCPOG44</v>
          </cell>
          <cell r="B76">
            <v>0</v>
          </cell>
          <cell r="C76">
            <v>0</v>
          </cell>
          <cell r="D76">
            <v>0</v>
          </cell>
          <cell r="E76">
            <v>0</v>
          </cell>
          <cell r="F76">
            <v>0</v>
          </cell>
          <cell r="G76">
            <v>0</v>
          </cell>
          <cell r="H76">
            <v>0</v>
          </cell>
          <cell r="I76">
            <v>0</v>
          </cell>
          <cell r="J76">
            <v>0</v>
          </cell>
          <cell r="K76">
            <v>0</v>
          </cell>
          <cell r="L76">
            <v>0</v>
          </cell>
          <cell r="M76">
            <v>0</v>
          </cell>
          <cell r="N76">
            <v>0</v>
          </cell>
        </row>
        <row r="77">
          <cell r="A77" t="str">
            <v>RTLPRT86</v>
          </cell>
          <cell r="B77">
            <v>0</v>
          </cell>
          <cell r="C77">
            <v>0</v>
          </cell>
          <cell r="D77">
            <v>0</v>
          </cell>
          <cell r="E77">
            <v>0</v>
          </cell>
          <cell r="F77">
            <v>0</v>
          </cell>
          <cell r="G77">
            <v>0</v>
          </cell>
          <cell r="H77">
            <v>0</v>
          </cell>
          <cell r="I77">
            <v>0</v>
          </cell>
          <cell r="J77">
            <v>0</v>
          </cell>
          <cell r="K77">
            <v>0</v>
          </cell>
          <cell r="L77">
            <v>0</v>
          </cell>
          <cell r="M77">
            <v>0</v>
          </cell>
          <cell r="N77">
            <v>0</v>
          </cell>
        </row>
        <row r="78">
          <cell r="A78" t="str">
            <v>RDSPRG84</v>
          </cell>
          <cell r="B78">
            <v>0</v>
          </cell>
          <cell r="C78">
            <v>0</v>
          </cell>
          <cell r="D78">
            <v>0</v>
          </cell>
          <cell r="E78">
            <v>0</v>
          </cell>
          <cell r="F78">
            <v>1110779.8799999999</v>
          </cell>
          <cell r="G78">
            <v>2518668.5499999998</v>
          </cell>
          <cell r="H78">
            <v>230659.34</v>
          </cell>
          <cell r="I78">
            <v>0</v>
          </cell>
          <cell r="J78">
            <v>0</v>
          </cell>
          <cell r="K78">
            <v>0</v>
          </cell>
          <cell r="L78">
            <v>0</v>
          </cell>
          <cell r="M78">
            <v>0</v>
          </cell>
          <cell r="N78">
            <v>3860107.7699999996</v>
          </cell>
        </row>
        <row r="79">
          <cell r="A79" t="str">
            <v>RTSPPT87</v>
          </cell>
          <cell r="B79">
            <v>0</v>
          </cell>
          <cell r="C79">
            <v>0</v>
          </cell>
          <cell r="D79">
            <v>0</v>
          </cell>
          <cell r="E79">
            <v>0</v>
          </cell>
          <cell r="F79">
            <v>0</v>
          </cell>
          <cell r="G79">
            <v>0</v>
          </cell>
          <cell r="H79">
            <v>0</v>
          </cell>
          <cell r="I79">
            <v>0</v>
          </cell>
          <cell r="J79">
            <v>0</v>
          </cell>
          <cell r="K79">
            <v>0</v>
          </cell>
          <cell r="L79">
            <v>0</v>
          </cell>
          <cell r="M79">
            <v>0</v>
          </cell>
        </row>
        <row r="80">
          <cell r="A80" t="str">
            <v>RDSPRD99</v>
          </cell>
          <cell r="B80">
            <v>0</v>
          </cell>
          <cell r="C80">
            <v>0</v>
          </cell>
          <cell r="D80">
            <v>0</v>
          </cell>
          <cell r="E80">
            <v>0</v>
          </cell>
          <cell r="F80">
            <v>554868.59</v>
          </cell>
          <cell r="G80">
            <v>0</v>
          </cell>
          <cell r="H80">
            <v>0</v>
          </cell>
          <cell r="I80">
            <v>0</v>
          </cell>
          <cell r="J80">
            <v>0</v>
          </cell>
          <cell r="K80">
            <v>0</v>
          </cell>
          <cell r="L80">
            <v>0</v>
          </cell>
          <cell r="M80">
            <v>0</v>
          </cell>
          <cell r="N80">
            <v>554868.59</v>
          </cell>
        </row>
        <row r="81">
          <cell r="A81" t="str">
            <v>REIOP003</v>
          </cell>
          <cell r="B81">
            <v>0</v>
          </cell>
          <cell r="C81">
            <v>0</v>
          </cell>
          <cell r="D81">
            <v>0</v>
          </cell>
          <cell r="E81">
            <v>0</v>
          </cell>
          <cell r="F81">
            <v>0</v>
          </cell>
          <cell r="G81">
            <v>0</v>
          </cell>
          <cell r="H81">
            <v>0</v>
          </cell>
          <cell r="I81">
            <v>0</v>
          </cell>
          <cell r="J81">
            <v>0</v>
          </cell>
          <cell r="K81">
            <v>0</v>
          </cell>
          <cell r="L81">
            <v>0</v>
          </cell>
          <cell r="M81">
            <v>0</v>
          </cell>
          <cell r="N81">
            <v>0</v>
          </cell>
        </row>
        <row r="82">
          <cell r="A82" t="str">
            <v>RTSPRT95</v>
          </cell>
          <cell r="B82">
            <v>0</v>
          </cell>
          <cell r="C82">
            <v>0</v>
          </cell>
          <cell r="D82">
            <v>0</v>
          </cell>
          <cell r="E82">
            <v>0</v>
          </cell>
          <cell r="F82">
            <v>0</v>
          </cell>
          <cell r="G82">
            <v>0</v>
          </cell>
          <cell r="H82">
            <v>0</v>
          </cell>
          <cell r="I82">
            <v>0</v>
          </cell>
          <cell r="J82">
            <v>3114247.75</v>
          </cell>
          <cell r="K82">
            <v>0</v>
          </cell>
          <cell r="L82">
            <v>0</v>
          </cell>
          <cell r="M82">
            <v>0</v>
          </cell>
          <cell r="N82">
            <v>3114247.75</v>
          </cell>
        </row>
        <row r="83">
          <cell r="A83" t="str">
            <v>RDLPCNHP</v>
          </cell>
          <cell r="B83">
            <v>0</v>
          </cell>
          <cell r="C83">
            <v>0</v>
          </cell>
          <cell r="D83">
            <v>0</v>
          </cell>
          <cell r="E83">
            <v>0</v>
          </cell>
          <cell r="F83">
            <v>0</v>
          </cell>
          <cell r="G83">
            <v>0</v>
          </cell>
          <cell r="H83">
            <v>0</v>
          </cell>
          <cell r="I83">
            <v>0</v>
          </cell>
          <cell r="J83">
            <v>0</v>
          </cell>
          <cell r="K83">
            <v>0</v>
          </cell>
          <cell r="L83">
            <v>0</v>
          </cell>
          <cell r="M83">
            <v>0</v>
          </cell>
          <cell r="N83">
            <v>0</v>
          </cell>
        </row>
        <row r="84">
          <cell r="A84" t="str">
            <v>RCOPRG27</v>
          </cell>
          <cell r="B84">
            <v>0</v>
          </cell>
          <cell r="C84">
            <v>0</v>
          </cell>
          <cell r="D84">
            <v>0</v>
          </cell>
          <cell r="E84">
            <v>0</v>
          </cell>
          <cell r="F84">
            <v>2665285.9500000002</v>
          </cell>
          <cell r="G84">
            <v>0</v>
          </cell>
          <cell r="H84">
            <v>0</v>
          </cell>
          <cell r="I84">
            <v>0</v>
          </cell>
          <cell r="J84">
            <v>0</v>
          </cell>
          <cell r="K84">
            <v>0</v>
          </cell>
          <cell r="L84">
            <v>0</v>
          </cell>
          <cell r="M84">
            <v>0</v>
          </cell>
          <cell r="N84">
            <v>2665285.9500000002</v>
          </cell>
        </row>
        <row r="85">
          <cell r="A85" t="str">
            <v>RCOPOF43</v>
          </cell>
          <cell r="B85">
            <v>0</v>
          </cell>
          <cell r="C85">
            <v>0</v>
          </cell>
          <cell r="D85">
            <v>0</v>
          </cell>
          <cell r="E85">
            <v>0</v>
          </cell>
          <cell r="F85">
            <v>0</v>
          </cell>
          <cell r="G85">
            <v>0</v>
          </cell>
          <cell r="H85">
            <v>0</v>
          </cell>
          <cell r="I85">
            <v>0</v>
          </cell>
          <cell r="J85">
            <v>0</v>
          </cell>
          <cell r="K85">
            <v>0</v>
          </cell>
          <cell r="L85">
            <v>0</v>
          </cell>
          <cell r="M85">
            <v>0</v>
          </cell>
          <cell r="N85">
            <v>0</v>
          </cell>
        </row>
        <row r="86">
          <cell r="A86" t="str">
            <v>RICPRG42</v>
          </cell>
          <cell r="B86">
            <v>0</v>
          </cell>
          <cell r="C86">
            <v>0</v>
          </cell>
          <cell r="D86">
            <v>0</v>
          </cell>
          <cell r="E86">
            <v>0</v>
          </cell>
          <cell r="F86">
            <v>1457231.44</v>
          </cell>
          <cell r="G86">
            <v>0</v>
          </cell>
          <cell r="H86">
            <v>0</v>
          </cell>
          <cell r="I86">
            <v>0</v>
          </cell>
          <cell r="J86">
            <v>0</v>
          </cell>
          <cell r="K86">
            <v>0</v>
          </cell>
          <cell r="L86">
            <v>0</v>
          </cell>
          <cell r="M86">
            <v>0</v>
          </cell>
          <cell r="N86">
            <v>1457231.44</v>
          </cell>
        </row>
        <row r="87">
          <cell r="A87" t="str">
            <v>RIOPOG26</v>
          </cell>
          <cell r="B87">
            <v>0</v>
          </cell>
          <cell r="C87">
            <v>0</v>
          </cell>
          <cell r="D87">
            <v>32500</v>
          </cell>
          <cell r="E87">
            <v>0</v>
          </cell>
          <cell r="F87">
            <v>211368.52</v>
          </cell>
          <cell r="G87">
            <v>0</v>
          </cell>
          <cell r="H87">
            <v>0</v>
          </cell>
          <cell r="I87">
            <v>0</v>
          </cell>
          <cell r="J87">
            <v>0</v>
          </cell>
          <cell r="K87">
            <v>0</v>
          </cell>
          <cell r="L87">
            <v>0</v>
          </cell>
          <cell r="M87">
            <v>0</v>
          </cell>
          <cell r="N87">
            <v>243868.52</v>
          </cell>
        </row>
        <row r="88">
          <cell r="A88" t="str">
            <v>REIOP002</v>
          </cell>
          <cell r="B88">
            <v>0</v>
          </cell>
          <cell r="C88">
            <v>0</v>
          </cell>
          <cell r="D88">
            <v>0</v>
          </cell>
          <cell r="E88">
            <v>0</v>
          </cell>
          <cell r="F88">
            <v>0</v>
          </cell>
          <cell r="G88">
            <v>0</v>
          </cell>
          <cell r="H88">
            <v>0</v>
          </cell>
          <cell r="I88">
            <v>0</v>
          </cell>
          <cell r="J88">
            <v>0</v>
          </cell>
          <cell r="K88">
            <v>0</v>
          </cell>
          <cell r="L88">
            <v>0</v>
          </cell>
          <cell r="M88">
            <v>0</v>
          </cell>
          <cell r="N88">
            <v>0</v>
          </cell>
        </row>
        <row r="89">
          <cell r="A89" t="str">
            <v>RDSPRD25</v>
          </cell>
          <cell r="B89">
            <v>0</v>
          </cell>
          <cell r="C89">
            <v>0</v>
          </cell>
          <cell r="D89">
            <v>0</v>
          </cell>
          <cell r="E89">
            <v>0</v>
          </cell>
          <cell r="F89">
            <v>0</v>
          </cell>
          <cell r="G89">
            <v>0</v>
          </cell>
          <cell r="H89">
            <v>186561.62</v>
          </cell>
          <cell r="I89">
            <v>0</v>
          </cell>
          <cell r="J89">
            <v>0</v>
          </cell>
          <cell r="K89">
            <v>0</v>
          </cell>
          <cell r="L89">
            <v>0</v>
          </cell>
          <cell r="M89">
            <v>106812.23</v>
          </cell>
          <cell r="N89">
            <v>293373.84999999998</v>
          </cell>
        </row>
        <row r="90">
          <cell r="A90" t="str">
            <v>RDSPRD30</v>
          </cell>
          <cell r="B90">
            <v>0</v>
          </cell>
          <cell r="C90">
            <v>0</v>
          </cell>
          <cell r="D90">
            <v>0</v>
          </cell>
          <cell r="E90">
            <v>0</v>
          </cell>
          <cell r="F90">
            <v>0</v>
          </cell>
          <cell r="G90">
            <v>0</v>
          </cell>
          <cell r="H90">
            <v>0</v>
          </cell>
          <cell r="I90">
            <v>0</v>
          </cell>
          <cell r="J90">
            <v>3560603.88</v>
          </cell>
          <cell r="K90">
            <v>0</v>
          </cell>
          <cell r="L90">
            <v>0</v>
          </cell>
          <cell r="M90">
            <v>0</v>
          </cell>
          <cell r="N90">
            <v>3560603.88</v>
          </cell>
        </row>
        <row r="91">
          <cell r="A91" t="str">
            <v>ROCPOG69</v>
          </cell>
          <cell r="B91">
            <v>0</v>
          </cell>
          <cell r="C91">
            <v>0</v>
          </cell>
          <cell r="D91">
            <v>0</v>
          </cell>
          <cell r="E91">
            <v>0</v>
          </cell>
          <cell r="F91">
            <v>1823262.12</v>
          </cell>
          <cell r="G91">
            <v>0</v>
          </cell>
          <cell r="H91">
            <v>0</v>
          </cell>
          <cell r="I91">
            <v>0</v>
          </cell>
          <cell r="J91">
            <v>0</v>
          </cell>
          <cell r="K91">
            <v>0</v>
          </cell>
          <cell r="L91">
            <v>0</v>
          </cell>
          <cell r="M91">
            <v>0</v>
          </cell>
          <cell r="N91">
            <v>1823262.12</v>
          </cell>
        </row>
        <row r="92">
          <cell r="A92" t="str">
            <v>RDLPONAT</v>
          </cell>
          <cell r="B92">
            <v>502932.2</v>
          </cell>
          <cell r="C92">
            <v>0</v>
          </cell>
          <cell r="D92">
            <v>494.22</v>
          </cell>
          <cell r="E92">
            <v>15511.14</v>
          </cell>
          <cell r="F92">
            <v>0</v>
          </cell>
          <cell r="G92">
            <v>948.51</v>
          </cell>
          <cell r="H92">
            <v>0</v>
          </cell>
          <cell r="I92">
            <v>0</v>
          </cell>
          <cell r="J92">
            <v>85898.55</v>
          </cell>
          <cell r="K92">
            <v>0</v>
          </cell>
          <cell r="L92">
            <v>0</v>
          </cell>
          <cell r="M92">
            <v>0</v>
          </cell>
          <cell r="N92">
            <v>605784.62</v>
          </cell>
        </row>
        <row r="93">
          <cell r="A93" t="str">
            <v>RDSPRD35</v>
          </cell>
          <cell r="B93">
            <v>0</v>
          </cell>
          <cell r="C93">
            <v>0</v>
          </cell>
          <cell r="D93">
            <v>452759.3</v>
          </cell>
          <cell r="E93">
            <v>0</v>
          </cell>
          <cell r="F93">
            <v>0</v>
          </cell>
          <cell r="G93">
            <v>0</v>
          </cell>
          <cell r="H93">
            <v>20056.82</v>
          </cell>
          <cell r="I93">
            <v>0</v>
          </cell>
          <cell r="J93">
            <v>0</v>
          </cell>
          <cell r="K93">
            <v>0</v>
          </cell>
          <cell r="L93">
            <v>1469817.94</v>
          </cell>
          <cell r="M93">
            <v>2081.6799999999998</v>
          </cell>
          <cell r="N93">
            <v>1944715.74</v>
          </cell>
        </row>
        <row r="94">
          <cell r="A94" t="str">
            <v>RICPPG51</v>
          </cell>
          <cell r="B94">
            <v>0</v>
          </cell>
          <cell r="C94">
            <v>0</v>
          </cell>
          <cell r="D94">
            <v>0</v>
          </cell>
          <cell r="E94">
            <v>0</v>
          </cell>
          <cell r="F94">
            <v>881602.98</v>
          </cell>
          <cell r="G94">
            <v>0</v>
          </cell>
          <cell r="H94">
            <v>0</v>
          </cell>
          <cell r="I94">
            <v>0</v>
          </cell>
          <cell r="J94">
            <v>0</v>
          </cell>
          <cell r="K94">
            <v>0</v>
          </cell>
          <cell r="L94">
            <v>0</v>
          </cell>
          <cell r="M94">
            <v>0</v>
          </cell>
          <cell r="N94">
            <v>881602.98</v>
          </cell>
        </row>
        <row r="95">
          <cell r="A95" t="str">
            <v>RTSPPT86</v>
          </cell>
          <cell r="B95">
            <v>0</v>
          </cell>
          <cell r="C95">
            <v>0</v>
          </cell>
          <cell r="D95">
            <v>0</v>
          </cell>
          <cell r="E95">
            <v>0</v>
          </cell>
          <cell r="F95">
            <v>0</v>
          </cell>
          <cell r="G95">
            <v>0</v>
          </cell>
          <cell r="H95">
            <v>0</v>
          </cell>
          <cell r="I95">
            <v>0</v>
          </cell>
          <cell r="J95">
            <v>0</v>
          </cell>
          <cell r="K95">
            <v>0</v>
          </cell>
          <cell r="L95">
            <v>0</v>
          </cell>
          <cell r="M95">
            <v>0</v>
          </cell>
          <cell r="N95">
            <v>0</v>
          </cell>
        </row>
        <row r="96">
          <cell r="A96" t="str">
            <v>RFOPOG41</v>
          </cell>
          <cell r="B96">
            <v>0</v>
          </cell>
          <cell r="C96">
            <v>0</v>
          </cell>
          <cell r="D96">
            <v>0</v>
          </cell>
          <cell r="E96">
            <v>0</v>
          </cell>
          <cell r="F96">
            <v>0</v>
          </cell>
          <cell r="G96">
            <v>0</v>
          </cell>
          <cell r="H96">
            <v>143445.23000000001</v>
          </cell>
          <cell r="I96">
            <v>0</v>
          </cell>
          <cell r="J96">
            <v>0</v>
          </cell>
          <cell r="K96">
            <v>472161.73</v>
          </cell>
          <cell r="L96">
            <v>0</v>
          </cell>
          <cell r="M96">
            <v>0</v>
          </cell>
          <cell r="N96">
            <v>615606.96</v>
          </cell>
        </row>
        <row r="97">
          <cell r="A97" t="str">
            <v>RICPOG30</v>
          </cell>
          <cell r="B97">
            <v>0</v>
          </cell>
          <cell r="C97">
            <v>0</v>
          </cell>
          <cell r="D97">
            <v>0</v>
          </cell>
          <cell r="E97">
            <v>0</v>
          </cell>
          <cell r="F97">
            <v>891143.57</v>
          </cell>
          <cell r="G97">
            <v>0</v>
          </cell>
          <cell r="H97">
            <v>0</v>
          </cell>
          <cell r="I97">
            <v>0</v>
          </cell>
          <cell r="J97">
            <v>0</v>
          </cell>
          <cell r="K97">
            <v>0</v>
          </cell>
          <cell r="L97">
            <v>0</v>
          </cell>
          <cell r="M97">
            <v>0</v>
          </cell>
          <cell r="N97">
            <v>891143.57</v>
          </cell>
        </row>
        <row r="98">
          <cell r="A98" t="str">
            <v>RCSPRM34</v>
          </cell>
          <cell r="B98">
            <v>0</v>
          </cell>
          <cell r="C98">
            <v>0</v>
          </cell>
          <cell r="D98">
            <v>0</v>
          </cell>
          <cell r="E98">
            <v>0</v>
          </cell>
          <cell r="F98">
            <v>0</v>
          </cell>
          <cell r="G98">
            <v>0</v>
          </cell>
          <cell r="H98">
            <v>0</v>
          </cell>
          <cell r="I98">
            <v>0</v>
          </cell>
          <cell r="J98">
            <v>0</v>
          </cell>
          <cell r="K98">
            <v>0</v>
          </cell>
          <cell r="L98">
            <v>0</v>
          </cell>
          <cell r="M98">
            <v>0</v>
          </cell>
          <cell r="N98">
            <v>0</v>
          </cell>
        </row>
        <row r="99">
          <cell r="A99" t="str">
            <v>RDSPLD62</v>
          </cell>
          <cell r="B99">
            <v>0</v>
          </cell>
          <cell r="C99">
            <v>0</v>
          </cell>
          <cell r="D99">
            <v>0</v>
          </cell>
          <cell r="E99">
            <v>0</v>
          </cell>
          <cell r="F99">
            <v>0</v>
          </cell>
          <cell r="G99">
            <v>0</v>
          </cell>
          <cell r="H99">
            <v>0</v>
          </cell>
          <cell r="I99">
            <v>0</v>
          </cell>
          <cell r="J99">
            <v>0</v>
          </cell>
          <cell r="K99">
            <v>0</v>
          </cell>
          <cell r="L99">
            <v>0</v>
          </cell>
          <cell r="M99">
            <v>0</v>
          </cell>
          <cell r="N99">
            <v>0</v>
          </cell>
        </row>
        <row r="100">
          <cell r="A100" t="str">
            <v>RDLPLM34</v>
          </cell>
          <cell r="B100">
            <v>0</v>
          </cell>
          <cell r="C100">
            <v>279355.21999999997</v>
          </cell>
          <cell r="D100">
            <v>0</v>
          </cell>
          <cell r="E100">
            <v>0</v>
          </cell>
          <cell r="F100">
            <v>0</v>
          </cell>
          <cell r="G100">
            <v>0</v>
          </cell>
          <cell r="H100">
            <v>0</v>
          </cell>
          <cell r="I100">
            <v>0</v>
          </cell>
          <cell r="J100">
            <v>0</v>
          </cell>
          <cell r="K100">
            <v>0</v>
          </cell>
          <cell r="L100">
            <v>0</v>
          </cell>
          <cell r="M100">
            <v>0</v>
          </cell>
          <cell r="N100">
            <v>279355.21999999997</v>
          </cell>
        </row>
        <row r="101">
          <cell r="A101" t="str">
            <v>RDSPRT71</v>
          </cell>
          <cell r="B101">
            <v>0</v>
          </cell>
          <cell r="C101">
            <v>0</v>
          </cell>
          <cell r="D101">
            <v>0</v>
          </cell>
          <cell r="E101">
            <v>0</v>
          </cell>
          <cell r="F101">
            <v>2610271.48</v>
          </cell>
          <cell r="G101">
            <v>14477.9</v>
          </cell>
          <cell r="H101">
            <v>0</v>
          </cell>
          <cell r="I101">
            <v>0</v>
          </cell>
          <cell r="J101">
            <v>0</v>
          </cell>
          <cell r="K101">
            <v>0</v>
          </cell>
          <cell r="L101">
            <v>0</v>
          </cell>
          <cell r="M101">
            <v>0</v>
          </cell>
          <cell r="N101">
            <v>2624749.38</v>
          </cell>
        </row>
        <row r="102">
          <cell r="A102" t="str">
            <v>RFOPRG21</v>
          </cell>
          <cell r="B102">
            <v>0</v>
          </cell>
          <cell r="C102">
            <v>0</v>
          </cell>
          <cell r="D102">
            <v>0</v>
          </cell>
          <cell r="E102">
            <v>0</v>
          </cell>
          <cell r="F102">
            <v>0</v>
          </cell>
          <cell r="G102">
            <v>0</v>
          </cell>
          <cell r="H102">
            <v>0</v>
          </cell>
          <cell r="I102">
            <v>0</v>
          </cell>
          <cell r="J102">
            <v>0</v>
          </cell>
          <cell r="K102">
            <v>0</v>
          </cell>
          <cell r="L102">
            <v>0</v>
          </cell>
          <cell r="M102">
            <v>0</v>
          </cell>
          <cell r="N102">
            <v>0</v>
          </cell>
        </row>
        <row r="103">
          <cell r="A103" t="str">
            <v>ROOPOG19</v>
          </cell>
          <cell r="B103">
            <v>0</v>
          </cell>
          <cell r="C103">
            <v>0</v>
          </cell>
          <cell r="D103">
            <v>0</v>
          </cell>
          <cell r="E103">
            <v>0</v>
          </cell>
          <cell r="F103">
            <v>0</v>
          </cell>
          <cell r="G103">
            <v>0</v>
          </cell>
          <cell r="H103">
            <v>0</v>
          </cell>
          <cell r="I103">
            <v>0</v>
          </cell>
          <cell r="J103">
            <v>0</v>
          </cell>
          <cell r="K103">
            <v>0</v>
          </cell>
          <cell r="L103">
            <v>0</v>
          </cell>
          <cell r="M103">
            <v>255000</v>
          </cell>
          <cell r="N103">
            <v>255000</v>
          </cell>
        </row>
        <row r="104">
          <cell r="A104" t="str">
            <v>REIOP008</v>
          </cell>
          <cell r="B104">
            <v>0</v>
          </cell>
          <cell r="C104">
            <v>0</v>
          </cell>
          <cell r="D104">
            <v>0</v>
          </cell>
          <cell r="E104">
            <v>0</v>
          </cell>
          <cell r="F104">
            <v>0</v>
          </cell>
          <cell r="G104">
            <v>0</v>
          </cell>
          <cell r="H104">
            <v>0</v>
          </cell>
          <cell r="I104">
            <v>0</v>
          </cell>
          <cell r="J104">
            <v>0</v>
          </cell>
          <cell r="K104">
            <v>0</v>
          </cell>
          <cell r="L104">
            <v>0</v>
          </cell>
          <cell r="M104">
            <v>0</v>
          </cell>
        </row>
        <row r="105">
          <cell r="A105" t="str">
            <v>RIOPOG59</v>
          </cell>
          <cell r="B105">
            <v>0</v>
          </cell>
          <cell r="C105">
            <v>0</v>
          </cell>
          <cell r="D105">
            <v>0</v>
          </cell>
          <cell r="E105">
            <v>0</v>
          </cell>
          <cell r="F105">
            <v>0</v>
          </cell>
          <cell r="G105">
            <v>0</v>
          </cell>
          <cell r="H105">
            <v>0</v>
          </cell>
          <cell r="I105">
            <v>0</v>
          </cell>
          <cell r="J105">
            <v>0</v>
          </cell>
          <cell r="K105">
            <v>0</v>
          </cell>
          <cell r="L105">
            <v>0</v>
          </cell>
          <cell r="M105">
            <v>0</v>
          </cell>
          <cell r="N105">
            <v>0</v>
          </cell>
        </row>
        <row r="106">
          <cell r="A106" t="str">
            <v>RDLPCS94</v>
          </cell>
          <cell r="B106">
            <v>0</v>
          </cell>
          <cell r="C106">
            <v>0</v>
          </cell>
          <cell r="D106">
            <v>1003.33</v>
          </cell>
          <cell r="E106">
            <v>0</v>
          </cell>
          <cell r="F106">
            <v>0</v>
          </cell>
          <cell r="G106">
            <v>0</v>
          </cell>
          <cell r="H106">
            <v>0</v>
          </cell>
          <cell r="I106">
            <v>0</v>
          </cell>
          <cell r="J106">
            <v>0</v>
          </cell>
          <cell r="K106">
            <v>0</v>
          </cell>
          <cell r="L106">
            <v>0</v>
          </cell>
          <cell r="M106">
            <v>0</v>
          </cell>
          <cell r="N106">
            <v>1003.33</v>
          </cell>
        </row>
        <row r="107">
          <cell r="A107" t="str">
            <v>RFOPOG40</v>
          </cell>
          <cell r="B107">
            <v>0</v>
          </cell>
          <cell r="C107">
            <v>0</v>
          </cell>
          <cell r="D107">
            <v>202954.34</v>
          </cell>
          <cell r="E107">
            <v>0</v>
          </cell>
          <cell r="F107">
            <v>0</v>
          </cell>
          <cell r="G107">
            <v>22351.88</v>
          </cell>
          <cell r="H107">
            <v>132577.62</v>
          </cell>
          <cell r="I107">
            <v>0</v>
          </cell>
          <cell r="J107">
            <v>0</v>
          </cell>
          <cell r="K107">
            <v>0</v>
          </cell>
          <cell r="L107">
            <v>0</v>
          </cell>
          <cell r="M107">
            <v>0</v>
          </cell>
          <cell r="N107">
            <v>357883.83999999997</v>
          </cell>
        </row>
        <row r="108">
          <cell r="A108" t="str">
            <v>RDSPRD80</v>
          </cell>
          <cell r="B108">
            <v>0</v>
          </cell>
          <cell r="C108">
            <v>0</v>
          </cell>
          <cell r="D108">
            <v>0</v>
          </cell>
          <cell r="E108">
            <v>0</v>
          </cell>
          <cell r="F108">
            <v>949759.64</v>
          </cell>
          <cell r="G108">
            <v>0</v>
          </cell>
          <cell r="H108">
            <v>0</v>
          </cell>
          <cell r="I108">
            <v>0</v>
          </cell>
          <cell r="J108">
            <v>0</v>
          </cell>
          <cell r="K108">
            <v>0</v>
          </cell>
          <cell r="L108">
            <v>0</v>
          </cell>
          <cell r="M108">
            <v>0</v>
          </cell>
          <cell r="N108">
            <v>949759.64</v>
          </cell>
        </row>
        <row r="109">
          <cell r="A109" t="str">
            <v>CMP80</v>
          </cell>
          <cell r="B109">
            <v>0</v>
          </cell>
          <cell r="C109">
            <v>0</v>
          </cell>
          <cell r="D109">
            <v>0</v>
          </cell>
          <cell r="E109">
            <v>0</v>
          </cell>
          <cell r="F109">
            <v>0</v>
          </cell>
          <cell r="G109">
            <v>0</v>
          </cell>
          <cell r="H109">
            <v>0</v>
          </cell>
          <cell r="I109">
            <v>0</v>
          </cell>
          <cell r="J109">
            <v>0</v>
          </cell>
          <cell r="K109">
            <v>0</v>
          </cell>
          <cell r="L109">
            <v>0</v>
          </cell>
          <cell r="M109">
            <v>0</v>
          </cell>
          <cell r="N109">
            <v>0</v>
          </cell>
        </row>
        <row r="110">
          <cell r="A110" t="str">
            <v>RTSPPT82</v>
          </cell>
          <cell r="B110">
            <v>0</v>
          </cell>
          <cell r="C110">
            <v>0</v>
          </cell>
          <cell r="D110">
            <v>0</v>
          </cell>
          <cell r="E110">
            <v>0</v>
          </cell>
          <cell r="F110">
            <v>0</v>
          </cell>
          <cell r="G110">
            <v>0</v>
          </cell>
          <cell r="H110">
            <v>0</v>
          </cell>
          <cell r="I110">
            <v>0</v>
          </cell>
          <cell r="J110">
            <v>0</v>
          </cell>
          <cell r="K110">
            <v>0</v>
          </cell>
          <cell r="L110">
            <v>0</v>
          </cell>
          <cell r="M110">
            <v>0</v>
          </cell>
        </row>
        <row r="111">
          <cell r="A111" t="str">
            <v>RTSPRDA8</v>
          </cell>
          <cell r="B111">
            <v>0</v>
          </cell>
          <cell r="C111">
            <v>0</v>
          </cell>
          <cell r="D111">
            <v>0</v>
          </cell>
          <cell r="E111">
            <v>0</v>
          </cell>
          <cell r="F111">
            <v>0</v>
          </cell>
          <cell r="G111">
            <v>0</v>
          </cell>
          <cell r="H111">
            <v>0</v>
          </cell>
          <cell r="I111">
            <v>0</v>
          </cell>
          <cell r="J111">
            <v>0</v>
          </cell>
          <cell r="K111">
            <v>0</v>
          </cell>
          <cell r="L111">
            <v>0</v>
          </cell>
          <cell r="M111">
            <v>0</v>
          </cell>
        </row>
        <row r="112">
          <cell r="A112" t="str">
            <v>RDSPRDA8</v>
          </cell>
          <cell r="B112">
            <v>0</v>
          </cell>
          <cell r="C112">
            <v>0</v>
          </cell>
          <cell r="D112">
            <v>0</v>
          </cell>
          <cell r="E112">
            <v>0</v>
          </cell>
          <cell r="F112">
            <v>0</v>
          </cell>
          <cell r="G112">
            <v>0</v>
          </cell>
          <cell r="H112">
            <v>0</v>
          </cell>
          <cell r="I112">
            <v>0</v>
          </cell>
          <cell r="J112">
            <v>0</v>
          </cell>
          <cell r="K112">
            <v>0</v>
          </cell>
          <cell r="L112">
            <v>0</v>
          </cell>
          <cell r="M112">
            <v>0</v>
          </cell>
          <cell r="N112">
            <v>0</v>
          </cell>
        </row>
        <row r="113">
          <cell r="A113" t="str">
            <v>RDLPRMA3</v>
          </cell>
          <cell r="B113">
            <v>0</v>
          </cell>
          <cell r="C113">
            <v>0</v>
          </cell>
          <cell r="D113">
            <v>0</v>
          </cell>
          <cell r="E113">
            <v>0</v>
          </cell>
          <cell r="F113">
            <v>0</v>
          </cell>
          <cell r="G113">
            <v>0</v>
          </cell>
          <cell r="H113">
            <v>0</v>
          </cell>
          <cell r="I113">
            <v>0</v>
          </cell>
          <cell r="J113">
            <v>0</v>
          </cell>
          <cell r="K113">
            <v>0</v>
          </cell>
          <cell r="L113">
            <v>0</v>
          </cell>
          <cell r="M113">
            <v>249720.83</v>
          </cell>
          <cell r="N113">
            <v>249720.83</v>
          </cell>
        </row>
        <row r="114">
          <cell r="A114" t="str">
            <v>RDSPPT90</v>
          </cell>
          <cell r="B114">
            <v>0</v>
          </cell>
          <cell r="C114">
            <v>0</v>
          </cell>
          <cell r="D114">
            <v>0</v>
          </cell>
          <cell r="E114">
            <v>0</v>
          </cell>
          <cell r="F114">
            <v>0</v>
          </cell>
          <cell r="G114">
            <v>0</v>
          </cell>
          <cell r="H114">
            <v>0</v>
          </cell>
          <cell r="I114">
            <v>0</v>
          </cell>
          <cell r="J114">
            <v>0</v>
          </cell>
          <cell r="K114">
            <v>0</v>
          </cell>
          <cell r="L114">
            <v>0</v>
          </cell>
          <cell r="M114">
            <v>0</v>
          </cell>
        </row>
        <row r="115">
          <cell r="A115" t="str">
            <v>RTSPPT95</v>
          </cell>
          <cell r="B115">
            <v>0</v>
          </cell>
          <cell r="C115">
            <v>0</v>
          </cell>
          <cell r="D115">
            <v>0</v>
          </cell>
          <cell r="E115">
            <v>0</v>
          </cell>
          <cell r="F115">
            <v>0</v>
          </cell>
          <cell r="G115">
            <v>0</v>
          </cell>
          <cell r="H115">
            <v>0</v>
          </cell>
          <cell r="I115">
            <v>0</v>
          </cell>
          <cell r="J115">
            <v>0</v>
          </cell>
          <cell r="K115">
            <v>0</v>
          </cell>
          <cell r="L115">
            <v>0</v>
          </cell>
          <cell r="M115">
            <v>0</v>
          </cell>
        </row>
        <row r="119">
          <cell r="A119" t="str">
            <v>X0069</v>
          </cell>
          <cell r="B119">
            <v>0</v>
          </cell>
          <cell r="C119">
            <v>0</v>
          </cell>
          <cell r="D119">
            <v>0</v>
          </cell>
          <cell r="E119">
            <v>0</v>
          </cell>
          <cell r="F119">
            <v>0</v>
          </cell>
          <cell r="G119">
            <v>0</v>
          </cell>
          <cell r="H119">
            <v>0</v>
          </cell>
          <cell r="I119">
            <v>0</v>
          </cell>
          <cell r="J119">
            <v>0</v>
          </cell>
          <cell r="K119">
            <v>0</v>
          </cell>
          <cell r="L119">
            <v>0</v>
          </cell>
          <cell r="M119">
            <v>0</v>
          </cell>
          <cell r="N119">
            <v>0</v>
          </cell>
        </row>
        <row r="120">
          <cell r="A120" t="str">
            <v>X0090</v>
          </cell>
          <cell r="B120">
            <v>0</v>
          </cell>
          <cell r="C120">
            <v>0</v>
          </cell>
          <cell r="D120">
            <v>0</v>
          </cell>
          <cell r="E120">
            <v>0</v>
          </cell>
          <cell r="F120">
            <v>0</v>
          </cell>
          <cell r="G120">
            <v>0</v>
          </cell>
          <cell r="H120">
            <v>0</v>
          </cell>
          <cell r="I120">
            <v>0</v>
          </cell>
          <cell r="J120">
            <v>0</v>
          </cell>
          <cell r="K120">
            <v>0</v>
          </cell>
          <cell r="L120">
            <v>0</v>
          </cell>
          <cell r="M120">
            <v>0</v>
          </cell>
          <cell r="N120">
            <v>0</v>
          </cell>
        </row>
        <row r="121">
          <cell r="A121" t="str">
            <v>X0091</v>
          </cell>
          <cell r="B121">
            <v>0</v>
          </cell>
          <cell r="C121">
            <v>0</v>
          </cell>
          <cell r="D121">
            <v>0</v>
          </cell>
          <cell r="E121">
            <v>0</v>
          </cell>
          <cell r="F121">
            <v>0</v>
          </cell>
          <cell r="G121">
            <v>0</v>
          </cell>
          <cell r="H121">
            <v>0</v>
          </cell>
          <cell r="I121">
            <v>0</v>
          </cell>
          <cell r="J121">
            <v>0</v>
          </cell>
          <cell r="K121">
            <v>0</v>
          </cell>
          <cell r="L121">
            <v>0</v>
          </cell>
          <cell r="M121">
            <v>0</v>
          </cell>
          <cell r="N121">
            <v>0</v>
          </cell>
        </row>
        <row r="122">
          <cell r="A122" t="str">
            <v>X0092</v>
          </cell>
          <cell r="B122">
            <v>0</v>
          </cell>
          <cell r="C122">
            <v>0</v>
          </cell>
          <cell r="D122">
            <v>0</v>
          </cell>
          <cell r="E122">
            <v>0</v>
          </cell>
          <cell r="F122">
            <v>0</v>
          </cell>
          <cell r="G122">
            <v>0</v>
          </cell>
          <cell r="H122">
            <v>0</v>
          </cell>
          <cell r="I122">
            <v>0</v>
          </cell>
          <cell r="J122">
            <v>0</v>
          </cell>
          <cell r="K122">
            <v>0</v>
          </cell>
          <cell r="L122">
            <v>0</v>
          </cell>
          <cell r="M122">
            <v>0</v>
          </cell>
          <cell r="N122">
            <v>0</v>
          </cell>
        </row>
        <row r="123">
          <cell r="A123" t="str">
            <v>X0094</v>
          </cell>
          <cell r="B123">
            <v>0</v>
          </cell>
          <cell r="C123">
            <v>0</v>
          </cell>
          <cell r="D123">
            <v>0</v>
          </cell>
          <cell r="E123">
            <v>0</v>
          </cell>
          <cell r="F123">
            <v>0</v>
          </cell>
          <cell r="G123">
            <v>0</v>
          </cell>
          <cell r="H123">
            <v>0</v>
          </cell>
          <cell r="I123">
            <v>0</v>
          </cell>
          <cell r="J123">
            <v>0</v>
          </cell>
          <cell r="K123">
            <v>0</v>
          </cell>
          <cell r="L123">
            <v>0</v>
          </cell>
          <cell r="M123">
            <v>0</v>
          </cell>
          <cell r="N123">
            <v>0</v>
          </cell>
        </row>
        <row r="124">
          <cell r="A124" t="str">
            <v>X0095</v>
          </cell>
          <cell r="B124">
            <v>0</v>
          </cell>
          <cell r="C124">
            <v>0</v>
          </cell>
          <cell r="D124">
            <v>0</v>
          </cell>
          <cell r="E124">
            <v>0</v>
          </cell>
          <cell r="F124">
            <v>0</v>
          </cell>
          <cell r="G124">
            <v>0</v>
          </cell>
          <cell r="H124">
            <v>0</v>
          </cell>
          <cell r="I124">
            <v>0</v>
          </cell>
          <cell r="J124">
            <v>0</v>
          </cell>
          <cell r="K124">
            <v>0</v>
          </cell>
          <cell r="L124">
            <v>0</v>
          </cell>
          <cell r="M124">
            <v>0</v>
          </cell>
          <cell r="N124">
            <v>0</v>
          </cell>
        </row>
        <row r="125">
          <cell r="A125" t="str">
            <v>X0097</v>
          </cell>
          <cell r="B125">
            <v>0</v>
          </cell>
          <cell r="C125">
            <v>0</v>
          </cell>
          <cell r="D125">
            <v>0</v>
          </cell>
          <cell r="E125">
            <v>0</v>
          </cell>
          <cell r="F125">
            <v>0</v>
          </cell>
          <cell r="G125">
            <v>0</v>
          </cell>
          <cell r="H125">
            <v>0</v>
          </cell>
          <cell r="I125">
            <v>0</v>
          </cell>
          <cell r="J125">
            <v>0</v>
          </cell>
          <cell r="K125">
            <v>0</v>
          </cell>
          <cell r="L125">
            <v>0</v>
          </cell>
          <cell r="M125">
            <v>0</v>
          </cell>
          <cell r="N125">
            <v>0</v>
          </cell>
        </row>
        <row r="126">
          <cell r="A126" t="str">
            <v>X0098</v>
          </cell>
          <cell r="B126">
            <v>0</v>
          </cell>
          <cell r="C126">
            <v>0</v>
          </cell>
          <cell r="D126">
            <v>0</v>
          </cell>
          <cell r="E126">
            <v>0</v>
          </cell>
          <cell r="F126">
            <v>0</v>
          </cell>
          <cell r="G126">
            <v>0</v>
          </cell>
          <cell r="H126">
            <v>0</v>
          </cell>
          <cell r="I126">
            <v>0</v>
          </cell>
          <cell r="J126">
            <v>0</v>
          </cell>
          <cell r="K126">
            <v>0</v>
          </cell>
          <cell r="L126">
            <v>0</v>
          </cell>
          <cell r="M126">
            <v>0</v>
          </cell>
          <cell r="N126">
            <v>0</v>
          </cell>
        </row>
        <row r="127">
          <cell r="A127" t="str">
            <v>X0099</v>
          </cell>
          <cell r="B127">
            <v>0</v>
          </cell>
          <cell r="C127">
            <v>0</v>
          </cell>
          <cell r="D127">
            <v>0</v>
          </cell>
          <cell r="E127">
            <v>0</v>
          </cell>
          <cell r="F127">
            <v>0</v>
          </cell>
          <cell r="G127">
            <v>0</v>
          </cell>
          <cell r="H127">
            <v>0</v>
          </cell>
          <cell r="I127">
            <v>0</v>
          </cell>
          <cell r="J127">
            <v>0</v>
          </cell>
          <cell r="K127">
            <v>0</v>
          </cell>
          <cell r="L127">
            <v>0</v>
          </cell>
          <cell r="M127">
            <v>0</v>
          </cell>
          <cell r="N127">
            <v>0</v>
          </cell>
        </row>
        <row r="128">
          <cell r="A128" t="str">
            <v>X0100</v>
          </cell>
          <cell r="B128">
            <v>0</v>
          </cell>
          <cell r="C128">
            <v>0</v>
          </cell>
          <cell r="D128">
            <v>0</v>
          </cell>
          <cell r="E128">
            <v>0</v>
          </cell>
          <cell r="F128">
            <v>0</v>
          </cell>
          <cell r="G128">
            <v>0</v>
          </cell>
          <cell r="H128">
            <v>0</v>
          </cell>
          <cell r="I128">
            <v>0</v>
          </cell>
          <cell r="J128">
            <v>0</v>
          </cell>
          <cell r="K128">
            <v>0</v>
          </cell>
          <cell r="L128">
            <v>0</v>
          </cell>
          <cell r="M128">
            <v>0</v>
          </cell>
          <cell r="N128">
            <v>0</v>
          </cell>
        </row>
        <row r="129">
          <cell r="A129" t="str">
            <v>05999</v>
          </cell>
          <cell r="B129">
            <v>0</v>
          </cell>
          <cell r="C129">
            <v>0</v>
          </cell>
          <cell r="D129">
            <v>0</v>
          </cell>
          <cell r="E129">
            <v>0</v>
          </cell>
          <cell r="F129">
            <v>0</v>
          </cell>
          <cell r="G129">
            <v>0</v>
          </cell>
          <cell r="H129">
            <v>0</v>
          </cell>
          <cell r="I129">
            <v>0</v>
          </cell>
          <cell r="J129">
            <v>0</v>
          </cell>
          <cell r="K129">
            <v>0</v>
          </cell>
          <cell r="L129">
            <v>0</v>
          </cell>
          <cell r="M129">
            <v>0</v>
          </cell>
          <cell r="N129">
            <v>0</v>
          </cell>
        </row>
        <row r="130">
          <cell r="B130">
            <v>881929.62</v>
          </cell>
          <cell r="C130">
            <v>337636.80999999994</v>
          </cell>
          <cell r="D130">
            <v>2405336.98</v>
          </cell>
          <cell r="E130">
            <v>15511.14</v>
          </cell>
          <cell r="F130">
            <v>13893104.400000002</v>
          </cell>
          <cell r="G130">
            <v>2556446.8399999994</v>
          </cell>
          <cell r="H130">
            <v>713300.63</v>
          </cell>
          <cell r="I130">
            <v>0</v>
          </cell>
          <cell r="J130">
            <v>6760750.1799999997</v>
          </cell>
          <cell r="K130">
            <v>574045.39</v>
          </cell>
          <cell r="L130">
            <v>1469817.94</v>
          </cell>
          <cell r="M130">
            <v>613614.74</v>
          </cell>
          <cell r="N130">
            <v>30221494.669999994</v>
          </cell>
        </row>
        <row r="131">
          <cell r="N131">
            <v>30221494.670000002</v>
          </cell>
        </row>
      </sheetData>
      <sheetData sheetId="163"/>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row r="9">
          <cell r="A9" t="str">
            <v>January</v>
          </cell>
          <cell r="B9">
            <v>0</v>
          </cell>
          <cell r="C9">
            <v>2703</v>
          </cell>
          <cell r="D9">
            <v>66283</v>
          </cell>
          <cell r="E9">
            <v>20425</v>
          </cell>
          <cell r="F9">
            <v>5131614</v>
          </cell>
          <cell r="H9">
            <v>63666</v>
          </cell>
          <cell r="I9">
            <v>813</v>
          </cell>
          <cell r="J9">
            <v>455</v>
          </cell>
          <cell r="K9">
            <v>-41229</v>
          </cell>
          <cell r="L9">
            <v>-12942</v>
          </cell>
          <cell r="N9">
            <v>254</v>
          </cell>
          <cell r="O9">
            <v>650</v>
          </cell>
        </row>
        <row r="10">
          <cell r="A10" t="str">
            <v>February</v>
          </cell>
          <cell r="B10">
            <v>0</v>
          </cell>
          <cell r="C10">
            <v>13283</v>
          </cell>
          <cell r="D10">
            <v>66283</v>
          </cell>
          <cell r="E10">
            <v>20425</v>
          </cell>
          <cell r="F10">
            <v>60311017</v>
          </cell>
          <cell r="H10">
            <v>63666</v>
          </cell>
          <cell r="I10">
            <v>817</v>
          </cell>
          <cell r="J10">
            <v>459</v>
          </cell>
          <cell r="K10">
            <v>-41229</v>
          </cell>
          <cell r="L10">
            <v>-12937</v>
          </cell>
          <cell r="N10">
            <v>254</v>
          </cell>
          <cell r="O10">
            <v>650</v>
          </cell>
        </row>
        <row r="11">
          <cell r="A11" t="str">
            <v>March</v>
          </cell>
          <cell r="B11">
            <v>0</v>
          </cell>
          <cell r="C11">
            <v>78389</v>
          </cell>
          <cell r="D11">
            <v>66283</v>
          </cell>
          <cell r="E11">
            <v>20425</v>
          </cell>
          <cell r="F11">
            <v>32789855</v>
          </cell>
          <cell r="H11">
            <v>63664</v>
          </cell>
          <cell r="I11">
            <v>817</v>
          </cell>
          <cell r="J11">
            <v>459</v>
          </cell>
          <cell r="K11">
            <v>-41229</v>
          </cell>
          <cell r="L11">
            <v>-12937</v>
          </cell>
          <cell r="N11">
            <v>254</v>
          </cell>
          <cell r="O11">
            <v>650</v>
          </cell>
        </row>
        <row r="12">
          <cell r="A12" t="str">
            <v>April</v>
          </cell>
          <cell r="B12">
            <v>0</v>
          </cell>
          <cell r="C12">
            <v>40780</v>
          </cell>
          <cell r="D12">
            <v>66283</v>
          </cell>
          <cell r="E12">
            <v>20425</v>
          </cell>
          <cell r="F12">
            <v>106496507</v>
          </cell>
          <cell r="H12">
            <v>63664</v>
          </cell>
          <cell r="I12">
            <v>817</v>
          </cell>
          <cell r="J12">
            <v>459</v>
          </cell>
          <cell r="K12">
            <v>-41229</v>
          </cell>
          <cell r="L12">
            <v>-12937</v>
          </cell>
          <cell r="N12">
            <v>254</v>
          </cell>
          <cell r="O12">
            <v>650</v>
          </cell>
        </row>
        <row r="13">
          <cell r="A13" t="str">
            <v>May</v>
          </cell>
          <cell r="B13">
            <v>0</v>
          </cell>
          <cell r="C13">
            <v>3020</v>
          </cell>
          <cell r="D13">
            <v>66283</v>
          </cell>
          <cell r="E13">
            <v>20425</v>
          </cell>
          <cell r="F13">
            <v>5871325</v>
          </cell>
          <cell r="H13">
            <v>63622</v>
          </cell>
          <cell r="I13">
            <v>817</v>
          </cell>
          <cell r="J13">
            <v>459</v>
          </cell>
          <cell r="K13">
            <v>-41229</v>
          </cell>
          <cell r="L13">
            <v>-12937</v>
          </cell>
          <cell r="N13">
            <v>254</v>
          </cell>
          <cell r="O13">
            <v>650</v>
          </cell>
        </row>
        <row r="14">
          <cell r="A14" t="str">
            <v>June</v>
          </cell>
          <cell r="C14">
            <v>48200</v>
          </cell>
          <cell r="D14">
            <v>40385</v>
          </cell>
          <cell r="E14">
            <v>20425</v>
          </cell>
          <cell r="F14">
            <v>34584337</v>
          </cell>
          <cell r="H14">
            <v>63618</v>
          </cell>
          <cell r="I14">
            <v>817</v>
          </cell>
          <cell r="J14">
            <v>459</v>
          </cell>
          <cell r="K14">
            <v>-41229</v>
          </cell>
          <cell r="L14">
            <v>-12937</v>
          </cell>
          <cell r="N14">
            <v>254</v>
          </cell>
          <cell r="O14">
            <v>650</v>
          </cell>
        </row>
        <row r="15">
          <cell r="A15" t="str">
            <v>July</v>
          </cell>
          <cell r="C15">
            <v>3383</v>
          </cell>
          <cell r="D15">
            <v>62000</v>
          </cell>
          <cell r="E15">
            <v>20425</v>
          </cell>
          <cell r="F15">
            <v>5931714</v>
          </cell>
          <cell r="H15">
            <v>63600</v>
          </cell>
          <cell r="I15">
            <v>817</v>
          </cell>
          <cell r="J15">
            <v>459</v>
          </cell>
          <cell r="K15">
            <v>-41229</v>
          </cell>
          <cell r="L15">
            <v>-12937</v>
          </cell>
          <cell r="N15">
            <v>254</v>
          </cell>
          <cell r="O15">
            <v>650</v>
          </cell>
        </row>
        <row r="16">
          <cell r="A16" t="str">
            <v>August</v>
          </cell>
          <cell r="C16">
            <v>2950</v>
          </cell>
          <cell r="D16">
            <v>62000</v>
          </cell>
          <cell r="E16">
            <v>20425</v>
          </cell>
          <cell r="F16">
            <v>1901982</v>
          </cell>
          <cell r="H16">
            <v>63599</v>
          </cell>
          <cell r="I16">
            <v>817</v>
          </cell>
          <cell r="J16">
            <v>459</v>
          </cell>
          <cell r="K16">
            <v>-41229</v>
          </cell>
          <cell r="L16">
            <v>-12937</v>
          </cell>
          <cell r="N16">
            <v>254</v>
          </cell>
          <cell r="O16">
            <v>650</v>
          </cell>
        </row>
        <row r="17">
          <cell r="A17" t="str">
            <v>September</v>
          </cell>
          <cell r="C17">
            <v>49933</v>
          </cell>
          <cell r="D17">
            <v>82300</v>
          </cell>
          <cell r="E17">
            <v>64100</v>
          </cell>
          <cell r="F17">
            <v>-34245765</v>
          </cell>
          <cell r="H17">
            <v>63590</v>
          </cell>
          <cell r="I17">
            <v>817</v>
          </cell>
          <cell r="J17">
            <v>459</v>
          </cell>
          <cell r="K17">
            <v>-41229</v>
          </cell>
          <cell r="L17">
            <v>-12937</v>
          </cell>
          <cell r="N17">
            <v>254</v>
          </cell>
          <cell r="O17">
            <v>650</v>
          </cell>
        </row>
        <row r="18">
          <cell r="A18" t="str">
            <v>October</v>
          </cell>
          <cell r="C18">
            <v>2941</v>
          </cell>
          <cell r="D18">
            <v>64300</v>
          </cell>
          <cell r="E18">
            <v>25300</v>
          </cell>
          <cell r="F18">
            <v>15689638</v>
          </cell>
          <cell r="H18">
            <v>63590</v>
          </cell>
          <cell r="I18">
            <v>817</v>
          </cell>
          <cell r="J18">
            <v>459</v>
          </cell>
          <cell r="K18">
            <v>-41229</v>
          </cell>
          <cell r="L18">
            <v>-12937</v>
          </cell>
          <cell r="N18">
            <v>254</v>
          </cell>
          <cell r="O18">
            <v>650</v>
          </cell>
        </row>
        <row r="19">
          <cell r="A19" t="str">
            <v>November</v>
          </cell>
          <cell r="D19">
            <v>64300</v>
          </cell>
          <cell r="E19">
            <v>25300</v>
          </cell>
          <cell r="F19">
            <v>29254795</v>
          </cell>
          <cell r="H19">
            <v>63590</v>
          </cell>
          <cell r="I19">
            <v>817</v>
          </cell>
          <cell r="J19">
            <v>459</v>
          </cell>
          <cell r="K19">
            <v>-41229</v>
          </cell>
          <cell r="L19">
            <v>-12937</v>
          </cell>
          <cell r="N19">
            <v>254</v>
          </cell>
          <cell r="O19">
            <v>650</v>
          </cell>
        </row>
        <row r="20">
          <cell r="A20" t="str">
            <v>December</v>
          </cell>
          <cell r="C20">
            <v>55642</v>
          </cell>
          <cell r="D20">
            <v>64300</v>
          </cell>
          <cell r="E20">
            <v>25300</v>
          </cell>
          <cell r="F20">
            <v>30912554</v>
          </cell>
          <cell r="H20">
            <v>63590</v>
          </cell>
          <cell r="I20">
            <v>817</v>
          </cell>
          <cell r="J20">
            <v>459</v>
          </cell>
          <cell r="K20">
            <v>-41229</v>
          </cell>
          <cell r="L20">
            <v>-12937</v>
          </cell>
          <cell r="N20">
            <v>254</v>
          </cell>
          <cell r="O20">
            <v>650</v>
          </cell>
        </row>
        <row r="24">
          <cell r="A24" t="str">
            <v>January</v>
          </cell>
        </row>
        <row r="25">
          <cell r="A25" t="str">
            <v>February</v>
          </cell>
        </row>
        <row r="26">
          <cell r="A26" t="str">
            <v>March</v>
          </cell>
        </row>
        <row r="27">
          <cell r="A27" t="str">
            <v>April</v>
          </cell>
        </row>
        <row r="28">
          <cell r="A28" t="str">
            <v>May</v>
          </cell>
        </row>
        <row r="29">
          <cell r="A29" t="str">
            <v>June</v>
          </cell>
        </row>
        <row r="30">
          <cell r="A30" t="str">
            <v>July</v>
          </cell>
        </row>
        <row r="31">
          <cell r="A31" t="str">
            <v>August</v>
          </cell>
        </row>
        <row r="32">
          <cell r="A32" t="str">
            <v>September</v>
          </cell>
        </row>
        <row r="33">
          <cell r="A33" t="str">
            <v>October</v>
          </cell>
        </row>
        <row r="34">
          <cell r="A34" t="str">
            <v>November</v>
          </cell>
        </row>
        <row r="35">
          <cell r="A35" t="str">
            <v>December</v>
          </cell>
        </row>
      </sheetData>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sheetData sheetId="187" refreshError="1"/>
      <sheetData sheetId="188"/>
      <sheetData sheetId="189" refreshError="1"/>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ow r="31">
          <cell r="E31">
            <v>21827621.52</v>
          </cell>
        </row>
      </sheetData>
      <sheetData sheetId="199" refreshError="1"/>
      <sheetData sheetId="200"/>
      <sheetData sheetId="201" refreshError="1"/>
      <sheetData sheetId="202"/>
      <sheetData sheetId="203" refreshError="1"/>
      <sheetData sheetId="204" refreshError="1"/>
      <sheetData sheetId="205" refreshError="1"/>
      <sheetData sheetId="206" refreshError="1"/>
      <sheetData sheetId="207" refreshError="1">
        <row r="2">
          <cell r="A2">
            <v>190</v>
          </cell>
        </row>
        <row r="3">
          <cell r="A3">
            <v>282</v>
          </cell>
        </row>
        <row r="4">
          <cell r="A4">
            <v>283</v>
          </cell>
        </row>
      </sheetData>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row r="9">
          <cell r="A9" t="str">
            <v>Assets</v>
          </cell>
          <cell r="H9" t="str">
            <v>Amounts in</v>
          </cell>
        </row>
        <row r="10">
          <cell r="A10" t="str">
            <v>======</v>
          </cell>
          <cell r="D10" t="str">
            <v>Reporting period</v>
          </cell>
          <cell r="F10" t="str">
            <v>Comparison period</v>
          </cell>
          <cell r="H10" t="str">
            <v xml:space="preserve">       Absolute</v>
          </cell>
        </row>
        <row r="11">
          <cell r="A11" t="str">
            <v>Current Assets</v>
          </cell>
          <cell r="D11" t="str">
            <v>(01.2007-12.2007)</v>
          </cell>
          <cell r="F11" t="str">
            <v>(01.2006-12.2006)</v>
          </cell>
          <cell r="H11" t="str">
            <v xml:space="preserve">     difference</v>
          </cell>
        </row>
        <row r="13">
          <cell r="A13">
            <v>131000</v>
          </cell>
          <cell r="C13" t="str">
            <v>Cash - General</v>
          </cell>
          <cell r="D13">
            <v>11045042.33</v>
          </cell>
          <cell r="F13">
            <v>5709496.9900000002</v>
          </cell>
          <cell r="H13">
            <v>5335545.34</v>
          </cell>
        </row>
        <row r="14">
          <cell r="A14">
            <v>131001</v>
          </cell>
          <cell r="C14" t="str">
            <v>Cash - Clearing</v>
          </cell>
          <cell r="D14">
            <v>-12527.71</v>
          </cell>
          <cell r="F14">
            <v>-74256.03</v>
          </cell>
          <cell r="H14">
            <v>61728.32</v>
          </cell>
        </row>
        <row r="15">
          <cell r="A15">
            <v>131050</v>
          </cell>
          <cell r="C15" t="str">
            <v>Cash-In Transit - CIS</v>
          </cell>
          <cell r="D15">
            <v>3138262.64</v>
          </cell>
          <cell r="F15">
            <v>3573438.98</v>
          </cell>
          <cell r="H15">
            <v>-435176.33999999985</v>
          </cell>
        </row>
        <row r="16">
          <cell r="A16">
            <v>135000</v>
          </cell>
          <cell r="C16" t="str">
            <v>Working Funds - General  (DO NOT USE)</v>
          </cell>
          <cell r="D16">
            <v>0</v>
          </cell>
          <cell r="F16">
            <v>97600</v>
          </cell>
          <cell r="H16">
            <v>-97600</v>
          </cell>
        </row>
        <row r="17">
          <cell r="A17">
            <v>135160</v>
          </cell>
          <cell r="C17" t="str">
            <v>Working Funds - Ben Provi (DO NOT USE)</v>
          </cell>
          <cell r="D17">
            <v>0</v>
          </cell>
          <cell r="F17">
            <v>404000</v>
          </cell>
          <cell r="H17">
            <v>-404000</v>
          </cell>
        </row>
        <row r="18">
          <cell r="A18">
            <v>135200</v>
          </cell>
          <cell r="C18" t="str">
            <v>Employee Advances</v>
          </cell>
          <cell r="D18">
            <v>6200</v>
          </cell>
          <cell r="F18">
            <v>0</v>
          </cell>
          <cell r="H18">
            <v>6200</v>
          </cell>
        </row>
        <row r="19">
          <cell r="A19">
            <v>136000</v>
          </cell>
          <cell r="C19" t="str">
            <v>Temporary Cash Investment - General</v>
          </cell>
          <cell r="D19">
            <v>4842305.8099999996</v>
          </cell>
          <cell r="F19">
            <v>2300987.04</v>
          </cell>
          <cell r="H19">
            <v>2541318.7699999996</v>
          </cell>
        </row>
        <row r="20">
          <cell r="A20" t="str">
            <v>Cash &amp; Cash Equivalents</v>
          </cell>
          <cell r="D20">
            <v>19019283.07</v>
          </cell>
          <cell r="F20">
            <v>12011266.98</v>
          </cell>
          <cell r="H20">
            <v>7008016.0899999999</v>
          </cell>
        </row>
        <row r="21">
          <cell r="H21">
            <v>0</v>
          </cell>
        </row>
        <row r="22">
          <cell r="A22">
            <v>134005</v>
          </cell>
          <cell r="C22" t="str">
            <v>Other Special Deposits - Restricted Fun</v>
          </cell>
          <cell r="D22">
            <v>1200000</v>
          </cell>
          <cell r="F22">
            <v>0</v>
          </cell>
          <cell r="H22">
            <v>1200000</v>
          </cell>
        </row>
        <row r="23">
          <cell r="A23" t="str">
            <v>Restricted Cash</v>
          </cell>
          <cell r="D23">
            <v>1200000</v>
          </cell>
          <cell r="F23">
            <v>0</v>
          </cell>
          <cell r="H23">
            <v>1200000</v>
          </cell>
        </row>
        <row r="24">
          <cell r="H24">
            <v>0</v>
          </cell>
        </row>
        <row r="25">
          <cell r="A25">
            <v>142000</v>
          </cell>
          <cell r="C25" t="str">
            <v>Customer Accounts Rec - General</v>
          </cell>
          <cell r="D25">
            <v>12306870.9</v>
          </cell>
          <cell r="F25">
            <v>11990905.91</v>
          </cell>
          <cell r="H25">
            <v>315964.99000000022</v>
          </cell>
        </row>
        <row r="26">
          <cell r="A26">
            <v>142070</v>
          </cell>
          <cell r="C26" t="str">
            <v>Customer Accounts Rec - Washington DC</v>
          </cell>
          <cell r="D26">
            <v>63119434.25</v>
          </cell>
          <cell r="F26">
            <v>55015825.68</v>
          </cell>
          <cell r="H26">
            <v>8103608.5700000003</v>
          </cell>
        </row>
        <row r="27">
          <cell r="A27">
            <v>142120</v>
          </cell>
          <cell r="C27" t="str">
            <v>Customer Accounts Rec - MD</v>
          </cell>
          <cell r="D27">
            <v>102426140.20999999</v>
          </cell>
          <cell r="F27">
            <v>83940847.650000006</v>
          </cell>
          <cell r="H27">
            <v>18485292.559999987</v>
          </cell>
        </row>
        <row r="28">
          <cell r="A28">
            <v>142130</v>
          </cell>
          <cell r="C28" t="str">
            <v>Customer Accounts Rec - VA</v>
          </cell>
          <cell r="D28">
            <v>212450.29</v>
          </cell>
          <cell r="F28">
            <v>60748.84</v>
          </cell>
          <cell r="H28">
            <v>151701.45000000001</v>
          </cell>
        </row>
        <row r="29">
          <cell r="A29">
            <v>142210</v>
          </cell>
          <cell r="C29" t="str">
            <v>AR-Supply Portion (all customers)</v>
          </cell>
          <cell r="D29">
            <v>79211441.290000007</v>
          </cell>
          <cell r="F29">
            <v>48801310.920000002</v>
          </cell>
          <cell r="H29">
            <v>30410130.370000005</v>
          </cell>
        </row>
        <row r="30">
          <cell r="A30">
            <v>142350</v>
          </cell>
          <cell r="C30" t="str">
            <v>Customer Accounts Rec-Cash Clearing-Was</v>
          </cell>
          <cell r="D30">
            <v>-2467294.62</v>
          </cell>
          <cell r="F30">
            <v>-2671785.7999999998</v>
          </cell>
          <cell r="H30">
            <v>204491.1799999997</v>
          </cell>
        </row>
        <row r="31">
          <cell r="A31">
            <v>142430</v>
          </cell>
          <cell r="C31" t="str">
            <v>Customer Accounts Rec - Miscellaneous S</v>
          </cell>
          <cell r="D31">
            <v>15853.93</v>
          </cell>
          <cell r="F31">
            <v>0</v>
          </cell>
          <cell r="H31">
            <v>15853.93</v>
          </cell>
        </row>
        <row r="32">
          <cell r="A32">
            <v>142450</v>
          </cell>
          <cell r="C32" t="str">
            <v>Customer Accounts Rec-Merchandise</v>
          </cell>
          <cell r="D32">
            <v>224115.64</v>
          </cell>
          <cell r="F32">
            <v>3214879.02</v>
          </cell>
          <cell r="H32">
            <v>-2990763.38</v>
          </cell>
        </row>
        <row r="33">
          <cell r="A33">
            <v>143000</v>
          </cell>
          <cell r="C33" t="str">
            <v>Accounts Receivable - General</v>
          </cell>
          <cell r="D33">
            <v>488659.5</v>
          </cell>
          <cell r="F33">
            <v>671383.58</v>
          </cell>
          <cell r="H33">
            <v>-182724.07999999996</v>
          </cell>
        </row>
        <row r="34">
          <cell r="A34">
            <v>143100</v>
          </cell>
          <cell r="C34" t="str">
            <v>A/R - Employee Purchases</v>
          </cell>
          <cell r="D34">
            <v>116730</v>
          </cell>
          <cell r="F34">
            <v>86510.55</v>
          </cell>
          <cell r="H34">
            <v>30219.449999999997</v>
          </cell>
        </row>
        <row r="35">
          <cell r="A35">
            <v>143118</v>
          </cell>
          <cell r="C35" t="str">
            <v>A/R - Tuition Aid Reimbursement - Forme</v>
          </cell>
          <cell r="D35">
            <v>40431.5</v>
          </cell>
          <cell r="F35">
            <v>79245.070000000007</v>
          </cell>
          <cell r="H35">
            <v>-38813.570000000007</v>
          </cell>
        </row>
        <row r="36">
          <cell r="A36">
            <v>143150</v>
          </cell>
          <cell r="C36" t="str">
            <v>Accounts Receivable - Asset Sales</v>
          </cell>
          <cell r="D36">
            <v>-58400</v>
          </cell>
          <cell r="F36">
            <v>-223421.8</v>
          </cell>
          <cell r="H36">
            <v>165021.79999999999</v>
          </cell>
        </row>
        <row r="37">
          <cell r="A37">
            <v>143200</v>
          </cell>
          <cell r="C37" t="str">
            <v>A/R-PJM Interchange</v>
          </cell>
          <cell r="D37">
            <v>7345126.4100000001</v>
          </cell>
          <cell r="F37">
            <v>5214418.1500000004</v>
          </cell>
          <cell r="H37">
            <v>2130708.2599999998</v>
          </cell>
        </row>
        <row r="38">
          <cell r="A38">
            <v>143695</v>
          </cell>
          <cell r="C38" t="str">
            <v>AR-Miscellaneous SB Accounts Receivable</v>
          </cell>
          <cell r="D38">
            <v>300000</v>
          </cell>
          <cell r="F38">
            <v>0</v>
          </cell>
          <cell r="H38">
            <v>300000</v>
          </cell>
        </row>
        <row r="39">
          <cell r="A39">
            <v>143700</v>
          </cell>
          <cell r="C39" t="str">
            <v>Accounts Receivable - Interchange Power</v>
          </cell>
          <cell r="D39">
            <v>0</v>
          </cell>
          <cell r="F39">
            <v>35354518.689999998</v>
          </cell>
          <cell r="H39">
            <v>-35354518.689999998</v>
          </cell>
        </row>
        <row r="40">
          <cell r="A40">
            <v>143703</v>
          </cell>
          <cell r="C40" t="str">
            <v>Accounts Receivable - SOS Suppliers</v>
          </cell>
          <cell r="D40">
            <v>0</v>
          </cell>
          <cell r="F40">
            <v>102.22</v>
          </cell>
          <cell r="H40">
            <v>-102.22</v>
          </cell>
        </row>
        <row r="41">
          <cell r="A41">
            <v>143740</v>
          </cell>
          <cell r="C41" t="str">
            <v>Accounts Receivable - Compression Adjus</v>
          </cell>
          <cell r="D41">
            <v>1122058.82</v>
          </cell>
          <cell r="F41">
            <v>0</v>
          </cell>
          <cell r="H41">
            <v>1122058.82</v>
          </cell>
        </row>
        <row r="42">
          <cell r="A42">
            <v>143900</v>
          </cell>
          <cell r="C42" t="str">
            <v>Accounts Receivable Special Billing Unb</v>
          </cell>
          <cell r="D42">
            <v>3098058.4</v>
          </cell>
          <cell r="F42">
            <v>3123150.71</v>
          </cell>
          <cell r="H42">
            <v>-25092.310000000056</v>
          </cell>
        </row>
        <row r="43">
          <cell r="A43">
            <v>143901</v>
          </cell>
          <cell r="C43" t="str">
            <v>Accounts Receivable Special Billing</v>
          </cell>
          <cell r="D43">
            <v>5632352.5999999996</v>
          </cell>
          <cell r="F43">
            <v>8084245.0999999996</v>
          </cell>
          <cell r="H43">
            <v>-2451892.5</v>
          </cell>
        </row>
        <row r="44">
          <cell r="A44">
            <v>171000</v>
          </cell>
          <cell r="C44" t="str">
            <v>Int &amp; Div Receivable - General</v>
          </cell>
          <cell r="D44">
            <v>658444.74</v>
          </cell>
          <cell r="F44">
            <v>0</v>
          </cell>
          <cell r="H44">
            <v>658444.74</v>
          </cell>
        </row>
        <row r="45">
          <cell r="A45">
            <v>171900</v>
          </cell>
          <cell r="C45" t="str">
            <v>I/C Interest Receivable</v>
          </cell>
          <cell r="D45">
            <v>0</v>
          </cell>
          <cell r="F45">
            <v>26220.58</v>
          </cell>
          <cell r="H45">
            <v>-26220.58</v>
          </cell>
        </row>
        <row r="46">
          <cell r="A46">
            <v>172000</v>
          </cell>
          <cell r="C46" t="str">
            <v>Rents Receivable - General</v>
          </cell>
          <cell r="D46">
            <v>8377.43</v>
          </cell>
          <cell r="F46">
            <v>2816.02</v>
          </cell>
          <cell r="H46">
            <v>5561.41</v>
          </cell>
        </row>
        <row r="47">
          <cell r="A47">
            <v>172901</v>
          </cell>
          <cell r="C47" t="str">
            <v>Rents Receivable - CATV(Reconciliation)</v>
          </cell>
          <cell r="D47">
            <v>283554.36</v>
          </cell>
          <cell r="F47">
            <v>867052.5</v>
          </cell>
          <cell r="H47">
            <v>-583498.14</v>
          </cell>
        </row>
        <row r="48">
          <cell r="A48">
            <v>172902</v>
          </cell>
          <cell r="C48" t="str">
            <v>Rents Receivable-Special Billing (Recon</v>
          </cell>
          <cell r="D48">
            <v>10118.25</v>
          </cell>
          <cell r="F48">
            <v>41195.79</v>
          </cell>
          <cell r="H48">
            <v>-31077.54</v>
          </cell>
        </row>
        <row r="49">
          <cell r="A49">
            <v>173100</v>
          </cell>
          <cell r="C49" t="str">
            <v>Accrued Utility Revenue - Unbilled Reve</v>
          </cell>
          <cell r="D49">
            <v>81900188.129999995</v>
          </cell>
          <cell r="F49">
            <v>82047538</v>
          </cell>
          <cell r="H49">
            <v>-147349.87000000477</v>
          </cell>
        </row>
        <row r="50">
          <cell r="A50" t="str">
            <v>Accounts Receivable</v>
          </cell>
          <cell r="D50">
            <v>355994712.02999997</v>
          </cell>
          <cell r="F50">
            <v>335727707.38</v>
          </cell>
          <cell r="H50">
            <v>20267004.649999976</v>
          </cell>
        </row>
        <row r="51">
          <cell r="H51">
            <v>0</v>
          </cell>
        </row>
        <row r="52">
          <cell r="A52">
            <v>144000</v>
          </cell>
          <cell r="C52" t="str">
            <v>PROVISION FOR UNCOLLECTIBLE ACCOUNTS</v>
          </cell>
          <cell r="D52">
            <v>-12454382.810000001</v>
          </cell>
          <cell r="F52">
            <v>-7811119.7599999998</v>
          </cell>
          <cell r="H52">
            <v>-4643263.0500000007</v>
          </cell>
        </row>
        <row r="53">
          <cell r="A53">
            <v>144005</v>
          </cell>
          <cell r="C53" t="str">
            <v>Provision for Uncollectible Accounts -</v>
          </cell>
          <cell r="D53">
            <v>0</v>
          </cell>
          <cell r="F53">
            <v>-9600000</v>
          </cell>
          <cell r="H53">
            <v>9600000</v>
          </cell>
        </row>
        <row r="54">
          <cell r="A54" t="str">
            <v>Provision for Uncollectible</v>
          </cell>
          <cell r="D54">
            <v>-12454382.810000001</v>
          </cell>
          <cell r="F54">
            <v>-17411119.760000002</v>
          </cell>
          <cell r="H54">
            <v>4956736.9500000011</v>
          </cell>
        </row>
        <row r="55">
          <cell r="H55">
            <v>0</v>
          </cell>
        </row>
        <row r="56">
          <cell r="A56">
            <v>146003</v>
          </cell>
          <cell r="C56" t="str">
            <v>I/C - Pepco/PES - Retail Access</v>
          </cell>
          <cell r="D56">
            <v>-47406133.210000001</v>
          </cell>
          <cell r="F56">
            <v>-29759563.559999999</v>
          </cell>
          <cell r="H56">
            <v>-17646569.650000002</v>
          </cell>
        </row>
        <row r="57">
          <cell r="A57">
            <v>146004</v>
          </cell>
          <cell r="C57" t="str">
            <v>I/C - Pepco/PES - Special Billing Contr</v>
          </cell>
          <cell r="D57">
            <v>-5703746.71</v>
          </cell>
          <cell r="F57">
            <v>-5610882.5499999998</v>
          </cell>
          <cell r="H57">
            <v>-92864.160000000149</v>
          </cell>
        </row>
        <row r="58">
          <cell r="A58">
            <v>146506</v>
          </cell>
          <cell r="C58" t="str">
            <v>I/C-PEPCO / ACE   7000/1500</v>
          </cell>
          <cell r="D58">
            <v>-26828.63</v>
          </cell>
          <cell r="F58">
            <v>8226.2199999999993</v>
          </cell>
          <cell r="H58">
            <v>-35054.85</v>
          </cell>
        </row>
        <row r="59">
          <cell r="A59">
            <v>146974</v>
          </cell>
          <cell r="C59" t="str">
            <v>I/C-PEPCO / PEPCO Energy Services  7000</v>
          </cell>
          <cell r="D59">
            <v>64789.64</v>
          </cell>
          <cell r="F59">
            <v>12008.28</v>
          </cell>
          <cell r="H59">
            <v>52781.36</v>
          </cell>
        </row>
        <row r="60">
          <cell r="A60">
            <v>146975</v>
          </cell>
          <cell r="C60" t="str">
            <v>I/C-PEPCO / PEPCO Holdings, Inc.  7000/</v>
          </cell>
          <cell r="D60">
            <v>-30946.02</v>
          </cell>
          <cell r="F60">
            <v>-4958849.6900000004</v>
          </cell>
          <cell r="H60">
            <v>4927903.6700000009</v>
          </cell>
        </row>
        <row r="61">
          <cell r="A61">
            <v>146976</v>
          </cell>
          <cell r="C61" t="str">
            <v>I/C-PEPCO / PHISC  7000/9000</v>
          </cell>
          <cell r="D61">
            <v>-16922526.329999998</v>
          </cell>
          <cell r="F61">
            <v>-946266.44</v>
          </cell>
          <cell r="H61">
            <v>-15976259.889999999</v>
          </cell>
        </row>
        <row r="62">
          <cell r="A62">
            <v>146991</v>
          </cell>
          <cell r="C62" t="str">
            <v>I/C-PEPCO / CESI  7000/3000</v>
          </cell>
          <cell r="D62">
            <v>-5765201.6500000004</v>
          </cell>
          <cell r="F62">
            <v>-4785938.8600000003</v>
          </cell>
          <cell r="H62">
            <v>-979262.79</v>
          </cell>
        </row>
        <row r="63">
          <cell r="A63">
            <v>146996</v>
          </cell>
          <cell r="C63" t="str">
            <v>I/C-PEPCO / DPL  7000/1000</v>
          </cell>
          <cell r="D63">
            <v>-1930.82</v>
          </cell>
          <cell r="F63">
            <v>14290.32</v>
          </cell>
          <cell r="H63">
            <v>-16221.14</v>
          </cell>
        </row>
        <row r="64">
          <cell r="A64" t="str">
            <v>Accounts Receivable from Associated Companies</v>
          </cell>
          <cell r="D64">
            <v>-75792523.730000004</v>
          </cell>
          <cell r="F64">
            <v>-46026976.280000001</v>
          </cell>
          <cell r="H64">
            <v>-29765547.450000003</v>
          </cell>
        </row>
        <row r="65">
          <cell r="H65">
            <v>0</v>
          </cell>
        </row>
        <row r="66">
          <cell r="A66">
            <v>154000</v>
          </cell>
          <cell r="C66" t="str">
            <v>Material &amp; Operating Supplies - General</v>
          </cell>
          <cell r="D66">
            <v>41652362.780000001</v>
          </cell>
          <cell r="F66">
            <v>39168388</v>
          </cell>
          <cell r="H66">
            <v>2483974.7800000012</v>
          </cell>
        </row>
        <row r="67">
          <cell r="A67">
            <v>154080</v>
          </cell>
          <cell r="C67" t="str">
            <v>Inventory - Blocked Stock</v>
          </cell>
          <cell r="D67">
            <v>-10635.91</v>
          </cell>
          <cell r="F67">
            <v>-24557.54</v>
          </cell>
          <cell r="H67">
            <v>13921.630000000001</v>
          </cell>
        </row>
        <row r="68">
          <cell r="A68">
            <v>158135</v>
          </cell>
          <cell r="C68" t="str">
            <v>Renewable Energy Credits - General</v>
          </cell>
          <cell r="D68">
            <v>16027</v>
          </cell>
          <cell r="F68">
            <v>0</v>
          </cell>
          <cell r="H68">
            <v>16027</v>
          </cell>
        </row>
        <row r="69">
          <cell r="A69">
            <v>163000</v>
          </cell>
          <cell r="C69" t="str">
            <v>Stores Exp Undistributed - General</v>
          </cell>
          <cell r="D69">
            <v>3736216.94</v>
          </cell>
          <cell r="F69">
            <v>3630909.57</v>
          </cell>
          <cell r="H69">
            <v>105307.37000000011</v>
          </cell>
        </row>
        <row r="70">
          <cell r="A70" t="str">
            <v>Inventories - Fuel, Materials and Supplies</v>
          </cell>
          <cell r="D70">
            <v>45393970.810000002</v>
          </cell>
          <cell r="F70">
            <v>42774740.030000001</v>
          </cell>
          <cell r="H70">
            <v>2619230.7800000012</v>
          </cell>
        </row>
        <row r="71">
          <cell r="H71">
            <v>0</v>
          </cell>
        </row>
        <row r="72">
          <cell r="A72">
            <v>190725</v>
          </cell>
          <cell r="C72" t="str">
            <v>Fed Income Tax Receivable-Capital Loss</v>
          </cell>
          <cell r="D72">
            <v>4007</v>
          </cell>
          <cell r="F72">
            <v>0</v>
          </cell>
          <cell r="H72">
            <v>4007</v>
          </cell>
        </row>
        <row r="73">
          <cell r="A73" t="str">
            <v>Income Taxes Receivable</v>
          </cell>
          <cell r="D73">
            <v>4007</v>
          </cell>
          <cell r="F73">
            <v>0</v>
          </cell>
          <cell r="H73">
            <v>4007</v>
          </cell>
        </row>
        <row r="74">
          <cell r="H74">
            <v>0</v>
          </cell>
        </row>
        <row r="75">
          <cell r="A75">
            <v>134006</v>
          </cell>
          <cell r="C75" t="str">
            <v>Other Special Deposits - Refundable (Cu</v>
          </cell>
          <cell r="D75">
            <v>0</v>
          </cell>
          <cell r="F75">
            <v>12968375</v>
          </cell>
          <cell r="H75">
            <v>-12968375</v>
          </cell>
        </row>
        <row r="76">
          <cell r="A76">
            <v>135001</v>
          </cell>
          <cell r="C76" t="str">
            <v>Working Funds - General</v>
          </cell>
          <cell r="D76">
            <v>12549.84</v>
          </cell>
          <cell r="F76">
            <v>0</v>
          </cell>
          <cell r="H76">
            <v>12549.84</v>
          </cell>
        </row>
        <row r="77">
          <cell r="A77">
            <v>135161</v>
          </cell>
          <cell r="C77" t="str">
            <v>Working Funds - Benefit Providers</v>
          </cell>
          <cell r="D77">
            <v>404000</v>
          </cell>
          <cell r="F77">
            <v>0</v>
          </cell>
          <cell r="H77">
            <v>404000</v>
          </cell>
        </row>
        <row r="78">
          <cell r="A78">
            <v>165000</v>
          </cell>
          <cell r="C78" t="str">
            <v>Prepayments - General</v>
          </cell>
          <cell r="D78">
            <v>1519156.39</v>
          </cell>
          <cell r="F78">
            <v>1417615.35</v>
          </cell>
          <cell r="H78">
            <v>101541.0399999998</v>
          </cell>
        </row>
        <row r="79">
          <cell r="A79">
            <v>165100</v>
          </cell>
          <cell r="C79" t="str">
            <v>Prepayments - Other Taxes</v>
          </cell>
          <cell r="D79">
            <v>9423132.7599999998</v>
          </cell>
          <cell r="F79">
            <v>7038981.71</v>
          </cell>
          <cell r="H79">
            <v>2384151.0499999998</v>
          </cell>
        </row>
        <row r="80">
          <cell r="A80">
            <v>165206</v>
          </cell>
          <cell r="C80" t="str">
            <v>Prepayments - Workmen's Compensation</v>
          </cell>
          <cell r="D80">
            <v>198859.61</v>
          </cell>
          <cell r="F80">
            <v>626837.63</v>
          </cell>
          <cell r="H80">
            <v>-427978.02</v>
          </cell>
        </row>
        <row r="81">
          <cell r="A81">
            <v>165213</v>
          </cell>
          <cell r="C81" t="str">
            <v>Prepayments - Ordinary Life</v>
          </cell>
          <cell r="D81">
            <v>611169.61</v>
          </cell>
          <cell r="F81">
            <v>611169.57999999996</v>
          </cell>
          <cell r="H81">
            <v>3.0000000027939677E-2</v>
          </cell>
        </row>
        <row r="82">
          <cell r="A82">
            <v>165406</v>
          </cell>
          <cell r="C82" t="str">
            <v>Prepayments-Postage General</v>
          </cell>
          <cell r="D82">
            <v>156507.72</v>
          </cell>
          <cell r="F82">
            <v>82091.039999999994</v>
          </cell>
          <cell r="H82">
            <v>74416.680000000008</v>
          </cell>
        </row>
        <row r="83">
          <cell r="A83">
            <v>165410</v>
          </cell>
          <cell r="C83" t="str">
            <v>Prepayments - Income Taxes</v>
          </cell>
          <cell r="D83">
            <v>93394193.819999993</v>
          </cell>
          <cell r="F83">
            <v>66543602.049999997</v>
          </cell>
          <cell r="H83">
            <v>26850591.769999996</v>
          </cell>
        </row>
        <row r="84">
          <cell r="A84">
            <v>190110</v>
          </cell>
          <cell r="C84" t="str">
            <v>Deferred Income Tax Asset - Federal - S</v>
          </cell>
          <cell r="D84">
            <v>-817499</v>
          </cell>
          <cell r="F84">
            <v>2540217</v>
          </cell>
          <cell r="H84">
            <v>-3357716</v>
          </cell>
        </row>
        <row r="85">
          <cell r="A85">
            <v>190150</v>
          </cell>
          <cell r="C85" t="str">
            <v>Deferred Inc Tax Asset-Federal-UTPs/Eff</v>
          </cell>
          <cell r="D85">
            <v>4153681</v>
          </cell>
          <cell r="F85">
            <v>0</v>
          </cell>
          <cell r="H85">
            <v>4153681</v>
          </cell>
        </row>
        <row r="86">
          <cell r="A86">
            <v>190210</v>
          </cell>
          <cell r="C86" t="str">
            <v>Deferred Income Tax Asset - State - Sho</v>
          </cell>
          <cell r="D86">
            <v>-574787</v>
          </cell>
          <cell r="F86">
            <v>285050</v>
          </cell>
          <cell r="H86">
            <v>-859837</v>
          </cell>
        </row>
        <row r="87">
          <cell r="A87" t="str">
            <v>Prepaid Expenses and Other</v>
          </cell>
          <cell r="D87">
            <v>108480964.75</v>
          </cell>
          <cell r="F87">
            <v>92113939.359999999</v>
          </cell>
          <cell r="H87">
            <v>16367025.390000001</v>
          </cell>
        </row>
        <row r="88">
          <cell r="H88">
            <v>0</v>
          </cell>
        </row>
        <row r="89">
          <cell r="A89" t="str">
            <v>Total</v>
          </cell>
          <cell r="D89">
            <v>441846031.12</v>
          </cell>
          <cell r="F89">
            <v>419189557.70999998</v>
          </cell>
          <cell r="H89">
            <v>22656473.410000026</v>
          </cell>
        </row>
        <row r="90">
          <cell r="H90">
            <v>0</v>
          </cell>
        </row>
        <row r="91">
          <cell r="A91" t="str">
            <v>Investments and Other Assets</v>
          </cell>
          <cell r="H91">
            <v>0</v>
          </cell>
        </row>
        <row r="92">
          <cell r="H92">
            <v>0</v>
          </cell>
        </row>
        <row r="93">
          <cell r="A93">
            <v>182250</v>
          </cell>
          <cell r="C93" t="str">
            <v>Regulatory Assets - Asset Retirement Ob</v>
          </cell>
          <cell r="D93">
            <v>115027</v>
          </cell>
          <cell r="F93">
            <v>74601</v>
          </cell>
          <cell r="H93">
            <v>40426</v>
          </cell>
        </row>
        <row r="94">
          <cell r="A94">
            <v>182300</v>
          </cell>
          <cell r="C94" t="str">
            <v>Other Regulatory Assets - General</v>
          </cell>
          <cell r="D94">
            <v>4359604.2300000004</v>
          </cell>
          <cell r="F94">
            <v>4773812.83</v>
          </cell>
          <cell r="H94">
            <v>-414208.59999999963</v>
          </cell>
        </row>
        <row r="95">
          <cell r="A95">
            <v>182345</v>
          </cell>
          <cell r="C95" t="str">
            <v>Reg Assets - Bill Stabilization Adj (BS</v>
          </cell>
          <cell r="D95">
            <v>1739562.97</v>
          </cell>
          <cell r="F95">
            <v>0</v>
          </cell>
          <cell r="H95">
            <v>1739562.97</v>
          </cell>
        </row>
        <row r="96">
          <cell r="A96">
            <v>182366</v>
          </cell>
          <cell r="C96" t="str">
            <v>DSM - Energy Efficient Products - Commu</v>
          </cell>
          <cell r="D96">
            <v>345235.32</v>
          </cell>
          <cell r="F96">
            <v>0</v>
          </cell>
          <cell r="H96">
            <v>345235.32</v>
          </cell>
        </row>
        <row r="97">
          <cell r="A97">
            <v>182500</v>
          </cell>
          <cell r="C97" t="str">
            <v>Other Reg Assets - Income Tax Recov thr</v>
          </cell>
          <cell r="D97">
            <v>60598059.609999999</v>
          </cell>
          <cell r="F97">
            <v>34854093.310000002</v>
          </cell>
          <cell r="H97">
            <v>25743966.299999997</v>
          </cell>
        </row>
        <row r="98">
          <cell r="A98">
            <v>182506</v>
          </cell>
          <cell r="C98" t="str">
            <v>Other Reg Assets - Generation Procureme</v>
          </cell>
          <cell r="D98">
            <v>2203539.7999999998</v>
          </cell>
          <cell r="F98">
            <v>0</v>
          </cell>
          <cell r="H98">
            <v>2203539.7999999998</v>
          </cell>
        </row>
        <row r="99">
          <cell r="A99">
            <v>182507</v>
          </cell>
          <cell r="C99" t="str">
            <v>Other Reg Assets - Divestiture Gain - S</v>
          </cell>
          <cell r="D99">
            <v>773522.23</v>
          </cell>
          <cell r="F99">
            <v>773522.23</v>
          </cell>
          <cell r="H99">
            <v>0</v>
          </cell>
        </row>
        <row r="100">
          <cell r="A100">
            <v>182515</v>
          </cell>
          <cell r="C100" t="str">
            <v>Regulatory Asset - Wks Comp/LT Disabili</v>
          </cell>
          <cell r="D100">
            <v>34348789.539999999</v>
          </cell>
          <cell r="F100">
            <v>31688699.82</v>
          </cell>
          <cell r="H100">
            <v>2660089.7199999988</v>
          </cell>
        </row>
        <row r="101">
          <cell r="A101">
            <v>182520</v>
          </cell>
          <cell r="C101" t="str">
            <v>Other Regulatory Assets - MD SOS Energy</v>
          </cell>
          <cell r="D101">
            <v>10153513.439999999</v>
          </cell>
          <cell r="F101">
            <v>2421395</v>
          </cell>
          <cell r="H101">
            <v>7732118.4399999995</v>
          </cell>
        </row>
        <row r="102">
          <cell r="A102">
            <v>182521</v>
          </cell>
          <cell r="C102" t="str">
            <v>Other Regulatory Assets - MD SOS Transm</v>
          </cell>
          <cell r="D102">
            <v>1136579.1599999999</v>
          </cell>
          <cell r="F102">
            <v>0</v>
          </cell>
          <cell r="H102">
            <v>1136579.1599999999</v>
          </cell>
        </row>
        <row r="103">
          <cell r="A103">
            <v>182522</v>
          </cell>
          <cell r="C103" t="str">
            <v>Other Reg Assets - MD SOS Administrativ</v>
          </cell>
          <cell r="D103">
            <v>3310696.14</v>
          </cell>
          <cell r="F103">
            <v>5036083.25</v>
          </cell>
          <cell r="H103">
            <v>-1725387.1099999999</v>
          </cell>
        </row>
        <row r="104">
          <cell r="A104">
            <v>182524</v>
          </cell>
          <cell r="C104" t="str">
            <v>Other Regulatory Assets - DC SOS Energy</v>
          </cell>
          <cell r="D104">
            <v>4010553.92</v>
          </cell>
          <cell r="F104">
            <v>0</v>
          </cell>
          <cell r="H104">
            <v>4010553.92</v>
          </cell>
        </row>
        <row r="105">
          <cell r="A105">
            <v>182526</v>
          </cell>
          <cell r="C105" t="str">
            <v>Other Reg Assets - DC SOS Administrativ</v>
          </cell>
          <cell r="D105">
            <v>5896867.8499999996</v>
          </cell>
          <cell r="F105">
            <v>4038943.95</v>
          </cell>
          <cell r="H105">
            <v>1857923.8999999994</v>
          </cell>
        </row>
        <row r="106">
          <cell r="A106">
            <v>182531</v>
          </cell>
          <cell r="C106" t="str">
            <v>Other Regulatory Assets - Phase-In Cred</v>
          </cell>
          <cell r="D106">
            <v>1436166.65</v>
          </cell>
          <cell r="F106">
            <v>1292760.5900000001</v>
          </cell>
          <cell r="H106">
            <v>143406.05999999982</v>
          </cell>
        </row>
        <row r="107">
          <cell r="A107">
            <v>182540</v>
          </cell>
          <cell r="C107" t="str">
            <v>Regulatory Asset - Blueprint for the Fu</v>
          </cell>
          <cell r="D107">
            <v>1290546.81</v>
          </cell>
          <cell r="F107">
            <v>0</v>
          </cell>
          <cell r="H107">
            <v>1290546.81</v>
          </cell>
        </row>
        <row r="108">
          <cell r="A108">
            <v>182545</v>
          </cell>
          <cell r="C108" t="str">
            <v>Regulatory Asset -Control Center Replac</v>
          </cell>
          <cell r="D108">
            <v>6965720</v>
          </cell>
          <cell r="F108">
            <v>0</v>
          </cell>
          <cell r="H108">
            <v>6965720</v>
          </cell>
        </row>
        <row r="109">
          <cell r="A109">
            <v>189000</v>
          </cell>
          <cell r="C109" t="str">
            <v>Unamortized Loss on Reacquired Debt - G</v>
          </cell>
          <cell r="D109">
            <v>5256432.47</v>
          </cell>
          <cell r="F109">
            <v>5580629.4500000002</v>
          </cell>
          <cell r="H109">
            <v>-324196.98000000045</v>
          </cell>
        </row>
        <row r="110">
          <cell r="A110">
            <v>189300</v>
          </cell>
          <cell r="C110" t="str">
            <v>Unamortized Loss - Pollution Bonds</v>
          </cell>
          <cell r="D110">
            <v>300945.71000000002</v>
          </cell>
          <cell r="F110">
            <v>319609.01</v>
          </cell>
          <cell r="H110">
            <v>-18663.299999999988</v>
          </cell>
        </row>
        <row r="111">
          <cell r="A111">
            <v>189400</v>
          </cell>
          <cell r="C111" t="str">
            <v>Unamortized Loss - First Mortgage Bonds</v>
          </cell>
          <cell r="D111">
            <v>34304369.880000003</v>
          </cell>
          <cell r="F111">
            <v>36822654.729999997</v>
          </cell>
          <cell r="H111">
            <v>-2518284.849999994</v>
          </cell>
        </row>
        <row r="112">
          <cell r="A112" t="str">
            <v>Regulatory Assets</v>
          </cell>
          <cell r="D112">
            <v>178545732.72999999</v>
          </cell>
          <cell r="F112">
            <v>127676805.17</v>
          </cell>
          <cell r="H112">
            <v>50868927.559999987</v>
          </cell>
        </row>
        <row r="113">
          <cell r="H113">
            <v>0</v>
          </cell>
        </row>
        <row r="114">
          <cell r="A114">
            <v>123265</v>
          </cell>
          <cell r="C114" t="str">
            <v>Investment In POM Holdings</v>
          </cell>
          <cell r="D114">
            <v>1000</v>
          </cell>
          <cell r="F114">
            <v>1000</v>
          </cell>
          <cell r="H114">
            <v>0</v>
          </cell>
        </row>
        <row r="115">
          <cell r="A115" t="str">
            <v>Investment in Consolidated Companies</v>
          </cell>
          <cell r="D115">
            <v>1000</v>
          </cell>
          <cell r="F115">
            <v>1000</v>
          </cell>
          <cell r="H115">
            <v>0</v>
          </cell>
        </row>
        <row r="116">
          <cell r="H116">
            <v>0</v>
          </cell>
        </row>
        <row r="117">
          <cell r="A117">
            <v>186308</v>
          </cell>
          <cell r="C117" t="str">
            <v>Prepaid Pension Costs</v>
          </cell>
          <cell r="D117">
            <v>152033231.28</v>
          </cell>
          <cell r="F117">
            <v>160072085.28</v>
          </cell>
          <cell r="H117">
            <v>-8038854</v>
          </cell>
        </row>
        <row r="118">
          <cell r="A118" t="str">
            <v>Prepaid Pension Expense</v>
          </cell>
          <cell r="D118">
            <v>152033231.28</v>
          </cell>
          <cell r="F118">
            <v>160072085.28</v>
          </cell>
          <cell r="H118">
            <v>-8038854</v>
          </cell>
        </row>
        <row r="119">
          <cell r="H119">
            <v>0</v>
          </cell>
        </row>
        <row r="120">
          <cell r="A120">
            <v>190800</v>
          </cell>
          <cell r="C120" t="str">
            <v>FIN48 Federal Interest &amp; Tax Receivable</v>
          </cell>
          <cell r="D120">
            <v>6782564.5800000001</v>
          </cell>
          <cell r="F120">
            <v>0</v>
          </cell>
          <cell r="H120">
            <v>6782564.5800000001</v>
          </cell>
        </row>
        <row r="121">
          <cell r="A121">
            <v>190850</v>
          </cell>
          <cell r="C121" t="str">
            <v>FIN48 State Interest &amp; Tax Receivable-N</v>
          </cell>
          <cell r="D121">
            <v>1765173.29</v>
          </cell>
          <cell r="F121">
            <v>0</v>
          </cell>
          <cell r="H121">
            <v>1765173.29</v>
          </cell>
        </row>
        <row r="122">
          <cell r="A122" t="str">
            <v>Interest &amp; Tax Asset-Uncertain Tax Positions</v>
          </cell>
          <cell r="D122">
            <v>8547737.8699999992</v>
          </cell>
          <cell r="F122">
            <v>0</v>
          </cell>
          <cell r="H122">
            <v>8547737.8699999992</v>
          </cell>
        </row>
        <row r="123">
          <cell r="H123">
            <v>0</v>
          </cell>
        </row>
        <row r="124">
          <cell r="A124">
            <v>190810</v>
          </cell>
          <cell r="C124" t="str">
            <v>Federal Income Tax Receivable-Non-curre</v>
          </cell>
          <cell r="D124">
            <v>143680393.31</v>
          </cell>
          <cell r="F124">
            <v>0</v>
          </cell>
          <cell r="H124">
            <v>143680393.31</v>
          </cell>
        </row>
        <row r="125">
          <cell r="A125">
            <v>190860</v>
          </cell>
          <cell r="C125" t="str">
            <v>State Income Tax Receivable-Non-current</v>
          </cell>
          <cell r="D125">
            <v>27477065.559999999</v>
          </cell>
          <cell r="F125">
            <v>0</v>
          </cell>
          <cell r="H125">
            <v>27477065.559999999</v>
          </cell>
        </row>
        <row r="126">
          <cell r="A126" t="str">
            <v>Income Taxes Receivable</v>
          </cell>
          <cell r="D126">
            <v>171157458.87</v>
          </cell>
          <cell r="F126">
            <v>0</v>
          </cell>
          <cell r="H126">
            <v>171157458.87</v>
          </cell>
        </row>
        <row r="127">
          <cell r="H127">
            <v>0</v>
          </cell>
        </row>
        <row r="128">
          <cell r="A128">
            <v>128116</v>
          </cell>
          <cell r="C128" t="str">
            <v>Other Special Funds-Deferred Comp</v>
          </cell>
          <cell r="D128">
            <v>22729686.66</v>
          </cell>
          <cell r="F128">
            <v>25401653.329999998</v>
          </cell>
          <cell r="H128">
            <v>-2671966.6699999981</v>
          </cell>
        </row>
        <row r="129">
          <cell r="A129">
            <v>128117</v>
          </cell>
          <cell r="C129" t="str">
            <v>Other Special Funds - Deferred Comp - T</v>
          </cell>
          <cell r="D129">
            <v>1844383.28</v>
          </cell>
          <cell r="F129">
            <v>1755660.82</v>
          </cell>
          <cell r="H129">
            <v>88722.459999999963</v>
          </cell>
        </row>
        <row r="130">
          <cell r="A130">
            <v>128118</v>
          </cell>
          <cell r="C130" t="str">
            <v>Other Special Funds - Deferred Comp PHI</v>
          </cell>
          <cell r="D130">
            <v>1904493.09</v>
          </cell>
          <cell r="F130">
            <v>1812784.29</v>
          </cell>
          <cell r="H130">
            <v>91708.800000000047</v>
          </cell>
        </row>
        <row r="131">
          <cell r="A131">
            <v>134000</v>
          </cell>
          <cell r="C131" t="str">
            <v>Other Special Deposits - General</v>
          </cell>
          <cell r="D131">
            <v>1904.35</v>
          </cell>
          <cell r="F131">
            <v>1899.35</v>
          </cell>
          <cell r="H131">
            <v>5</v>
          </cell>
        </row>
        <row r="132">
          <cell r="A132">
            <v>134010</v>
          </cell>
          <cell r="C132" t="str">
            <v>Special Deposit -Restricted Mirant Fund</v>
          </cell>
          <cell r="D132">
            <v>417337589.14999998</v>
          </cell>
          <cell r="F132">
            <v>0</v>
          </cell>
          <cell r="H132">
            <v>417337589.14999998</v>
          </cell>
        </row>
        <row r="133">
          <cell r="A133">
            <v>181000</v>
          </cell>
          <cell r="C133" t="str">
            <v>Unamortized Debt Expense - General</v>
          </cell>
          <cell r="D133">
            <v>383488.21</v>
          </cell>
          <cell r="F133">
            <v>421555.96</v>
          </cell>
          <cell r="H133">
            <v>-38067.75</v>
          </cell>
        </row>
        <row r="134">
          <cell r="A134">
            <v>181100</v>
          </cell>
          <cell r="C134" t="str">
            <v>Unamortized Debt Expense - First Mortag</v>
          </cell>
          <cell r="D134">
            <v>9503187.7899999991</v>
          </cell>
          <cell r="F134">
            <v>6508526.8300000001</v>
          </cell>
          <cell r="H134">
            <v>2994660.959999999</v>
          </cell>
        </row>
        <row r="135">
          <cell r="A135">
            <v>181300</v>
          </cell>
          <cell r="C135" t="str">
            <v>Unamortized Debt Expense - Other</v>
          </cell>
          <cell r="D135">
            <v>1969958.44</v>
          </cell>
          <cell r="F135">
            <v>2080908.48</v>
          </cell>
          <cell r="H135">
            <v>-110950.04000000004</v>
          </cell>
        </row>
        <row r="136">
          <cell r="A136">
            <v>181500</v>
          </cell>
          <cell r="C136" t="str">
            <v>Unamortized Debt Expense - Medium Term</v>
          </cell>
          <cell r="D136">
            <v>2406.91</v>
          </cell>
          <cell r="F136">
            <v>4747.54</v>
          </cell>
          <cell r="H136">
            <v>-2340.63</v>
          </cell>
        </row>
        <row r="137">
          <cell r="A137">
            <v>183000</v>
          </cell>
          <cell r="C137" t="str">
            <v>Preliminary Survey &amp; Investigation Char</v>
          </cell>
          <cell r="D137">
            <v>397215.47</v>
          </cell>
          <cell r="F137">
            <v>233669.72</v>
          </cell>
          <cell r="H137">
            <v>163545.74999999997</v>
          </cell>
        </row>
        <row r="138">
          <cell r="A138">
            <v>184200</v>
          </cell>
          <cell r="C138" t="str">
            <v>Clearing supplier discounts (Net method</v>
          </cell>
          <cell r="D138">
            <v>310.22000000000003</v>
          </cell>
          <cell r="F138">
            <v>1341.88</v>
          </cell>
          <cell r="H138">
            <v>-1031.6600000000001</v>
          </cell>
        </row>
        <row r="139">
          <cell r="A139">
            <v>184300</v>
          </cell>
          <cell r="C139" t="str">
            <v>Clearing Accounts AP Cash Return</v>
          </cell>
          <cell r="D139">
            <v>-317.63</v>
          </cell>
          <cell r="F139">
            <v>-217088.59</v>
          </cell>
          <cell r="H139">
            <v>216770.96</v>
          </cell>
        </row>
        <row r="140">
          <cell r="A140">
            <v>186000</v>
          </cell>
          <cell r="C140" t="str">
            <v>Miscellaneous Deferred Debits - General</v>
          </cell>
          <cell r="D140">
            <v>2060921.15</v>
          </cell>
          <cell r="F140">
            <v>2125041.6800000002</v>
          </cell>
          <cell r="H140">
            <v>-64120.530000000261</v>
          </cell>
        </row>
        <row r="141">
          <cell r="A141">
            <v>186120</v>
          </cell>
          <cell r="C141" t="str">
            <v>Suspense - Asset Management</v>
          </cell>
          <cell r="D141">
            <v>225709.27</v>
          </cell>
          <cell r="F141">
            <v>14903.8</v>
          </cell>
          <cell r="H141">
            <v>210805.47</v>
          </cell>
        </row>
        <row r="142">
          <cell r="A142">
            <v>186243</v>
          </cell>
          <cell r="C142" t="str">
            <v>Misc Deferred Debits - Long-Term Receiv</v>
          </cell>
          <cell r="D142">
            <v>0.48</v>
          </cell>
          <cell r="F142">
            <v>37588220</v>
          </cell>
          <cell r="H142">
            <v>-37588219.520000003</v>
          </cell>
        </row>
        <row r="143">
          <cell r="A143">
            <v>186250</v>
          </cell>
          <cell r="C143" t="str">
            <v>Misc Deferred Debits-Officer's Life Ins</v>
          </cell>
          <cell r="D143">
            <v>17678372.5</v>
          </cell>
          <cell r="F143">
            <v>17229050.399999999</v>
          </cell>
          <cell r="H143">
            <v>449322.10000000149</v>
          </cell>
        </row>
        <row r="144">
          <cell r="A144">
            <v>186251</v>
          </cell>
          <cell r="C144" t="str">
            <v>Misc Deferred Debits-COLI Plan</v>
          </cell>
          <cell r="D144">
            <v>68066968.670000002</v>
          </cell>
          <cell r="F144">
            <v>63508037.57</v>
          </cell>
          <cell r="H144">
            <v>4558931.1000000015</v>
          </cell>
        </row>
        <row r="145">
          <cell r="A145">
            <v>186611</v>
          </cell>
          <cell r="C145" t="str">
            <v>Construction Related</v>
          </cell>
          <cell r="D145">
            <v>10554786.439999999</v>
          </cell>
          <cell r="F145">
            <v>12701448</v>
          </cell>
          <cell r="H145">
            <v>-2146661.5600000005</v>
          </cell>
        </row>
        <row r="146">
          <cell r="A146">
            <v>186878</v>
          </cell>
          <cell r="C146" t="str">
            <v>Misc Def Debits - Property Sales - Curr</v>
          </cell>
          <cell r="D146">
            <v>1377869.78</v>
          </cell>
          <cell r="F146">
            <v>10134.280000000001</v>
          </cell>
          <cell r="H146">
            <v>1367735.5</v>
          </cell>
        </row>
        <row r="147">
          <cell r="A147">
            <v>242413</v>
          </cell>
          <cell r="C147" t="str">
            <v>Loans against Life Insurance Contract I</v>
          </cell>
          <cell r="D147">
            <v>-45433872.869999997</v>
          </cell>
          <cell r="F147">
            <v>-42585029.030000001</v>
          </cell>
          <cell r="H147">
            <v>-2848843.8399999961</v>
          </cell>
        </row>
        <row r="148">
          <cell r="A148" t="str">
            <v>Other</v>
          </cell>
          <cell r="D148">
            <v>510605061.36000001</v>
          </cell>
          <cell r="F148">
            <v>128597466.31</v>
          </cell>
          <cell r="H148">
            <v>382007595.05000001</v>
          </cell>
        </row>
        <row r="149">
          <cell r="H149">
            <v>0</v>
          </cell>
        </row>
        <row r="150">
          <cell r="A150" t="str">
            <v>Total</v>
          </cell>
          <cell r="D150">
            <v>1020890222.11</v>
          </cell>
          <cell r="F150">
            <v>416347356.75999999</v>
          </cell>
          <cell r="H150">
            <v>604542865.35000002</v>
          </cell>
        </row>
        <row r="151">
          <cell r="H151">
            <v>0</v>
          </cell>
        </row>
        <row r="152">
          <cell r="A152" t="str">
            <v>Property, Plant, and Equipment</v>
          </cell>
          <cell r="H152">
            <v>0</v>
          </cell>
        </row>
        <row r="153">
          <cell r="H153">
            <v>0</v>
          </cell>
        </row>
        <row r="154">
          <cell r="A154">
            <v>101010</v>
          </cell>
          <cell r="C154" t="str">
            <v>Plant In Service-Electric</v>
          </cell>
          <cell r="D154">
            <v>4824561534.3999996</v>
          </cell>
          <cell r="F154">
            <v>4667804352.3999996</v>
          </cell>
          <cell r="H154">
            <v>156757182</v>
          </cell>
        </row>
        <row r="155">
          <cell r="A155">
            <v>101100</v>
          </cell>
          <cell r="C155" t="str">
            <v>Property under Capital Lease (Manual)</v>
          </cell>
          <cell r="D155">
            <v>154553474.36000001</v>
          </cell>
          <cell r="F155">
            <v>154553474.36000001</v>
          </cell>
          <cell r="H155">
            <v>0</v>
          </cell>
        </row>
        <row r="156">
          <cell r="A156">
            <v>101250</v>
          </cell>
          <cell r="C156" t="str">
            <v>Asset Retirement Obligation (ARO) Asset</v>
          </cell>
          <cell r="D156">
            <v>283373</v>
          </cell>
          <cell r="F156">
            <v>283373</v>
          </cell>
          <cell r="H156">
            <v>0</v>
          </cell>
        </row>
        <row r="157">
          <cell r="A157">
            <v>101601</v>
          </cell>
          <cell r="C157" t="str">
            <v>Plant-Miscellaneous Intangible Plant</v>
          </cell>
          <cell r="D157">
            <v>81053192.939999998</v>
          </cell>
          <cell r="F157">
            <v>79721084.469999999</v>
          </cell>
          <cell r="H157">
            <v>1332108.4699999988</v>
          </cell>
        </row>
        <row r="158">
          <cell r="A158">
            <v>101900</v>
          </cell>
          <cell r="C158" t="str">
            <v>Plant In Service-Electric Fair Value Re</v>
          </cell>
          <cell r="D158">
            <v>-8749395.3699999992</v>
          </cell>
          <cell r="F158">
            <v>0</v>
          </cell>
          <cell r="H158">
            <v>-8749395.3699999992</v>
          </cell>
        </row>
        <row r="159">
          <cell r="A159">
            <v>105000</v>
          </cell>
          <cell r="C159" t="str">
            <v>Plant Held for Future Use - General</v>
          </cell>
          <cell r="D159">
            <v>986409.97</v>
          </cell>
          <cell r="F159">
            <v>986409.97</v>
          </cell>
          <cell r="H159">
            <v>0</v>
          </cell>
        </row>
        <row r="160">
          <cell r="A160">
            <v>107010</v>
          </cell>
          <cell r="C160" t="str">
            <v>Asset Under Construction-Electric</v>
          </cell>
          <cell r="D160">
            <v>0</v>
          </cell>
          <cell r="F160">
            <v>170509524.06999999</v>
          </cell>
          <cell r="H160">
            <v>-170509524.06999999</v>
          </cell>
        </row>
        <row r="161">
          <cell r="A161">
            <v>107100</v>
          </cell>
          <cell r="C161" t="str">
            <v>Assets Under Construction Accruals</v>
          </cell>
          <cell r="D161">
            <v>1715874.79</v>
          </cell>
          <cell r="F161">
            <v>496432.69</v>
          </cell>
          <cell r="H161">
            <v>1219442.1000000001</v>
          </cell>
        </row>
        <row r="162">
          <cell r="A162">
            <v>107200</v>
          </cell>
          <cell r="C162" t="str">
            <v>Assets Under Construction Adjustments</v>
          </cell>
          <cell r="D162">
            <v>-345623.62</v>
          </cell>
          <cell r="F162">
            <v>0</v>
          </cell>
          <cell r="H162">
            <v>-345623.62</v>
          </cell>
        </row>
        <row r="163">
          <cell r="A163">
            <v>107300</v>
          </cell>
          <cell r="C163" t="str">
            <v>Asset Under Construction - New Load Acc</v>
          </cell>
          <cell r="D163">
            <v>4802002.07</v>
          </cell>
          <cell r="F163">
            <v>870692.63</v>
          </cell>
          <cell r="H163">
            <v>3931309.4400000004</v>
          </cell>
        </row>
        <row r="164">
          <cell r="A164">
            <v>107302</v>
          </cell>
          <cell r="C164" t="str">
            <v>Asset Under Construction - Emergency Op</v>
          </cell>
          <cell r="D164">
            <v>122192</v>
          </cell>
          <cell r="F164">
            <v>2121686.0099999998</v>
          </cell>
          <cell r="H164">
            <v>-1999494.0099999998</v>
          </cell>
        </row>
        <row r="165">
          <cell r="A165">
            <v>107410</v>
          </cell>
          <cell r="C165" t="str">
            <v>Asset Under Construction-Electric</v>
          </cell>
          <cell r="D165">
            <v>229689477.38</v>
          </cell>
          <cell r="F165">
            <v>0</v>
          </cell>
          <cell r="H165">
            <v>229689477.38</v>
          </cell>
        </row>
        <row r="166">
          <cell r="A166">
            <v>121000</v>
          </cell>
          <cell r="C166" t="str">
            <v>Nonutility Property - General</v>
          </cell>
          <cell r="D166">
            <v>80220040.189999998</v>
          </cell>
          <cell r="F166">
            <v>80220040.189999998</v>
          </cell>
          <cell r="H166">
            <v>0</v>
          </cell>
        </row>
        <row r="167">
          <cell r="A167" t="str">
            <v>Property, Plant and Equipment</v>
          </cell>
          <cell r="D167">
            <v>5368892552.1099997</v>
          </cell>
          <cell r="F167">
            <v>5157567069.79</v>
          </cell>
          <cell r="H167">
            <v>211325482.31999969</v>
          </cell>
        </row>
        <row r="168">
          <cell r="H168">
            <v>0</v>
          </cell>
        </row>
        <row r="169">
          <cell r="A169">
            <v>101110</v>
          </cell>
          <cell r="C169" t="str">
            <v>Capital Lease - Amortization (Manual)</v>
          </cell>
          <cell r="D169">
            <v>-24203560.77</v>
          </cell>
          <cell r="F169">
            <v>-24203560.77</v>
          </cell>
          <cell r="H169">
            <v>0</v>
          </cell>
        </row>
        <row r="170">
          <cell r="A170">
            <v>101125</v>
          </cell>
          <cell r="C170" t="str">
            <v>Capital lease - Amortization (Reconcili</v>
          </cell>
          <cell r="D170">
            <v>-19217814.109999999</v>
          </cell>
          <cell r="F170">
            <v>-13924730.619999999</v>
          </cell>
          <cell r="H170">
            <v>-5293083.49</v>
          </cell>
        </row>
        <row r="171">
          <cell r="A171">
            <v>108010</v>
          </cell>
          <cell r="C171" t="str">
            <v>Accumulated Depreciation-Electric</v>
          </cell>
          <cell r="D171">
            <v>-2286231935.9400001</v>
          </cell>
          <cell r="F171">
            <v>-2144214320.8399999</v>
          </cell>
          <cell r="H171">
            <v>-142017615.10000014</v>
          </cell>
        </row>
        <row r="172">
          <cell r="A172">
            <v>108011</v>
          </cell>
          <cell r="C172" t="str">
            <v>Accumulated Cost of Removal - Electric</v>
          </cell>
          <cell r="D172">
            <v>52406000.890000001</v>
          </cell>
          <cell r="F172">
            <v>41679028.060000002</v>
          </cell>
          <cell r="H172">
            <v>10726972.829999998</v>
          </cell>
        </row>
        <row r="173">
          <cell r="A173">
            <v>108012</v>
          </cell>
          <cell r="C173" t="str">
            <v>Accumulated Gains and Losses - Electric</v>
          </cell>
          <cell r="D173">
            <v>28411884.66</v>
          </cell>
          <cell r="F173">
            <v>18442766.739999998</v>
          </cell>
          <cell r="H173">
            <v>9969117.9200000018</v>
          </cell>
        </row>
        <row r="174">
          <cell r="A174">
            <v>108013</v>
          </cell>
          <cell r="C174" t="str">
            <v>Clearing Acct. Proceeds/Salvage - Elect</v>
          </cell>
          <cell r="D174">
            <v>-1338053.96</v>
          </cell>
          <cell r="F174">
            <v>-926534.49</v>
          </cell>
          <cell r="H174">
            <v>-411519.47</v>
          </cell>
        </row>
        <row r="175">
          <cell r="A175">
            <v>108018</v>
          </cell>
          <cell r="C175" t="str">
            <v>Accumulated Depreciation - Removal Cost</v>
          </cell>
          <cell r="D175">
            <v>97642852</v>
          </cell>
          <cell r="F175">
            <v>92672730</v>
          </cell>
          <cell r="H175">
            <v>4970122</v>
          </cell>
        </row>
        <row r="176">
          <cell r="A176">
            <v>108019</v>
          </cell>
          <cell r="C176" t="str">
            <v>Insurance Proceeds</v>
          </cell>
          <cell r="D176">
            <v>-6723241.8300000001</v>
          </cell>
          <cell r="F176">
            <v>-5726734.4800000004</v>
          </cell>
          <cell r="H176">
            <v>-996507.34999999963</v>
          </cell>
        </row>
        <row r="177">
          <cell r="A177">
            <v>108200</v>
          </cell>
          <cell r="C177" t="str">
            <v>Accum Depreciation - Adjustments</v>
          </cell>
          <cell r="D177">
            <v>20567985.780000001</v>
          </cell>
          <cell r="F177">
            <v>0</v>
          </cell>
          <cell r="H177">
            <v>20567985.780000001</v>
          </cell>
        </row>
        <row r="178">
          <cell r="A178">
            <v>108250</v>
          </cell>
          <cell r="C178" t="str">
            <v>Accumulated Reserve - Asset Retirement</v>
          </cell>
          <cell r="D178">
            <v>-35751</v>
          </cell>
          <cell r="F178">
            <v>-23952</v>
          </cell>
          <cell r="H178">
            <v>-11799</v>
          </cell>
        </row>
        <row r="179">
          <cell r="A179">
            <v>111601</v>
          </cell>
          <cell r="C179" t="str">
            <v>Acc Amort - Intangible Plant</v>
          </cell>
          <cell r="D179">
            <v>-68463444.939999998</v>
          </cell>
          <cell r="F179">
            <v>-59554901.469999999</v>
          </cell>
          <cell r="H179">
            <v>-8908543.4699999988</v>
          </cell>
        </row>
        <row r="180">
          <cell r="A180">
            <v>111640</v>
          </cell>
          <cell r="C180" t="str">
            <v>Acc Amort - General Plant</v>
          </cell>
          <cell r="D180">
            <v>-3639491.79</v>
          </cell>
          <cell r="F180">
            <v>-3216887.07</v>
          </cell>
          <cell r="H180">
            <v>-422604.7200000002</v>
          </cell>
        </row>
        <row r="181">
          <cell r="A181">
            <v>122000</v>
          </cell>
          <cell r="C181" t="str">
            <v>Acc Depr &amp; Amort of Nonutility Property</v>
          </cell>
          <cell r="D181">
            <v>-63568706.520000003</v>
          </cell>
          <cell r="F181">
            <v>-63489537.520000003</v>
          </cell>
          <cell r="H181">
            <v>-79169</v>
          </cell>
        </row>
        <row r="182">
          <cell r="A182" t="str">
            <v>Accumulated Depreciation &amp; Amortization</v>
          </cell>
          <cell r="D182">
            <v>-2274393277.5300002</v>
          </cell>
          <cell r="F182">
            <v>-2162486634.46</v>
          </cell>
          <cell r="H182">
            <v>-111906643.07000017</v>
          </cell>
        </row>
        <row r="183">
          <cell r="H183">
            <v>0</v>
          </cell>
        </row>
        <row r="184">
          <cell r="A184" t="str">
            <v>Total</v>
          </cell>
          <cell r="D184">
            <v>3094499274.5799999</v>
          </cell>
          <cell r="F184">
            <v>2995080435.3299999</v>
          </cell>
          <cell r="H184">
            <v>99418839.25</v>
          </cell>
        </row>
        <row r="185">
          <cell r="H185">
            <v>0</v>
          </cell>
        </row>
        <row r="186">
          <cell r="A186" t="str">
            <v>Total Assets</v>
          </cell>
          <cell r="D186">
            <v>4557235527.8100004</v>
          </cell>
          <cell r="F186">
            <v>3830617349.8000002</v>
          </cell>
          <cell r="H186">
            <v>726618178.01000023</v>
          </cell>
        </row>
        <row r="187">
          <cell r="A187" t="str">
            <v>============</v>
          </cell>
          <cell r="H187">
            <v>0</v>
          </cell>
        </row>
        <row r="188">
          <cell r="H188">
            <v>0</v>
          </cell>
        </row>
        <row r="189">
          <cell r="H189">
            <v>0</v>
          </cell>
        </row>
        <row r="190">
          <cell r="H190">
            <v>0</v>
          </cell>
        </row>
        <row r="191">
          <cell r="H191">
            <v>0</v>
          </cell>
        </row>
        <row r="192">
          <cell r="H192">
            <v>0</v>
          </cell>
        </row>
        <row r="193">
          <cell r="H193">
            <v>0</v>
          </cell>
        </row>
        <row r="194">
          <cell r="B194" t="str">
            <v>****</v>
          </cell>
          <cell r="G194" t="str">
            <v>Amounts in</v>
          </cell>
          <cell r="H194">
            <v>0</v>
          </cell>
        </row>
        <row r="195">
          <cell r="H195">
            <v>0</v>
          </cell>
        </row>
        <row r="196">
          <cell r="A196" t="str">
            <v>Texts</v>
          </cell>
          <cell r="E196" t="str">
            <v>Comparison period</v>
          </cell>
          <cell r="H196">
            <v>0</v>
          </cell>
        </row>
        <row r="197">
          <cell r="E197" t="str">
            <v>(01.2006-12.2006)</v>
          </cell>
          <cell r="H197">
            <v>0</v>
          </cell>
        </row>
        <row r="198">
          <cell r="H198">
            <v>0</v>
          </cell>
        </row>
        <row r="199">
          <cell r="A199" t="str">
            <v>Capitalization &amp; Liabilities</v>
          </cell>
          <cell r="H199">
            <v>0</v>
          </cell>
        </row>
        <row r="200">
          <cell r="A200" t="str">
            <v>=================================</v>
          </cell>
          <cell r="H200">
            <v>0</v>
          </cell>
        </row>
        <row r="201">
          <cell r="A201" t="str">
            <v>Current Liabilities</v>
          </cell>
          <cell r="H201">
            <v>0</v>
          </cell>
        </row>
        <row r="202">
          <cell r="H202">
            <v>0</v>
          </cell>
        </row>
        <row r="203">
          <cell r="A203">
            <v>226100</v>
          </cell>
          <cell r="C203" t="str">
            <v>Commercial Paper-Unamortized Discount</v>
          </cell>
          <cell r="D203">
            <v>11088.81</v>
          </cell>
          <cell r="F203">
            <v>26315.68</v>
          </cell>
          <cell r="H203">
            <v>-15226.87</v>
          </cell>
        </row>
        <row r="204">
          <cell r="A204">
            <v>231000</v>
          </cell>
          <cell r="C204" t="str">
            <v>Notes Payable - General</v>
          </cell>
          <cell r="D204">
            <v>-84000000</v>
          </cell>
          <cell r="F204">
            <v>-67100000</v>
          </cell>
          <cell r="H204">
            <v>-16900000</v>
          </cell>
        </row>
        <row r="205">
          <cell r="A205" t="str">
            <v>Short-term Debt</v>
          </cell>
          <cell r="D205">
            <v>-83988911.189999998</v>
          </cell>
          <cell r="F205">
            <v>-67073684.32</v>
          </cell>
          <cell r="H205">
            <v>-16915226.869999997</v>
          </cell>
        </row>
        <row r="206">
          <cell r="H206">
            <v>0</v>
          </cell>
        </row>
        <row r="207">
          <cell r="A207">
            <v>224500</v>
          </cell>
          <cell r="C207" t="str">
            <v>Other Long-Term Debt - Current Portion</v>
          </cell>
          <cell r="D207">
            <v>-128000000</v>
          </cell>
          <cell r="F207">
            <v>-210000000</v>
          </cell>
          <cell r="H207">
            <v>82000000</v>
          </cell>
        </row>
        <row r="208">
          <cell r="A208" t="str">
            <v>Current Portion of Long-term Debt</v>
          </cell>
          <cell r="D208">
            <v>-128000000</v>
          </cell>
          <cell r="F208">
            <v>-210000000</v>
          </cell>
          <cell r="H208">
            <v>82000000</v>
          </cell>
        </row>
        <row r="209">
          <cell r="H209">
            <v>0</v>
          </cell>
        </row>
        <row r="210">
          <cell r="A210">
            <v>233059</v>
          </cell>
          <cell r="C210" t="str">
            <v>Money Pool - PEPCO</v>
          </cell>
          <cell r="D210">
            <v>-95934667.930000007</v>
          </cell>
          <cell r="F210">
            <v>351044.55</v>
          </cell>
          <cell r="H210">
            <v>-96285712.480000004</v>
          </cell>
        </row>
        <row r="211">
          <cell r="A211" t="str">
            <v>Money Pool Lendings</v>
          </cell>
          <cell r="D211">
            <v>-95934667.930000007</v>
          </cell>
          <cell r="F211">
            <v>351044.55</v>
          </cell>
          <cell r="H211">
            <v>-96285712.480000004</v>
          </cell>
        </row>
        <row r="212">
          <cell r="H212">
            <v>0</v>
          </cell>
        </row>
        <row r="213">
          <cell r="A213">
            <v>184100</v>
          </cell>
          <cell r="C213" t="str">
            <v>Clearing-Goods Received/Invoice Receive</v>
          </cell>
          <cell r="D213">
            <v>-2151751.84</v>
          </cell>
          <cell r="F213">
            <v>-1562144.08</v>
          </cell>
          <cell r="H213">
            <v>-589607.75999999978</v>
          </cell>
        </row>
        <row r="214">
          <cell r="A214">
            <v>232000</v>
          </cell>
          <cell r="C214" t="str">
            <v>Accounts Payable Reconciliation - Gener</v>
          </cell>
          <cell r="D214">
            <v>-12809923.83</v>
          </cell>
          <cell r="F214">
            <v>-25734120.559999999</v>
          </cell>
          <cell r="H214">
            <v>12924196.729999999</v>
          </cell>
        </row>
        <row r="215">
          <cell r="A215">
            <v>232004</v>
          </cell>
          <cell r="C215" t="str">
            <v>Cashed Checks - A/P</v>
          </cell>
          <cell r="D215">
            <v>-285026.8</v>
          </cell>
          <cell r="F215">
            <v>4684940.72</v>
          </cell>
          <cell r="H215">
            <v>-4969967.5199999996</v>
          </cell>
        </row>
        <row r="216">
          <cell r="A216">
            <v>232005</v>
          </cell>
          <cell r="C216" t="str">
            <v>Outstanding Checks-A/P Wires</v>
          </cell>
          <cell r="D216">
            <v>-0.01</v>
          </cell>
          <cell r="F216">
            <v>0</v>
          </cell>
          <cell r="H216">
            <v>-0.01</v>
          </cell>
        </row>
        <row r="217">
          <cell r="A217">
            <v>232008</v>
          </cell>
          <cell r="C217" t="str">
            <v>Outstanding Checks-Customer Refund</v>
          </cell>
          <cell r="D217">
            <v>-28876.639999999999</v>
          </cell>
          <cell r="F217">
            <v>-1671677.41</v>
          </cell>
          <cell r="H217">
            <v>1642800.77</v>
          </cell>
        </row>
        <row r="218">
          <cell r="A218">
            <v>232011</v>
          </cell>
          <cell r="C218" t="str">
            <v>Outstanding Checks - EDI/EFT</v>
          </cell>
          <cell r="D218">
            <v>0</v>
          </cell>
          <cell r="F218">
            <v>-2813.68</v>
          </cell>
          <cell r="H218">
            <v>2813.68</v>
          </cell>
        </row>
        <row r="219">
          <cell r="A219">
            <v>232012</v>
          </cell>
          <cell r="C219" t="str">
            <v>Outstanding Checks - A/P</v>
          </cell>
          <cell r="D219">
            <v>-13010599.25</v>
          </cell>
          <cell r="F219">
            <v>-18800892.890000001</v>
          </cell>
          <cell r="H219">
            <v>5790293.6400000006</v>
          </cell>
        </row>
        <row r="220">
          <cell r="A220">
            <v>232020</v>
          </cell>
          <cell r="C220" t="str">
            <v>Outstanding Checks-Customer Refund-Bank</v>
          </cell>
          <cell r="D220">
            <v>-1968149.84</v>
          </cell>
          <cell r="F220">
            <v>-152598.39000000001</v>
          </cell>
          <cell r="H220">
            <v>-1815551.4500000002</v>
          </cell>
        </row>
        <row r="221">
          <cell r="A221">
            <v>232022</v>
          </cell>
          <cell r="C221" t="str">
            <v>Outstanding Checks - Overdraft Offset</v>
          </cell>
          <cell r="D221">
            <v>12527.71</v>
          </cell>
          <cell r="F221">
            <v>74256.03</v>
          </cell>
          <cell r="H221">
            <v>-61728.32</v>
          </cell>
        </row>
        <row r="222">
          <cell r="A222">
            <v>232100</v>
          </cell>
          <cell r="C222" t="str">
            <v>Accounts Payable-Consignment Sale</v>
          </cell>
          <cell r="D222">
            <v>-3753.49</v>
          </cell>
          <cell r="F222">
            <v>-4429.53</v>
          </cell>
          <cell r="H222">
            <v>676.04</v>
          </cell>
        </row>
        <row r="223">
          <cell r="A223">
            <v>232150</v>
          </cell>
          <cell r="C223" t="str">
            <v>Accounts Payable - Internet Returns</v>
          </cell>
          <cell r="D223">
            <v>-18242.71</v>
          </cell>
          <cell r="F223">
            <v>-11568.28</v>
          </cell>
          <cell r="H223">
            <v>-6674.4299999999985</v>
          </cell>
        </row>
        <row r="224">
          <cell r="A224">
            <v>232200</v>
          </cell>
          <cell r="C224" t="str">
            <v>Accounts Payable Reconciliation Employe</v>
          </cell>
          <cell r="D224">
            <v>-11359.78</v>
          </cell>
          <cell r="F224">
            <v>-366.6</v>
          </cell>
          <cell r="H224">
            <v>-10993.18</v>
          </cell>
        </row>
        <row r="225">
          <cell r="A225">
            <v>232300</v>
          </cell>
          <cell r="C225" t="str">
            <v>Accounts Payable-(Subsidiary Account)</v>
          </cell>
          <cell r="D225">
            <v>1640</v>
          </cell>
          <cell r="F225">
            <v>0</v>
          </cell>
          <cell r="H225">
            <v>1640</v>
          </cell>
        </row>
        <row r="226">
          <cell r="A226">
            <v>232400</v>
          </cell>
          <cell r="C226" t="str">
            <v>Accounts Payable Accrual</v>
          </cell>
          <cell r="D226">
            <v>-7.0000000000000007E-2</v>
          </cell>
          <cell r="F226">
            <v>-0.06</v>
          </cell>
          <cell r="H226">
            <v>-1.0000000000000009E-2</v>
          </cell>
        </row>
        <row r="227">
          <cell r="A227">
            <v>232401</v>
          </cell>
          <cell r="C227" t="str">
            <v>Accounts Payable  - Standing Accruals</v>
          </cell>
          <cell r="D227">
            <v>-127148</v>
          </cell>
          <cell r="F227">
            <v>0</v>
          </cell>
          <cell r="H227">
            <v>-127148</v>
          </cell>
        </row>
        <row r="228">
          <cell r="A228">
            <v>232402</v>
          </cell>
          <cell r="C228" t="str">
            <v>Accounts Payable Accrual-Corporate</v>
          </cell>
          <cell r="D228">
            <v>-5489141</v>
          </cell>
          <cell r="F228">
            <v>7254496.9900000002</v>
          </cell>
          <cell r="H228">
            <v>-12743637.99</v>
          </cell>
        </row>
        <row r="229">
          <cell r="A229">
            <v>232430</v>
          </cell>
          <cell r="C229" t="str">
            <v>Accounts Payable Accrual - Purchased Po</v>
          </cell>
          <cell r="D229">
            <v>-99159425.420000002</v>
          </cell>
          <cell r="F229">
            <v>-89389133.900000006</v>
          </cell>
          <cell r="H229">
            <v>-9770291.5199999958</v>
          </cell>
        </row>
        <row r="230">
          <cell r="A230">
            <v>232455</v>
          </cell>
          <cell r="C230" t="str">
            <v>Accounts Payable-Quarterly Accruals</v>
          </cell>
          <cell r="D230">
            <v>0</v>
          </cell>
          <cell r="F230">
            <v>-19569706.649999999</v>
          </cell>
          <cell r="H230">
            <v>19569706.649999999</v>
          </cell>
        </row>
        <row r="231">
          <cell r="A231">
            <v>232456</v>
          </cell>
          <cell r="C231" t="str">
            <v>Accounts Payable-Monthly Accruals</v>
          </cell>
          <cell r="D231">
            <v>-14919195.02</v>
          </cell>
          <cell r="F231">
            <v>0</v>
          </cell>
          <cell r="H231">
            <v>-14919195.02</v>
          </cell>
        </row>
        <row r="232">
          <cell r="A232">
            <v>232500</v>
          </cell>
          <cell r="C232" t="str">
            <v>Accounts Payable-Wages Payable</v>
          </cell>
          <cell r="D232">
            <v>-132022.51999999999</v>
          </cell>
          <cell r="F232">
            <v>-219823.52</v>
          </cell>
          <cell r="H232">
            <v>87801</v>
          </cell>
        </row>
        <row r="233">
          <cell r="A233">
            <v>232502</v>
          </cell>
          <cell r="C233" t="str">
            <v>Accounts Payable-Accrued Payroll</v>
          </cell>
          <cell r="D233">
            <v>-1745571.27</v>
          </cell>
          <cell r="F233">
            <v>-1762722.67</v>
          </cell>
          <cell r="H233">
            <v>17151.399999999907</v>
          </cell>
        </row>
        <row r="234">
          <cell r="A234">
            <v>232625</v>
          </cell>
          <cell r="C234" t="str">
            <v>AP-P/R Savings &amp; Thrift Vanguard</v>
          </cell>
          <cell r="D234">
            <v>0</v>
          </cell>
          <cell r="F234">
            <v>-577.48</v>
          </cell>
          <cell r="H234">
            <v>577.48</v>
          </cell>
        </row>
        <row r="235">
          <cell r="A235">
            <v>232627</v>
          </cell>
          <cell r="C235" t="str">
            <v>AP-P/R Garnishments</v>
          </cell>
          <cell r="D235">
            <v>0</v>
          </cell>
          <cell r="F235">
            <v>-2715.17</v>
          </cell>
          <cell r="H235">
            <v>2715.17</v>
          </cell>
        </row>
        <row r="236">
          <cell r="A236">
            <v>232631</v>
          </cell>
          <cell r="C236" t="str">
            <v>AP-P/R Savings Bonds</v>
          </cell>
          <cell r="D236">
            <v>-5306.98</v>
          </cell>
          <cell r="F236">
            <v>-5771.9</v>
          </cell>
          <cell r="H236">
            <v>464.92000000000007</v>
          </cell>
        </row>
        <row r="237">
          <cell r="A237">
            <v>232645</v>
          </cell>
          <cell r="C237" t="str">
            <v>AP-P/R Deduct Pay South</v>
          </cell>
          <cell r="D237">
            <v>-206.68</v>
          </cell>
          <cell r="F237">
            <v>0</v>
          </cell>
          <cell r="H237">
            <v>-206.68</v>
          </cell>
        </row>
        <row r="238">
          <cell r="A238">
            <v>232650</v>
          </cell>
          <cell r="C238" t="str">
            <v>Accounts Payable - Third Party Supplier</v>
          </cell>
          <cell r="D238">
            <v>-37527196.789999999</v>
          </cell>
          <cell r="F238">
            <v>-21111649.82</v>
          </cell>
          <cell r="H238">
            <v>-16415546.969999999</v>
          </cell>
        </row>
        <row r="239">
          <cell r="A239">
            <v>232655</v>
          </cell>
          <cell r="C239" t="str">
            <v>Retail Customer Accounts - Credits</v>
          </cell>
          <cell r="D239">
            <v>-12342548.58</v>
          </cell>
          <cell r="F239">
            <v>-12073188.57</v>
          </cell>
          <cell r="H239">
            <v>-269360.00999999978</v>
          </cell>
        </row>
        <row r="240">
          <cell r="A240" t="str">
            <v>Accounts Payable</v>
          </cell>
          <cell r="D240">
            <v>-201721278.81</v>
          </cell>
          <cell r="F240">
            <v>-180062207.41999999</v>
          </cell>
          <cell r="H240">
            <v>-21659071.390000015</v>
          </cell>
        </row>
        <row r="241">
          <cell r="H241">
            <v>0</v>
          </cell>
        </row>
        <row r="242">
          <cell r="A242">
            <v>236200</v>
          </cell>
          <cell r="C242" t="str">
            <v>State Income Taxes Accrued - Current</v>
          </cell>
          <cell r="D242">
            <v>-50439827.649999999</v>
          </cell>
          <cell r="F242">
            <v>-34409366.770000003</v>
          </cell>
          <cell r="H242">
            <v>-16030460.879999995</v>
          </cell>
        </row>
        <row r="243">
          <cell r="A243">
            <v>236250</v>
          </cell>
          <cell r="C243" t="str">
            <v>Taxes Accrued - Taxes other than income</v>
          </cell>
          <cell r="D243">
            <v>-39625267.729999997</v>
          </cell>
          <cell r="F243">
            <v>-38429537.719999999</v>
          </cell>
          <cell r="H243">
            <v>-1195730.0099999979</v>
          </cell>
        </row>
        <row r="244">
          <cell r="A244" t="str">
            <v>Taxes Accrued</v>
          </cell>
          <cell r="D244">
            <v>-90065095.379999995</v>
          </cell>
          <cell r="F244">
            <v>-72838904.489999995</v>
          </cell>
          <cell r="H244">
            <v>-17226190.890000001</v>
          </cell>
        </row>
        <row r="245">
          <cell r="H245">
            <v>0</v>
          </cell>
        </row>
        <row r="246">
          <cell r="A246">
            <v>237100</v>
          </cell>
          <cell r="C246" t="str">
            <v>Interest Accrued - Customer Deposits</v>
          </cell>
          <cell r="D246">
            <v>-4800745.7</v>
          </cell>
          <cell r="F246">
            <v>-3861687.27</v>
          </cell>
          <cell r="H246">
            <v>-939058.43000000017</v>
          </cell>
        </row>
        <row r="247">
          <cell r="A247">
            <v>237110</v>
          </cell>
          <cell r="C247" t="str">
            <v>Interest Accrued - Customer Deposits -</v>
          </cell>
          <cell r="D247">
            <v>-26321.83</v>
          </cell>
          <cell r="F247">
            <v>-27755.67</v>
          </cell>
          <cell r="H247">
            <v>1433.8399999999965</v>
          </cell>
        </row>
        <row r="248">
          <cell r="A248">
            <v>237200</v>
          </cell>
          <cell r="C248" t="str">
            <v>Interest Accrued - First Mortage Bonds</v>
          </cell>
          <cell r="D248">
            <v>-10177119.460000001</v>
          </cell>
          <cell r="F248">
            <v>-10454897.23</v>
          </cell>
          <cell r="H248">
            <v>277777.76999999955</v>
          </cell>
        </row>
        <row r="249">
          <cell r="A249">
            <v>237400</v>
          </cell>
          <cell r="C249" t="str">
            <v>Interest Accrued - Other</v>
          </cell>
          <cell r="D249">
            <v>-432554.66</v>
          </cell>
          <cell r="F249">
            <v>-178250.03</v>
          </cell>
          <cell r="H249">
            <v>-254304.62999999998</v>
          </cell>
        </row>
        <row r="250">
          <cell r="A250">
            <v>237600</v>
          </cell>
          <cell r="C250" t="str">
            <v>Interest Accrued - Medium Term Notes</v>
          </cell>
          <cell r="D250">
            <v>-1302083.33</v>
          </cell>
          <cell r="F250">
            <v>-2416250</v>
          </cell>
          <cell r="H250">
            <v>1114166.67</v>
          </cell>
        </row>
        <row r="251">
          <cell r="A251">
            <v>237900</v>
          </cell>
          <cell r="C251" t="str">
            <v>Interest Accrued - Interco</v>
          </cell>
          <cell r="D251">
            <v>-309323.75</v>
          </cell>
          <cell r="F251">
            <v>0</v>
          </cell>
          <cell r="H251">
            <v>-309323.75</v>
          </cell>
        </row>
        <row r="252">
          <cell r="A252" t="str">
            <v>Interest Accrued</v>
          </cell>
          <cell r="D252">
            <v>-17048148.73</v>
          </cell>
          <cell r="F252">
            <v>-16938840.199999999</v>
          </cell>
          <cell r="H252">
            <v>-109308.53000000119</v>
          </cell>
        </row>
        <row r="253">
          <cell r="H253">
            <v>0</v>
          </cell>
        </row>
        <row r="254">
          <cell r="A254">
            <v>243000</v>
          </cell>
          <cell r="C254" t="str">
            <v>Obligations under Capital Lease - Gener</v>
          </cell>
          <cell r="D254">
            <v>-5952680.0700000003</v>
          </cell>
          <cell r="F254">
            <v>-5494854.2699999996</v>
          </cell>
          <cell r="H254">
            <v>-457825.80000000075</v>
          </cell>
        </row>
        <row r="255">
          <cell r="A255" t="str">
            <v>Current Portion of Capital Lease Obligation</v>
          </cell>
          <cell r="D255">
            <v>-5952680.0700000003</v>
          </cell>
          <cell r="F255">
            <v>-5494854.2699999996</v>
          </cell>
          <cell r="H255">
            <v>-457825.80000000075</v>
          </cell>
        </row>
        <row r="256">
          <cell r="H256">
            <v>0</v>
          </cell>
        </row>
        <row r="257">
          <cell r="A257">
            <v>236700</v>
          </cell>
          <cell r="C257" t="str">
            <v>FIN 48 Federal Interest &amp; Tax Liability</v>
          </cell>
          <cell r="D257">
            <v>-53859284</v>
          </cell>
          <cell r="F257">
            <v>0</v>
          </cell>
          <cell r="H257">
            <v>-53859284</v>
          </cell>
        </row>
        <row r="258">
          <cell r="A258">
            <v>236750</v>
          </cell>
          <cell r="C258" t="str">
            <v>FIN 48 State Interest &amp; Tax Liability-C</v>
          </cell>
          <cell r="D258">
            <v>-13968542.380000001</v>
          </cell>
          <cell r="F258">
            <v>0</v>
          </cell>
          <cell r="H258">
            <v>-13968542.380000001</v>
          </cell>
        </row>
        <row r="259">
          <cell r="A259" t="str">
            <v>Interest &amp; Tax Liab-Uncertain Tax Positions</v>
          </cell>
          <cell r="D259">
            <v>-67827826.379999995</v>
          </cell>
          <cell r="F259">
            <v>0</v>
          </cell>
          <cell r="H259">
            <v>-67827826.379999995</v>
          </cell>
        </row>
        <row r="260">
          <cell r="H260">
            <v>0</v>
          </cell>
        </row>
        <row r="261">
          <cell r="A261">
            <v>235120</v>
          </cell>
          <cell r="C261" t="str">
            <v>Customer Deposits - MD</v>
          </cell>
          <cell r="D261">
            <v>-17716309.609999999</v>
          </cell>
          <cell r="F261">
            <v>-15221506.880000001</v>
          </cell>
          <cell r="H261">
            <v>-2494802.7299999986</v>
          </cell>
        </row>
        <row r="262">
          <cell r="A262">
            <v>235140</v>
          </cell>
          <cell r="C262" t="str">
            <v>Customer Deposits - Washington DC</v>
          </cell>
          <cell r="D262">
            <v>-15977464.01</v>
          </cell>
          <cell r="F262">
            <v>-14515760.49</v>
          </cell>
          <cell r="H262">
            <v>-1461703.5199999996</v>
          </cell>
        </row>
        <row r="263">
          <cell r="A263">
            <v>235160</v>
          </cell>
          <cell r="C263" t="str">
            <v>Customer Deposits - Inactive</v>
          </cell>
          <cell r="D263">
            <v>-164591.29</v>
          </cell>
          <cell r="F263">
            <v>-158855.59</v>
          </cell>
          <cell r="H263">
            <v>-5735.7000000000116</v>
          </cell>
        </row>
        <row r="264">
          <cell r="A264">
            <v>241000</v>
          </cell>
          <cell r="C264" t="str">
            <v>Tax Collections Payable - General</v>
          </cell>
          <cell r="D264">
            <v>-305.73</v>
          </cell>
          <cell r="F264">
            <v>-305.73</v>
          </cell>
          <cell r="H264">
            <v>0</v>
          </cell>
        </row>
        <row r="265">
          <cell r="A265">
            <v>241107</v>
          </cell>
          <cell r="C265" t="str">
            <v>P/R Local Payable</v>
          </cell>
          <cell r="D265">
            <v>-54.33</v>
          </cell>
          <cell r="F265">
            <v>0</v>
          </cell>
          <cell r="H265">
            <v>-54.33</v>
          </cell>
        </row>
        <row r="266">
          <cell r="A266">
            <v>241200</v>
          </cell>
          <cell r="C266" t="str">
            <v>Maryland Environmental Surcharge</v>
          </cell>
          <cell r="D266">
            <v>-241801.22</v>
          </cell>
          <cell r="F266">
            <v>-157905.23000000001</v>
          </cell>
          <cell r="H266">
            <v>-83895.989999999991</v>
          </cell>
        </row>
        <row r="267">
          <cell r="A267">
            <v>241300</v>
          </cell>
          <cell r="C267" t="str">
            <v>Maryland Sales Tax Payable</v>
          </cell>
          <cell r="D267">
            <v>-1279147.72</v>
          </cell>
          <cell r="F267">
            <v>-1206294.1299999999</v>
          </cell>
          <cell r="H267">
            <v>-72853.590000000084</v>
          </cell>
        </row>
        <row r="268">
          <cell r="A268">
            <v>241335</v>
          </cell>
          <cell r="C268" t="str">
            <v>Gross Receipts Tax Payable</v>
          </cell>
          <cell r="D268">
            <v>-722664.03</v>
          </cell>
          <cell r="F268">
            <v>0</v>
          </cell>
          <cell r="H268">
            <v>-722664.03</v>
          </cell>
        </row>
        <row r="269">
          <cell r="A269">
            <v>241340</v>
          </cell>
          <cell r="C269" t="str">
            <v>G/R Tax Payable-Washington DC</v>
          </cell>
          <cell r="D269">
            <v>-7261247.8899999997</v>
          </cell>
          <cell r="F269">
            <v>-11386591.02</v>
          </cell>
          <cell r="H269">
            <v>4125343.13</v>
          </cell>
        </row>
        <row r="270">
          <cell r="A270">
            <v>241365</v>
          </cell>
          <cell r="C270" t="str">
            <v>Washington DC Sales Tax Payable</v>
          </cell>
          <cell r="D270">
            <v>-1381638.18</v>
          </cell>
          <cell r="F270">
            <v>-1059179.9099999999</v>
          </cell>
          <cell r="H270">
            <v>-322458.27</v>
          </cell>
        </row>
        <row r="271">
          <cell r="A271">
            <v>241375</v>
          </cell>
          <cell r="C271" t="str">
            <v>Sales Taxes Payable</v>
          </cell>
          <cell r="D271">
            <v>73329.61</v>
          </cell>
          <cell r="F271">
            <v>-201292.1</v>
          </cell>
          <cell r="H271">
            <v>274621.71000000002</v>
          </cell>
        </row>
        <row r="272">
          <cell r="A272">
            <v>241750</v>
          </cell>
          <cell r="C272" t="str">
            <v>PG County Energy Tax Payable</v>
          </cell>
          <cell r="D272">
            <v>-7320778.8499999996</v>
          </cell>
          <cell r="F272">
            <v>-5938644.0700000003</v>
          </cell>
          <cell r="H272">
            <v>-1382134.7799999993</v>
          </cell>
        </row>
        <row r="273">
          <cell r="A273">
            <v>242000</v>
          </cell>
          <cell r="C273" t="str">
            <v>Accrued Liab-General</v>
          </cell>
          <cell r="D273">
            <v>-892127.59</v>
          </cell>
          <cell r="F273">
            <v>-72914309.219999999</v>
          </cell>
          <cell r="H273">
            <v>72022181.629999995</v>
          </cell>
        </row>
        <row r="274">
          <cell r="A274">
            <v>242009</v>
          </cell>
          <cell r="C274" t="str">
            <v>Accrued Liab-Environmental Site Exp - S</v>
          </cell>
          <cell r="D274">
            <v>-65000</v>
          </cell>
          <cell r="F274">
            <v>-85000</v>
          </cell>
          <cell r="H274">
            <v>20000</v>
          </cell>
        </row>
        <row r="275">
          <cell r="A275">
            <v>242018</v>
          </cell>
          <cell r="C275" t="str">
            <v>Accrued Liab-Environmental Fees</v>
          </cell>
          <cell r="D275">
            <v>-524030.78</v>
          </cell>
          <cell r="F275">
            <v>-564280.77</v>
          </cell>
          <cell r="H275">
            <v>40249.989999999991</v>
          </cell>
        </row>
        <row r="276">
          <cell r="A276">
            <v>242200</v>
          </cell>
          <cell r="C276" t="str">
            <v>Accrued Liab-Required Health Claims Res</v>
          </cell>
          <cell r="D276">
            <v>-1425050</v>
          </cell>
          <cell r="F276">
            <v>-1670899</v>
          </cell>
          <cell r="H276">
            <v>245849</v>
          </cell>
        </row>
        <row r="277">
          <cell r="A277">
            <v>242201</v>
          </cell>
          <cell r="C277" t="str">
            <v>Accrued Liab-General Liability</v>
          </cell>
          <cell r="D277">
            <v>-1446713.51</v>
          </cell>
          <cell r="F277">
            <v>-1257933.5900000001</v>
          </cell>
          <cell r="H277">
            <v>-188779.91999999993</v>
          </cell>
        </row>
        <row r="278">
          <cell r="A278">
            <v>242202</v>
          </cell>
          <cell r="C278" t="str">
            <v>Accrued Liabilities - Workers Comp - Cu</v>
          </cell>
          <cell r="D278">
            <v>-4607990.21</v>
          </cell>
          <cell r="F278">
            <v>-4989976.37</v>
          </cell>
          <cell r="H278">
            <v>381986.16000000015</v>
          </cell>
        </row>
        <row r="279">
          <cell r="A279">
            <v>242204</v>
          </cell>
          <cell r="C279" t="str">
            <v>Accrued Liab-Auto Liability</v>
          </cell>
          <cell r="D279">
            <v>-695040.76</v>
          </cell>
          <cell r="F279">
            <v>-500000</v>
          </cell>
          <cell r="H279">
            <v>-195040.76</v>
          </cell>
        </row>
        <row r="280">
          <cell r="A280">
            <v>242208</v>
          </cell>
          <cell r="C280" t="str">
            <v>Accrued Liabilities - Disability - Curr</v>
          </cell>
          <cell r="D280">
            <v>-1895830.2</v>
          </cell>
          <cell r="F280">
            <v>-1405273.63</v>
          </cell>
          <cell r="H280">
            <v>-490556.57000000007</v>
          </cell>
        </row>
        <row r="281">
          <cell r="A281">
            <v>242209</v>
          </cell>
          <cell r="C281" t="str">
            <v>Accrued Liabilities - Surviving Spouse</v>
          </cell>
          <cell r="D281">
            <v>-68128.320000000007</v>
          </cell>
          <cell r="F281">
            <v>0</v>
          </cell>
          <cell r="H281">
            <v>-68128.320000000007</v>
          </cell>
        </row>
        <row r="282">
          <cell r="A282">
            <v>242300</v>
          </cell>
          <cell r="C282" t="str">
            <v>Accrued Liab-Unclaimed Monies</v>
          </cell>
          <cell r="D282">
            <v>-738880.57</v>
          </cell>
          <cell r="F282">
            <v>-622422.66</v>
          </cell>
          <cell r="H282">
            <v>-116457.90999999992</v>
          </cell>
        </row>
        <row r="283">
          <cell r="A283">
            <v>242350</v>
          </cell>
          <cell r="C283" t="str">
            <v>Accrued Liab - Reliable Energy Trust Fu</v>
          </cell>
          <cell r="D283">
            <v>0</v>
          </cell>
          <cell r="F283">
            <v>-2238502.86</v>
          </cell>
          <cell r="H283">
            <v>2238502.86</v>
          </cell>
        </row>
        <row r="284">
          <cell r="A284">
            <v>242400</v>
          </cell>
          <cell r="C284" t="str">
            <v>Accrued Liab-AIP</v>
          </cell>
          <cell r="D284">
            <v>-2364572.9900000002</v>
          </cell>
          <cell r="F284">
            <v>0</v>
          </cell>
          <cell r="H284">
            <v>-2364572.9900000002</v>
          </cell>
        </row>
        <row r="285">
          <cell r="A285">
            <v>242415</v>
          </cell>
          <cell r="C285" t="str">
            <v>Accrued Severance</v>
          </cell>
          <cell r="D285">
            <v>-20234.07</v>
          </cell>
          <cell r="F285">
            <v>-1479294.18</v>
          </cell>
          <cell r="H285">
            <v>1459060.1099999999</v>
          </cell>
        </row>
        <row r="286">
          <cell r="A286">
            <v>242440</v>
          </cell>
          <cell r="C286" t="str">
            <v>Accrued Liability - Directors' Fees - C</v>
          </cell>
          <cell r="D286">
            <v>-104000</v>
          </cell>
          <cell r="F286">
            <v>-104000</v>
          </cell>
          <cell r="H286">
            <v>0</v>
          </cell>
        </row>
        <row r="287">
          <cell r="A287">
            <v>242442</v>
          </cell>
          <cell r="C287" t="str">
            <v>Accrued Liability - Term/Employ Contrac</v>
          </cell>
          <cell r="D287">
            <v>-171028.56</v>
          </cell>
          <cell r="F287">
            <v>-171028.56</v>
          </cell>
          <cell r="H287">
            <v>0</v>
          </cell>
        </row>
        <row r="288">
          <cell r="A288">
            <v>242449</v>
          </cell>
          <cell r="C288" t="str">
            <v>Accrued Liabilities - SERP - Current</v>
          </cell>
          <cell r="D288">
            <v>-1037181</v>
          </cell>
          <cell r="F288">
            <v>0</v>
          </cell>
          <cell r="H288">
            <v>-1037181</v>
          </cell>
        </row>
        <row r="289">
          <cell r="A289">
            <v>242461</v>
          </cell>
          <cell r="C289" t="str">
            <v>Accrued Liab-Safety Incentive</v>
          </cell>
          <cell r="D289">
            <v>-276422.14</v>
          </cell>
          <cell r="F289">
            <v>-304558.2</v>
          </cell>
          <cell r="H289">
            <v>28136.059999999998</v>
          </cell>
        </row>
        <row r="290">
          <cell r="A290">
            <v>242466</v>
          </cell>
          <cell r="C290" t="str">
            <v>Accrued Liability - Prime Rate Deferred</v>
          </cell>
          <cell r="D290">
            <v>-1191.1199999999999</v>
          </cell>
          <cell r="F290">
            <v>-5329.06</v>
          </cell>
          <cell r="H290">
            <v>4137.9400000000005</v>
          </cell>
        </row>
        <row r="291">
          <cell r="A291">
            <v>242467</v>
          </cell>
          <cell r="C291" t="str">
            <v>Accrued Liability - Executive</v>
          </cell>
          <cell r="D291">
            <v>-77566.289999999994</v>
          </cell>
          <cell r="F291">
            <v>0</v>
          </cell>
          <cell r="H291">
            <v>-77566.289999999994</v>
          </cell>
        </row>
        <row r="292">
          <cell r="A292">
            <v>242497</v>
          </cell>
          <cell r="C292" t="str">
            <v>Accrued Liab-Sick Pay Carryover</v>
          </cell>
          <cell r="D292">
            <v>-6491635.5</v>
          </cell>
          <cell r="F292">
            <v>-6102686.3399999999</v>
          </cell>
          <cell r="H292">
            <v>-388949.16000000015</v>
          </cell>
        </row>
        <row r="293">
          <cell r="A293">
            <v>242498</v>
          </cell>
          <cell r="C293" t="str">
            <v>Accrued Liab-Vacation</v>
          </cell>
          <cell r="D293">
            <v>-8910628.6799999997</v>
          </cell>
          <cell r="F293">
            <v>-8977717.7699999996</v>
          </cell>
          <cell r="H293">
            <v>67089.089999999851</v>
          </cell>
        </row>
        <row r="294">
          <cell r="A294">
            <v>242531</v>
          </cell>
          <cell r="C294" t="str">
            <v>Accrued Liab - Cashier's Account</v>
          </cell>
          <cell r="D294">
            <v>54764.72</v>
          </cell>
          <cell r="F294">
            <v>-187069.1</v>
          </cell>
          <cell r="H294">
            <v>241833.82</v>
          </cell>
        </row>
        <row r="295">
          <cell r="A295">
            <v>242540</v>
          </cell>
          <cell r="C295" t="str">
            <v>Accrued Liab-Unclaimed Monies - Escheat</v>
          </cell>
          <cell r="D295">
            <v>-227956.09</v>
          </cell>
          <cell r="F295">
            <v>-118883.85</v>
          </cell>
          <cell r="H295">
            <v>-109072.23999999999</v>
          </cell>
        </row>
        <row r="296">
          <cell r="A296">
            <v>242625</v>
          </cell>
          <cell r="C296" t="str">
            <v>Accrued Liab - Other Energy Purchased</v>
          </cell>
          <cell r="D296">
            <v>-29343.13</v>
          </cell>
          <cell r="F296">
            <v>-24897.22</v>
          </cell>
          <cell r="H296">
            <v>-4445.91</v>
          </cell>
        </row>
        <row r="297">
          <cell r="A297">
            <v>242634</v>
          </cell>
          <cell r="C297" t="str">
            <v>Accrued Liability - MD SOS Collateral</v>
          </cell>
          <cell r="D297">
            <v>-1200000</v>
          </cell>
          <cell r="F297">
            <v>0</v>
          </cell>
          <cell r="H297">
            <v>-1200000</v>
          </cell>
        </row>
        <row r="298">
          <cell r="A298">
            <v>242636</v>
          </cell>
          <cell r="C298" t="str">
            <v>Accrued Liability - Retail Supplier Dep</v>
          </cell>
          <cell r="D298">
            <v>-25494.37</v>
          </cell>
          <cell r="F298">
            <v>0</v>
          </cell>
          <cell r="H298">
            <v>-25494.37</v>
          </cell>
        </row>
        <row r="299">
          <cell r="A299">
            <v>253311</v>
          </cell>
          <cell r="C299" t="str">
            <v>Acc Liab - Deffered Comp ST - Active Pl</v>
          </cell>
          <cell r="D299">
            <v>-1000000</v>
          </cell>
          <cell r="F299">
            <v>0</v>
          </cell>
          <cell r="H299">
            <v>-1000000</v>
          </cell>
        </row>
        <row r="300">
          <cell r="A300">
            <v>253312</v>
          </cell>
          <cell r="C300" t="str">
            <v>Acc Liab - Deffered Comp ST -Old Plans</v>
          </cell>
          <cell r="D300">
            <v>-2670000</v>
          </cell>
          <cell r="F300">
            <v>0</v>
          </cell>
          <cell r="H300">
            <v>-2670000</v>
          </cell>
        </row>
        <row r="301">
          <cell r="A301" t="str">
            <v>Other</v>
          </cell>
          <cell r="D301">
            <v>-88903954.409999996</v>
          </cell>
          <cell r="F301">
            <v>-153570397.53</v>
          </cell>
          <cell r="H301">
            <v>64666443.120000005</v>
          </cell>
        </row>
        <row r="302">
          <cell r="H302">
            <v>0</v>
          </cell>
        </row>
        <row r="303">
          <cell r="A303" t="str">
            <v>Total</v>
          </cell>
          <cell r="D303">
            <v>-779442562.89999998</v>
          </cell>
          <cell r="F303">
            <v>-705627843.67999995</v>
          </cell>
          <cell r="H303">
            <v>-73814719.220000029</v>
          </cell>
        </row>
        <row r="304">
          <cell r="H304">
            <v>0</v>
          </cell>
        </row>
        <row r="305">
          <cell r="A305" t="str">
            <v>Deferred Credits</v>
          </cell>
          <cell r="H305">
            <v>0</v>
          </cell>
        </row>
        <row r="306">
          <cell r="H306">
            <v>0</v>
          </cell>
        </row>
        <row r="307">
          <cell r="A307">
            <v>254018</v>
          </cell>
          <cell r="C307" t="str">
            <v>Oth Regulated Liab - Removal Costs - FA</v>
          </cell>
          <cell r="D307">
            <v>-97642852</v>
          </cell>
          <cell r="F307">
            <v>-92672730</v>
          </cell>
          <cell r="H307">
            <v>-4970122</v>
          </cell>
        </row>
        <row r="308">
          <cell r="A308">
            <v>254170</v>
          </cell>
          <cell r="C308" t="str">
            <v>Other Reg Liabilities - Divestiture Gai</v>
          </cell>
          <cell r="D308">
            <v>-859629.22</v>
          </cell>
          <cell r="F308">
            <v>-859629.22</v>
          </cell>
          <cell r="H308">
            <v>0</v>
          </cell>
        </row>
        <row r="309">
          <cell r="A309">
            <v>254171</v>
          </cell>
          <cell r="C309" t="str">
            <v>Oth Reg Liab - Generation Procurement C</v>
          </cell>
          <cell r="D309">
            <v>0</v>
          </cell>
          <cell r="F309">
            <v>-4585355.78</v>
          </cell>
          <cell r="H309">
            <v>4585355.78</v>
          </cell>
        </row>
        <row r="310">
          <cell r="A310">
            <v>254172</v>
          </cell>
          <cell r="C310" t="str">
            <v>Oth Reg Liab - Generation Procurement C</v>
          </cell>
          <cell r="D310">
            <v>-912469.71</v>
          </cell>
          <cell r="F310">
            <v>-12519204.699999999</v>
          </cell>
          <cell r="H310">
            <v>11606734.989999998</v>
          </cell>
        </row>
        <row r="311">
          <cell r="A311">
            <v>254173</v>
          </cell>
          <cell r="C311" t="str">
            <v>Regulatory Liability - Mirant Settlemen</v>
          </cell>
          <cell r="D311">
            <v>-414611959.69</v>
          </cell>
          <cell r="F311">
            <v>0</v>
          </cell>
          <cell r="H311">
            <v>-414611959.69</v>
          </cell>
        </row>
        <row r="312">
          <cell r="A312">
            <v>254250</v>
          </cell>
          <cell r="C312" t="str">
            <v>Oth Reg Liab - Asset Retirement Obligat</v>
          </cell>
          <cell r="D312">
            <v>-362650</v>
          </cell>
          <cell r="F312">
            <v>-334022</v>
          </cell>
          <cell r="H312">
            <v>-28628</v>
          </cell>
        </row>
        <row r="313">
          <cell r="A313">
            <v>254521</v>
          </cell>
          <cell r="C313" t="str">
            <v>Other Reg Liability - MD SOS Transmissi</v>
          </cell>
          <cell r="D313">
            <v>0</v>
          </cell>
          <cell r="F313">
            <v>-771985.81</v>
          </cell>
          <cell r="H313">
            <v>771985.81</v>
          </cell>
        </row>
        <row r="314">
          <cell r="A314">
            <v>254524</v>
          </cell>
          <cell r="C314" t="str">
            <v>Other Regulatory Liability - DC SOS Ene</v>
          </cell>
          <cell r="D314">
            <v>0</v>
          </cell>
          <cell r="F314">
            <v>-1488632.82</v>
          </cell>
          <cell r="H314">
            <v>1488632.82</v>
          </cell>
        </row>
        <row r="315">
          <cell r="A315">
            <v>254525</v>
          </cell>
          <cell r="C315" t="str">
            <v>Other Reg Liability - DC SOS Transmissi</v>
          </cell>
          <cell r="D315">
            <v>-6724810.9000000004</v>
          </cell>
          <cell r="F315">
            <v>-3598988.88</v>
          </cell>
          <cell r="H315">
            <v>-3125822.0200000005</v>
          </cell>
        </row>
        <row r="316">
          <cell r="A316">
            <v>254900</v>
          </cell>
          <cell r="C316" t="str">
            <v>SFAS109-Regulatory Liability Electric</v>
          </cell>
          <cell r="D316">
            <v>-21351956.25</v>
          </cell>
          <cell r="F316">
            <v>-29931145.23</v>
          </cell>
          <cell r="H316">
            <v>8579188.9800000004</v>
          </cell>
        </row>
        <row r="317">
          <cell r="A317" t="str">
            <v>Regulatory Liabilities</v>
          </cell>
          <cell r="D317">
            <v>-542466327.76999998</v>
          </cell>
          <cell r="F317">
            <v>-146761694.44</v>
          </cell>
          <cell r="H317">
            <v>-395704633.32999998</v>
          </cell>
        </row>
        <row r="318">
          <cell r="H318">
            <v>0</v>
          </cell>
        </row>
        <row r="319">
          <cell r="A319">
            <v>190050</v>
          </cell>
          <cell r="C319" t="str">
            <v>Deferred Income Tax - Federal - NOL's -</v>
          </cell>
          <cell r="D319">
            <v>-2347112</v>
          </cell>
          <cell r="F319">
            <v>-2347112</v>
          </cell>
          <cell r="H319">
            <v>0</v>
          </cell>
        </row>
        <row r="320">
          <cell r="A320">
            <v>190100</v>
          </cell>
          <cell r="C320" t="str">
            <v>Def Inc Tx-Acc Fed Def Inc Tax</v>
          </cell>
          <cell r="D320">
            <v>180179403.84999999</v>
          </cell>
          <cell r="F320">
            <v>160135613.75</v>
          </cell>
          <cell r="H320">
            <v>20043790.099999994</v>
          </cell>
        </row>
        <row r="321">
          <cell r="A321">
            <v>190200</v>
          </cell>
          <cell r="C321" t="str">
            <v>Def Inc Tx-Acc State Def Inc Tax</v>
          </cell>
          <cell r="D321">
            <v>29813096.760000002</v>
          </cell>
          <cell r="F321">
            <v>24756794.379999999</v>
          </cell>
          <cell r="H321">
            <v>5056302.3800000027</v>
          </cell>
        </row>
        <row r="322">
          <cell r="A322">
            <v>190250</v>
          </cell>
          <cell r="C322" t="str">
            <v>Deferred Income Tax Asset-State-NOL</v>
          </cell>
          <cell r="D322">
            <v>6706033</v>
          </cell>
          <cell r="F322">
            <v>6706033</v>
          </cell>
          <cell r="H322">
            <v>0</v>
          </cell>
        </row>
        <row r="323">
          <cell r="A323">
            <v>190500</v>
          </cell>
          <cell r="C323" t="str">
            <v>Def Inc Tx-Investment Tax Credit-Federa</v>
          </cell>
          <cell r="D323">
            <v>10975244.65</v>
          </cell>
          <cell r="F323">
            <v>17260169</v>
          </cell>
          <cell r="H323">
            <v>-6284924.3499999996</v>
          </cell>
        </row>
        <row r="324">
          <cell r="A324">
            <v>190510</v>
          </cell>
          <cell r="C324" t="str">
            <v>Def Inc Tx-Investment Tax Credit-State</v>
          </cell>
          <cell r="D324">
            <v>760159.91</v>
          </cell>
          <cell r="F324">
            <v>0</v>
          </cell>
          <cell r="H324">
            <v>760159.91</v>
          </cell>
        </row>
        <row r="325">
          <cell r="A325">
            <v>282100</v>
          </cell>
          <cell r="C325" t="str">
            <v>Def Inc Tx - Property - Fed Def Inc Tax</v>
          </cell>
          <cell r="D325">
            <v>-651821030.90999997</v>
          </cell>
          <cell r="F325">
            <v>-638459778.74000001</v>
          </cell>
          <cell r="H325">
            <v>-13361252.169999957</v>
          </cell>
        </row>
        <row r="326">
          <cell r="A326">
            <v>282200</v>
          </cell>
          <cell r="C326" t="str">
            <v>Def Inc Tx - Property - State Def Inc T</v>
          </cell>
          <cell r="D326">
            <v>-82132945.480000004</v>
          </cell>
          <cell r="F326">
            <v>-86651572.480000004</v>
          </cell>
          <cell r="H326">
            <v>4518627</v>
          </cell>
        </row>
        <row r="327">
          <cell r="A327">
            <v>283100</v>
          </cell>
          <cell r="C327" t="str">
            <v>Def Inc Tax-Other-Fed Def Inc Tax</v>
          </cell>
          <cell r="D327">
            <v>-96125984.049999997</v>
          </cell>
          <cell r="F327">
            <v>-104099069.86</v>
          </cell>
          <cell r="H327">
            <v>7973085.8100000024</v>
          </cell>
        </row>
        <row r="328">
          <cell r="A328">
            <v>283150</v>
          </cell>
          <cell r="C328" t="str">
            <v>Deferred Inc Tax Liab-Federal-UTPs/Eff</v>
          </cell>
          <cell r="D328">
            <v>-2692242.49</v>
          </cell>
          <cell r="F328">
            <v>0</v>
          </cell>
          <cell r="H328">
            <v>-2692242.49</v>
          </cell>
        </row>
        <row r="329">
          <cell r="A329">
            <v>283200</v>
          </cell>
          <cell r="C329" t="str">
            <v>Def Inc Tax-Other-State Def Inc Tax</v>
          </cell>
          <cell r="D329">
            <v>-12507526.939999999</v>
          </cell>
          <cell r="F329">
            <v>-13550916.48</v>
          </cell>
          <cell r="H329">
            <v>1043389.540000001</v>
          </cell>
        </row>
        <row r="330">
          <cell r="A330" t="str">
            <v>Deferred Income Taxes</v>
          </cell>
          <cell r="D330">
            <v>-619192903.70000005</v>
          </cell>
          <cell r="F330">
            <v>-636249839.42999995</v>
          </cell>
          <cell r="H330">
            <v>17056935.7299999</v>
          </cell>
        </row>
        <row r="331">
          <cell r="H331">
            <v>0</v>
          </cell>
        </row>
        <row r="332">
          <cell r="A332">
            <v>255000</v>
          </cell>
          <cell r="C332" t="str">
            <v>Accumulated Deferred Investment Tax Cre</v>
          </cell>
          <cell r="D332">
            <v>-12491863</v>
          </cell>
          <cell r="F332">
            <v>-14526247</v>
          </cell>
          <cell r="H332">
            <v>2034384</v>
          </cell>
        </row>
        <row r="333">
          <cell r="A333" t="str">
            <v>Deferred Investment Tax Credit</v>
          </cell>
          <cell r="D333">
            <v>-12491863</v>
          </cell>
          <cell r="F333">
            <v>-14526247</v>
          </cell>
          <cell r="H333">
            <v>2034384</v>
          </cell>
        </row>
        <row r="334">
          <cell r="H334">
            <v>0</v>
          </cell>
        </row>
        <row r="335">
          <cell r="A335">
            <v>283700</v>
          </cell>
          <cell r="C335" t="str">
            <v>FIN48 Federal Interest &amp; Tax Liability-</v>
          </cell>
          <cell r="D335">
            <v>-900151.39</v>
          </cell>
          <cell r="F335">
            <v>0</v>
          </cell>
          <cell r="H335">
            <v>-900151.39</v>
          </cell>
        </row>
        <row r="336">
          <cell r="A336">
            <v>283750</v>
          </cell>
          <cell r="C336" t="str">
            <v>FIN48 State Interest &amp; Tax Liability-No</v>
          </cell>
          <cell r="D336">
            <v>-578286.04</v>
          </cell>
          <cell r="F336">
            <v>0</v>
          </cell>
          <cell r="H336">
            <v>-578286.04</v>
          </cell>
        </row>
        <row r="337">
          <cell r="A337" t="str">
            <v>Interest &amp; Tax Liab-Uncertain Tax Positions</v>
          </cell>
          <cell r="D337">
            <v>-1478437.43</v>
          </cell>
          <cell r="F337">
            <v>0</v>
          </cell>
          <cell r="H337">
            <v>-1478437.43</v>
          </cell>
        </row>
        <row r="338">
          <cell r="H338">
            <v>0</v>
          </cell>
        </row>
        <row r="339">
          <cell r="A339">
            <v>283710</v>
          </cell>
          <cell r="C339" t="str">
            <v>Federal Income Tax Payable-Non-current</v>
          </cell>
          <cell r="D339">
            <v>-104822715.04000001</v>
          </cell>
          <cell r="F339">
            <v>0</v>
          </cell>
          <cell r="H339">
            <v>-104822715.04000001</v>
          </cell>
        </row>
        <row r="340">
          <cell r="A340">
            <v>283760</v>
          </cell>
          <cell r="C340" t="str">
            <v>State Income Tax Payable-Non-current</v>
          </cell>
          <cell r="D340">
            <v>-24175915.789999999</v>
          </cell>
          <cell r="F340">
            <v>0</v>
          </cell>
          <cell r="H340">
            <v>-24175915.789999999</v>
          </cell>
        </row>
        <row r="341">
          <cell r="A341" t="str">
            <v>Income Taxes Payable</v>
          </cell>
          <cell r="D341">
            <v>-128998630.83</v>
          </cell>
          <cell r="F341">
            <v>0</v>
          </cell>
          <cell r="H341">
            <v>-128998630.83</v>
          </cell>
        </row>
        <row r="342">
          <cell r="H342">
            <v>0</v>
          </cell>
        </row>
        <row r="343">
          <cell r="A343">
            <v>242212</v>
          </cell>
          <cell r="C343" t="str">
            <v>Accrued Liabilities - Workers Comp - Lo</v>
          </cell>
          <cell r="D343">
            <v>-22480988.789999999</v>
          </cell>
          <cell r="F343">
            <v>-19872171.109999999</v>
          </cell>
          <cell r="H343">
            <v>-2608817.6799999997</v>
          </cell>
        </row>
        <row r="344">
          <cell r="A344">
            <v>242218</v>
          </cell>
          <cell r="C344" t="str">
            <v>Accrued Liabilities - Disability - Long</v>
          </cell>
          <cell r="D344">
            <v>-9672665.5999999996</v>
          </cell>
          <cell r="F344">
            <v>-10479383.970000001</v>
          </cell>
          <cell r="H344">
            <v>806718.37000000104</v>
          </cell>
        </row>
        <row r="345">
          <cell r="A345">
            <v>242219</v>
          </cell>
          <cell r="C345" t="str">
            <v>Accrued Liabilities - Surviving Spouse</v>
          </cell>
          <cell r="D345">
            <v>-665385.68000000005</v>
          </cell>
          <cell r="F345">
            <v>0</v>
          </cell>
          <cell r="H345">
            <v>-665385.68000000005</v>
          </cell>
        </row>
        <row r="346">
          <cell r="A346">
            <v>242410</v>
          </cell>
          <cell r="C346" t="str">
            <v>Acc Liab - Deffered Comp-Old Plans</v>
          </cell>
          <cell r="D346">
            <v>0</v>
          </cell>
          <cell r="F346">
            <v>-18886044.149999999</v>
          </cell>
          <cell r="H346">
            <v>18886044.149999999</v>
          </cell>
        </row>
        <row r="347">
          <cell r="A347">
            <v>242441</v>
          </cell>
          <cell r="C347" t="str">
            <v>Accrued Liability - Directors' Fees - L</v>
          </cell>
          <cell r="D347">
            <v>-254393</v>
          </cell>
          <cell r="F347">
            <v>-339363</v>
          </cell>
          <cell r="H347">
            <v>84970</v>
          </cell>
        </row>
        <row r="348">
          <cell r="A348">
            <v>242443</v>
          </cell>
          <cell r="C348" t="str">
            <v>Accrued Liability - Term/Employ Contrac</v>
          </cell>
          <cell r="D348">
            <v>-1794812.06</v>
          </cell>
          <cell r="F348">
            <v>-1905605.06</v>
          </cell>
          <cell r="H348">
            <v>110793</v>
          </cell>
        </row>
        <row r="349">
          <cell r="A349">
            <v>242450</v>
          </cell>
          <cell r="C349" t="str">
            <v>Accrued Liab-SERP</v>
          </cell>
          <cell r="D349">
            <v>-1631828.12</v>
          </cell>
          <cell r="F349">
            <v>-1703013.88</v>
          </cell>
          <cell r="H349">
            <v>71185.759999999776</v>
          </cell>
        </row>
        <row r="350">
          <cell r="A350">
            <v>242465</v>
          </cell>
          <cell r="C350" t="str">
            <v>Acc Liab - Deffered Comp - Active Plans</v>
          </cell>
          <cell r="D350">
            <v>0</v>
          </cell>
          <cell r="F350">
            <v>-5037706.41</v>
          </cell>
          <cell r="H350">
            <v>5037706.41</v>
          </cell>
        </row>
        <row r="351">
          <cell r="A351">
            <v>242611</v>
          </cell>
          <cell r="C351" t="str">
            <v>Accrued Liab-OPEB</v>
          </cell>
          <cell r="D351">
            <v>-57351015.609999999</v>
          </cell>
          <cell r="F351">
            <v>-69320331.790000007</v>
          </cell>
          <cell r="H351">
            <v>11969316.180000007</v>
          </cell>
        </row>
        <row r="352">
          <cell r="A352">
            <v>253000</v>
          </cell>
          <cell r="C352" t="str">
            <v>Deferred Credits-General</v>
          </cell>
          <cell r="D352">
            <v>-1026282.3</v>
          </cell>
          <cell r="F352">
            <v>-1023299.89</v>
          </cell>
          <cell r="H352">
            <v>-2982.4100000000326</v>
          </cell>
        </row>
        <row r="353">
          <cell r="A353">
            <v>253020</v>
          </cell>
          <cell r="C353" t="str">
            <v>Deferred Credit-Customer Deposits-Spec</v>
          </cell>
          <cell r="D353">
            <v>-55200.03</v>
          </cell>
          <cell r="F353">
            <v>-75299.850000000006</v>
          </cell>
          <cell r="H353">
            <v>20099.820000000007</v>
          </cell>
        </row>
        <row r="354">
          <cell r="A354">
            <v>253021</v>
          </cell>
          <cell r="C354" t="str">
            <v>Deferred Credit-Customer Deposits-Spec</v>
          </cell>
          <cell r="D354">
            <v>-3038085.4</v>
          </cell>
          <cell r="F354">
            <v>-918205.7</v>
          </cell>
          <cell r="H354">
            <v>-2119879.7000000002</v>
          </cell>
        </row>
        <row r="355">
          <cell r="A355">
            <v>253023</v>
          </cell>
          <cell r="C355" t="str">
            <v>Deferred Credit-Special Billing</v>
          </cell>
          <cell r="D355">
            <v>-783336.1</v>
          </cell>
          <cell r="F355">
            <v>-640206.6</v>
          </cell>
          <cell r="H355">
            <v>-143129.5</v>
          </cell>
        </row>
        <row r="356">
          <cell r="A356">
            <v>253028</v>
          </cell>
          <cell r="C356" t="str">
            <v>Deferred Credit - CIS Transfers</v>
          </cell>
          <cell r="D356">
            <v>-27398.240000000002</v>
          </cell>
          <cell r="F356">
            <v>-49399.65</v>
          </cell>
          <cell r="H356">
            <v>22001.41</v>
          </cell>
        </row>
        <row r="357">
          <cell r="A357">
            <v>253307</v>
          </cell>
          <cell r="C357" t="str">
            <v>Acc Liab - Deffered Comp LT -Old Plans</v>
          </cell>
          <cell r="D357">
            <v>-18678940.559999999</v>
          </cell>
          <cell r="F357">
            <v>0</v>
          </cell>
          <cell r="H357">
            <v>-18678940.559999999</v>
          </cell>
        </row>
        <row r="358">
          <cell r="A358">
            <v>253310</v>
          </cell>
          <cell r="C358" t="str">
            <v>Acc Liab - Deffered Comp LT - Active Pl</v>
          </cell>
          <cell r="D358">
            <v>-3430219.72</v>
          </cell>
          <cell r="F358">
            <v>0</v>
          </cell>
          <cell r="H358">
            <v>-3430219.72</v>
          </cell>
        </row>
        <row r="359">
          <cell r="A359">
            <v>253370</v>
          </cell>
          <cell r="C359" t="str">
            <v>Deferred Credits - Safe Harbor Leases</v>
          </cell>
          <cell r="D359">
            <v>0</v>
          </cell>
          <cell r="F359">
            <v>-188133.39</v>
          </cell>
          <cell r="H359">
            <v>188133.39</v>
          </cell>
        </row>
        <row r="360">
          <cell r="A360">
            <v>254000</v>
          </cell>
          <cell r="C360" t="str">
            <v>Other Long-Term Liabilities</v>
          </cell>
          <cell r="D360">
            <v>-2750000</v>
          </cell>
          <cell r="F360">
            <v>-2500000</v>
          </cell>
          <cell r="H360">
            <v>-250000</v>
          </cell>
        </row>
        <row r="361">
          <cell r="A361">
            <v>254201</v>
          </cell>
          <cell r="C361" t="str">
            <v>Accrued Liab-Environmental Site Exp - L</v>
          </cell>
          <cell r="D361">
            <v>-2352000.27</v>
          </cell>
          <cell r="F361">
            <v>-2415000.27</v>
          </cell>
          <cell r="H361">
            <v>63000</v>
          </cell>
        </row>
        <row r="362">
          <cell r="A362" t="str">
            <v>Other</v>
          </cell>
          <cell r="D362">
            <v>-125992551.48</v>
          </cell>
          <cell r="F362">
            <v>-135353164.72</v>
          </cell>
          <cell r="H362">
            <v>9360613.2399999946</v>
          </cell>
        </row>
        <row r="363">
          <cell r="H363">
            <v>0</v>
          </cell>
        </row>
        <row r="364">
          <cell r="A364" t="str">
            <v>Total</v>
          </cell>
          <cell r="D364">
            <v>-1430620714.21</v>
          </cell>
          <cell r="F364">
            <v>-932890945.59000003</v>
          </cell>
          <cell r="H364">
            <v>-497729768.62</v>
          </cell>
        </row>
        <row r="365">
          <cell r="H365">
            <v>0</v>
          </cell>
        </row>
        <row r="366">
          <cell r="A366" t="str">
            <v>Long-term Debt</v>
          </cell>
          <cell r="H366">
            <v>0</v>
          </cell>
        </row>
        <row r="367">
          <cell r="H367">
            <v>0</v>
          </cell>
        </row>
        <row r="368">
          <cell r="A368">
            <v>221100</v>
          </cell>
          <cell r="C368" t="str">
            <v>Bonds Payable - First Mortage Bonds</v>
          </cell>
          <cell r="D368">
            <v>-1063800000</v>
          </cell>
          <cell r="F368">
            <v>-941800000</v>
          </cell>
          <cell r="H368">
            <v>-122000000</v>
          </cell>
        </row>
        <row r="369">
          <cell r="A369">
            <v>224200</v>
          </cell>
          <cell r="C369" t="str">
            <v>Other Long-Term Debt - Medium Term Note</v>
          </cell>
          <cell r="D369">
            <v>-50000000</v>
          </cell>
          <cell r="F369">
            <v>-50000000</v>
          </cell>
          <cell r="H369">
            <v>0</v>
          </cell>
        </row>
        <row r="370">
          <cell r="A370">
            <v>226000</v>
          </cell>
          <cell r="C370" t="str">
            <v>Bonds Payable-Unamortized Discount - Ge</v>
          </cell>
          <cell r="D370">
            <v>2101919.0499999998</v>
          </cell>
          <cell r="F370">
            <v>1825500.41</v>
          </cell>
          <cell r="H370">
            <v>276418.6399999999</v>
          </cell>
        </row>
        <row r="371">
          <cell r="A371" t="str">
            <v>Long-term Debt</v>
          </cell>
          <cell r="D371">
            <v>-1111698080.95</v>
          </cell>
          <cell r="F371">
            <v>-989974499.59000003</v>
          </cell>
          <cell r="H371">
            <v>-121723581.36000001</v>
          </cell>
        </row>
        <row r="372">
          <cell r="H372">
            <v>0</v>
          </cell>
        </row>
        <row r="373">
          <cell r="A373">
            <v>227000</v>
          </cell>
          <cell r="C373" t="str">
            <v>Obligations under Capital Lease - Noncu</v>
          </cell>
          <cell r="D373">
            <v>-105179418.7</v>
          </cell>
          <cell r="F373">
            <v>-110930327.95999999</v>
          </cell>
          <cell r="H373">
            <v>5750909.2599999905</v>
          </cell>
        </row>
        <row r="374">
          <cell r="A374" t="str">
            <v>Long-term Capital Lease Obligation</v>
          </cell>
          <cell r="D374">
            <v>-105179418.7</v>
          </cell>
          <cell r="F374">
            <v>-110930327.95999999</v>
          </cell>
          <cell r="H374">
            <v>5750909.2599999905</v>
          </cell>
        </row>
        <row r="375">
          <cell r="H375">
            <v>0</v>
          </cell>
        </row>
        <row r="376">
          <cell r="A376" t="str">
            <v>Long-term Debt</v>
          </cell>
          <cell r="D376">
            <v>-1216877499.6500001</v>
          </cell>
          <cell r="F376">
            <v>-1100904827.55</v>
          </cell>
          <cell r="H376">
            <v>-115972672.10000014</v>
          </cell>
        </row>
        <row r="377">
          <cell r="H377">
            <v>0</v>
          </cell>
        </row>
        <row r="378">
          <cell r="A378" t="str">
            <v>Capitalization</v>
          </cell>
          <cell r="H378">
            <v>0</v>
          </cell>
        </row>
        <row r="379">
          <cell r="H379">
            <v>0</v>
          </cell>
        </row>
        <row r="380">
          <cell r="A380">
            <v>201000</v>
          </cell>
          <cell r="C380" t="str">
            <v>Common Stock Issued - General</v>
          </cell>
          <cell r="D380">
            <v>-1</v>
          </cell>
          <cell r="F380">
            <v>-1</v>
          </cell>
          <cell r="H380">
            <v>0</v>
          </cell>
        </row>
        <row r="381">
          <cell r="A381" t="str">
            <v>Common Stock</v>
          </cell>
          <cell r="D381">
            <v>-1</v>
          </cell>
          <cell r="F381">
            <v>-1</v>
          </cell>
          <cell r="H381">
            <v>0</v>
          </cell>
        </row>
        <row r="382">
          <cell r="H382">
            <v>0</v>
          </cell>
        </row>
        <row r="383">
          <cell r="A383">
            <v>207000</v>
          </cell>
          <cell r="C383" t="str">
            <v>Premium on Capital Stock - General</v>
          </cell>
          <cell r="D383">
            <v>-8100463.75</v>
          </cell>
          <cell r="F383">
            <v>-8100463.75</v>
          </cell>
          <cell r="H383">
            <v>0</v>
          </cell>
        </row>
        <row r="384">
          <cell r="A384">
            <v>209000</v>
          </cell>
          <cell r="C384" t="str">
            <v>Reduction in Par Value - Capital Stock</v>
          </cell>
          <cell r="D384">
            <v>-496274514</v>
          </cell>
          <cell r="F384">
            <v>-496274514</v>
          </cell>
          <cell r="H384">
            <v>0</v>
          </cell>
        </row>
        <row r="385">
          <cell r="A385">
            <v>210000</v>
          </cell>
          <cell r="C385" t="str">
            <v>Gain on Resale or Canc of Reacq Cap Stk</v>
          </cell>
          <cell r="D385">
            <v>-2509762.16</v>
          </cell>
          <cell r="F385">
            <v>-2509762.16</v>
          </cell>
          <cell r="H385">
            <v>0</v>
          </cell>
        </row>
        <row r="386">
          <cell r="A386">
            <v>211000</v>
          </cell>
          <cell r="C386" t="str">
            <v>Paid in Capital - General</v>
          </cell>
          <cell r="D386">
            <v>-26521141.920000002</v>
          </cell>
          <cell r="F386">
            <v>-24639705.920000002</v>
          </cell>
          <cell r="H386">
            <v>-1881436</v>
          </cell>
        </row>
        <row r="387">
          <cell r="A387" t="str">
            <v>Additional P.I.C. Common</v>
          </cell>
          <cell r="D387">
            <v>-533405881.82999998</v>
          </cell>
          <cell r="F387">
            <v>-531524445.82999998</v>
          </cell>
          <cell r="H387">
            <v>-1881436</v>
          </cell>
        </row>
        <row r="388">
          <cell r="H388">
            <v>0</v>
          </cell>
        </row>
        <row r="389">
          <cell r="A389">
            <v>216000</v>
          </cell>
          <cell r="C389" t="str">
            <v>Unappropriated Retained Earnings - Gene</v>
          </cell>
          <cell r="D389">
            <v>-557829996.01999998</v>
          </cell>
          <cell r="F389">
            <v>-574325376.19000006</v>
          </cell>
          <cell r="H389">
            <v>16495380.170000076</v>
          </cell>
        </row>
        <row r="390">
          <cell r="A390">
            <v>216200</v>
          </cell>
          <cell r="C390" t="str">
            <v>Dividends Declared-Common Stock</v>
          </cell>
          <cell r="D390">
            <v>86000000</v>
          </cell>
          <cell r="F390">
            <v>99000000</v>
          </cell>
          <cell r="H390">
            <v>-13000000</v>
          </cell>
        </row>
        <row r="391">
          <cell r="A391" t="str">
            <v>Retained Earnings</v>
          </cell>
          <cell r="D391">
            <v>-471829996.01999998</v>
          </cell>
          <cell r="F391">
            <v>-475325376.19</v>
          </cell>
          <cell r="H391">
            <v>3495380.1700000167</v>
          </cell>
        </row>
        <row r="392">
          <cell r="H392">
            <v>0</v>
          </cell>
        </row>
        <row r="393">
          <cell r="A393" t="str">
            <v>Total</v>
          </cell>
          <cell r="D393">
            <v>-1005235878.85</v>
          </cell>
          <cell r="F393">
            <v>-1006849823.02</v>
          </cell>
          <cell r="H393">
            <v>1613944.1699999571</v>
          </cell>
        </row>
        <row r="394">
          <cell r="H394">
            <v>0</v>
          </cell>
        </row>
        <row r="395">
          <cell r="A395" t="str">
            <v>Profit for the Period</v>
          </cell>
          <cell r="D395">
            <v>-125058872.2</v>
          </cell>
          <cell r="F395">
            <v>-84343909.959999993</v>
          </cell>
          <cell r="H395">
            <v>-40714962.24000001</v>
          </cell>
        </row>
        <row r="396">
          <cell r="H396">
            <v>0</v>
          </cell>
        </row>
        <row r="397">
          <cell r="A397" t="str">
            <v>Total Capitalization &amp; Liabilities</v>
          </cell>
          <cell r="D397">
            <v>-4557235527.8100004</v>
          </cell>
          <cell r="F397">
            <v>-3830617349.8000002</v>
          </cell>
          <cell r="H397">
            <v>-726618178.01000023</v>
          </cell>
        </row>
        <row r="398">
          <cell r="A398" t="str">
            <v>===================================</v>
          </cell>
          <cell r="H398">
            <v>0</v>
          </cell>
        </row>
        <row r="399">
          <cell r="H399">
            <v>0</v>
          </cell>
        </row>
        <row r="400">
          <cell r="H400">
            <v>0</v>
          </cell>
        </row>
        <row r="401">
          <cell r="H401">
            <v>0</v>
          </cell>
        </row>
        <row r="402">
          <cell r="H402">
            <v>0</v>
          </cell>
        </row>
        <row r="403">
          <cell r="H403">
            <v>0</v>
          </cell>
        </row>
        <row r="404">
          <cell r="H404">
            <v>0</v>
          </cell>
        </row>
        <row r="405">
          <cell r="B405" t="str">
            <v>****</v>
          </cell>
          <cell r="G405" t="str">
            <v>Amounts in</v>
          </cell>
          <cell r="H405">
            <v>0</v>
          </cell>
        </row>
        <row r="406">
          <cell r="H406">
            <v>0</v>
          </cell>
        </row>
        <row r="407">
          <cell r="A407" t="str">
            <v>Texts</v>
          </cell>
          <cell r="E407" t="str">
            <v>Comparison period</v>
          </cell>
          <cell r="H407">
            <v>0</v>
          </cell>
        </row>
        <row r="408">
          <cell r="E408" t="str">
            <v>(01.2006-12.2006)</v>
          </cell>
          <cell r="H408">
            <v>0</v>
          </cell>
        </row>
        <row r="409">
          <cell r="H409">
            <v>0</v>
          </cell>
        </row>
        <row r="410">
          <cell r="A410" t="str">
            <v>Income Statement</v>
          </cell>
          <cell r="H410">
            <v>0</v>
          </cell>
        </row>
        <row r="411">
          <cell r="A411" t="str">
            <v>================</v>
          </cell>
          <cell r="H411">
            <v>0</v>
          </cell>
        </row>
        <row r="412">
          <cell r="A412" t="str">
            <v>Operating Revenue</v>
          </cell>
          <cell r="H412">
            <v>0</v>
          </cell>
        </row>
        <row r="413">
          <cell r="H413">
            <v>0</v>
          </cell>
        </row>
        <row r="414">
          <cell r="A414">
            <v>511100</v>
          </cell>
          <cell r="C414" t="str">
            <v>Rev-Residential Electric</v>
          </cell>
          <cell r="D414">
            <v>-1028026029.6</v>
          </cell>
          <cell r="F414">
            <v>-845553256.47000003</v>
          </cell>
          <cell r="H414">
            <v>-182472773.13</v>
          </cell>
        </row>
        <row r="415">
          <cell r="A415">
            <v>511150</v>
          </cell>
          <cell r="C415" t="str">
            <v>Rev-Residential Electric-Administrative</v>
          </cell>
          <cell r="D415">
            <v>13365583.810000001</v>
          </cell>
          <cell r="F415">
            <v>13498807.960000001</v>
          </cell>
          <cell r="H415">
            <v>-133224.15000000037</v>
          </cell>
        </row>
        <row r="416">
          <cell r="A416">
            <v>511175</v>
          </cell>
          <cell r="C416" t="str">
            <v>Rev-Residential-Procurement Cost Adjust</v>
          </cell>
          <cell r="D416">
            <v>-19012212.440000001</v>
          </cell>
          <cell r="F416">
            <v>-22673628.57</v>
          </cell>
          <cell r="H416">
            <v>3661416.129999999</v>
          </cell>
        </row>
        <row r="417">
          <cell r="A417">
            <v>511220</v>
          </cell>
          <cell r="C417" t="str">
            <v>Revenue - Bill Stabilization Adjustment</v>
          </cell>
          <cell r="D417">
            <v>-3282534.07</v>
          </cell>
          <cell r="F417">
            <v>0</v>
          </cell>
          <cell r="H417">
            <v>-3282534.07</v>
          </cell>
        </row>
        <row r="418">
          <cell r="A418">
            <v>511300</v>
          </cell>
          <cell r="C418" t="str">
            <v>Rev-Res Elec - Unbilled</v>
          </cell>
          <cell r="D418">
            <v>-1658905</v>
          </cell>
          <cell r="F418">
            <v>-1247086.42</v>
          </cell>
          <cell r="H418">
            <v>-411818.58000000007</v>
          </cell>
        </row>
        <row r="419">
          <cell r="A419">
            <v>511320</v>
          </cell>
          <cell r="C419" t="str">
            <v>Rev - Bill Stabilization Adjustment - U</v>
          </cell>
          <cell r="D419">
            <v>-3402598.13</v>
          </cell>
          <cell r="F419">
            <v>0</v>
          </cell>
          <cell r="H419">
            <v>-3402598.13</v>
          </cell>
        </row>
        <row r="420">
          <cell r="A420">
            <v>511350</v>
          </cell>
          <cell r="C420" t="str">
            <v>Rev-Res Elec - Administrative Credit -</v>
          </cell>
          <cell r="D420">
            <v>-18876</v>
          </cell>
          <cell r="F420">
            <v>-265214.13</v>
          </cell>
          <cell r="H420">
            <v>246338.13</v>
          </cell>
        </row>
        <row r="421">
          <cell r="A421">
            <v>511375</v>
          </cell>
          <cell r="C421" t="str">
            <v>Rev-Res Elec-Procurement Cost Adj - SOS</v>
          </cell>
          <cell r="D421">
            <v>-73903</v>
          </cell>
          <cell r="F421">
            <v>-266187.40000000002</v>
          </cell>
          <cell r="H421">
            <v>192284.40000000002</v>
          </cell>
        </row>
        <row r="422">
          <cell r="A422">
            <v>512100</v>
          </cell>
          <cell r="C422" t="str">
            <v>Rev-Comm Elec - Secondary</v>
          </cell>
          <cell r="D422">
            <v>-997054934.60000002</v>
          </cell>
          <cell r="F422">
            <v>-1232725890.55</v>
          </cell>
          <cell r="H422">
            <v>235670955.94999993</v>
          </cell>
        </row>
        <row r="423">
          <cell r="A423">
            <v>512150</v>
          </cell>
          <cell r="C423" t="str">
            <v>Rev-Comm Electric-Administrative Credit</v>
          </cell>
          <cell r="D423">
            <v>8481860.4199999999</v>
          </cell>
          <cell r="F423">
            <v>28937308.02</v>
          </cell>
          <cell r="H423">
            <v>-20455447.600000001</v>
          </cell>
        </row>
        <row r="424">
          <cell r="A424">
            <v>512175</v>
          </cell>
          <cell r="C424" t="str">
            <v>Rev-Commercial-Procurement Cost Adjustm</v>
          </cell>
          <cell r="D424">
            <v>5948951.0599999996</v>
          </cell>
          <cell r="F424">
            <v>-10400126.970000001</v>
          </cell>
          <cell r="H424">
            <v>16349078.030000001</v>
          </cell>
        </row>
        <row r="425">
          <cell r="A425">
            <v>512200</v>
          </cell>
          <cell r="C425" t="str">
            <v>Rev-Comm Elec - Primary</v>
          </cell>
          <cell r="D425">
            <v>-1606.44</v>
          </cell>
          <cell r="F425">
            <v>-8096.3</v>
          </cell>
          <cell r="H425">
            <v>6489.8600000000006</v>
          </cell>
        </row>
        <row r="426">
          <cell r="A426">
            <v>512400</v>
          </cell>
          <cell r="C426" t="str">
            <v>Rev-Comm Elec Unbilled</v>
          </cell>
          <cell r="D426">
            <v>5670277</v>
          </cell>
          <cell r="F426">
            <v>14210774.289999999</v>
          </cell>
          <cell r="H426">
            <v>-8540497.2899999991</v>
          </cell>
        </row>
        <row r="427">
          <cell r="A427">
            <v>512450</v>
          </cell>
          <cell r="C427" t="str">
            <v>Rev-Comm Elec-Administrative Credit - U</v>
          </cell>
          <cell r="D427">
            <v>-197154</v>
          </cell>
          <cell r="F427">
            <v>-229689.98</v>
          </cell>
          <cell r="H427">
            <v>32535.98000000001</v>
          </cell>
        </row>
        <row r="428">
          <cell r="A428">
            <v>512475</v>
          </cell>
          <cell r="C428" t="str">
            <v>Rev-Comm Elec-Procurement Cost Adj-SOS-</v>
          </cell>
          <cell r="D428">
            <v>-171491</v>
          </cell>
          <cell r="F428">
            <v>-1646974.36</v>
          </cell>
          <cell r="H428">
            <v>1475483.36</v>
          </cell>
        </row>
        <row r="429">
          <cell r="A429">
            <v>514100</v>
          </cell>
          <cell r="C429" t="str">
            <v>Rev-Pub St&amp;Hy Elec</v>
          </cell>
          <cell r="D429">
            <v>-6103022.3499999996</v>
          </cell>
          <cell r="F429">
            <v>-5341458.3899999997</v>
          </cell>
          <cell r="H429">
            <v>-761563.96</v>
          </cell>
        </row>
        <row r="430">
          <cell r="A430">
            <v>514150</v>
          </cell>
          <cell r="C430" t="str">
            <v>Rev-Pub St&amp;Hy Elec - Administrative Cre</v>
          </cell>
          <cell r="D430">
            <v>244872.05</v>
          </cell>
          <cell r="F430">
            <v>0</v>
          </cell>
          <cell r="H430">
            <v>244872.05</v>
          </cell>
        </row>
        <row r="431">
          <cell r="A431">
            <v>514175</v>
          </cell>
          <cell r="C431" t="str">
            <v>Rev-Pub St&amp;Hy Elec-Procurement Cost Adj</v>
          </cell>
          <cell r="D431">
            <v>38055</v>
          </cell>
          <cell r="F431">
            <v>0</v>
          </cell>
          <cell r="H431">
            <v>38055</v>
          </cell>
        </row>
        <row r="432">
          <cell r="A432">
            <v>514400</v>
          </cell>
          <cell r="C432" t="str">
            <v>Rev-Street Light Service</v>
          </cell>
          <cell r="D432">
            <v>-7203579.7800000003</v>
          </cell>
          <cell r="F432">
            <v>-6945036.9100000001</v>
          </cell>
          <cell r="H432">
            <v>-258542.87000000011</v>
          </cell>
        </row>
        <row r="433">
          <cell r="A433">
            <v>516050</v>
          </cell>
          <cell r="C433" t="str">
            <v>Rev-Railroad &amp; Traction Service</v>
          </cell>
          <cell r="D433">
            <v>-13113083.35</v>
          </cell>
          <cell r="F433">
            <v>-12574149.6</v>
          </cell>
          <cell r="H433">
            <v>-538933.75</v>
          </cell>
        </row>
        <row r="434">
          <cell r="A434">
            <v>516100</v>
          </cell>
          <cell r="C434" t="str">
            <v>Rev-Resale Generation</v>
          </cell>
          <cell r="D434">
            <v>-1125112.06</v>
          </cell>
          <cell r="F434">
            <v>-529990.9</v>
          </cell>
          <cell r="H434">
            <v>-595121.16</v>
          </cell>
        </row>
        <row r="435">
          <cell r="A435">
            <v>516200</v>
          </cell>
          <cell r="C435" t="str">
            <v>Rev-System Interchange</v>
          </cell>
          <cell r="D435">
            <v>-17993053.190000001</v>
          </cell>
          <cell r="F435">
            <v>-639007.07999999996</v>
          </cell>
          <cell r="H435">
            <v>-17354046.110000003</v>
          </cell>
        </row>
        <row r="436">
          <cell r="A436">
            <v>516204</v>
          </cell>
          <cell r="C436" t="str">
            <v>Rev-PJM-Seams Elimination Cost Assignme</v>
          </cell>
          <cell r="D436">
            <v>1022933.36</v>
          </cell>
          <cell r="F436">
            <v>-577827.39</v>
          </cell>
          <cell r="H436">
            <v>1600760.75</v>
          </cell>
        </row>
        <row r="437">
          <cell r="A437">
            <v>516206</v>
          </cell>
          <cell r="C437" t="str">
            <v>Rev-Sys-Transmission Congestion chgs.</v>
          </cell>
          <cell r="D437">
            <v>-3225564.09</v>
          </cell>
          <cell r="F437">
            <v>-875025.2</v>
          </cell>
          <cell r="H437">
            <v>-2350538.8899999997</v>
          </cell>
        </row>
        <row r="438">
          <cell r="A438">
            <v>516207</v>
          </cell>
          <cell r="C438" t="str">
            <v>Rev-Sys-Transmission Losses</v>
          </cell>
          <cell r="D438">
            <v>-859888.96</v>
          </cell>
          <cell r="F438">
            <v>-383539.04</v>
          </cell>
          <cell r="H438">
            <v>-476349.92</v>
          </cell>
        </row>
        <row r="439">
          <cell r="A439">
            <v>516208</v>
          </cell>
          <cell r="C439" t="str">
            <v>Rev-Sys-Emergency Energy Sales</v>
          </cell>
          <cell r="D439">
            <v>-137.41</v>
          </cell>
          <cell r="F439">
            <v>0</v>
          </cell>
          <cell r="H439">
            <v>-137.41</v>
          </cell>
        </row>
        <row r="440">
          <cell r="A440">
            <v>516214</v>
          </cell>
          <cell r="C440" t="str">
            <v>Rev-Sys-Network Tranmission Service Cre</v>
          </cell>
          <cell r="D440">
            <v>-90490713.760000005</v>
          </cell>
          <cell r="F440">
            <v>-93397448.269999996</v>
          </cell>
          <cell r="H440">
            <v>2906734.5099999905</v>
          </cell>
        </row>
        <row r="441">
          <cell r="A441">
            <v>516217</v>
          </cell>
          <cell r="C441" t="str">
            <v>Rev-System-Auction Revenue Rights</v>
          </cell>
          <cell r="D441">
            <v>-311802.3</v>
          </cell>
          <cell r="F441">
            <v>0</v>
          </cell>
          <cell r="H441">
            <v>-311802.3</v>
          </cell>
        </row>
        <row r="442">
          <cell r="A442">
            <v>516218</v>
          </cell>
          <cell r="C442" t="str">
            <v>Rev-System-Capacity</v>
          </cell>
          <cell r="D442">
            <v>-7257243.4800000004</v>
          </cell>
          <cell r="F442">
            <v>0</v>
          </cell>
          <cell r="H442">
            <v>-7257243.4800000004</v>
          </cell>
        </row>
        <row r="443">
          <cell r="A443">
            <v>518100</v>
          </cell>
          <cell r="C443" t="str">
            <v>Rev-Unbilled Elec</v>
          </cell>
          <cell r="D443">
            <v>0</v>
          </cell>
          <cell r="F443">
            <v>36013</v>
          </cell>
          <cell r="H443">
            <v>-36013</v>
          </cell>
        </row>
        <row r="444">
          <cell r="A444">
            <v>519100</v>
          </cell>
          <cell r="C444" t="str">
            <v>Rev-Late Payments - Elec</v>
          </cell>
          <cell r="D444">
            <v>-6722850.0899999999</v>
          </cell>
          <cell r="F444">
            <v>-5563146.0499999998</v>
          </cell>
          <cell r="H444">
            <v>-1159704.04</v>
          </cell>
        </row>
        <row r="445">
          <cell r="A445">
            <v>519500</v>
          </cell>
          <cell r="C445" t="str">
            <v>Rev-Misc Service Revenue - Electric</v>
          </cell>
          <cell r="D445">
            <v>-764396.41</v>
          </cell>
          <cell r="F445">
            <v>-867662.06</v>
          </cell>
          <cell r="H445">
            <v>103265.65000000002</v>
          </cell>
        </row>
        <row r="446">
          <cell r="A446">
            <v>520100</v>
          </cell>
          <cell r="C446" t="str">
            <v>Rev-Rent Electric/Gas</v>
          </cell>
          <cell r="D446">
            <v>-13097456.529999999</v>
          </cell>
          <cell r="F446">
            <v>-12153865.91</v>
          </cell>
          <cell r="H446">
            <v>-943590.61999999918</v>
          </cell>
        </row>
        <row r="447">
          <cell r="A447">
            <v>520500</v>
          </cell>
          <cell r="C447" t="str">
            <v>Rev-Other Rev Electric</v>
          </cell>
          <cell r="D447">
            <v>-4490038.9800000004</v>
          </cell>
          <cell r="F447">
            <v>-1436225.08</v>
          </cell>
          <cell r="H447">
            <v>-3053813.9000000004</v>
          </cell>
        </row>
        <row r="448">
          <cell r="A448">
            <v>520510</v>
          </cell>
          <cell r="C448" t="str">
            <v>Rev-Scheduling, System Control &amp; Dispat</v>
          </cell>
          <cell r="D448">
            <v>-626625.81000000006</v>
          </cell>
          <cell r="F448">
            <v>-600860.35</v>
          </cell>
          <cell r="H448">
            <v>-25765.460000000079</v>
          </cell>
        </row>
        <row r="449">
          <cell r="A449">
            <v>520514</v>
          </cell>
          <cell r="C449" t="str">
            <v>Rev-Sys-Operating Reserve Spinning Rese</v>
          </cell>
          <cell r="D449">
            <v>-1853968.65</v>
          </cell>
          <cell r="F449">
            <v>0</v>
          </cell>
          <cell r="H449">
            <v>-1853968.65</v>
          </cell>
        </row>
        <row r="450">
          <cell r="A450">
            <v>520519</v>
          </cell>
          <cell r="C450" t="str">
            <v>Rev-Transmission Service - Firm</v>
          </cell>
          <cell r="D450">
            <v>-1864911.71</v>
          </cell>
          <cell r="F450">
            <v>-764616.39</v>
          </cell>
          <cell r="H450">
            <v>-1100295.3199999998</v>
          </cell>
        </row>
        <row r="451">
          <cell r="A451">
            <v>520520</v>
          </cell>
          <cell r="C451" t="str">
            <v>Rev-Transmission Service - Non-firm</v>
          </cell>
          <cell r="D451">
            <v>-354292.08</v>
          </cell>
          <cell r="F451">
            <v>-669419.59</v>
          </cell>
          <cell r="H451">
            <v>315127.50999999995</v>
          </cell>
        </row>
        <row r="452">
          <cell r="A452">
            <v>633500</v>
          </cell>
          <cell r="C452" t="str">
            <v>Revenue-Property Claims Billed-Electric</v>
          </cell>
          <cell r="D452">
            <v>-3083495.81</v>
          </cell>
          <cell r="F452">
            <v>-3273177.93</v>
          </cell>
          <cell r="H452">
            <v>189682.12000000011</v>
          </cell>
        </row>
        <row r="453">
          <cell r="A453">
            <v>633535</v>
          </cell>
          <cell r="C453" t="str">
            <v>Revenue-Other Accounts Receivable Bille</v>
          </cell>
          <cell r="D453">
            <v>-2135439.4</v>
          </cell>
          <cell r="F453">
            <v>-3974784.08</v>
          </cell>
          <cell r="H453">
            <v>1839344.6800000002</v>
          </cell>
        </row>
        <row r="454">
          <cell r="A454">
            <v>633570</v>
          </cell>
          <cell r="C454" t="str">
            <v>Revenue-Settlements-Special Billing-Ele</v>
          </cell>
          <cell r="D454">
            <v>195026.81</v>
          </cell>
          <cell r="F454">
            <v>17630.150000000001</v>
          </cell>
          <cell r="H454">
            <v>177396.66</v>
          </cell>
        </row>
        <row r="455">
          <cell r="A455">
            <v>633580</v>
          </cell>
          <cell r="C455" t="str">
            <v>Revenue-Limited Liability Property Dama</v>
          </cell>
          <cell r="D455">
            <v>41476.51</v>
          </cell>
          <cell r="F455">
            <v>0</v>
          </cell>
          <cell r="H455">
            <v>41476.51</v>
          </cell>
        </row>
        <row r="456">
          <cell r="A456">
            <v>633600</v>
          </cell>
          <cell r="C456" t="str">
            <v>Revenue-Property Claims Unbilled-Electr</v>
          </cell>
          <cell r="D456">
            <v>298005.58</v>
          </cell>
          <cell r="F456">
            <v>287450.98</v>
          </cell>
          <cell r="H456">
            <v>10554.600000000035</v>
          </cell>
        </row>
        <row r="457">
          <cell r="A457">
            <v>633635</v>
          </cell>
          <cell r="C457" t="str">
            <v>Revenue-Other Accounts Receivable Unbil</v>
          </cell>
          <cell r="D457">
            <v>-329211.09000000003</v>
          </cell>
          <cell r="F457">
            <v>544453.93000000005</v>
          </cell>
          <cell r="H457">
            <v>-873665.02</v>
          </cell>
        </row>
        <row r="458">
          <cell r="A458">
            <v>633660</v>
          </cell>
          <cell r="C458" t="str">
            <v>Revenue-Sales Slips</v>
          </cell>
          <cell r="D458">
            <v>-2570339.77</v>
          </cell>
          <cell r="F458">
            <v>-2183634.7799999998</v>
          </cell>
          <cell r="H458">
            <v>-386704.99000000022</v>
          </cell>
        </row>
        <row r="459">
          <cell r="A459">
            <v>751315</v>
          </cell>
          <cell r="C459" t="str">
            <v>Administrative Credit - MD SOS</v>
          </cell>
          <cell r="D459">
            <v>4103688.26</v>
          </cell>
          <cell r="F459">
            <v>-4703396.9400000004</v>
          </cell>
          <cell r="H459">
            <v>8807085.1999999993</v>
          </cell>
        </row>
        <row r="460">
          <cell r="A460" t="str">
            <v>Regulated Electric Revenue</v>
          </cell>
          <cell r="D460">
            <v>-2199065741.48</v>
          </cell>
          <cell r="F460">
            <v>-2214937984.7600002</v>
          </cell>
          <cell r="H460">
            <v>15872243.28000021</v>
          </cell>
        </row>
        <row r="461">
          <cell r="A461" t="str">
            <v>Total Utility Revenue</v>
          </cell>
          <cell r="D461">
            <v>-2199065741.48</v>
          </cell>
          <cell r="F461">
            <v>-2214937984.7600002</v>
          </cell>
          <cell r="H461">
            <v>15872243.28000021</v>
          </cell>
        </row>
        <row r="462">
          <cell r="H462">
            <v>0</v>
          </cell>
        </row>
        <row r="463">
          <cell r="A463">
            <v>610400</v>
          </cell>
          <cell r="C463" t="str">
            <v>Revenue - PJM Active Load Management</v>
          </cell>
          <cell r="D463">
            <v>0</v>
          </cell>
          <cell r="F463">
            <v>-7931.47</v>
          </cell>
          <cell r="H463">
            <v>7931.47</v>
          </cell>
        </row>
        <row r="464">
          <cell r="A464" t="str">
            <v>Nonregulated electric revenues</v>
          </cell>
          <cell r="D464">
            <v>0</v>
          </cell>
          <cell r="F464">
            <v>-7931.47</v>
          </cell>
          <cell r="H464">
            <v>7931.47</v>
          </cell>
        </row>
        <row r="465">
          <cell r="A465">
            <v>680052</v>
          </cell>
          <cell r="C465" t="str">
            <v>VAS - Miscellaneous</v>
          </cell>
          <cell r="D465">
            <v>-1703625.81</v>
          </cell>
          <cell r="F465">
            <v>-1926443.82</v>
          </cell>
          <cell r="H465">
            <v>222818.01</v>
          </cell>
        </row>
        <row r="466">
          <cell r="A466">
            <v>680152</v>
          </cell>
          <cell r="C466" t="str">
            <v>VAS-Revenues Unbilled Electric-Special</v>
          </cell>
          <cell r="D466">
            <v>56297.81</v>
          </cell>
          <cell r="F466">
            <v>408804.11</v>
          </cell>
          <cell r="H466">
            <v>-352506.3</v>
          </cell>
        </row>
        <row r="467">
          <cell r="A467" t="str">
            <v>Diversified Revenues</v>
          </cell>
          <cell r="D467">
            <v>-1647328</v>
          </cell>
          <cell r="F467">
            <v>-1517639.71</v>
          </cell>
          <cell r="H467">
            <v>-129688.29000000004</v>
          </cell>
        </row>
        <row r="468">
          <cell r="A468" t="str">
            <v>Total Competitive Operations</v>
          </cell>
          <cell r="D468">
            <v>-1647328</v>
          </cell>
          <cell r="F468">
            <v>-1525571.18</v>
          </cell>
          <cell r="H468">
            <v>-121756.82000000007</v>
          </cell>
        </row>
        <row r="469">
          <cell r="H469">
            <v>0</v>
          </cell>
        </row>
        <row r="470">
          <cell r="A470">
            <v>400100</v>
          </cell>
          <cell r="C470" t="str">
            <v>Inter Company-Revenues</v>
          </cell>
          <cell r="D470">
            <v>-140772.87</v>
          </cell>
          <cell r="F470">
            <v>-48036.29</v>
          </cell>
          <cell r="H470">
            <v>-92736.579999999987</v>
          </cell>
        </row>
        <row r="471">
          <cell r="A471">
            <v>420100</v>
          </cell>
          <cell r="C471" t="str">
            <v>Intra Company-Co Use Revenue</v>
          </cell>
          <cell r="D471">
            <v>0</v>
          </cell>
          <cell r="F471">
            <v>-78818.720000000001</v>
          </cell>
          <cell r="H471">
            <v>78818.720000000001</v>
          </cell>
        </row>
        <row r="472">
          <cell r="A472">
            <v>420101</v>
          </cell>
          <cell r="C472" t="str">
            <v>Inter Company-Lease Revenue-Buildings</v>
          </cell>
          <cell r="D472">
            <v>-2685781.28</v>
          </cell>
          <cell r="F472">
            <v>-1884970.15</v>
          </cell>
          <cell r="H472">
            <v>-800811.12999999989</v>
          </cell>
        </row>
        <row r="473">
          <cell r="A473">
            <v>420102</v>
          </cell>
          <cell r="C473" t="str">
            <v>Inter Company-Lease Revenue-IS Assets</v>
          </cell>
          <cell r="D473">
            <v>-848717</v>
          </cell>
          <cell r="F473">
            <v>-848717</v>
          </cell>
          <cell r="H473">
            <v>0</v>
          </cell>
        </row>
        <row r="474">
          <cell r="A474">
            <v>420104</v>
          </cell>
          <cell r="C474" t="str">
            <v>Inter Company-CRP Revenue</v>
          </cell>
          <cell r="D474">
            <v>-70501.25</v>
          </cell>
          <cell r="F474">
            <v>-146087.32999999999</v>
          </cell>
          <cell r="H474">
            <v>75586.079999999987</v>
          </cell>
        </row>
        <row r="475">
          <cell r="A475" t="str">
            <v>Inter Company Revenues</v>
          </cell>
          <cell r="D475">
            <v>-3745772.4</v>
          </cell>
          <cell r="F475">
            <v>-3006629.49</v>
          </cell>
          <cell r="H475">
            <v>-739142.90999999968</v>
          </cell>
        </row>
        <row r="476">
          <cell r="A476">
            <v>420201</v>
          </cell>
          <cell r="C476" t="str">
            <v>Inter Company-Lease Expense-Buildings</v>
          </cell>
          <cell r="D476">
            <v>3577934.93</v>
          </cell>
          <cell r="F476">
            <v>5093547.5</v>
          </cell>
          <cell r="H476">
            <v>-1515612.5699999998</v>
          </cell>
        </row>
        <row r="477">
          <cell r="A477">
            <v>427260</v>
          </cell>
          <cell r="C477" t="str">
            <v>I/C Power Purchases-Pepco/CESI</v>
          </cell>
          <cell r="D477">
            <v>63321121.090000004</v>
          </cell>
          <cell r="F477">
            <v>35645455.439999998</v>
          </cell>
          <cell r="H477">
            <v>27675665.650000006</v>
          </cell>
        </row>
        <row r="478">
          <cell r="A478" t="str">
            <v>Inter Company Expenses</v>
          </cell>
          <cell r="D478">
            <v>66899056.020000003</v>
          </cell>
          <cell r="F478">
            <v>40739002.939999998</v>
          </cell>
          <cell r="H478">
            <v>26160053.080000006</v>
          </cell>
        </row>
        <row r="479">
          <cell r="A479" t="str">
            <v>Total Inter Company</v>
          </cell>
          <cell r="D479">
            <v>63153283.619999997</v>
          </cell>
          <cell r="F479">
            <v>37732373.450000003</v>
          </cell>
          <cell r="H479">
            <v>25420910.169999994</v>
          </cell>
        </row>
        <row r="480">
          <cell r="H480">
            <v>0</v>
          </cell>
        </row>
        <row r="481">
          <cell r="A481" t="str">
            <v>Total Operating Revenue</v>
          </cell>
          <cell r="D481">
            <v>-2137559785.8599999</v>
          </cell>
          <cell r="F481">
            <v>-2178731182.4899998</v>
          </cell>
          <cell r="H481">
            <v>41171396.629999876</v>
          </cell>
        </row>
        <row r="482">
          <cell r="H482">
            <v>0</v>
          </cell>
        </row>
        <row r="483">
          <cell r="A483" t="str">
            <v>Operating Expenses</v>
          </cell>
          <cell r="H483">
            <v>0</v>
          </cell>
        </row>
        <row r="484">
          <cell r="H484">
            <v>0</v>
          </cell>
        </row>
        <row r="485">
          <cell r="A485">
            <v>751000</v>
          </cell>
          <cell r="C485" t="str">
            <v>Purchased Power - System Regulation Cha</v>
          </cell>
          <cell r="D485">
            <v>251365.2</v>
          </cell>
          <cell r="F485">
            <v>250097.22</v>
          </cell>
          <cell r="H485">
            <v>1267.9800000000105</v>
          </cell>
        </row>
        <row r="486">
          <cell r="A486">
            <v>751001</v>
          </cell>
          <cell r="C486" t="str">
            <v>Purchased Power - System Operating Rese</v>
          </cell>
          <cell r="D486">
            <v>867482.18</v>
          </cell>
          <cell r="F486">
            <v>646042.04</v>
          </cell>
          <cell r="H486">
            <v>221440.14</v>
          </cell>
        </row>
        <row r="487">
          <cell r="A487">
            <v>751002</v>
          </cell>
          <cell r="C487" t="str">
            <v>Purchased Power - System Transmission L</v>
          </cell>
          <cell r="D487">
            <v>347170.91</v>
          </cell>
          <cell r="F487">
            <v>0</v>
          </cell>
          <cell r="H487">
            <v>347170.91</v>
          </cell>
        </row>
        <row r="488">
          <cell r="A488">
            <v>751006</v>
          </cell>
          <cell r="C488" t="str">
            <v>Purchased Power - System Meter Error Co</v>
          </cell>
          <cell r="D488">
            <v>-496713.27</v>
          </cell>
          <cell r="F488">
            <v>-313940.45</v>
          </cell>
          <cell r="H488">
            <v>-182772.82</v>
          </cell>
        </row>
        <row r="489">
          <cell r="A489">
            <v>751008</v>
          </cell>
          <cell r="C489" t="str">
            <v>Purchased Power - System Ramapo PAR</v>
          </cell>
          <cell r="D489">
            <v>174858.46</v>
          </cell>
          <cell r="F489">
            <v>183706.12</v>
          </cell>
          <cell r="H489">
            <v>-8847.6600000000035</v>
          </cell>
        </row>
        <row r="490">
          <cell r="A490">
            <v>751010</v>
          </cell>
          <cell r="C490" t="str">
            <v>Purchased Power - System Marketers</v>
          </cell>
          <cell r="D490">
            <v>1093930517.8</v>
          </cell>
          <cell r="F490">
            <v>1158804056.1600001</v>
          </cell>
          <cell r="H490">
            <v>-64873538.360000134</v>
          </cell>
        </row>
        <row r="491">
          <cell r="A491">
            <v>751012</v>
          </cell>
          <cell r="C491" t="str">
            <v>Purchased Power - Renewable Energy Cred</v>
          </cell>
          <cell r="D491">
            <v>1635.91</v>
          </cell>
          <cell r="F491">
            <v>24897.22</v>
          </cell>
          <cell r="H491">
            <v>-23261.31</v>
          </cell>
        </row>
        <row r="492">
          <cell r="A492">
            <v>751015</v>
          </cell>
          <cell r="C492" t="str">
            <v>Purchased Power - System Interchange</v>
          </cell>
          <cell r="D492">
            <v>22378865.140000001</v>
          </cell>
          <cell r="F492">
            <v>30604498.359999999</v>
          </cell>
          <cell r="H492">
            <v>-8225633.2199999988</v>
          </cell>
        </row>
        <row r="493">
          <cell r="A493">
            <v>751016</v>
          </cell>
          <cell r="C493" t="str">
            <v>Purch Power-Sys Transm Congestion Charg</v>
          </cell>
          <cell r="D493">
            <v>3344790.19</v>
          </cell>
          <cell r="F493">
            <v>0</v>
          </cell>
          <cell r="H493">
            <v>3344790.19</v>
          </cell>
        </row>
        <row r="494">
          <cell r="A494">
            <v>751017</v>
          </cell>
          <cell r="C494" t="str">
            <v>Purch Pwr-Sys-Reactive Supply &amp; Voltage</v>
          </cell>
          <cell r="D494">
            <v>122196.89</v>
          </cell>
          <cell r="F494">
            <v>58818.61</v>
          </cell>
          <cell r="H494">
            <v>63378.28</v>
          </cell>
        </row>
        <row r="495">
          <cell r="A495">
            <v>751021</v>
          </cell>
          <cell r="C495" t="str">
            <v>Purchased Power-System-Customer Chge</v>
          </cell>
          <cell r="D495">
            <v>2747599.48</v>
          </cell>
          <cell r="F495">
            <v>3673293.48</v>
          </cell>
          <cell r="H495">
            <v>-925694</v>
          </cell>
        </row>
        <row r="496">
          <cell r="A496">
            <v>751024</v>
          </cell>
          <cell r="C496" t="str">
            <v>Purchased Power - SECA Charge</v>
          </cell>
          <cell r="D496">
            <v>0</v>
          </cell>
          <cell r="F496">
            <v>1373149.76</v>
          </cell>
          <cell r="H496">
            <v>-1373149.76</v>
          </cell>
        </row>
        <row r="497">
          <cell r="A497">
            <v>751025</v>
          </cell>
          <cell r="C497" t="str">
            <v>Purchased Power - Other</v>
          </cell>
          <cell r="D497">
            <v>11938927.630000001</v>
          </cell>
          <cell r="F497">
            <v>999995.78</v>
          </cell>
          <cell r="H497">
            <v>10938931.850000001</v>
          </cell>
        </row>
        <row r="498">
          <cell r="A498">
            <v>751026</v>
          </cell>
          <cell r="C498" t="str">
            <v>Purchased Power-Sys Network Transmissio</v>
          </cell>
          <cell r="D498">
            <v>39064418.810000002</v>
          </cell>
          <cell r="F498">
            <v>50808629.100000001</v>
          </cell>
          <cell r="H498">
            <v>-11744210.289999999</v>
          </cell>
        </row>
        <row r="499">
          <cell r="A499">
            <v>751250</v>
          </cell>
          <cell r="C499" t="str">
            <v>Deferred Purchased Power Expense - SOS</v>
          </cell>
          <cell r="D499">
            <v>-13231305.18</v>
          </cell>
          <cell r="F499">
            <v>14409925.199999999</v>
          </cell>
          <cell r="H499">
            <v>-27641230.379999999</v>
          </cell>
        </row>
        <row r="500">
          <cell r="A500">
            <v>751251</v>
          </cell>
          <cell r="C500" t="str">
            <v>Deferred Transmission Expenses - SOS</v>
          </cell>
          <cell r="D500">
            <v>1217257.05</v>
          </cell>
          <cell r="F500">
            <v>2042653.23</v>
          </cell>
          <cell r="H500">
            <v>-825396.17999999993</v>
          </cell>
        </row>
        <row r="501">
          <cell r="A501" t="str">
            <v>Regulated Electric Fuel &amp; Purchased Power</v>
          </cell>
          <cell r="D501">
            <v>1162659067.2</v>
          </cell>
          <cell r="F501">
            <v>1263565821.8299999</v>
          </cell>
          <cell r="H501">
            <v>-100906754.62999988</v>
          </cell>
        </row>
        <row r="502">
          <cell r="A502">
            <v>751037</v>
          </cell>
          <cell r="C502" t="str">
            <v>Purchased Power-Transmission Market Cha</v>
          </cell>
          <cell r="D502">
            <v>3024.4</v>
          </cell>
          <cell r="F502">
            <v>2203.17</v>
          </cell>
          <cell r="H502">
            <v>821.23</v>
          </cell>
        </row>
        <row r="503">
          <cell r="A503">
            <v>751206</v>
          </cell>
          <cell r="C503" t="str">
            <v>Purchased Power -Non System Regulation</v>
          </cell>
          <cell r="D503">
            <v>0</v>
          </cell>
          <cell r="F503">
            <v>15995.74</v>
          </cell>
          <cell r="H503">
            <v>-15995.74</v>
          </cell>
        </row>
        <row r="504">
          <cell r="A504">
            <v>751207</v>
          </cell>
          <cell r="C504" t="str">
            <v>Misc PP Support Exp-Non System-Misc. Ex</v>
          </cell>
          <cell r="D504">
            <v>330.52</v>
          </cell>
          <cell r="F504">
            <v>0</v>
          </cell>
          <cell r="H504">
            <v>330.52</v>
          </cell>
        </row>
        <row r="505">
          <cell r="A505" t="str">
            <v>Nonregulated electric fuel &amp; pur. power</v>
          </cell>
          <cell r="D505">
            <v>3354.92</v>
          </cell>
          <cell r="F505">
            <v>18198.91</v>
          </cell>
          <cell r="H505">
            <v>-14843.99</v>
          </cell>
        </row>
        <row r="506">
          <cell r="A506">
            <v>751027</v>
          </cell>
          <cell r="C506" t="str">
            <v>Purchased Power-Sys-Black Start Service</v>
          </cell>
          <cell r="D506">
            <v>1404.53</v>
          </cell>
          <cell r="F506">
            <v>2594</v>
          </cell>
          <cell r="H506">
            <v>-1189.47</v>
          </cell>
        </row>
        <row r="507">
          <cell r="A507">
            <v>751100</v>
          </cell>
          <cell r="C507" t="str">
            <v>Purchased Power-System Capacity</v>
          </cell>
          <cell r="D507">
            <v>19839990.859999999</v>
          </cell>
          <cell r="F507">
            <v>503715.87</v>
          </cell>
          <cell r="H507">
            <v>19336274.989999998</v>
          </cell>
        </row>
        <row r="508">
          <cell r="A508" t="str">
            <v>Purchased Capacity</v>
          </cell>
          <cell r="D508">
            <v>19841395.390000001</v>
          </cell>
          <cell r="F508">
            <v>506309.87</v>
          </cell>
          <cell r="H508">
            <v>19335085.52</v>
          </cell>
        </row>
        <row r="509">
          <cell r="A509" t="str">
            <v>Total Fuel and Purchased Energy</v>
          </cell>
          <cell r="D509">
            <v>1182503817.51</v>
          </cell>
          <cell r="F509">
            <v>1264090330.6099999</v>
          </cell>
          <cell r="H509">
            <v>-81586513.099999905</v>
          </cell>
        </row>
        <row r="510">
          <cell r="H510">
            <v>0</v>
          </cell>
        </row>
        <row r="511">
          <cell r="A511">
            <v>710005</v>
          </cell>
          <cell r="C511" t="str">
            <v>Salaries-Base Wages</v>
          </cell>
          <cell r="D511">
            <v>90346550.359999999</v>
          </cell>
          <cell r="F511">
            <v>92449873.900000006</v>
          </cell>
          <cell r="H511">
            <v>-2103323.5400000066</v>
          </cell>
        </row>
        <row r="512">
          <cell r="A512">
            <v>710010</v>
          </cell>
          <cell r="C512" t="str">
            <v>Salaries-Overtime</v>
          </cell>
          <cell r="D512">
            <v>17572231.23</v>
          </cell>
          <cell r="F512">
            <v>13062258.6</v>
          </cell>
          <cell r="H512">
            <v>4509972.6300000008</v>
          </cell>
        </row>
        <row r="513">
          <cell r="A513">
            <v>710015</v>
          </cell>
          <cell r="C513" t="str">
            <v>Salaries-Meal Allowance</v>
          </cell>
          <cell r="D513">
            <v>636359.12</v>
          </cell>
          <cell r="F513">
            <v>460996.03</v>
          </cell>
          <cell r="H513">
            <v>175363.08999999997</v>
          </cell>
        </row>
        <row r="514">
          <cell r="A514">
            <v>710016</v>
          </cell>
          <cell r="C514" t="str">
            <v>Salaries-Auto Allowance</v>
          </cell>
          <cell r="D514">
            <v>184071.28</v>
          </cell>
          <cell r="F514">
            <v>191055.52</v>
          </cell>
          <cell r="H514">
            <v>-6984.2399999999907</v>
          </cell>
        </row>
        <row r="515">
          <cell r="A515">
            <v>710017</v>
          </cell>
          <cell r="C515" t="str">
            <v>Salaries-Vehicle Commuting Fee</v>
          </cell>
          <cell r="D515">
            <v>-54766.07</v>
          </cell>
          <cell r="F515">
            <v>-51065.89</v>
          </cell>
          <cell r="H515">
            <v>-3700.1800000000003</v>
          </cell>
        </row>
        <row r="516">
          <cell r="A516">
            <v>710020</v>
          </cell>
          <cell r="C516" t="str">
            <v>Salaries-Incentive Pay</v>
          </cell>
          <cell r="D516">
            <v>33169</v>
          </cell>
          <cell r="F516">
            <v>23954</v>
          </cell>
          <cell r="H516">
            <v>9215</v>
          </cell>
        </row>
        <row r="517">
          <cell r="A517">
            <v>710022</v>
          </cell>
          <cell r="C517" t="str">
            <v>Salaries-Employee Recognition Award</v>
          </cell>
          <cell r="D517">
            <v>91256.18</v>
          </cell>
          <cell r="F517">
            <v>86549.17</v>
          </cell>
          <cell r="H517">
            <v>4707.0099999999948</v>
          </cell>
        </row>
        <row r="518">
          <cell r="A518">
            <v>710030</v>
          </cell>
          <cell r="C518" t="str">
            <v>Salaries-Other</v>
          </cell>
          <cell r="D518">
            <v>63998.32</v>
          </cell>
          <cell r="F518">
            <v>-65005.120000000003</v>
          </cell>
          <cell r="H518">
            <v>129003.44</v>
          </cell>
        </row>
        <row r="519">
          <cell r="A519">
            <v>710035</v>
          </cell>
          <cell r="C519" t="str">
            <v>Salaries-LTIP/PARS Dividends</v>
          </cell>
          <cell r="D519">
            <v>2649.92</v>
          </cell>
          <cell r="F519">
            <v>1375.92</v>
          </cell>
          <cell r="H519">
            <v>1274</v>
          </cell>
        </row>
        <row r="520">
          <cell r="A520">
            <v>710036</v>
          </cell>
          <cell r="C520" t="str">
            <v>Salaries-PARS</v>
          </cell>
          <cell r="D520">
            <v>41811.42</v>
          </cell>
          <cell r="F520">
            <v>68477.53</v>
          </cell>
          <cell r="H520">
            <v>-26666.11</v>
          </cell>
        </row>
        <row r="521">
          <cell r="A521">
            <v>710041</v>
          </cell>
          <cell r="C521" t="str">
            <v>Salaries-Severance</v>
          </cell>
          <cell r="D521">
            <v>14159.53</v>
          </cell>
          <cell r="F521">
            <v>1575419.46</v>
          </cell>
          <cell r="H521">
            <v>-1561259.93</v>
          </cell>
        </row>
        <row r="522">
          <cell r="A522">
            <v>710051</v>
          </cell>
          <cell r="C522" t="str">
            <v>Salaries-Relocation</v>
          </cell>
          <cell r="D522">
            <v>4980</v>
          </cell>
          <cell r="F522">
            <v>1577</v>
          </cell>
          <cell r="H522">
            <v>3403</v>
          </cell>
        </row>
        <row r="523">
          <cell r="A523">
            <v>710055</v>
          </cell>
          <cell r="C523" t="str">
            <v>Salaries-Incentive-Safety</v>
          </cell>
          <cell r="D523">
            <v>577581.07999999996</v>
          </cell>
          <cell r="F523">
            <v>681823.24</v>
          </cell>
          <cell r="H523">
            <v>-104242.16000000003</v>
          </cell>
        </row>
        <row r="524">
          <cell r="A524">
            <v>710060</v>
          </cell>
          <cell r="C524" t="str">
            <v>Salaries-Incentive-AIP / MVIP</v>
          </cell>
          <cell r="D524">
            <v>1933404.47</v>
          </cell>
          <cell r="F524">
            <v>-864740</v>
          </cell>
          <cell r="H524">
            <v>2798144.4699999997</v>
          </cell>
        </row>
        <row r="525">
          <cell r="A525">
            <v>710068</v>
          </cell>
          <cell r="C525" t="str">
            <v>Salaries-Incentive-Executive</v>
          </cell>
          <cell r="D525">
            <v>59463.96</v>
          </cell>
          <cell r="F525">
            <v>20817.63</v>
          </cell>
          <cell r="H525">
            <v>38646.33</v>
          </cell>
        </row>
        <row r="526">
          <cell r="A526">
            <v>710071</v>
          </cell>
          <cell r="C526" t="str">
            <v>Incentive-Other CC Recognition-CR</v>
          </cell>
          <cell r="D526">
            <v>-2000</v>
          </cell>
          <cell r="F526">
            <v>-2500</v>
          </cell>
          <cell r="H526">
            <v>500</v>
          </cell>
        </row>
        <row r="527">
          <cell r="A527">
            <v>710072</v>
          </cell>
          <cell r="C527" t="str">
            <v>Incentive-Other CC Recognition-DR</v>
          </cell>
          <cell r="D527">
            <v>2000</v>
          </cell>
          <cell r="F527">
            <v>0</v>
          </cell>
          <cell r="H527">
            <v>2000</v>
          </cell>
        </row>
        <row r="528">
          <cell r="A528">
            <v>710080</v>
          </cell>
          <cell r="C528" t="str">
            <v>Deferred Compensation Liability Adjustm</v>
          </cell>
          <cell r="D528">
            <v>5549689.1799999997</v>
          </cell>
          <cell r="F528">
            <v>2296111.5099999998</v>
          </cell>
          <cell r="H528">
            <v>3253577.67</v>
          </cell>
        </row>
        <row r="529">
          <cell r="A529" t="str">
            <v>Salary</v>
          </cell>
          <cell r="D529">
            <v>117056608.98</v>
          </cell>
          <cell r="F529">
            <v>109936978.5</v>
          </cell>
          <cell r="H529">
            <v>7119630.4800000042</v>
          </cell>
        </row>
        <row r="530">
          <cell r="A530">
            <v>720005</v>
          </cell>
          <cell r="C530" t="str">
            <v>Benefits-FICA / Medicare</v>
          </cell>
          <cell r="D530">
            <v>8153682.5700000003</v>
          </cell>
          <cell r="F530">
            <v>8133246.2800000003</v>
          </cell>
          <cell r="H530">
            <v>20436.290000000037</v>
          </cell>
        </row>
        <row r="531">
          <cell r="A531">
            <v>720010</v>
          </cell>
          <cell r="C531" t="str">
            <v>Benefit-Federal Unemployment Insurance</v>
          </cell>
          <cell r="D531">
            <v>85091.77</v>
          </cell>
          <cell r="F531">
            <v>86801.21</v>
          </cell>
          <cell r="H531">
            <v>-1709.4400000000023</v>
          </cell>
        </row>
        <row r="532">
          <cell r="A532">
            <v>720015</v>
          </cell>
          <cell r="C532" t="str">
            <v>Benefit-State Unemployment Insurance</v>
          </cell>
          <cell r="D532">
            <v>152388.46</v>
          </cell>
          <cell r="F532">
            <v>189344.55</v>
          </cell>
          <cell r="H532">
            <v>-36956.089999999997</v>
          </cell>
        </row>
        <row r="533">
          <cell r="A533">
            <v>721005</v>
          </cell>
          <cell r="C533" t="str">
            <v>Benefit-Pension</v>
          </cell>
          <cell r="D533">
            <v>8038854</v>
          </cell>
          <cell r="F533">
            <v>12243427</v>
          </cell>
          <cell r="H533">
            <v>-4204573</v>
          </cell>
        </row>
        <row r="534">
          <cell r="A534">
            <v>721006</v>
          </cell>
          <cell r="C534" t="str">
            <v>Benefit-Pension Transfer</v>
          </cell>
          <cell r="D534">
            <v>-354308</v>
          </cell>
          <cell r="F534">
            <v>0</v>
          </cell>
          <cell r="H534">
            <v>-354308</v>
          </cell>
        </row>
        <row r="535">
          <cell r="A535">
            <v>721007</v>
          </cell>
          <cell r="C535" t="str">
            <v>Benefit-SERP</v>
          </cell>
          <cell r="D535">
            <v>997767</v>
          </cell>
          <cell r="F535">
            <v>1031289</v>
          </cell>
          <cell r="H535">
            <v>-33522</v>
          </cell>
        </row>
        <row r="536">
          <cell r="A536">
            <v>721021</v>
          </cell>
          <cell r="C536" t="str">
            <v>Benefit - Accrued Vacation</v>
          </cell>
          <cell r="D536">
            <v>-67089.09</v>
          </cell>
          <cell r="F536">
            <v>-437536.75</v>
          </cell>
          <cell r="H536">
            <v>370447.66000000003</v>
          </cell>
        </row>
        <row r="537">
          <cell r="A537">
            <v>721025</v>
          </cell>
          <cell r="C537" t="str">
            <v>Benefit-Workmens Comp</v>
          </cell>
          <cell r="D537">
            <v>5868702.71</v>
          </cell>
          <cell r="F537">
            <v>5474363.5599999996</v>
          </cell>
          <cell r="H537">
            <v>394339.15000000037</v>
          </cell>
        </row>
        <row r="538">
          <cell r="A538">
            <v>721030</v>
          </cell>
          <cell r="C538" t="str">
            <v>Benefit-Savings &amp; Thrift</v>
          </cell>
          <cell r="D538">
            <v>2305100.19</v>
          </cell>
          <cell r="F538">
            <v>2387610.2599999998</v>
          </cell>
          <cell r="H538">
            <v>-82510.069999999832</v>
          </cell>
        </row>
        <row r="539">
          <cell r="A539">
            <v>721035</v>
          </cell>
          <cell r="C539" t="str">
            <v>Benefit-OPEB Medical</v>
          </cell>
          <cell r="D539">
            <v>13300484</v>
          </cell>
          <cell r="F539">
            <v>18798615</v>
          </cell>
          <cell r="H539">
            <v>-5498131</v>
          </cell>
        </row>
        <row r="540">
          <cell r="A540">
            <v>721036</v>
          </cell>
          <cell r="C540" t="str">
            <v>Benefit-OPEB Medical Transfer</v>
          </cell>
          <cell r="D540">
            <v>-339200</v>
          </cell>
          <cell r="F540">
            <v>0</v>
          </cell>
          <cell r="H540">
            <v>-339200</v>
          </cell>
        </row>
        <row r="541">
          <cell r="A541">
            <v>721050</v>
          </cell>
          <cell r="C541" t="str">
            <v>Benefit-LT Disability</v>
          </cell>
          <cell r="D541">
            <v>1739298.6</v>
          </cell>
          <cell r="F541">
            <v>1737714.86</v>
          </cell>
          <cell r="H541">
            <v>1583.7399999999907</v>
          </cell>
        </row>
        <row r="542">
          <cell r="A542">
            <v>721052</v>
          </cell>
          <cell r="C542" t="str">
            <v>Benefit-Surviving Spouse Welfare Plan</v>
          </cell>
          <cell r="D542">
            <v>32911.32</v>
          </cell>
          <cell r="F542">
            <v>0</v>
          </cell>
          <cell r="H542">
            <v>32911.32</v>
          </cell>
        </row>
        <row r="543">
          <cell r="A543">
            <v>721055</v>
          </cell>
          <cell r="C543" t="str">
            <v>Benefit-Medical</v>
          </cell>
          <cell r="D543">
            <v>8225</v>
          </cell>
          <cell r="F543">
            <v>10900</v>
          </cell>
          <cell r="H543">
            <v>-2675</v>
          </cell>
        </row>
        <row r="544">
          <cell r="A544">
            <v>721060</v>
          </cell>
          <cell r="C544" t="str">
            <v>Benefit-Education Plan</v>
          </cell>
          <cell r="D544">
            <v>574880.82999999996</v>
          </cell>
          <cell r="F544">
            <v>615457.29</v>
          </cell>
          <cell r="H544">
            <v>-40576.460000000079</v>
          </cell>
        </row>
        <row r="545">
          <cell r="A545">
            <v>721075</v>
          </cell>
          <cell r="C545" t="str">
            <v>Benefit-Spending Accounts</v>
          </cell>
          <cell r="D545">
            <v>31992.06</v>
          </cell>
          <cell r="F545">
            <v>60531.02</v>
          </cell>
          <cell r="H545">
            <v>-28538.959999999995</v>
          </cell>
        </row>
        <row r="546">
          <cell r="A546">
            <v>721080</v>
          </cell>
          <cell r="C546" t="str">
            <v>Benefit-Employee Association</v>
          </cell>
          <cell r="D546">
            <v>131435</v>
          </cell>
          <cell r="F546">
            <v>109902.21</v>
          </cell>
          <cell r="H546">
            <v>21532.789999999994</v>
          </cell>
        </row>
        <row r="547">
          <cell r="A547">
            <v>721081</v>
          </cell>
          <cell r="C547" t="str">
            <v>Benefit-Child/Elder Care Referral</v>
          </cell>
          <cell r="D547">
            <v>125</v>
          </cell>
          <cell r="F547">
            <v>0</v>
          </cell>
          <cell r="H547">
            <v>125</v>
          </cell>
        </row>
        <row r="548">
          <cell r="A548">
            <v>721082</v>
          </cell>
          <cell r="C548" t="str">
            <v>Benefit-Service Awards</v>
          </cell>
          <cell r="D548">
            <v>0</v>
          </cell>
          <cell r="F548">
            <v>250</v>
          </cell>
          <cell r="H548">
            <v>-250</v>
          </cell>
        </row>
        <row r="549">
          <cell r="A549">
            <v>721084</v>
          </cell>
          <cell r="C549" t="str">
            <v>Benefit-Wellness</v>
          </cell>
          <cell r="D549">
            <v>20587.38</v>
          </cell>
          <cell r="F549">
            <v>26490.080000000002</v>
          </cell>
          <cell r="H549">
            <v>-5902.7000000000007</v>
          </cell>
        </row>
        <row r="550">
          <cell r="A550">
            <v>721085</v>
          </cell>
          <cell r="C550" t="str">
            <v>Benefit-Administration Fee</v>
          </cell>
          <cell r="D550">
            <v>27696.11</v>
          </cell>
          <cell r="F550">
            <v>0</v>
          </cell>
          <cell r="H550">
            <v>27696.11</v>
          </cell>
        </row>
        <row r="551">
          <cell r="A551">
            <v>721086</v>
          </cell>
          <cell r="C551" t="str">
            <v>Benefit-Retiree Costs</v>
          </cell>
          <cell r="D551">
            <v>60235.56</v>
          </cell>
          <cell r="F551">
            <v>2247662.1800000002</v>
          </cell>
          <cell r="H551">
            <v>-2187426.62</v>
          </cell>
        </row>
        <row r="552">
          <cell r="A552">
            <v>721096</v>
          </cell>
          <cell r="C552" t="str">
            <v>Benefit-Allocated from Total Corporate</v>
          </cell>
          <cell r="D552">
            <v>15256699.42</v>
          </cell>
          <cell r="F552">
            <v>16067438.15</v>
          </cell>
          <cell r="H552">
            <v>-810738.73000000045</v>
          </cell>
        </row>
        <row r="553">
          <cell r="A553">
            <v>721098</v>
          </cell>
          <cell r="C553" t="str">
            <v>Benefit-Employee Contributions</v>
          </cell>
          <cell r="D553">
            <v>-1789075.85</v>
          </cell>
          <cell r="F553">
            <v>-1676147.46</v>
          </cell>
          <cell r="H553">
            <v>-112928.39000000013</v>
          </cell>
        </row>
        <row r="554">
          <cell r="A554">
            <v>721099</v>
          </cell>
          <cell r="C554" t="str">
            <v>Benefit-Offset of Actual Expenses</v>
          </cell>
          <cell r="D554">
            <v>-33179002.379999999</v>
          </cell>
          <cell r="F554">
            <v>-33897960.149999999</v>
          </cell>
          <cell r="H554">
            <v>718957.76999999955</v>
          </cell>
        </row>
        <row r="555">
          <cell r="A555">
            <v>722000</v>
          </cell>
          <cell r="C555" t="str">
            <v>Benefit-Accrued Expenses</v>
          </cell>
          <cell r="D555">
            <v>33677952.719999999</v>
          </cell>
          <cell r="F555">
            <v>33639960.149999999</v>
          </cell>
          <cell r="H555">
            <v>37992.570000000298</v>
          </cell>
        </row>
        <row r="556">
          <cell r="A556">
            <v>723000</v>
          </cell>
          <cell r="C556" t="str">
            <v>Benefit-Other</v>
          </cell>
          <cell r="D556">
            <v>116636.7</v>
          </cell>
          <cell r="F556">
            <v>-849287.3</v>
          </cell>
          <cell r="H556">
            <v>965924</v>
          </cell>
        </row>
        <row r="557">
          <cell r="A557" t="str">
            <v>Benefits</v>
          </cell>
          <cell r="D557">
            <v>54852071.079999998</v>
          </cell>
          <cell r="F557">
            <v>66000071.140000001</v>
          </cell>
          <cell r="H557">
            <v>-11148000.060000002</v>
          </cell>
        </row>
        <row r="558">
          <cell r="A558">
            <v>730005</v>
          </cell>
          <cell r="C558" t="str">
            <v>Material-DPL CPD</v>
          </cell>
          <cell r="D558">
            <v>89324.69</v>
          </cell>
          <cell r="F558">
            <v>1239.23</v>
          </cell>
          <cell r="H558">
            <v>88085.46</v>
          </cell>
        </row>
        <row r="559">
          <cell r="A559">
            <v>730007</v>
          </cell>
          <cell r="C559" t="str">
            <v>Material Expense-Direct Ship</v>
          </cell>
          <cell r="D559">
            <v>14077498.92</v>
          </cell>
          <cell r="F559">
            <v>25109669.219999999</v>
          </cell>
          <cell r="H559">
            <v>-11032170.299999999</v>
          </cell>
        </row>
        <row r="560">
          <cell r="A560">
            <v>730008</v>
          </cell>
          <cell r="C560" t="str">
            <v>Material Expense-Fabrication Shop</v>
          </cell>
          <cell r="D560">
            <v>-1400159.29</v>
          </cell>
          <cell r="F560">
            <v>-989796.24</v>
          </cell>
          <cell r="H560">
            <v>-410363.05000000005</v>
          </cell>
        </row>
        <row r="561">
          <cell r="A561">
            <v>730010</v>
          </cell>
          <cell r="C561" t="str">
            <v>Material Expense-Nonstock</v>
          </cell>
          <cell r="D561">
            <v>5588094.6699999999</v>
          </cell>
          <cell r="F561">
            <v>7847532.0999999996</v>
          </cell>
          <cell r="H561">
            <v>-2259437.4299999997</v>
          </cell>
        </row>
        <row r="562">
          <cell r="A562">
            <v>730012</v>
          </cell>
          <cell r="C562" t="str">
            <v>Material-HULV</v>
          </cell>
          <cell r="D562">
            <v>330061.01</v>
          </cell>
          <cell r="F562">
            <v>139586</v>
          </cell>
          <cell r="H562">
            <v>190475.01</v>
          </cell>
        </row>
        <row r="563">
          <cell r="A563">
            <v>730013</v>
          </cell>
          <cell r="C563" t="str">
            <v>Material - Deposits</v>
          </cell>
          <cell r="D563">
            <v>1668210.94</v>
          </cell>
          <cell r="F563">
            <v>0</v>
          </cell>
          <cell r="H563">
            <v>1668210.94</v>
          </cell>
        </row>
        <row r="564">
          <cell r="A564">
            <v>730020</v>
          </cell>
          <cell r="C564" t="str">
            <v>Material Expense-Gasoline</v>
          </cell>
          <cell r="D564">
            <v>1581444.8</v>
          </cell>
          <cell r="F564">
            <v>1596278.02</v>
          </cell>
          <cell r="H564">
            <v>-14833.219999999972</v>
          </cell>
        </row>
        <row r="565">
          <cell r="A565">
            <v>730025</v>
          </cell>
          <cell r="C565" t="str">
            <v>Material-Freight Stock</v>
          </cell>
          <cell r="D565">
            <v>1700</v>
          </cell>
          <cell r="F565">
            <v>0</v>
          </cell>
          <cell r="H565">
            <v>1700</v>
          </cell>
        </row>
        <row r="566">
          <cell r="A566">
            <v>730030</v>
          </cell>
          <cell r="C566" t="str">
            <v>Material-Freight Nonstock</v>
          </cell>
          <cell r="D566">
            <v>12152.97</v>
          </cell>
          <cell r="F566">
            <v>10591</v>
          </cell>
          <cell r="H566">
            <v>1561.9699999999993</v>
          </cell>
        </row>
        <row r="567">
          <cell r="A567">
            <v>730035</v>
          </cell>
          <cell r="C567" t="str">
            <v>Material Expense-Consignment-PEPCO</v>
          </cell>
          <cell r="D567">
            <v>529990.56999999995</v>
          </cell>
          <cell r="F567">
            <v>375772.47</v>
          </cell>
          <cell r="H567">
            <v>154218.09999999998</v>
          </cell>
        </row>
        <row r="568">
          <cell r="A568">
            <v>730052</v>
          </cell>
          <cell r="C568" t="str">
            <v>Material-ACE CPD</v>
          </cell>
          <cell r="D568">
            <v>0</v>
          </cell>
          <cell r="F568">
            <v>173</v>
          </cell>
          <cell r="H568">
            <v>-173</v>
          </cell>
        </row>
        <row r="569">
          <cell r="A569">
            <v>730055</v>
          </cell>
          <cell r="C569" t="str">
            <v>Material-CDG</v>
          </cell>
          <cell r="D569">
            <v>325.06</v>
          </cell>
          <cell r="F569">
            <v>0</v>
          </cell>
          <cell r="H569">
            <v>325.06</v>
          </cell>
        </row>
        <row r="570">
          <cell r="A570">
            <v>730059</v>
          </cell>
          <cell r="C570" t="str">
            <v>Material-PEPCO</v>
          </cell>
          <cell r="D570">
            <v>58507004.100000001</v>
          </cell>
          <cell r="F570">
            <v>42319495.619999997</v>
          </cell>
          <cell r="H570">
            <v>16187508.480000004</v>
          </cell>
        </row>
        <row r="571">
          <cell r="A571">
            <v>730060</v>
          </cell>
          <cell r="C571" t="str">
            <v>Pepco-Material Expense-Direct Ship (4M)</v>
          </cell>
          <cell r="D571">
            <v>0</v>
          </cell>
          <cell r="F571">
            <v>4614136.3099999996</v>
          </cell>
          <cell r="H571">
            <v>-4614136.3099999996</v>
          </cell>
        </row>
        <row r="572">
          <cell r="A572">
            <v>731005</v>
          </cell>
          <cell r="C572" t="str">
            <v>Material-Scrapped</v>
          </cell>
          <cell r="D572">
            <v>1562332.95</v>
          </cell>
          <cell r="F572">
            <v>1225723.18</v>
          </cell>
          <cell r="H572">
            <v>336609.77</v>
          </cell>
        </row>
        <row r="573">
          <cell r="A573">
            <v>731006</v>
          </cell>
          <cell r="C573" t="str">
            <v>Material-Returned to Storeroom</v>
          </cell>
          <cell r="D573">
            <v>-8834344.0099999998</v>
          </cell>
          <cell r="F573">
            <v>-6206397.1100000003</v>
          </cell>
          <cell r="H573">
            <v>-2627946.8999999994</v>
          </cell>
        </row>
        <row r="574">
          <cell r="A574">
            <v>731007</v>
          </cell>
          <cell r="C574" t="str">
            <v>Material-Scrap Material</v>
          </cell>
          <cell r="D574">
            <v>-2607913.71</v>
          </cell>
          <cell r="F574">
            <v>-2462656.2200000002</v>
          </cell>
          <cell r="H574">
            <v>-145257.48999999976</v>
          </cell>
        </row>
        <row r="575">
          <cell r="A575">
            <v>731010</v>
          </cell>
          <cell r="C575" t="str">
            <v>Material-Gain Inventory Difference</v>
          </cell>
          <cell r="D575">
            <v>-571607.36</v>
          </cell>
          <cell r="F575">
            <v>-1333699.2</v>
          </cell>
          <cell r="H575">
            <v>762091.84</v>
          </cell>
        </row>
        <row r="576">
          <cell r="A576">
            <v>731015</v>
          </cell>
          <cell r="C576" t="str">
            <v>Material-Losses Inventory Variance</v>
          </cell>
          <cell r="D576">
            <v>484912.65</v>
          </cell>
          <cell r="F576">
            <v>902177.25</v>
          </cell>
          <cell r="H576">
            <v>-417264.6</v>
          </cell>
        </row>
        <row r="577">
          <cell r="A577">
            <v>731021</v>
          </cell>
          <cell r="C577" t="str">
            <v>Material-Gain price adjustments</v>
          </cell>
          <cell r="D577">
            <v>182991.4</v>
          </cell>
          <cell r="F577">
            <v>-4110.7700000000004</v>
          </cell>
          <cell r="H577">
            <v>187102.16999999998</v>
          </cell>
        </row>
        <row r="578">
          <cell r="A578">
            <v>731060</v>
          </cell>
          <cell r="C578" t="str">
            <v>Material-Loss/Gain price variances</v>
          </cell>
          <cell r="D578">
            <v>-160121.84</v>
          </cell>
          <cell r="F578">
            <v>47218.63</v>
          </cell>
          <cell r="H578">
            <v>-207340.47</v>
          </cell>
        </row>
        <row r="579">
          <cell r="A579">
            <v>731080</v>
          </cell>
          <cell r="C579" t="str">
            <v>Material-Discount Lost</v>
          </cell>
          <cell r="D579">
            <v>17663.47</v>
          </cell>
          <cell r="F579">
            <v>71152.36</v>
          </cell>
          <cell r="H579">
            <v>-53488.89</v>
          </cell>
        </row>
        <row r="580">
          <cell r="A580">
            <v>800045</v>
          </cell>
          <cell r="C580" t="str">
            <v>Material - Capital Accruals</v>
          </cell>
          <cell r="D580">
            <v>272000</v>
          </cell>
          <cell r="F580">
            <v>0</v>
          </cell>
          <cell r="H580">
            <v>272000</v>
          </cell>
        </row>
        <row r="581">
          <cell r="A581" t="str">
            <v>Materials and Supplies</v>
          </cell>
          <cell r="D581">
            <v>71331561.989999995</v>
          </cell>
          <cell r="F581">
            <v>73264084.849999994</v>
          </cell>
          <cell r="H581">
            <v>-1932522.8599999994</v>
          </cell>
        </row>
        <row r="582">
          <cell r="A582">
            <v>760005</v>
          </cell>
          <cell r="C582" t="str">
            <v>Contractor-Professional and Consulting</v>
          </cell>
          <cell r="D582">
            <v>11006650.050000001</v>
          </cell>
          <cell r="F582">
            <v>10237074.99</v>
          </cell>
          <cell r="H582">
            <v>769575.06000000052</v>
          </cell>
        </row>
        <row r="583">
          <cell r="A583">
            <v>760010</v>
          </cell>
          <cell r="C583" t="str">
            <v>Contractor-Other Services</v>
          </cell>
          <cell r="D583">
            <v>22730702.649999999</v>
          </cell>
          <cell r="F583">
            <v>21645742.859999999</v>
          </cell>
          <cell r="H583">
            <v>1084959.7899999991</v>
          </cell>
        </row>
        <row r="584">
          <cell r="A584">
            <v>760015</v>
          </cell>
          <cell r="C584" t="str">
            <v>Contractor-Temporary Employment</v>
          </cell>
          <cell r="D584">
            <v>1661367.41</v>
          </cell>
          <cell r="F584">
            <v>1541749.23</v>
          </cell>
          <cell r="H584">
            <v>119618.17999999993</v>
          </cell>
        </row>
        <row r="585">
          <cell r="A585">
            <v>760020</v>
          </cell>
          <cell r="C585" t="str">
            <v>Contractor-Maintenance</v>
          </cell>
          <cell r="D585">
            <v>4149349.98</v>
          </cell>
          <cell r="F585">
            <v>4612908.8499999996</v>
          </cell>
          <cell r="H585">
            <v>-463558.86999999965</v>
          </cell>
        </row>
        <row r="586">
          <cell r="A586">
            <v>760025</v>
          </cell>
          <cell r="C586" t="str">
            <v>Contractor-Training</v>
          </cell>
          <cell r="D586">
            <v>292290.44</v>
          </cell>
          <cell r="F586">
            <v>330276.05</v>
          </cell>
          <cell r="H586">
            <v>-37985.609999999986</v>
          </cell>
        </row>
        <row r="587">
          <cell r="A587">
            <v>760035</v>
          </cell>
          <cell r="C587" t="str">
            <v>Contractor-Outside Counsel/Legal</v>
          </cell>
          <cell r="D587">
            <v>3266880.54</v>
          </cell>
          <cell r="F587">
            <v>2098292.6</v>
          </cell>
          <cell r="H587">
            <v>1168587.94</v>
          </cell>
        </row>
        <row r="588">
          <cell r="A588">
            <v>760040</v>
          </cell>
          <cell r="C588" t="str">
            <v>Contractor-Supplemental Skills</v>
          </cell>
          <cell r="D588">
            <v>93952740.629999995</v>
          </cell>
          <cell r="F588">
            <v>72305379.120000005</v>
          </cell>
          <cell r="H588">
            <v>21647361.50999999</v>
          </cell>
        </row>
        <row r="589">
          <cell r="A589">
            <v>760041</v>
          </cell>
          <cell r="C589" t="str">
            <v>Contractor-External Craft Skills</v>
          </cell>
          <cell r="D589">
            <v>17059529.059999999</v>
          </cell>
          <cell r="F589">
            <v>16784625.859999999</v>
          </cell>
          <cell r="H589">
            <v>274903.19999999925</v>
          </cell>
        </row>
        <row r="590">
          <cell r="A590">
            <v>760042</v>
          </cell>
          <cell r="C590" t="str">
            <v>Contractor-Design for Construction</v>
          </cell>
          <cell r="D590">
            <v>1560750.91</v>
          </cell>
          <cell r="F590">
            <v>1331822.1499999999</v>
          </cell>
          <cell r="H590">
            <v>228928.76</v>
          </cell>
        </row>
        <row r="591">
          <cell r="A591">
            <v>760100</v>
          </cell>
          <cell r="C591" t="str">
            <v>Contractor-Publicity/Public Relations</v>
          </cell>
          <cell r="D591">
            <v>0</v>
          </cell>
          <cell r="F591">
            <v>8062.54</v>
          </cell>
          <cell r="H591">
            <v>-8062.54</v>
          </cell>
        </row>
        <row r="592">
          <cell r="A592">
            <v>760102</v>
          </cell>
          <cell r="C592" t="str">
            <v>Contractor-Advertising-Media</v>
          </cell>
          <cell r="D592">
            <v>1094318.44</v>
          </cell>
          <cell r="F592">
            <v>1259555.92</v>
          </cell>
          <cell r="H592">
            <v>-165237.47999999998</v>
          </cell>
        </row>
        <row r="593">
          <cell r="A593">
            <v>760105</v>
          </cell>
          <cell r="C593" t="str">
            <v>Contractor-Legal Other</v>
          </cell>
          <cell r="D593">
            <v>51577.39</v>
          </cell>
          <cell r="F593">
            <v>-90453.65</v>
          </cell>
          <cell r="H593">
            <v>142031.03999999998</v>
          </cell>
        </row>
        <row r="594">
          <cell r="A594">
            <v>760110</v>
          </cell>
          <cell r="C594" t="str">
            <v>Contractor-Estimated Accruals</v>
          </cell>
          <cell r="D594">
            <v>3125078</v>
          </cell>
          <cell r="F594">
            <v>0</v>
          </cell>
          <cell r="H594">
            <v>3125078</v>
          </cell>
        </row>
        <row r="595">
          <cell r="A595">
            <v>800040</v>
          </cell>
          <cell r="C595" t="str">
            <v>Contractor - Capital Accruals</v>
          </cell>
          <cell r="D595">
            <v>3785666</v>
          </cell>
          <cell r="F595">
            <v>0</v>
          </cell>
          <cell r="H595">
            <v>3785666</v>
          </cell>
        </row>
        <row r="596">
          <cell r="A596" t="str">
            <v>Contractors</v>
          </cell>
          <cell r="D596">
            <v>163736901.5</v>
          </cell>
          <cell r="F596">
            <v>132065036.52</v>
          </cell>
          <cell r="H596">
            <v>31671864.980000004</v>
          </cell>
        </row>
        <row r="597">
          <cell r="A597">
            <v>770005</v>
          </cell>
          <cell r="C597" t="str">
            <v>Rents-Building and Property</v>
          </cell>
          <cell r="D597">
            <v>242276.22</v>
          </cell>
          <cell r="F597">
            <v>-9725.41</v>
          </cell>
          <cell r="H597">
            <v>252001.63</v>
          </cell>
        </row>
        <row r="598">
          <cell r="A598">
            <v>770010</v>
          </cell>
          <cell r="C598" t="str">
            <v>Rents-Pole Attachments</v>
          </cell>
          <cell r="D598">
            <v>223864</v>
          </cell>
          <cell r="F598">
            <v>4284</v>
          </cell>
          <cell r="H598">
            <v>219580</v>
          </cell>
        </row>
        <row r="599">
          <cell r="A599">
            <v>770015</v>
          </cell>
          <cell r="C599" t="str">
            <v>Rents-Other</v>
          </cell>
          <cell r="D599">
            <v>15567997.84</v>
          </cell>
          <cell r="F599">
            <v>15483898.34</v>
          </cell>
          <cell r="H599">
            <v>84099.5</v>
          </cell>
        </row>
        <row r="600">
          <cell r="A600">
            <v>770016</v>
          </cell>
          <cell r="C600" t="str">
            <v>Rents-Transmission Agreements</v>
          </cell>
          <cell r="D600">
            <v>133400.57999999999</v>
          </cell>
          <cell r="F600">
            <v>235663.39</v>
          </cell>
          <cell r="H600">
            <v>-102262.81000000003</v>
          </cell>
        </row>
        <row r="601">
          <cell r="A601">
            <v>771005</v>
          </cell>
          <cell r="C601" t="str">
            <v>Leases-Equipment and Computers</v>
          </cell>
          <cell r="D601">
            <v>358642.31</v>
          </cell>
          <cell r="F601">
            <v>480533.4</v>
          </cell>
          <cell r="H601">
            <v>-121891.09000000003</v>
          </cell>
        </row>
        <row r="602">
          <cell r="A602">
            <v>771010</v>
          </cell>
          <cell r="C602" t="str">
            <v>Leases-Vehicle</v>
          </cell>
          <cell r="D602">
            <v>2774569.05</v>
          </cell>
          <cell r="F602">
            <v>2908846.88</v>
          </cell>
          <cell r="H602">
            <v>-134277.83000000007</v>
          </cell>
        </row>
        <row r="603">
          <cell r="A603" t="str">
            <v>Rents</v>
          </cell>
          <cell r="D603">
            <v>19300750</v>
          </cell>
          <cell r="F603">
            <v>19103500.600000001</v>
          </cell>
          <cell r="H603">
            <v>197249.39999999851</v>
          </cell>
        </row>
        <row r="604">
          <cell r="A604">
            <v>772005</v>
          </cell>
          <cell r="C604" t="str">
            <v>Insurance-Property</v>
          </cell>
          <cell r="D604">
            <v>3307.58</v>
          </cell>
          <cell r="F604">
            <v>0</v>
          </cell>
          <cell r="H604">
            <v>3307.58</v>
          </cell>
        </row>
        <row r="605">
          <cell r="A605">
            <v>772010</v>
          </cell>
          <cell r="C605" t="str">
            <v>Insurance-Liability</v>
          </cell>
          <cell r="D605">
            <v>24533.06</v>
          </cell>
          <cell r="F605">
            <v>6837.1</v>
          </cell>
          <cell r="H605">
            <v>17695.96</v>
          </cell>
        </row>
        <row r="606">
          <cell r="A606">
            <v>772015</v>
          </cell>
          <cell r="C606" t="str">
            <v>Insurance-Other</v>
          </cell>
          <cell r="D606">
            <v>-2720135.61</v>
          </cell>
          <cell r="F606">
            <v>523393.82</v>
          </cell>
          <cell r="H606">
            <v>-3243529.4299999997</v>
          </cell>
        </row>
        <row r="607">
          <cell r="A607">
            <v>772020</v>
          </cell>
          <cell r="C607" t="str">
            <v>Claims-General Liability</v>
          </cell>
          <cell r="D607">
            <v>1109116.42</v>
          </cell>
          <cell r="F607">
            <v>249026.8</v>
          </cell>
          <cell r="H607">
            <v>860089.61999999988</v>
          </cell>
        </row>
        <row r="608">
          <cell r="A608">
            <v>772025</v>
          </cell>
          <cell r="C608" t="str">
            <v>Claims-Auto Liability</v>
          </cell>
          <cell r="D608">
            <v>356195.83</v>
          </cell>
          <cell r="F608">
            <v>19922.77</v>
          </cell>
          <cell r="H608">
            <v>336273.06</v>
          </cell>
        </row>
        <row r="609">
          <cell r="A609" t="str">
            <v>Insurance</v>
          </cell>
          <cell r="D609">
            <v>-1226982.72</v>
          </cell>
          <cell r="F609">
            <v>799180.49</v>
          </cell>
          <cell r="H609">
            <v>-2026163.21</v>
          </cell>
        </row>
        <row r="610">
          <cell r="A610">
            <v>790005</v>
          </cell>
          <cell r="C610" t="str">
            <v>Travel-Registration Fees</v>
          </cell>
          <cell r="D610">
            <v>14997</v>
          </cell>
          <cell r="F610">
            <v>12978.16</v>
          </cell>
          <cell r="H610">
            <v>2018.8400000000001</v>
          </cell>
        </row>
        <row r="611">
          <cell r="A611">
            <v>790010</v>
          </cell>
          <cell r="C611" t="str">
            <v>Travel-Expenses</v>
          </cell>
          <cell r="D611">
            <v>363891.34</v>
          </cell>
          <cell r="F611">
            <v>285847.84000000003</v>
          </cell>
          <cell r="H611">
            <v>78043.5</v>
          </cell>
        </row>
        <row r="612">
          <cell r="A612">
            <v>790015</v>
          </cell>
          <cell r="C612" t="str">
            <v>Travel-Nondeductible</v>
          </cell>
          <cell r="D612">
            <v>45.5</v>
          </cell>
          <cell r="F612">
            <v>1575.97</v>
          </cell>
          <cell r="H612">
            <v>-1530.47</v>
          </cell>
        </row>
        <row r="613">
          <cell r="A613">
            <v>790020</v>
          </cell>
          <cell r="C613" t="str">
            <v>Travel-Meals and Entertainment</v>
          </cell>
          <cell r="D613">
            <v>50</v>
          </cell>
          <cell r="F613">
            <v>0</v>
          </cell>
          <cell r="H613">
            <v>50</v>
          </cell>
        </row>
        <row r="614">
          <cell r="A614">
            <v>790025</v>
          </cell>
          <cell r="C614" t="str">
            <v>Travel-Employee Mileage</v>
          </cell>
          <cell r="D614">
            <v>189429.41</v>
          </cell>
          <cell r="F614">
            <v>206476.41</v>
          </cell>
          <cell r="H614">
            <v>-17047</v>
          </cell>
        </row>
        <row r="615">
          <cell r="A615" t="str">
            <v>Travel</v>
          </cell>
          <cell r="D615">
            <v>568413.25</v>
          </cell>
          <cell r="F615">
            <v>506878.38</v>
          </cell>
          <cell r="H615">
            <v>61534.869999999995</v>
          </cell>
        </row>
        <row r="616">
          <cell r="A616">
            <v>791005</v>
          </cell>
          <cell r="C616" t="str">
            <v>General -Registration Fees</v>
          </cell>
          <cell r="D616">
            <v>102581.09</v>
          </cell>
          <cell r="F616">
            <v>109059.22</v>
          </cell>
          <cell r="H616">
            <v>-6478.1300000000047</v>
          </cell>
        </row>
        <row r="617">
          <cell r="A617">
            <v>791010</v>
          </cell>
          <cell r="C617" t="str">
            <v>Training-Materials and Other</v>
          </cell>
          <cell r="D617">
            <v>50838.09</v>
          </cell>
          <cell r="F617">
            <v>53734.95</v>
          </cell>
          <cell r="H617">
            <v>-2896.8600000000006</v>
          </cell>
        </row>
        <row r="618">
          <cell r="A618" t="str">
            <v>Training</v>
          </cell>
          <cell r="D618">
            <v>153419.18</v>
          </cell>
          <cell r="F618">
            <v>162794.17000000001</v>
          </cell>
          <cell r="H618">
            <v>-9374.9900000000198</v>
          </cell>
        </row>
        <row r="619">
          <cell r="A619">
            <v>792005</v>
          </cell>
          <cell r="C619" t="str">
            <v>Employee Memberships-Deductible</v>
          </cell>
          <cell r="D619">
            <v>28522.9</v>
          </cell>
          <cell r="F619">
            <v>566859.01</v>
          </cell>
          <cell r="H619">
            <v>-538336.11</v>
          </cell>
        </row>
        <row r="620">
          <cell r="A620">
            <v>792006</v>
          </cell>
          <cell r="C620" t="str">
            <v>Corporate Memberships-Deductible</v>
          </cell>
          <cell r="D620">
            <v>445505.51</v>
          </cell>
          <cell r="F620">
            <v>52295.22</v>
          </cell>
          <cell r="H620">
            <v>393210.29000000004</v>
          </cell>
        </row>
        <row r="621">
          <cell r="A621">
            <v>792010</v>
          </cell>
          <cell r="C621" t="str">
            <v>Employee Memberships-Nondeductible</v>
          </cell>
          <cell r="D621">
            <v>26133.09</v>
          </cell>
          <cell r="F621">
            <v>40700.14</v>
          </cell>
          <cell r="H621">
            <v>-14567.05</v>
          </cell>
        </row>
        <row r="622">
          <cell r="A622">
            <v>792011</v>
          </cell>
          <cell r="C622" t="str">
            <v>Corporate Memberships-Nondeductible</v>
          </cell>
          <cell r="D622">
            <v>69461.11</v>
          </cell>
          <cell r="F622">
            <v>14854.12</v>
          </cell>
          <cell r="H622">
            <v>54606.99</v>
          </cell>
        </row>
        <row r="623">
          <cell r="A623" t="str">
            <v>Memberships and Dues</v>
          </cell>
          <cell r="D623">
            <v>569622.61</v>
          </cell>
          <cell r="F623">
            <v>674708.49</v>
          </cell>
          <cell r="H623">
            <v>-105085.88</v>
          </cell>
        </row>
        <row r="624">
          <cell r="A624">
            <v>794005</v>
          </cell>
          <cell r="C624" t="str">
            <v>Collection-Uncollectible Accts</v>
          </cell>
          <cell r="D624">
            <v>15159130.789999999</v>
          </cell>
          <cell r="F624">
            <v>10998736.84</v>
          </cell>
          <cell r="H624">
            <v>4160393.9499999993</v>
          </cell>
        </row>
        <row r="625">
          <cell r="A625">
            <v>794006</v>
          </cell>
          <cell r="C625" t="str">
            <v>Collection-Agency Fees</v>
          </cell>
          <cell r="D625">
            <v>375447.81</v>
          </cell>
          <cell r="F625">
            <v>891311.49</v>
          </cell>
          <cell r="H625">
            <v>-515863.68</v>
          </cell>
        </row>
        <row r="626">
          <cell r="A626">
            <v>794007</v>
          </cell>
          <cell r="C626" t="str">
            <v>Collection-Uncollectible-Special Billin</v>
          </cell>
          <cell r="D626">
            <v>425489.75</v>
          </cell>
          <cell r="F626">
            <v>153258.32</v>
          </cell>
          <cell r="H626">
            <v>272231.43</v>
          </cell>
        </row>
        <row r="627">
          <cell r="A627" t="str">
            <v>Collection</v>
          </cell>
          <cell r="D627">
            <v>15960068.35</v>
          </cell>
          <cell r="F627">
            <v>12043306.65</v>
          </cell>
          <cell r="H627">
            <v>3916761.6999999993</v>
          </cell>
        </row>
        <row r="628">
          <cell r="A628">
            <v>530150</v>
          </cell>
          <cell r="C628" t="str">
            <v>Gain on Claim Settlement</v>
          </cell>
          <cell r="D628">
            <v>-33440422.739999998</v>
          </cell>
          <cell r="F628">
            <v>0</v>
          </cell>
          <cell r="H628">
            <v>-33440422.739999998</v>
          </cell>
        </row>
        <row r="629">
          <cell r="A629" t="str">
            <v>Gain on Claim Settlement</v>
          </cell>
          <cell r="D629">
            <v>-33440422.739999998</v>
          </cell>
          <cell r="F629">
            <v>0</v>
          </cell>
          <cell r="H629">
            <v>-33440422.739999998</v>
          </cell>
        </row>
        <row r="630">
          <cell r="A630">
            <v>530005</v>
          </cell>
          <cell r="C630" t="str">
            <v>Gain / Loss on Disposition of Property</v>
          </cell>
          <cell r="D630">
            <v>-580178.84</v>
          </cell>
          <cell r="F630">
            <v>-711.44</v>
          </cell>
          <cell r="H630">
            <v>-579467.4</v>
          </cell>
        </row>
        <row r="631">
          <cell r="A631" t="str">
            <v>Gain from Sale of Assets</v>
          </cell>
          <cell r="D631">
            <v>-580178.84</v>
          </cell>
          <cell r="F631">
            <v>-711.44</v>
          </cell>
          <cell r="H631">
            <v>-579467.4</v>
          </cell>
        </row>
        <row r="632">
          <cell r="A632">
            <v>751031</v>
          </cell>
          <cell r="C632" t="str">
            <v>PJM - Scheduling, System Control &amp; Disp</v>
          </cell>
          <cell r="D632">
            <v>58783.6</v>
          </cell>
          <cell r="F632">
            <v>52604.18</v>
          </cell>
          <cell r="H632">
            <v>6179.4199999999983</v>
          </cell>
        </row>
        <row r="633">
          <cell r="A633">
            <v>751032</v>
          </cell>
          <cell r="C633" t="str">
            <v>PJM - LT Reliability Planning &amp; Standar</v>
          </cell>
          <cell r="D633">
            <v>8593.98</v>
          </cell>
          <cell r="F633">
            <v>2586.4299999999998</v>
          </cell>
          <cell r="H633">
            <v>6007.5499999999993</v>
          </cell>
        </row>
        <row r="634">
          <cell r="A634">
            <v>751033</v>
          </cell>
          <cell r="C634" t="str">
            <v>PJM - Market Facilitation, Monitoring &amp;</v>
          </cell>
          <cell r="D634">
            <v>26354.03</v>
          </cell>
          <cell r="F634">
            <v>16362.95</v>
          </cell>
          <cell r="H634">
            <v>9991.0799999999981</v>
          </cell>
        </row>
        <row r="635">
          <cell r="A635">
            <v>751035</v>
          </cell>
          <cell r="C635" t="str">
            <v>Purc Power System Load Dispatch &amp; Addit</v>
          </cell>
          <cell r="D635">
            <v>13214</v>
          </cell>
          <cell r="F635">
            <v>176864.15</v>
          </cell>
          <cell r="H635">
            <v>-163650.15</v>
          </cell>
        </row>
        <row r="636">
          <cell r="A636">
            <v>792015</v>
          </cell>
          <cell r="C636" t="str">
            <v>Sponsorship/Associations</v>
          </cell>
          <cell r="D636">
            <v>220964.04</v>
          </cell>
          <cell r="F636">
            <v>150278.1</v>
          </cell>
          <cell r="H636">
            <v>70685.94</v>
          </cell>
        </row>
        <row r="637">
          <cell r="A637">
            <v>793005</v>
          </cell>
          <cell r="C637" t="str">
            <v>Donations-Deductible</v>
          </cell>
          <cell r="D637">
            <v>1771300.26</v>
          </cell>
          <cell r="F637">
            <v>1851142.91</v>
          </cell>
          <cell r="H637">
            <v>-79842.649999999907</v>
          </cell>
        </row>
        <row r="638">
          <cell r="A638">
            <v>793010</v>
          </cell>
          <cell r="C638" t="str">
            <v>Donations-Nondeductible</v>
          </cell>
          <cell r="D638">
            <v>162652.04999999999</v>
          </cell>
          <cell r="F638">
            <v>177533.97</v>
          </cell>
          <cell r="H638">
            <v>-14881.920000000013</v>
          </cell>
        </row>
        <row r="639">
          <cell r="A639">
            <v>794010</v>
          </cell>
          <cell r="C639" t="str">
            <v>General-Penalties</v>
          </cell>
          <cell r="D639">
            <v>-237193.24</v>
          </cell>
          <cell r="F639">
            <v>257253.55</v>
          </cell>
          <cell r="H639">
            <v>-494446.79</v>
          </cell>
        </row>
        <row r="640">
          <cell r="A640">
            <v>794015</v>
          </cell>
          <cell r="C640" t="str">
            <v>General-Advertising Expenses</v>
          </cell>
          <cell r="D640">
            <v>42803.09</v>
          </cell>
          <cell r="F640">
            <v>56250.46</v>
          </cell>
          <cell r="H640">
            <v>-13447.370000000003</v>
          </cell>
        </row>
        <row r="641">
          <cell r="A641">
            <v>794020</v>
          </cell>
          <cell r="C641" t="str">
            <v>General-Utilities</v>
          </cell>
          <cell r="D641">
            <v>60906.82</v>
          </cell>
          <cell r="F641">
            <v>33755.230000000003</v>
          </cell>
          <cell r="H641">
            <v>27151.589999999997</v>
          </cell>
        </row>
        <row r="642">
          <cell r="A642">
            <v>794035</v>
          </cell>
          <cell r="C642" t="str">
            <v>General-Fees and Licenses</v>
          </cell>
          <cell r="D642">
            <v>5758350.1100000003</v>
          </cell>
          <cell r="F642">
            <v>2198018.3199999998</v>
          </cell>
          <cell r="H642">
            <v>3560331.7900000005</v>
          </cell>
        </row>
        <row r="643">
          <cell r="A643">
            <v>794038</v>
          </cell>
          <cell r="C643" t="str">
            <v>Bank Fees</v>
          </cell>
          <cell r="D643">
            <v>1017451.49</v>
          </cell>
          <cell r="F643">
            <v>1036973.23</v>
          </cell>
          <cell r="H643">
            <v>-19521.739999999991</v>
          </cell>
        </row>
        <row r="644">
          <cell r="A644">
            <v>794040</v>
          </cell>
          <cell r="C644" t="str">
            <v>General-Postage</v>
          </cell>
          <cell r="D644">
            <v>3185205.99</v>
          </cell>
          <cell r="F644">
            <v>3225187.79</v>
          </cell>
          <cell r="H644">
            <v>-39981.799999999814</v>
          </cell>
        </row>
        <row r="645">
          <cell r="A645">
            <v>794075</v>
          </cell>
          <cell r="C645" t="str">
            <v>Deferred Administrative Expenses - SOS</v>
          </cell>
          <cell r="D645">
            <v>-4236225.05</v>
          </cell>
          <cell r="F645">
            <v>-2150803.36</v>
          </cell>
          <cell r="H645">
            <v>-2085421.69</v>
          </cell>
        </row>
        <row r="646">
          <cell r="A646">
            <v>794100</v>
          </cell>
          <cell r="C646" t="str">
            <v>General - Safety Apparel</v>
          </cell>
          <cell r="D646">
            <v>531279.91</v>
          </cell>
          <cell r="F646">
            <v>280476.81</v>
          </cell>
          <cell r="H646">
            <v>250803.10000000003</v>
          </cell>
        </row>
        <row r="647">
          <cell r="A647">
            <v>795010</v>
          </cell>
          <cell r="C647" t="str">
            <v>General-Meals</v>
          </cell>
          <cell r="D647">
            <v>394462.67</v>
          </cell>
          <cell r="F647">
            <v>311257.34000000003</v>
          </cell>
          <cell r="H647">
            <v>83205.329999999958</v>
          </cell>
        </row>
        <row r="648">
          <cell r="A648">
            <v>795012</v>
          </cell>
          <cell r="C648" t="str">
            <v>General-Entertainment</v>
          </cell>
          <cell r="D648">
            <v>256689.3</v>
          </cell>
          <cell r="F648">
            <v>292193.68</v>
          </cell>
          <cell r="H648">
            <v>-35504.380000000005</v>
          </cell>
        </row>
        <row r="649">
          <cell r="A649">
            <v>795015</v>
          </cell>
          <cell r="C649" t="str">
            <v>General-Office Supplies and Expense</v>
          </cell>
          <cell r="D649">
            <v>761885.95</v>
          </cell>
          <cell r="F649">
            <v>787527.34</v>
          </cell>
          <cell r="H649">
            <v>-25641.390000000014</v>
          </cell>
        </row>
        <row r="650">
          <cell r="A650">
            <v>795016</v>
          </cell>
          <cell r="C650" t="str">
            <v>General-Telephone</v>
          </cell>
          <cell r="D650">
            <v>624763.56999999995</v>
          </cell>
          <cell r="F650">
            <v>573755.56000000006</v>
          </cell>
          <cell r="H650">
            <v>51008.009999999893</v>
          </cell>
        </row>
        <row r="651">
          <cell r="A651">
            <v>795017</v>
          </cell>
          <cell r="C651" t="str">
            <v>General-Software</v>
          </cell>
          <cell r="D651">
            <v>2888383.9</v>
          </cell>
          <cell r="F651">
            <v>1855223.42</v>
          </cell>
          <cell r="H651">
            <v>1033160.48</v>
          </cell>
        </row>
        <row r="652">
          <cell r="A652">
            <v>795018</v>
          </cell>
          <cell r="C652" t="str">
            <v>General-Noncash Service/Safety Awards</v>
          </cell>
          <cell r="D652">
            <v>38690.94</v>
          </cell>
          <cell r="F652">
            <v>9393.39</v>
          </cell>
          <cell r="H652">
            <v>29297.550000000003</v>
          </cell>
        </row>
        <row r="653">
          <cell r="A653">
            <v>795019</v>
          </cell>
          <cell r="C653" t="str">
            <v>General-Noncash Employee Small Gifts</v>
          </cell>
          <cell r="D653">
            <v>8673.5400000000009</v>
          </cell>
          <cell r="F653">
            <v>7246.52</v>
          </cell>
          <cell r="H653">
            <v>1427.0200000000004</v>
          </cell>
        </row>
        <row r="654">
          <cell r="A654">
            <v>795020</v>
          </cell>
          <cell r="C654" t="str">
            <v>General-Promotional Expenses</v>
          </cell>
          <cell r="D654">
            <v>58307.43</v>
          </cell>
          <cell r="F654">
            <v>23060.93</v>
          </cell>
          <cell r="H654">
            <v>35246.5</v>
          </cell>
        </row>
        <row r="655">
          <cell r="A655">
            <v>795022</v>
          </cell>
          <cell r="C655" t="str">
            <v>General-Computers &amp; Equipment Purchases</v>
          </cell>
          <cell r="D655">
            <v>1433931.81</v>
          </cell>
          <cell r="F655">
            <v>674029.5</v>
          </cell>
          <cell r="H655">
            <v>759902.31</v>
          </cell>
        </row>
        <row r="656">
          <cell r="A656">
            <v>796001</v>
          </cell>
          <cell r="C656" t="str">
            <v>General-Regulatory Credits</v>
          </cell>
          <cell r="D656">
            <v>-1143276</v>
          </cell>
          <cell r="F656">
            <v>0</v>
          </cell>
          <cell r="H656">
            <v>-1143276</v>
          </cell>
        </row>
        <row r="657">
          <cell r="A657">
            <v>796005</v>
          </cell>
          <cell r="C657" t="str">
            <v>General-Miscellaneous Deductions</v>
          </cell>
          <cell r="D657">
            <v>430123.74</v>
          </cell>
          <cell r="F657">
            <v>-309406.36</v>
          </cell>
          <cell r="H657">
            <v>739530.1</v>
          </cell>
        </row>
        <row r="658">
          <cell r="A658" t="str">
            <v>General</v>
          </cell>
          <cell r="D658">
            <v>14137077.93</v>
          </cell>
          <cell r="F658">
            <v>11588766.039999999</v>
          </cell>
          <cell r="H658">
            <v>2548311.8900000006</v>
          </cell>
        </row>
        <row r="659">
          <cell r="A659">
            <v>783500</v>
          </cell>
          <cell r="C659" t="str">
            <v>CIAC-Taxable</v>
          </cell>
          <cell r="D659">
            <v>-20045809.420000002</v>
          </cell>
          <cell r="F659">
            <v>-17189776.91</v>
          </cell>
          <cell r="H659">
            <v>-2856032.5100000016</v>
          </cell>
        </row>
        <row r="660">
          <cell r="A660">
            <v>783510</v>
          </cell>
          <cell r="C660" t="str">
            <v>CIAC-Non Taxable</v>
          </cell>
          <cell r="D660">
            <v>-3907864.63</v>
          </cell>
          <cell r="F660">
            <v>-4570961.8099999996</v>
          </cell>
          <cell r="H660">
            <v>663097.1799999997</v>
          </cell>
        </row>
        <row r="661">
          <cell r="A661">
            <v>783520</v>
          </cell>
          <cell r="C661" t="str">
            <v>CIAC-Nonstandard Taxable</v>
          </cell>
          <cell r="D661">
            <v>-1339817</v>
          </cell>
          <cell r="F661">
            <v>-2865743.33</v>
          </cell>
          <cell r="H661">
            <v>1525926.33</v>
          </cell>
        </row>
        <row r="662">
          <cell r="A662">
            <v>783600</v>
          </cell>
          <cell r="C662" t="str">
            <v>AFUDC to Projects</v>
          </cell>
          <cell r="D662">
            <v>8020186.0099999998</v>
          </cell>
          <cell r="F662">
            <v>4027941.67</v>
          </cell>
          <cell r="H662">
            <v>3992244.34</v>
          </cell>
        </row>
        <row r="663">
          <cell r="A663">
            <v>783700</v>
          </cell>
          <cell r="C663" t="str">
            <v>Salvage</v>
          </cell>
          <cell r="D663">
            <v>-252494.93</v>
          </cell>
          <cell r="F663">
            <v>-246969.56</v>
          </cell>
          <cell r="H663">
            <v>-5525.3699999999953</v>
          </cell>
        </row>
        <row r="664">
          <cell r="A664">
            <v>783800</v>
          </cell>
          <cell r="C664" t="str">
            <v>Reimbursed Costs</v>
          </cell>
          <cell r="D664">
            <v>-15579950.279999999</v>
          </cell>
          <cell r="F664">
            <v>-632213.17000000004</v>
          </cell>
          <cell r="H664">
            <v>-14947737.109999999</v>
          </cell>
        </row>
        <row r="665">
          <cell r="A665">
            <v>783999</v>
          </cell>
          <cell r="C665" t="str">
            <v>Costs Transferred</v>
          </cell>
          <cell r="D665">
            <v>-105307.37</v>
          </cell>
          <cell r="F665">
            <v>-506495.09</v>
          </cell>
          <cell r="H665">
            <v>401187.72000000003</v>
          </cell>
        </row>
        <row r="666">
          <cell r="A666">
            <v>800005</v>
          </cell>
          <cell r="C666" t="str">
            <v>Transfer-Labor Costs</v>
          </cell>
          <cell r="D666">
            <v>2293428</v>
          </cell>
          <cell r="F666">
            <v>-63680</v>
          </cell>
          <cell r="H666">
            <v>2357108</v>
          </cell>
        </row>
        <row r="667">
          <cell r="A667">
            <v>800009</v>
          </cell>
          <cell r="C667" t="str">
            <v>Transfer-E&amp;S and A&amp;G</v>
          </cell>
          <cell r="D667">
            <v>135305.97</v>
          </cell>
          <cell r="F667">
            <v>0</v>
          </cell>
          <cell r="H667">
            <v>135305.97</v>
          </cell>
        </row>
        <row r="668">
          <cell r="A668">
            <v>800010</v>
          </cell>
          <cell r="C668" t="str">
            <v>Transfer-Other</v>
          </cell>
          <cell r="D668">
            <v>6643300.3799999999</v>
          </cell>
          <cell r="F668">
            <v>-294462.67</v>
          </cell>
          <cell r="H668">
            <v>6937763.0499999998</v>
          </cell>
        </row>
        <row r="669">
          <cell r="A669">
            <v>800025</v>
          </cell>
          <cell r="C669" t="str">
            <v>Transfer-Facility Costs</v>
          </cell>
          <cell r="D669">
            <v>0</v>
          </cell>
          <cell r="F669">
            <v>-0.03</v>
          </cell>
          <cell r="H669">
            <v>0.03</v>
          </cell>
        </row>
        <row r="670">
          <cell r="A670" t="str">
            <v>Costs Transferred</v>
          </cell>
          <cell r="D670">
            <v>-24139023.27</v>
          </cell>
          <cell r="F670">
            <v>-22342360.899999999</v>
          </cell>
          <cell r="H670">
            <v>-1796662.370000001</v>
          </cell>
        </row>
        <row r="671">
          <cell r="A671">
            <v>783000</v>
          </cell>
          <cell r="C671" t="str">
            <v>Settlement-Assets</v>
          </cell>
          <cell r="D671">
            <v>-272972396.81</v>
          </cell>
          <cell r="F671">
            <v>-240053022.34999999</v>
          </cell>
          <cell r="H671">
            <v>-32919374.460000008</v>
          </cell>
        </row>
        <row r="672">
          <cell r="A672">
            <v>783005</v>
          </cell>
          <cell r="C672" t="str">
            <v>Settlement-CIAC</v>
          </cell>
          <cell r="D672">
            <v>25294435.050000001</v>
          </cell>
          <cell r="F672">
            <v>24623538.050000001</v>
          </cell>
          <cell r="H672">
            <v>670897</v>
          </cell>
        </row>
        <row r="673">
          <cell r="A673">
            <v>783010</v>
          </cell>
          <cell r="C673" t="str">
            <v>Settlement-AFUDC</v>
          </cell>
          <cell r="D673">
            <v>-8020186.0099999998</v>
          </cell>
          <cell r="F673">
            <v>-4027941.67</v>
          </cell>
          <cell r="H673">
            <v>-3992244.34</v>
          </cell>
        </row>
        <row r="674">
          <cell r="A674">
            <v>783015</v>
          </cell>
          <cell r="C674" t="str">
            <v>Settlement-Removal Costs</v>
          </cell>
          <cell r="D674">
            <v>-882224.36</v>
          </cell>
          <cell r="F674">
            <v>445045.13</v>
          </cell>
          <cell r="H674">
            <v>-1327269.49</v>
          </cell>
        </row>
        <row r="675">
          <cell r="A675">
            <v>783020</v>
          </cell>
          <cell r="C675" t="str">
            <v>Settlement-Salvage</v>
          </cell>
          <cell r="D675">
            <v>252494.93</v>
          </cell>
          <cell r="F675">
            <v>246969.56</v>
          </cell>
          <cell r="H675">
            <v>5525.3699999999953</v>
          </cell>
        </row>
        <row r="676">
          <cell r="A676">
            <v>783100</v>
          </cell>
          <cell r="C676" t="str">
            <v>Settlement-Deferred Costs</v>
          </cell>
          <cell r="D676">
            <v>-2582524.91</v>
          </cell>
          <cell r="F676">
            <v>-23443278.359999999</v>
          </cell>
          <cell r="H676">
            <v>20860753.449999999</v>
          </cell>
        </row>
        <row r="677">
          <cell r="A677">
            <v>796010</v>
          </cell>
          <cell r="C677" t="str">
            <v>Business Transformation Costs</v>
          </cell>
          <cell r="D677">
            <v>-1290546.81</v>
          </cell>
          <cell r="F677">
            <v>0</v>
          </cell>
          <cell r="H677">
            <v>-1290546.81</v>
          </cell>
        </row>
        <row r="678">
          <cell r="A678" t="str">
            <v>Capitalized Costs</v>
          </cell>
          <cell r="D678">
            <v>-260200948.91999999</v>
          </cell>
          <cell r="F678">
            <v>-242208689.63999999</v>
          </cell>
          <cell r="H678">
            <v>-17992259.280000001</v>
          </cell>
        </row>
        <row r="679">
          <cell r="A679">
            <v>798502</v>
          </cell>
          <cell r="C679" t="str">
            <v>Direct Charge Debit</v>
          </cell>
          <cell r="D679">
            <v>96510830.799999997</v>
          </cell>
          <cell r="F679">
            <v>97141526.280000001</v>
          </cell>
          <cell r="H679">
            <v>-630695.48000000417</v>
          </cell>
        </row>
        <row r="680">
          <cell r="A680">
            <v>798503</v>
          </cell>
          <cell r="C680" t="str">
            <v>Direct Charge Credit</v>
          </cell>
          <cell r="D680">
            <v>-52901210.770000003</v>
          </cell>
          <cell r="F680">
            <v>-57139012.020000003</v>
          </cell>
          <cell r="H680">
            <v>4237801.25</v>
          </cell>
        </row>
        <row r="681">
          <cell r="A681">
            <v>798504</v>
          </cell>
          <cell r="C681" t="str">
            <v>Assessment Debit</v>
          </cell>
          <cell r="D681">
            <v>132848422.27</v>
          </cell>
          <cell r="F681">
            <v>123458452.13</v>
          </cell>
          <cell r="H681">
            <v>9389970.1400000006</v>
          </cell>
        </row>
        <row r="682">
          <cell r="A682">
            <v>798505</v>
          </cell>
          <cell r="C682" t="str">
            <v>Assessment Credit</v>
          </cell>
          <cell r="D682">
            <v>-48594461.490000002</v>
          </cell>
          <cell r="F682">
            <v>-49826576.109999999</v>
          </cell>
          <cell r="H682">
            <v>1232114.6199999973</v>
          </cell>
        </row>
        <row r="683">
          <cell r="A683">
            <v>798506</v>
          </cell>
          <cell r="C683" t="str">
            <v>Overhead Debit</v>
          </cell>
          <cell r="D683">
            <v>816197.78</v>
          </cell>
          <cell r="F683">
            <v>697584.69</v>
          </cell>
          <cell r="H683">
            <v>118613.09000000008</v>
          </cell>
        </row>
        <row r="684">
          <cell r="A684">
            <v>798507</v>
          </cell>
          <cell r="C684" t="str">
            <v>Overhead Credit</v>
          </cell>
          <cell r="D684">
            <v>-816197.78</v>
          </cell>
          <cell r="F684">
            <v>-697584.69</v>
          </cell>
          <cell r="H684">
            <v>-118613.09000000008</v>
          </cell>
        </row>
        <row r="685">
          <cell r="A685">
            <v>798508</v>
          </cell>
          <cell r="C685" t="str">
            <v>Order Settlmt Debit</v>
          </cell>
          <cell r="D685">
            <v>37043253.890000001</v>
          </cell>
          <cell r="F685">
            <v>38998134.450000003</v>
          </cell>
          <cell r="H685">
            <v>-1954880.5600000024</v>
          </cell>
        </row>
        <row r="686">
          <cell r="A686">
            <v>798509</v>
          </cell>
          <cell r="C686" t="str">
            <v>Order Settlmt Credit</v>
          </cell>
          <cell r="D686">
            <v>-37043253.890000001</v>
          </cell>
          <cell r="F686">
            <v>-38998134.450000003</v>
          </cell>
          <cell r="H686">
            <v>1954880.5600000024</v>
          </cell>
        </row>
        <row r="687">
          <cell r="A687" t="str">
            <v>Business Area Clearing</v>
          </cell>
          <cell r="D687">
            <v>127863580.81</v>
          </cell>
          <cell r="F687">
            <v>113634390.28</v>
          </cell>
          <cell r="H687">
            <v>14229190.530000001</v>
          </cell>
        </row>
        <row r="688">
          <cell r="A688" t="str">
            <v>Total Operation and Maintenance</v>
          </cell>
          <cell r="D688">
            <v>265942519.19</v>
          </cell>
          <cell r="F688">
            <v>275227934.13</v>
          </cell>
          <cell r="H688">
            <v>-9285414.9399999976</v>
          </cell>
        </row>
        <row r="689">
          <cell r="H689">
            <v>0</v>
          </cell>
        </row>
        <row r="690">
          <cell r="A690">
            <v>780005</v>
          </cell>
          <cell r="C690" t="str">
            <v>Amortization-General</v>
          </cell>
          <cell r="D690">
            <v>427606.8</v>
          </cell>
          <cell r="F690">
            <v>427486</v>
          </cell>
          <cell r="H690">
            <v>120.79999999998836</v>
          </cell>
        </row>
        <row r="691">
          <cell r="A691">
            <v>780020</v>
          </cell>
          <cell r="C691" t="str">
            <v>Amortization of Regulatory Debits</v>
          </cell>
          <cell r="D691">
            <v>59762.23</v>
          </cell>
          <cell r="F691">
            <v>0</v>
          </cell>
          <cell r="H691">
            <v>59762.23</v>
          </cell>
        </row>
        <row r="692">
          <cell r="A692">
            <v>780021</v>
          </cell>
          <cell r="C692" t="str">
            <v>Amortization of Regulatory Asset - Rate</v>
          </cell>
          <cell r="D692">
            <v>90487.54</v>
          </cell>
          <cell r="F692">
            <v>0</v>
          </cell>
          <cell r="H692">
            <v>90487.54</v>
          </cell>
        </row>
        <row r="693">
          <cell r="A693">
            <v>780030</v>
          </cell>
          <cell r="C693" t="str">
            <v>Amortization of Software</v>
          </cell>
          <cell r="D693">
            <v>8908543.4700000007</v>
          </cell>
          <cell r="F693">
            <v>9299323.6999999993</v>
          </cell>
          <cell r="H693">
            <v>-390780.22999999858</v>
          </cell>
        </row>
        <row r="694">
          <cell r="A694">
            <v>781005</v>
          </cell>
          <cell r="C694" t="str">
            <v>Depreciation-Regulated</v>
          </cell>
          <cell r="D694">
            <v>141814145.03</v>
          </cell>
          <cell r="F694">
            <v>156380197.88</v>
          </cell>
          <cell r="H694">
            <v>-14566052.849999994</v>
          </cell>
        </row>
        <row r="695">
          <cell r="A695">
            <v>781010</v>
          </cell>
          <cell r="C695" t="str">
            <v>Depreciation-Unregulated</v>
          </cell>
          <cell r="D695">
            <v>79169</v>
          </cell>
          <cell r="F695">
            <v>79169</v>
          </cell>
          <cell r="H695">
            <v>0</v>
          </cell>
        </row>
        <row r="696">
          <cell r="A696" t="str">
            <v>Depreciation and Amortization</v>
          </cell>
          <cell r="D696">
            <v>151379714.06999999</v>
          </cell>
          <cell r="F696">
            <v>166186176.58000001</v>
          </cell>
          <cell r="H696">
            <v>-14806462.51000002</v>
          </cell>
        </row>
        <row r="697">
          <cell r="H697">
            <v>0</v>
          </cell>
        </row>
        <row r="698">
          <cell r="A698">
            <v>797020</v>
          </cell>
          <cell r="C698" t="str">
            <v>Taxes-Other than Income Taxes</v>
          </cell>
          <cell r="D698">
            <v>143419250</v>
          </cell>
          <cell r="F698">
            <v>127769102.12</v>
          </cell>
          <cell r="H698">
            <v>15650147.879999995</v>
          </cell>
        </row>
        <row r="699">
          <cell r="A699">
            <v>797022</v>
          </cell>
          <cell r="C699" t="str">
            <v>Property Tax Expense</v>
          </cell>
          <cell r="D699">
            <v>37730794.850000001</v>
          </cell>
          <cell r="F699">
            <v>36733024.140000001</v>
          </cell>
          <cell r="H699">
            <v>997770.71000000089</v>
          </cell>
        </row>
        <row r="700">
          <cell r="A700">
            <v>797025</v>
          </cell>
          <cell r="C700" t="str">
            <v>Taxes-Gross Receipts Tax</v>
          </cell>
          <cell r="D700">
            <v>108384558.26000001</v>
          </cell>
          <cell r="F700">
            <v>108608082.38</v>
          </cell>
          <cell r="H700">
            <v>-223524.11999998987</v>
          </cell>
        </row>
        <row r="701">
          <cell r="A701">
            <v>797030</v>
          </cell>
          <cell r="C701" t="str">
            <v>Taxes-Sales and Use Tax</v>
          </cell>
          <cell r="D701">
            <v>-15792.15</v>
          </cell>
          <cell r="F701">
            <v>0</v>
          </cell>
          <cell r="H701">
            <v>-15792.15</v>
          </cell>
        </row>
        <row r="702">
          <cell r="A702">
            <v>797120</v>
          </cell>
          <cell r="C702" t="str">
            <v>Non Op Taxes-Other than Income</v>
          </cell>
          <cell r="D702">
            <v>4704.3</v>
          </cell>
          <cell r="F702">
            <v>2025.68</v>
          </cell>
          <cell r="H702">
            <v>2678.62</v>
          </cell>
        </row>
        <row r="703">
          <cell r="A703" t="str">
            <v>Taxes other than Income Taxes</v>
          </cell>
          <cell r="D703">
            <v>289523515.25999999</v>
          </cell>
          <cell r="F703">
            <v>273112234.31999999</v>
          </cell>
          <cell r="H703">
            <v>16411280.939999998</v>
          </cell>
        </row>
        <row r="704">
          <cell r="H704">
            <v>0</v>
          </cell>
        </row>
        <row r="705">
          <cell r="A705" t="str">
            <v>Total Operating Expenses</v>
          </cell>
          <cell r="D705">
            <v>1889349566.03</v>
          </cell>
          <cell r="F705">
            <v>1978616675.6400001</v>
          </cell>
          <cell r="H705">
            <v>-89267109.610000134</v>
          </cell>
        </row>
        <row r="706">
          <cell r="A706" t="str">
            <v>Income from Operations</v>
          </cell>
          <cell r="D706">
            <v>-248210219.83000001</v>
          </cell>
          <cell r="F706">
            <v>-200114506.84999999</v>
          </cell>
          <cell r="H706">
            <v>-48095712.980000019</v>
          </cell>
        </row>
        <row r="707">
          <cell r="H707">
            <v>0</v>
          </cell>
        </row>
        <row r="708">
          <cell r="A708" t="str">
            <v>Other Income and Expense</v>
          </cell>
          <cell r="H708">
            <v>0</v>
          </cell>
        </row>
        <row r="709">
          <cell r="H709">
            <v>0</v>
          </cell>
        </row>
        <row r="710">
          <cell r="A710">
            <v>640000</v>
          </cell>
          <cell r="C710" t="str">
            <v>Interest and Dividend Income</v>
          </cell>
          <cell r="D710">
            <v>-9372366.0800000001</v>
          </cell>
          <cell r="F710">
            <v>-4212726.0199999996</v>
          </cell>
          <cell r="H710">
            <v>-5159640.0600000005</v>
          </cell>
        </row>
        <row r="711">
          <cell r="A711" t="str">
            <v>Interest and Dividend Income</v>
          </cell>
          <cell r="D711">
            <v>-9372366.0800000001</v>
          </cell>
          <cell r="F711">
            <v>-4212726.0199999996</v>
          </cell>
          <cell r="H711">
            <v>-5159640.0600000005</v>
          </cell>
        </row>
        <row r="712">
          <cell r="H712">
            <v>0</v>
          </cell>
        </row>
        <row r="713">
          <cell r="A713" t="str">
            <v>Interest Charges</v>
          </cell>
          <cell r="H713">
            <v>0</v>
          </cell>
        </row>
        <row r="714">
          <cell r="H714">
            <v>0</v>
          </cell>
        </row>
        <row r="715">
          <cell r="A715">
            <v>782004</v>
          </cell>
          <cell r="C715" t="str">
            <v>Interest-Short Term Debt</v>
          </cell>
          <cell r="D715">
            <v>44701.39</v>
          </cell>
          <cell r="F715">
            <v>3353.58</v>
          </cell>
          <cell r="H715">
            <v>41347.81</v>
          </cell>
        </row>
        <row r="716">
          <cell r="A716">
            <v>782005</v>
          </cell>
          <cell r="C716" t="str">
            <v>Interest-Long Term Debt</v>
          </cell>
          <cell r="D716">
            <v>62202179.409999996</v>
          </cell>
          <cell r="F716">
            <v>68670749.609999999</v>
          </cell>
          <cell r="H716">
            <v>-6468570.200000003</v>
          </cell>
        </row>
        <row r="717">
          <cell r="A717">
            <v>782010</v>
          </cell>
          <cell r="C717" t="str">
            <v>Interest-Other</v>
          </cell>
          <cell r="D717">
            <v>12513445.210000001</v>
          </cell>
          <cell r="F717">
            <v>3400081.15</v>
          </cell>
          <cell r="H717">
            <v>9113364.0600000005</v>
          </cell>
        </row>
        <row r="718">
          <cell r="A718">
            <v>782015</v>
          </cell>
          <cell r="C718" t="str">
            <v>Amortization of Debt Discount (L/T Debt</v>
          </cell>
          <cell r="D718">
            <v>1127557.3500000001</v>
          </cell>
          <cell r="F718">
            <v>1122173.3600000001</v>
          </cell>
          <cell r="H718">
            <v>5383.9899999999907</v>
          </cell>
        </row>
        <row r="719">
          <cell r="A719">
            <v>782016</v>
          </cell>
          <cell r="C719" t="str">
            <v>Amortization of Debt Discount (S/T Debt</v>
          </cell>
          <cell r="D719">
            <v>3689094.93</v>
          </cell>
          <cell r="F719">
            <v>822840.59</v>
          </cell>
          <cell r="H719">
            <v>2866254.3400000003</v>
          </cell>
        </row>
        <row r="720">
          <cell r="A720">
            <v>782017</v>
          </cell>
          <cell r="C720" t="str">
            <v>Amortization of Debt Issuance Costs - M</v>
          </cell>
          <cell r="D720">
            <v>100076.3</v>
          </cell>
          <cell r="F720">
            <v>120308.89</v>
          </cell>
          <cell r="H720">
            <v>-20232.589999999997</v>
          </cell>
        </row>
        <row r="721">
          <cell r="A721">
            <v>782020</v>
          </cell>
          <cell r="C721" t="str">
            <v>Amortization of Reacquired Debt</v>
          </cell>
          <cell r="D721">
            <v>2861145.13</v>
          </cell>
          <cell r="F721">
            <v>2823817.92</v>
          </cell>
          <cell r="H721">
            <v>37327.209999999963</v>
          </cell>
        </row>
        <row r="722">
          <cell r="A722" t="str">
            <v>Interest Expense</v>
          </cell>
          <cell r="D722">
            <v>82538199.719999999</v>
          </cell>
          <cell r="F722">
            <v>76963325.099999994</v>
          </cell>
          <cell r="H722">
            <v>5574874.6200000048</v>
          </cell>
        </row>
        <row r="723">
          <cell r="A723">
            <v>640900</v>
          </cell>
          <cell r="C723" t="str">
            <v>I/C Interest Income</v>
          </cell>
          <cell r="D723">
            <v>-2770.26</v>
          </cell>
          <cell r="F723">
            <v>-1676914.51</v>
          </cell>
          <cell r="H723">
            <v>1674144.25</v>
          </cell>
        </row>
        <row r="724">
          <cell r="A724">
            <v>782900</v>
          </cell>
          <cell r="C724" t="str">
            <v>I/C Interest Expense</v>
          </cell>
          <cell r="D724">
            <v>3937151.27</v>
          </cell>
          <cell r="F724">
            <v>167545.68</v>
          </cell>
          <cell r="H724">
            <v>3769605.59</v>
          </cell>
        </row>
        <row r="725">
          <cell r="A725">
            <v>782950</v>
          </cell>
          <cell r="C725" t="str">
            <v>I/C Interest Expense - Margins</v>
          </cell>
          <cell r="D725">
            <v>5361.53</v>
          </cell>
          <cell r="F725">
            <v>255.75</v>
          </cell>
          <cell r="H725">
            <v>5105.78</v>
          </cell>
        </row>
        <row r="726">
          <cell r="A726" t="str">
            <v>Intercompany Interest Expense/Income</v>
          </cell>
          <cell r="D726">
            <v>3939742.54</v>
          </cell>
          <cell r="F726">
            <v>-1509113.08</v>
          </cell>
          <cell r="H726">
            <v>5448855.6200000001</v>
          </cell>
        </row>
        <row r="727">
          <cell r="A727">
            <v>782035</v>
          </cell>
          <cell r="C727" t="str">
            <v>AFUDC-Debt</v>
          </cell>
          <cell r="D727">
            <v>-4732308.04</v>
          </cell>
          <cell r="F727">
            <v>-1460672.4</v>
          </cell>
          <cell r="H727">
            <v>-3271635.64</v>
          </cell>
        </row>
        <row r="728">
          <cell r="A728" t="str">
            <v>Capitalized Interest</v>
          </cell>
          <cell r="D728">
            <v>-4732308.04</v>
          </cell>
          <cell r="F728">
            <v>-1460672.4</v>
          </cell>
          <cell r="H728">
            <v>-3271635.64</v>
          </cell>
        </row>
        <row r="729">
          <cell r="A729" t="str">
            <v>Total Interest Charges</v>
          </cell>
          <cell r="D729">
            <v>81745634.219999999</v>
          </cell>
          <cell r="F729">
            <v>73993539.620000005</v>
          </cell>
          <cell r="H729">
            <v>7752094.599999994</v>
          </cell>
        </row>
        <row r="730">
          <cell r="H730">
            <v>0</v>
          </cell>
        </row>
        <row r="731">
          <cell r="A731" t="str">
            <v>Various Other Income and Expense</v>
          </cell>
          <cell r="H731">
            <v>0</v>
          </cell>
        </row>
        <row r="732">
          <cell r="H732">
            <v>0</v>
          </cell>
        </row>
        <row r="733">
          <cell r="A733">
            <v>620000</v>
          </cell>
          <cell r="C733" t="str">
            <v>Miscellaneous Nonoperating Income</v>
          </cell>
          <cell r="D733">
            <v>-6797820.1299999999</v>
          </cell>
          <cell r="F733">
            <v>-7741830.2300000004</v>
          </cell>
          <cell r="H733">
            <v>944010.10000000056</v>
          </cell>
        </row>
        <row r="734">
          <cell r="A734">
            <v>620002</v>
          </cell>
          <cell r="C734" t="str">
            <v>Gain/Loss-Sale of Securities</v>
          </cell>
          <cell r="D734">
            <v>26732.87</v>
          </cell>
          <cell r="F734">
            <v>-21122.46</v>
          </cell>
          <cell r="H734">
            <v>47855.33</v>
          </cell>
        </row>
        <row r="735">
          <cell r="A735">
            <v>620004</v>
          </cell>
          <cell r="C735" t="str">
            <v>Nonoperating Income - Nonstandard CIAC</v>
          </cell>
          <cell r="D735">
            <v>-1124789</v>
          </cell>
          <cell r="F735">
            <v>-1907483.96</v>
          </cell>
          <cell r="H735">
            <v>782694.96</v>
          </cell>
        </row>
        <row r="736">
          <cell r="A736" t="str">
            <v>Miscellaneous nonoperating income</v>
          </cell>
          <cell r="D736">
            <v>-7895876.2599999998</v>
          </cell>
          <cell r="F736">
            <v>-9670436.6500000004</v>
          </cell>
          <cell r="H736">
            <v>1774560.3900000006</v>
          </cell>
        </row>
        <row r="737">
          <cell r="A737">
            <v>630000</v>
          </cell>
          <cell r="C737" t="str">
            <v>Nonoperating Rental Income and Expenses</v>
          </cell>
          <cell r="D737">
            <v>-373113.58</v>
          </cell>
          <cell r="F737">
            <v>-186558.7</v>
          </cell>
          <cell r="H737">
            <v>-186554.88</v>
          </cell>
        </row>
        <row r="738">
          <cell r="A738" t="str">
            <v>Nonoperating rental income &amp; expense</v>
          </cell>
          <cell r="D738">
            <v>-373113.58</v>
          </cell>
          <cell r="F738">
            <v>-186558.7</v>
          </cell>
          <cell r="H738">
            <v>-186554.88</v>
          </cell>
        </row>
        <row r="739">
          <cell r="A739">
            <v>632000</v>
          </cell>
          <cell r="C739" t="str">
            <v>AFUDC-Equity</v>
          </cell>
          <cell r="D739">
            <v>-3287877.97</v>
          </cell>
          <cell r="F739">
            <v>-2567269.27</v>
          </cell>
          <cell r="H739">
            <v>-720608.70000000019</v>
          </cell>
        </row>
        <row r="740">
          <cell r="A740" t="str">
            <v>AFUDC</v>
          </cell>
          <cell r="D740">
            <v>-3287877.97</v>
          </cell>
          <cell r="F740">
            <v>-2567269.27</v>
          </cell>
          <cell r="H740">
            <v>-720608.70000000019</v>
          </cell>
        </row>
        <row r="741">
          <cell r="A741">
            <v>531000</v>
          </cell>
          <cell r="C741" t="str">
            <v>Loss on Disp of Prop</v>
          </cell>
          <cell r="D741">
            <v>13198.92</v>
          </cell>
          <cell r="F741">
            <v>0</v>
          </cell>
          <cell r="H741">
            <v>13198.92</v>
          </cell>
        </row>
        <row r="742">
          <cell r="A742" t="str">
            <v>Gain (Loss) on Disposition of Property</v>
          </cell>
          <cell r="D742">
            <v>13198.92</v>
          </cell>
          <cell r="F742">
            <v>0</v>
          </cell>
          <cell r="H742">
            <v>13198.92</v>
          </cell>
        </row>
        <row r="743">
          <cell r="A743" t="str">
            <v>Total Various Other Income and Expense</v>
          </cell>
          <cell r="D743">
            <v>-11543668.890000001</v>
          </cell>
          <cell r="F743">
            <v>-12424264.619999999</v>
          </cell>
          <cell r="H743">
            <v>880595.72999999858</v>
          </cell>
        </row>
        <row r="744">
          <cell r="H744">
            <v>0</v>
          </cell>
        </row>
        <row r="745">
          <cell r="A745" t="str">
            <v>Total Other Income and Expense</v>
          </cell>
          <cell r="D745">
            <v>60829599.25</v>
          </cell>
          <cell r="F745">
            <v>57356548.979999997</v>
          </cell>
          <cell r="H745">
            <v>3473050.2700000033</v>
          </cell>
        </row>
        <row r="746">
          <cell r="A746" t="str">
            <v>Income Before Preferred Div and Income Taxes</v>
          </cell>
          <cell r="D746">
            <v>-187380620.58000001</v>
          </cell>
          <cell r="F746">
            <v>-142757957.87</v>
          </cell>
          <cell r="H746">
            <v>-44622662.710000008</v>
          </cell>
        </row>
        <row r="747">
          <cell r="H747">
            <v>0</v>
          </cell>
        </row>
        <row r="748">
          <cell r="A748" t="str">
            <v>Preferred Dividends</v>
          </cell>
          <cell r="H748">
            <v>0</v>
          </cell>
        </row>
        <row r="749">
          <cell r="H749">
            <v>0</v>
          </cell>
        </row>
        <row r="750">
          <cell r="A750">
            <v>782550</v>
          </cell>
          <cell r="C750" t="str">
            <v>Preferred Dividends</v>
          </cell>
          <cell r="D750">
            <v>0</v>
          </cell>
          <cell r="F750">
            <v>1015000.78</v>
          </cell>
          <cell r="H750">
            <v>-1015000.78</v>
          </cell>
        </row>
        <row r="751">
          <cell r="A751" t="str">
            <v>Preferred Dividends</v>
          </cell>
          <cell r="D751">
            <v>0</v>
          </cell>
          <cell r="F751">
            <v>1015000.78</v>
          </cell>
          <cell r="H751">
            <v>-1015000.78</v>
          </cell>
        </row>
        <row r="752">
          <cell r="H752">
            <v>0</v>
          </cell>
        </row>
        <row r="753">
          <cell r="A753" t="str">
            <v>Total Preferred Dividends</v>
          </cell>
          <cell r="D753">
            <v>0</v>
          </cell>
          <cell r="F753">
            <v>1015000.78</v>
          </cell>
          <cell r="H753">
            <v>-1015000.78</v>
          </cell>
        </row>
        <row r="754">
          <cell r="A754" t="str">
            <v>Income Before Income Taxes</v>
          </cell>
          <cell r="D754">
            <v>-187380620.58000001</v>
          </cell>
          <cell r="F754">
            <v>-141742957.09</v>
          </cell>
          <cell r="H754">
            <v>-45637663.49000001</v>
          </cell>
        </row>
        <row r="755">
          <cell r="H755">
            <v>0</v>
          </cell>
        </row>
        <row r="756">
          <cell r="A756">
            <v>797010</v>
          </cell>
          <cell r="C756" t="str">
            <v>Taxes-Federal Income Tax</v>
          </cell>
          <cell r="D756">
            <v>70657213.290000007</v>
          </cell>
          <cell r="F756">
            <v>15339334.5</v>
          </cell>
          <cell r="H756">
            <v>55317878.790000007</v>
          </cell>
        </row>
        <row r="757">
          <cell r="A757">
            <v>797015</v>
          </cell>
          <cell r="C757" t="str">
            <v>Taxes-State Inc Tax</v>
          </cell>
          <cell r="D757">
            <v>16122195.640000001</v>
          </cell>
          <cell r="F757">
            <v>1683823.43</v>
          </cell>
          <cell r="H757">
            <v>14438372.210000001</v>
          </cell>
        </row>
        <row r="758">
          <cell r="A758">
            <v>797035</v>
          </cell>
          <cell r="C758" t="str">
            <v>Taxes-Deferred Federal Income Taxes</v>
          </cell>
          <cell r="D758">
            <v>57236901.140000001</v>
          </cell>
          <cell r="F758">
            <v>124158904.90000001</v>
          </cell>
          <cell r="H758">
            <v>-66922003.760000005</v>
          </cell>
        </row>
        <row r="759">
          <cell r="A759">
            <v>797037</v>
          </cell>
          <cell r="C759" t="str">
            <v>Taxes-Deferred Federal Income Taxes - C</v>
          </cell>
          <cell r="D759">
            <v>-64293152.93</v>
          </cell>
          <cell r="F759">
            <v>-88256184.980000004</v>
          </cell>
          <cell r="H759">
            <v>23963032.050000004</v>
          </cell>
        </row>
        <row r="760">
          <cell r="A760">
            <v>797045</v>
          </cell>
          <cell r="C760" t="str">
            <v>Taxes-Deferred State Income Taxes</v>
          </cell>
          <cell r="D760">
            <v>15197938.01</v>
          </cell>
          <cell r="F760">
            <v>30498341.77</v>
          </cell>
          <cell r="H760">
            <v>-15300403.76</v>
          </cell>
        </row>
        <row r="761">
          <cell r="A761">
            <v>797047</v>
          </cell>
          <cell r="C761" t="str">
            <v>Taxes-Deferred State Income Taxes-Credi</v>
          </cell>
          <cell r="D761">
            <v>-14678739.289999999</v>
          </cell>
          <cell r="F761">
            <v>-28349709.489999998</v>
          </cell>
          <cell r="H761">
            <v>13670970.199999999</v>
          </cell>
        </row>
        <row r="762">
          <cell r="A762">
            <v>797060</v>
          </cell>
          <cell r="C762" t="str">
            <v>Investment Tax Credit - Amortized</v>
          </cell>
          <cell r="D762">
            <v>-2034384</v>
          </cell>
          <cell r="F762">
            <v>-2034384</v>
          </cell>
          <cell r="H762">
            <v>0</v>
          </cell>
        </row>
        <row r="763">
          <cell r="A763">
            <v>797080</v>
          </cell>
          <cell r="C763" t="str">
            <v>Federal Income Tax - FIN 48 &amp; Effective</v>
          </cell>
          <cell r="D763">
            <v>207446.63</v>
          </cell>
          <cell r="F763">
            <v>0</v>
          </cell>
          <cell r="H763">
            <v>207446.63</v>
          </cell>
        </row>
        <row r="764">
          <cell r="A764">
            <v>797081</v>
          </cell>
          <cell r="C764" t="str">
            <v>State Income Tax - FIN 48 &amp; Effectively</v>
          </cell>
          <cell r="D764">
            <v>159961.84</v>
          </cell>
          <cell r="F764">
            <v>0</v>
          </cell>
          <cell r="H764">
            <v>159961.84</v>
          </cell>
        </row>
        <row r="765">
          <cell r="A765">
            <v>797110</v>
          </cell>
          <cell r="C765" t="str">
            <v>Non Op Taxes-Federal Income Tax</v>
          </cell>
          <cell r="D765">
            <v>10480148.050000001</v>
          </cell>
          <cell r="F765">
            <v>-2347112</v>
          </cell>
          <cell r="H765">
            <v>12827260.050000001</v>
          </cell>
        </row>
        <row r="766">
          <cell r="A766">
            <v>797115</v>
          </cell>
          <cell r="C766" t="str">
            <v>Non Op Taxes-State Income Tax</v>
          </cell>
          <cell r="D766">
            <v>-29943279</v>
          </cell>
          <cell r="F766">
            <v>6706033</v>
          </cell>
          <cell r="H766">
            <v>-36649312</v>
          </cell>
        </row>
        <row r="767">
          <cell r="A767">
            <v>797135</v>
          </cell>
          <cell r="C767" t="str">
            <v>Non Op Taxes-Def Fed</v>
          </cell>
          <cell r="D767">
            <v>3209499</v>
          </cell>
          <cell r="F767">
            <v>0</v>
          </cell>
          <cell r="H767">
            <v>3209499</v>
          </cell>
        </row>
        <row r="768">
          <cell r="A768" t="str">
            <v>Income Taxes</v>
          </cell>
          <cell r="D768">
            <v>62321748.380000003</v>
          </cell>
          <cell r="F768">
            <v>57399047.130000003</v>
          </cell>
          <cell r="H768">
            <v>4922701.25</v>
          </cell>
        </row>
        <row r="769">
          <cell r="H769">
            <v>0</v>
          </cell>
        </row>
        <row r="770">
          <cell r="A770" t="str">
            <v>Net Profit or Loss</v>
          </cell>
          <cell r="D770">
            <v>125058872.2</v>
          </cell>
          <cell r="F770">
            <v>84343909.959999993</v>
          </cell>
          <cell r="H770">
            <v>40714962.24000001</v>
          </cell>
        </row>
        <row r="772">
          <cell r="A772" t="str">
            <v>Net Profit (Loss)</v>
          </cell>
          <cell r="D772">
            <v>0</v>
          </cell>
          <cell r="F772">
            <v>0</v>
          </cell>
          <cell r="H772">
            <v>0</v>
          </cell>
        </row>
        <row r="774">
          <cell r="A774" t="str">
            <v>Net Profit (Loss)</v>
          </cell>
          <cell r="C774">
            <v>0</v>
          </cell>
          <cell r="E774">
            <v>0</v>
          </cell>
        </row>
      </sheetData>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ow r="5">
          <cell r="A5" t="str">
            <v>ACCT</v>
          </cell>
        </row>
      </sheetData>
      <sheetData sheetId="271">
        <row r="5">
          <cell r="A5" t="str">
            <v>ACCT</v>
          </cell>
          <cell r="B5" t="str">
            <v>AREA_NO</v>
          </cell>
        </row>
        <row r="6">
          <cell r="A6" t="str">
            <v>?303*</v>
          </cell>
          <cell r="B6">
            <v>910</v>
          </cell>
        </row>
      </sheetData>
      <sheetData sheetId="272"/>
      <sheetData sheetId="273"/>
      <sheetData sheetId="274"/>
      <sheetData sheetId="275"/>
      <sheetData sheetId="276">
        <row r="39">
          <cell r="B39">
            <v>8.1723282774619987E-2</v>
          </cell>
          <cell r="C39">
            <v>8.1640793532299583E-2</v>
          </cell>
        </row>
      </sheetData>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sheetData sheetId="286"/>
      <sheetData sheetId="287">
        <row r="2">
          <cell r="A2" t="str">
            <v>Wages &amp; Salaries</v>
          </cell>
        </row>
        <row r="3">
          <cell r="A3" t="str">
            <v>Year Ended December 31, 2004</v>
          </cell>
        </row>
        <row r="5">
          <cell r="C5" t="str">
            <v>Operation 1/</v>
          </cell>
          <cell r="E5" t="str">
            <v>Maintenance 1/</v>
          </cell>
          <cell r="G5" t="str">
            <v>Total</v>
          </cell>
          <cell r="I5" t="str">
            <v>Ratio</v>
          </cell>
          <cell r="K5" t="str">
            <v>Dist..</v>
          </cell>
        </row>
        <row r="6">
          <cell r="A6" t="str">
            <v>Production</v>
          </cell>
          <cell r="C6">
            <v>0</v>
          </cell>
          <cell r="E6">
            <v>0</v>
          </cell>
          <cell r="G6">
            <v>0</v>
          </cell>
          <cell r="I6">
            <v>0</v>
          </cell>
        </row>
        <row r="7">
          <cell r="A7" t="str">
            <v>Transmission</v>
          </cell>
          <cell r="C7">
            <v>2217957</v>
          </cell>
          <cell r="E7">
            <v>4092112</v>
          </cell>
          <cell r="G7">
            <v>6310069</v>
          </cell>
          <cell r="I7">
            <v>0.1159</v>
          </cell>
        </row>
        <row r="8">
          <cell r="A8" t="str">
            <v>Distribution</v>
          </cell>
          <cell r="C8">
            <v>13313018</v>
          </cell>
          <cell r="E8">
            <v>16034483</v>
          </cell>
          <cell r="G8">
            <v>29347501</v>
          </cell>
          <cell r="I8">
            <v>0.53920000000000001</v>
          </cell>
        </row>
        <row r="9">
          <cell r="A9" t="str">
            <v>Cust. Accts. &amp; Cust. Serv.</v>
          </cell>
          <cell r="C9">
            <v>18770105</v>
          </cell>
          <cell r="G9">
            <v>18770105</v>
          </cell>
          <cell r="I9">
            <v>0.34489999999999998</v>
          </cell>
          <cell r="K9">
            <v>0.8841</v>
          </cell>
        </row>
        <row r="10">
          <cell r="A10" t="str">
            <v>Sales</v>
          </cell>
          <cell r="C10">
            <v>1122</v>
          </cell>
          <cell r="G10">
            <v>1122</v>
          </cell>
          <cell r="I10">
            <v>0</v>
          </cell>
        </row>
        <row r="11">
          <cell r="A11" t="str">
            <v>A &amp; G</v>
          </cell>
          <cell r="C11">
            <v>8099320</v>
          </cell>
          <cell r="E11">
            <v>10943</v>
          </cell>
          <cell r="G11">
            <v>8110263</v>
          </cell>
        </row>
        <row r="12">
          <cell r="C12">
            <v>42401522</v>
          </cell>
          <cell r="E12">
            <v>20137538</v>
          </cell>
          <cell r="G12">
            <v>62539060</v>
          </cell>
          <cell r="I12">
            <v>1</v>
          </cell>
        </row>
        <row r="13">
          <cell r="A13" t="str">
            <v>Total W &amp; S less A&amp;G</v>
          </cell>
          <cell r="C13">
            <v>34302202</v>
          </cell>
          <cell r="E13">
            <v>20126595</v>
          </cell>
          <cell r="G13">
            <v>54428797</v>
          </cell>
        </row>
      </sheetData>
      <sheetData sheetId="288"/>
      <sheetData sheetId="289"/>
      <sheetData sheetId="290"/>
      <sheetData sheetId="291"/>
      <sheetData sheetId="292"/>
      <sheetData sheetId="293"/>
      <sheetData sheetId="294">
        <row r="1">
          <cell r="A1" t="str">
            <v>Potomac Electric Power Company</v>
          </cell>
        </row>
        <row r="2">
          <cell r="A2" t="str">
            <v>Report 80</v>
          </cell>
        </row>
        <row r="3">
          <cell r="A3" t="str">
            <v>YTD MARCH 2008  CLOSE</v>
          </cell>
          <cell r="B3" t="str">
            <v>YTD</v>
          </cell>
        </row>
        <row r="4">
          <cell r="A4">
            <v>39702</v>
          </cell>
        </row>
        <row r="5">
          <cell r="C5" t="str">
            <v>FINAL</v>
          </cell>
        </row>
        <row r="6">
          <cell r="C6" t="str">
            <v>Manual Input</v>
          </cell>
        </row>
        <row r="8">
          <cell r="B8" t="str">
            <v>Operating</v>
          </cell>
          <cell r="C8" t="str">
            <v>Non-Operating</v>
          </cell>
          <cell r="D8" t="str">
            <v>Total</v>
          </cell>
        </row>
        <row r="9">
          <cell r="A9" t="str">
            <v>Pre-Tax Book Income (per SAP)</v>
          </cell>
          <cell r="B9">
            <v>25455283</v>
          </cell>
          <cell r="D9">
            <v>25455283</v>
          </cell>
        </row>
        <row r="10">
          <cell r="A10" t="str">
            <v>Preferred Dividend Reclass</v>
          </cell>
          <cell r="B10">
            <v>0</v>
          </cell>
          <cell r="C10">
            <v>0</v>
          </cell>
          <cell r="D10">
            <v>0</v>
          </cell>
        </row>
        <row r="11">
          <cell r="A11" t="str">
            <v>Pre-Tax Book Income ADJ (per Tax)</v>
          </cell>
          <cell r="B11">
            <v>25455283</v>
          </cell>
          <cell r="C11">
            <v>0</v>
          </cell>
          <cell r="D11">
            <v>25455283</v>
          </cell>
        </row>
        <row r="12">
          <cell r="A12" t="str">
            <v>Fines &amp; Penalties</v>
          </cell>
          <cell r="C12">
            <v>70</v>
          </cell>
          <cell r="D12">
            <v>70</v>
          </cell>
        </row>
        <row r="13">
          <cell r="A13" t="str">
            <v>Officer's Life Insurance</v>
          </cell>
          <cell r="C13">
            <v>1542100</v>
          </cell>
          <cell r="D13">
            <v>1542100</v>
          </cell>
        </row>
        <row r="14">
          <cell r="A14" t="str">
            <v>Lobbying Expenses - N/O</v>
          </cell>
          <cell r="C14">
            <v>0</v>
          </cell>
          <cell r="D14">
            <v>0</v>
          </cell>
        </row>
        <row r="15">
          <cell r="A15" t="str">
            <v>Non-Deductible Meals</v>
          </cell>
          <cell r="B15">
            <v>52377.88</v>
          </cell>
          <cell r="D15">
            <v>52377.88</v>
          </cell>
        </row>
        <row r="16">
          <cell r="A16" t="str">
            <v>OPEB Medicare Subsidy</v>
          </cell>
          <cell r="B16">
            <v>-279778</v>
          </cell>
          <cell r="D16">
            <v>-279778</v>
          </cell>
        </row>
        <row r="17">
          <cell r="A17" t="str">
            <v>Non-Operating Costs TBT (sum a+b)</v>
          </cell>
          <cell r="C17">
            <v>0</v>
          </cell>
          <cell r="D17">
            <v>0</v>
          </cell>
        </row>
        <row r="18">
          <cell r="A18" t="str">
            <v xml:space="preserve">Tax allocation from Service </v>
          </cell>
          <cell r="B18">
            <v>196976.66</v>
          </cell>
          <cell r="C18">
            <v>0</v>
          </cell>
          <cell r="D18">
            <v>196976.66</v>
          </cell>
        </row>
        <row r="19">
          <cell r="A19" t="str">
            <v xml:space="preserve">IRS Interest </v>
          </cell>
          <cell r="B19">
            <v>0</v>
          </cell>
          <cell r="D19">
            <v>0</v>
          </cell>
        </row>
        <row r="20">
          <cell r="A20" t="str">
            <v>Nondeductible Contributions</v>
          </cell>
          <cell r="B20">
            <v>0</v>
          </cell>
          <cell r="C20">
            <v>0</v>
          </cell>
          <cell r="D20">
            <v>0</v>
          </cell>
        </row>
        <row r="22">
          <cell r="A22" t="str">
            <v xml:space="preserve">Subtotal - Permanent </v>
          </cell>
          <cell r="B22">
            <v>-30423.459999999992</v>
          </cell>
          <cell r="C22">
            <v>1542170</v>
          </cell>
          <cell r="D22">
            <v>1511746.5399999998</v>
          </cell>
        </row>
        <row r="24">
          <cell r="A24" t="str">
            <v>Removal Costs</v>
          </cell>
          <cell r="B24">
            <v>-8598687.9800000004</v>
          </cell>
          <cell r="D24">
            <v>-8598687.9800000004</v>
          </cell>
        </row>
        <row r="25">
          <cell r="A25" t="str">
            <v>Removal Cost</v>
          </cell>
          <cell r="B25">
            <v>0</v>
          </cell>
          <cell r="D25">
            <v>0</v>
          </cell>
        </row>
        <row r="26">
          <cell r="A26" t="str">
            <v>Adj Removal Costs</v>
          </cell>
          <cell r="B26">
            <v>1284083.7</v>
          </cell>
          <cell r="D26">
            <v>1284083.7</v>
          </cell>
        </row>
        <row r="27">
          <cell r="A27" t="str">
            <v>Removal Costs Adjustment - DC</v>
          </cell>
          <cell r="B27">
            <v>2675559.59</v>
          </cell>
          <cell r="D27">
            <v>2675559.59</v>
          </cell>
        </row>
        <row r="28">
          <cell r="A28" t="str">
            <v>MD Property Tax Adjustment</v>
          </cell>
          <cell r="B28">
            <v>250000</v>
          </cell>
          <cell r="D28">
            <v>250000</v>
          </cell>
        </row>
        <row r="29">
          <cell r="A29" t="str">
            <v>Excess Book / Tax Depr (pre '75)</v>
          </cell>
          <cell r="B29">
            <v>3821158.75</v>
          </cell>
          <cell r="D29">
            <v>3821158.75</v>
          </cell>
        </row>
        <row r="30">
          <cell r="A30" t="str">
            <v>AFUDC Equity (Control Center)</v>
          </cell>
          <cell r="B30">
            <v>276309</v>
          </cell>
          <cell r="D30">
            <v>276309</v>
          </cell>
        </row>
        <row r="31">
          <cell r="A31" t="str">
            <v xml:space="preserve">AFUDC Equity </v>
          </cell>
          <cell r="C31">
            <v>-471301.44</v>
          </cell>
          <cell r="D31">
            <v>-471301.44</v>
          </cell>
        </row>
        <row r="32">
          <cell r="A32" t="str">
            <v>Bk Depr on AFUDC - DC</v>
          </cell>
          <cell r="B32">
            <v>274000</v>
          </cell>
          <cell r="D32">
            <v>274000</v>
          </cell>
        </row>
        <row r="33">
          <cell r="A33" t="str">
            <v>Bk Depr on AFUDC - Smeco</v>
          </cell>
          <cell r="B33">
            <v>29250</v>
          </cell>
          <cell r="D33">
            <v>29250</v>
          </cell>
        </row>
        <row r="34">
          <cell r="A34" t="str">
            <v>Bk Depr on AFUDC - MD</v>
          </cell>
          <cell r="B34">
            <v>387250</v>
          </cell>
          <cell r="D34">
            <v>387250</v>
          </cell>
        </row>
        <row r="35">
          <cell r="A35" t="str">
            <v>Amortization Software Costs</v>
          </cell>
          <cell r="B35">
            <v>1823158.72</v>
          </cell>
          <cell r="D35">
            <v>1823158.72</v>
          </cell>
        </row>
        <row r="36">
          <cell r="A36" t="str">
            <v>Software Costs &amp; NPDES Permits</v>
          </cell>
          <cell r="B36">
            <v>0</v>
          </cell>
          <cell r="D36">
            <v>0</v>
          </cell>
        </row>
        <row r="37">
          <cell r="A37" t="str">
            <v>Purchased Software (Tax Amort 3 yrs)</v>
          </cell>
          <cell r="B37">
            <v>-140764.75</v>
          </cell>
          <cell r="D37">
            <v>-140764.75</v>
          </cell>
        </row>
        <row r="38">
          <cell r="A38" t="str">
            <v>Bond Interest - Operating/Nonoperating</v>
          </cell>
          <cell r="B38">
            <v>0</v>
          </cell>
          <cell r="C38">
            <v>0</v>
          </cell>
          <cell r="D38">
            <v>0</v>
          </cell>
        </row>
        <row r="40">
          <cell r="A40" t="str">
            <v>Subtotal Flowthrough</v>
          </cell>
          <cell r="B40">
            <v>2081317.0299999993</v>
          </cell>
          <cell r="C40">
            <v>-471301.44</v>
          </cell>
          <cell r="D40">
            <v>1610015.5899999996</v>
          </cell>
        </row>
        <row r="42">
          <cell r="A42" t="str">
            <v>Normalization Adj - 190</v>
          </cell>
          <cell r="B42">
            <v>0</v>
          </cell>
          <cell r="D42">
            <v>0</v>
          </cell>
        </row>
        <row r="43">
          <cell r="A43" t="str">
            <v>Normalization Adj - 282 FT</v>
          </cell>
          <cell r="B43">
            <v>-864275</v>
          </cell>
          <cell r="D43">
            <v>-864275</v>
          </cell>
        </row>
        <row r="44">
          <cell r="A44" t="str">
            <v>Normalization Adj - 283</v>
          </cell>
          <cell r="B44">
            <v>0</v>
          </cell>
          <cell r="D44">
            <v>0</v>
          </cell>
        </row>
        <row r="46">
          <cell r="A46" t="str">
            <v>Subtotal Normalization</v>
          </cell>
          <cell r="B46">
            <v>-864275</v>
          </cell>
          <cell r="D46">
            <v>-864275</v>
          </cell>
        </row>
        <row r="47">
          <cell r="A47" t="str">
            <v>Sum of M-1 *35%</v>
          </cell>
        </row>
        <row r="48">
          <cell r="A48" t="str">
            <v>Book Income Subject to Tax</v>
          </cell>
          <cell r="B48">
            <v>26641901.57</v>
          </cell>
          <cell r="C48">
            <v>1070868.56</v>
          </cell>
          <cell r="D48">
            <v>27712770.129999999</v>
          </cell>
        </row>
        <row r="49">
          <cell r="D49">
            <v>0</v>
          </cell>
        </row>
        <row r="50">
          <cell r="A50" t="str">
            <v>Adjustments to Compute DC Tax</v>
          </cell>
        </row>
        <row r="51">
          <cell r="A51" t="str">
            <v>Book Depr on Capitalized Taxes</v>
          </cell>
          <cell r="B51">
            <v>138000</v>
          </cell>
          <cell r="D51">
            <v>138000</v>
          </cell>
        </row>
        <row r="52">
          <cell r="A52" t="str">
            <v>Removal Costs Adjust - DC</v>
          </cell>
          <cell r="B52">
            <v>4600914.6900000004</v>
          </cell>
          <cell r="D52">
            <v>4600914.6900000004</v>
          </cell>
        </row>
        <row r="54">
          <cell r="A54" t="str">
            <v>Subtotal Flowthrough</v>
          </cell>
          <cell r="B54">
            <v>4738914.6900000004</v>
          </cell>
          <cell r="C54">
            <v>0</v>
          </cell>
          <cell r="D54">
            <v>4738914.6900000004</v>
          </cell>
        </row>
        <row r="56">
          <cell r="A56" t="str">
            <v>Normalization Adj - 190</v>
          </cell>
          <cell r="B56">
            <v>0</v>
          </cell>
          <cell r="D56">
            <v>0</v>
          </cell>
        </row>
        <row r="57">
          <cell r="A57" t="str">
            <v>Normalization Adj - 282</v>
          </cell>
          <cell r="B57">
            <v>864275</v>
          </cell>
          <cell r="D57">
            <v>864275</v>
          </cell>
        </row>
        <row r="58">
          <cell r="A58" t="str">
            <v>Normalization Adj - 283</v>
          </cell>
          <cell r="B58">
            <v>0</v>
          </cell>
          <cell r="D58">
            <v>0</v>
          </cell>
        </row>
        <row r="60">
          <cell r="A60" t="str">
            <v>Subtotal Normalization</v>
          </cell>
          <cell r="B60">
            <v>864275</v>
          </cell>
          <cell r="C60">
            <v>0</v>
          </cell>
          <cell r="D60">
            <v>864275</v>
          </cell>
        </row>
        <row r="62">
          <cell r="A62" t="str">
            <v>DC Taxable Income</v>
          </cell>
          <cell r="B62">
            <v>32245091.260000002</v>
          </cell>
          <cell r="C62">
            <v>1070868.56</v>
          </cell>
          <cell r="D62">
            <v>33315959.82</v>
          </cell>
        </row>
        <row r="64">
          <cell r="A64" t="str">
            <v>DC Income Tax Provision</v>
          </cell>
          <cell r="B64">
            <v>2595729.8464300004</v>
          </cell>
          <cell r="C64">
            <v>86204.919080000007</v>
          </cell>
          <cell r="D64">
            <v>2681934.7655100003</v>
          </cell>
        </row>
        <row r="66">
          <cell r="A66" t="str">
            <v>Federal Taxable Income</v>
          </cell>
          <cell r="B66">
            <v>24046171.72357</v>
          </cell>
          <cell r="C66">
            <v>984663.64092000003</v>
          </cell>
          <cell r="D66">
            <v>25030835.364489999</v>
          </cell>
        </row>
        <row r="68">
          <cell r="A68" t="str">
            <v>Federal Income Tax Provision</v>
          </cell>
          <cell r="B68">
            <v>8416160.1032494996</v>
          </cell>
          <cell r="C68">
            <v>344632.27432199998</v>
          </cell>
          <cell r="D68">
            <v>8760792.377571499</v>
          </cell>
        </row>
        <row r="70">
          <cell r="A70" t="str">
            <v>Fin 48 adj</v>
          </cell>
          <cell r="D70">
            <v>0</v>
          </cell>
        </row>
        <row r="71">
          <cell r="A71" t="str">
            <v>ITC</v>
          </cell>
          <cell r="B71">
            <v>-508596</v>
          </cell>
          <cell r="D71">
            <v>-508596</v>
          </cell>
        </row>
        <row r="73">
          <cell r="A73" t="str">
            <v>Net Federal Tax Provision</v>
          </cell>
          <cell r="B73">
            <v>7907564.1032494996</v>
          </cell>
          <cell r="C73">
            <v>344632.27432199998</v>
          </cell>
          <cell r="D73">
            <v>8252196.3775714999</v>
          </cell>
        </row>
        <row r="76">
          <cell r="A76" t="str">
            <v>NOTE: Excludes adjusting entries/true-ups</v>
          </cell>
          <cell r="C76" t="str">
            <v>Total Taxes</v>
          </cell>
          <cell r="D76">
            <v>10934131.143081501</v>
          </cell>
        </row>
        <row r="77">
          <cell r="C77" t="str">
            <v>CM JE Tax upload</v>
          </cell>
          <cell r="D77">
            <v>10934131.369999999</v>
          </cell>
        </row>
        <row r="84">
          <cell r="A84" t="str">
            <v>Potomac Electric Power Company</v>
          </cell>
          <cell r="C84" t="str">
            <v>NOT USED</v>
          </cell>
        </row>
        <row r="85">
          <cell r="A85" t="str">
            <v>Report 80</v>
          </cell>
        </row>
        <row r="86">
          <cell r="A86" t="str">
            <v>YTD MARCH 2008  CLOSE</v>
          </cell>
          <cell r="B86" t="str">
            <v>YTD</v>
          </cell>
        </row>
        <row r="87">
          <cell r="A87">
            <v>39702</v>
          </cell>
          <cell r="C87" t="str">
            <v>FINAL</v>
          </cell>
        </row>
        <row r="88">
          <cell r="A88" t="str">
            <v>H:\g056\powertax\Rpt 80PT.XLS</v>
          </cell>
        </row>
        <row r="91">
          <cell r="B91" t="str">
            <v>Operating</v>
          </cell>
          <cell r="C91" t="str">
            <v>Non-Operating</v>
          </cell>
          <cell r="D91" t="str">
            <v>Total</v>
          </cell>
        </row>
        <row r="92">
          <cell r="A92" t="str">
            <v>Pre-Tax Book Income  (per SAP)</v>
          </cell>
          <cell r="B92">
            <v>25455283</v>
          </cell>
          <cell r="D92">
            <v>25455283</v>
          </cell>
        </row>
        <row r="93">
          <cell r="A93" t="str">
            <v>Preferred Dividend Reclass</v>
          </cell>
          <cell r="B93">
            <v>0</v>
          </cell>
          <cell r="D93">
            <v>0</v>
          </cell>
        </row>
        <row r="94">
          <cell r="A94" t="str">
            <v>Pre-Tax Book Income adj (per Tax)</v>
          </cell>
          <cell r="B94">
            <v>25455283</v>
          </cell>
          <cell r="C94">
            <v>0</v>
          </cell>
          <cell r="D94">
            <v>25455283</v>
          </cell>
        </row>
        <row r="95">
          <cell r="A95" t="str">
            <v>Fines &amp; Penalties</v>
          </cell>
          <cell r="B95">
            <v>0</v>
          </cell>
          <cell r="C95">
            <v>70</v>
          </cell>
          <cell r="D95">
            <v>70</v>
          </cell>
        </row>
        <row r="96">
          <cell r="A96" t="str">
            <v>Officer's Life Insurance</v>
          </cell>
          <cell r="B96">
            <v>0</v>
          </cell>
          <cell r="C96">
            <v>1542100</v>
          </cell>
          <cell r="D96">
            <v>1542100</v>
          </cell>
        </row>
        <row r="97">
          <cell r="A97" t="str">
            <v>Lobbying Expenses - N/O</v>
          </cell>
          <cell r="B97">
            <v>0</v>
          </cell>
          <cell r="C97">
            <v>0</v>
          </cell>
          <cell r="D97">
            <v>0</v>
          </cell>
        </row>
        <row r="98">
          <cell r="A98" t="str">
            <v>Non-Deductible Meals</v>
          </cell>
          <cell r="B98">
            <v>52377.88</v>
          </cell>
          <cell r="C98">
            <v>0</v>
          </cell>
          <cell r="D98">
            <v>52377.88</v>
          </cell>
        </row>
        <row r="99">
          <cell r="A99" t="str">
            <v>OPEB Medicare Subsidy</v>
          </cell>
          <cell r="B99">
            <v>-279778</v>
          </cell>
          <cell r="D99">
            <v>-279778</v>
          </cell>
        </row>
        <row r="100">
          <cell r="A100" t="str">
            <v>Non-Operating Costs TBT</v>
          </cell>
          <cell r="B100">
            <v>0</v>
          </cell>
          <cell r="C100">
            <v>0</v>
          </cell>
          <cell r="D100">
            <v>0</v>
          </cell>
        </row>
        <row r="101">
          <cell r="A101" t="str">
            <v xml:space="preserve">Tax allocation from Service </v>
          </cell>
          <cell r="B101">
            <v>196976.66</v>
          </cell>
          <cell r="C101">
            <v>0</v>
          </cell>
          <cell r="D101">
            <v>196976.66</v>
          </cell>
        </row>
        <row r="102">
          <cell r="A102" t="str">
            <v xml:space="preserve">IRS Interest </v>
          </cell>
          <cell r="B102">
            <v>0</v>
          </cell>
          <cell r="D102">
            <v>0</v>
          </cell>
        </row>
        <row r="103">
          <cell r="A103" t="str">
            <v>Nondeductible Contributions</v>
          </cell>
          <cell r="B103">
            <v>0</v>
          </cell>
          <cell r="C103">
            <v>0</v>
          </cell>
          <cell r="D103">
            <v>0</v>
          </cell>
        </row>
        <row r="105">
          <cell r="A105" t="str">
            <v xml:space="preserve">Subtotal - Permanent </v>
          </cell>
          <cell r="B105">
            <v>-30423.459999999992</v>
          </cell>
          <cell r="C105">
            <v>1542170</v>
          </cell>
          <cell r="D105">
            <v>1511746.54</v>
          </cell>
        </row>
        <row r="107">
          <cell r="A107" t="str">
            <v>Removal Costs</v>
          </cell>
          <cell r="B107">
            <v>-8598687.9800000004</v>
          </cell>
          <cell r="C107">
            <v>0</v>
          </cell>
          <cell r="D107">
            <v>-8598687.9800000004</v>
          </cell>
        </row>
        <row r="108">
          <cell r="A108" t="str">
            <v>Removal Cost</v>
          </cell>
          <cell r="B108">
            <v>0</v>
          </cell>
          <cell r="C108">
            <v>0</v>
          </cell>
          <cell r="D108">
            <v>0</v>
          </cell>
        </row>
        <row r="109">
          <cell r="A109" t="str">
            <v>Adj Removal Costs</v>
          </cell>
          <cell r="B109">
            <v>1284083.7</v>
          </cell>
          <cell r="C109">
            <v>0</v>
          </cell>
          <cell r="D109">
            <v>1284083.7</v>
          </cell>
        </row>
        <row r="110">
          <cell r="A110" t="str">
            <v>Removal Costs Adjustment - DC</v>
          </cell>
          <cell r="B110">
            <v>2675559.59</v>
          </cell>
          <cell r="C110">
            <v>0</v>
          </cell>
          <cell r="D110">
            <v>2675559.59</v>
          </cell>
        </row>
        <row r="111">
          <cell r="A111" t="str">
            <v>MD Property Tax Adjustment</v>
          </cell>
          <cell r="B111">
            <v>250000</v>
          </cell>
          <cell r="C111">
            <v>0</v>
          </cell>
          <cell r="D111">
            <v>250000</v>
          </cell>
        </row>
        <row r="112">
          <cell r="A112" t="str">
            <v>Excess Book / Tax Depr (pre '75)</v>
          </cell>
          <cell r="B112">
            <v>3821158.75</v>
          </cell>
          <cell r="C112">
            <v>0</v>
          </cell>
          <cell r="D112">
            <v>3821158.75</v>
          </cell>
        </row>
        <row r="113">
          <cell r="A113" t="str">
            <v>AFUDC Equity (Control Center)</v>
          </cell>
          <cell r="B113">
            <v>276309</v>
          </cell>
          <cell r="C113">
            <v>0</v>
          </cell>
          <cell r="D113">
            <v>276309</v>
          </cell>
        </row>
        <row r="114">
          <cell r="A114" t="str">
            <v xml:space="preserve">AFUDC Equity </v>
          </cell>
          <cell r="B114">
            <v>0</v>
          </cell>
          <cell r="C114">
            <v>-471301.44</v>
          </cell>
          <cell r="D114">
            <v>-471301.44</v>
          </cell>
        </row>
        <row r="115">
          <cell r="A115" t="str">
            <v>Bk Depr on AFUDC - DC</v>
          </cell>
          <cell r="B115">
            <v>274000</v>
          </cell>
          <cell r="C115">
            <v>0</v>
          </cell>
          <cell r="D115">
            <v>274000</v>
          </cell>
        </row>
        <row r="116">
          <cell r="A116" t="str">
            <v>Bk Depr on AFUDC - Smeco</v>
          </cell>
          <cell r="B116">
            <v>29250</v>
          </cell>
          <cell r="C116">
            <v>0</v>
          </cell>
          <cell r="D116">
            <v>29250</v>
          </cell>
        </row>
        <row r="117">
          <cell r="A117" t="str">
            <v>Bk Depr on AFUDC - MD</v>
          </cell>
          <cell r="B117">
            <v>387250</v>
          </cell>
          <cell r="C117">
            <v>0</v>
          </cell>
          <cell r="D117">
            <v>387250</v>
          </cell>
        </row>
        <row r="118">
          <cell r="A118" t="str">
            <v>Amortization Software Costs</v>
          </cell>
          <cell r="B118">
            <v>1823158.72</v>
          </cell>
          <cell r="C118">
            <v>0</v>
          </cell>
          <cell r="D118">
            <v>1823158.72</v>
          </cell>
        </row>
        <row r="119">
          <cell r="A119" t="str">
            <v>Software Costs &amp; NPDES Permits</v>
          </cell>
          <cell r="B119">
            <v>0</v>
          </cell>
          <cell r="C119">
            <v>0</v>
          </cell>
          <cell r="D119">
            <v>0</v>
          </cell>
        </row>
        <row r="120">
          <cell r="A120" t="str">
            <v>Purchased Software</v>
          </cell>
          <cell r="B120">
            <v>-140764.75</v>
          </cell>
          <cell r="C120">
            <v>0</v>
          </cell>
          <cell r="D120">
            <v>-140764.75</v>
          </cell>
        </row>
        <row r="121">
          <cell r="A121" t="str">
            <v>Bond Interest - Operating/Nonoperating</v>
          </cell>
          <cell r="B121">
            <v>0</v>
          </cell>
          <cell r="C121">
            <v>0</v>
          </cell>
          <cell r="D121">
            <v>0</v>
          </cell>
        </row>
        <row r="123">
          <cell r="A123" t="str">
            <v>Subtotal Flowthrough</v>
          </cell>
          <cell r="B123">
            <v>2081317.0299999993</v>
          </cell>
          <cell r="C123">
            <v>-471301.44</v>
          </cell>
          <cell r="D123">
            <v>1610015.5899999994</v>
          </cell>
        </row>
        <row r="125">
          <cell r="A125" t="str">
            <v>Normalization Adj - 190</v>
          </cell>
          <cell r="B125">
            <v>0</v>
          </cell>
          <cell r="C125">
            <v>0</v>
          </cell>
          <cell r="D125">
            <v>0</v>
          </cell>
        </row>
        <row r="126">
          <cell r="A126" t="str">
            <v>Normalization Adj - 282 FT</v>
          </cell>
          <cell r="B126">
            <v>-864275</v>
          </cell>
          <cell r="C126">
            <v>0</v>
          </cell>
          <cell r="D126">
            <v>-864275</v>
          </cell>
        </row>
        <row r="127">
          <cell r="A127" t="str">
            <v>Normalization Adj - 283</v>
          </cell>
          <cell r="B127">
            <v>0</v>
          </cell>
          <cell r="C127">
            <v>0</v>
          </cell>
          <cell r="D127">
            <v>0</v>
          </cell>
        </row>
        <row r="129">
          <cell r="A129" t="str">
            <v>Subtotal Normalization</v>
          </cell>
          <cell r="B129">
            <v>-864275</v>
          </cell>
          <cell r="C129">
            <v>0</v>
          </cell>
          <cell r="D129">
            <v>-864275</v>
          </cell>
        </row>
        <row r="131">
          <cell r="A131" t="str">
            <v>Book Income Subject to Tax</v>
          </cell>
          <cell r="B131">
            <v>26641901.57</v>
          </cell>
          <cell r="C131">
            <v>1070868.56</v>
          </cell>
          <cell r="D131">
            <v>27712770.129999999</v>
          </cell>
        </row>
        <row r="133">
          <cell r="A133" t="str">
            <v>Adjustments to Compute DC Tax</v>
          </cell>
          <cell r="B133">
            <v>0</v>
          </cell>
          <cell r="C133">
            <v>0</v>
          </cell>
        </row>
        <row r="134">
          <cell r="A134" t="str">
            <v>Book Depr on Capitalized Taxes</v>
          </cell>
          <cell r="B134">
            <v>138000</v>
          </cell>
          <cell r="C134">
            <v>0</v>
          </cell>
          <cell r="D134">
            <v>138000</v>
          </cell>
        </row>
        <row r="135">
          <cell r="A135" t="str">
            <v>Removal Costs Adjust - DC</v>
          </cell>
          <cell r="B135">
            <v>4600914.6900000004</v>
          </cell>
          <cell r="C135">
            <v>0</v>
          </cell>
          <cell r="D135">
            <v>4600914.6900000004</v>
          </cell>
        </row>
        <row r="137">
          <cell r="A137" t="str">
            <v>Subtotal Flowthrough</v>
          </cell>
          <cell r="B137">
            <v>4738914.6900000004</v>
          </cell>
          <cell r="C137">
            <v>0</v>
          </cell>
          <cell r="D137">
            <v>4738914.6900000004</v>
          </cell>
        </row>
        <row r="139">
          <cell r="A139" t="str">
            <v>Normalization Adj - 190</v>
          </cell>
          <cell r="B139">
            <v>0</v>
          </cell>
          <cell r="C139">
            <v>0</v>
          </cell>
          <cell r="D139">
            <v>0</v>
          </cell>
        </row>
        <row r="140">
          <cell r="A140" t="str">
            <v>Normalization Adj - 282</v>
          </cell>
          <cell r="B140">
            <v>864275</v>
          </cell>
          <cell r="C140">
            <v>0</v>
          </cell>
          <cell r="D140">
            <v>864275</v>
          </cell>
        </row>
        <row r="141">
          <cell r="A141" t="str">
            <v>Normalization Adj - 283</v>
          </cell>
          <cell r="B141">
            <v>0</v>
          </cell>
          <cell r="C141">
            <v>0</v>
          </cell>
          <cell r="D141">
            <v>0</v>
          </cell>
        </row>
        <row r="143">
          <cell r="A143" t="str">
            <v>Subtotal Normalization</v>
          </cell>
          <cell r="B143">
            <v>864275</v>
          </cell>
          <cell r="C143">
            <v>0</v>
          </cell>
          <cell r="D143">
            <v>864275</v>
          </cell>
        </row>
        <row r="145">
          <cell r="A145" t="str">
            <v>DC Taxable Income</v>
          </cell>
          <cell r="B145">
            <v>32245091.260000002</v>
          </cell>
          <cell r="C145">
            <v>1070868.56</v>
          </cell>
          <cell r="D145">
            <v>33315959.82</v>
          </cell>
        </row>
        <row r="147">
          <cell r="A147" t="str">
            <v>DC Income Tax Provision</v>
          </cell>
          <cell r="B147">
            <v>2595729.8464300004</v>
          </cell>
          <cell r="C147">
            <v>86204.919080000007</v>
          </cell>
          <cell r="D147">
            <v>2681934.7655100003</v>
          </cell>
        </row>
        <row r="149">
          <cell r="A149" t="str">
            <v>Federal Taxable Income</v>
          </cell>
          <cell r="B149">
            <v>24046171.72357</v>
          </cell>
          <cell r="C149">
            <v>984663.64092000003</v>
          </cell>
          <cell r="D149">
            <v>25030835.364489999</v>
          </cell>
        </row>
        <row r="151">
          <cell r="A151" t="str">
            <v>Federal Income Tax Provision</v>
          </cell>
          <cell r="B151">
            <v>8416160.1032494996</v>
          </cell>
          <cell r="C151">
            <v>344632.27432199998</v>
          </cell>
          <cell r="D151">
            <v>8760792.377571499</v>
          </cell>
        </row>
        <row r="153">
          <cell r="A153" t="str">
            <v>Empowerment Zone Credit</v>
          </cell>
          <cell r="B153">
            <v>0</v>
          </cell>
          <cell r="D153">
            <v>0</v>
          </cell>
        </row>
        <row r="154">
          <cell r="A154" t="str">
            <v>ITC</v>
          </cell>
          <cell r="B154">
            <v>-508596</v>
          </cell>
          <cell r="C154">
            <v>0</v>
          </cell>
          <cell r="D154">
            <v>-508596</v>
          </cell>
        </row>
        <row r="156">
          <cell r="A156" t="str">
            <v>Net Federal Tax Provision</v>
          </cell>
          <cell r="B156">
            <v>7907564.1032494996</v>
          </cell>
          <cell r="C156">
            <v>344632.27432199998</v>
          </cell>
          <cell r="D156">
            <v>8252196.3775714999</v>
          </cell>
        </row>
        <row r="158">
          <cell r="A158" t="str">
            <v>NOTE: Excludes adjusting entries</v>
          </cell>
          <cell r="C158" t="str">
            <v>Total Taxes</v>
          </cell>
          <cell r="D158">
            <v>10934131.143081501</v>
          </cell>
        </row>
      </sheetData>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refreshError="1">
        <row r="1">
          <cell r="E1" t="str">
            <v>POTOMAC ELECTRIC POWER COMPANY</v>
          </cell>
        </row>
        <row r="2">
          <cell r="E2" t="str">
            <v>CUSTOMER CREDIT DEPARTMENT</v>
          </cell>
        </row>
        <row r="3">
          <cell r="E3" t="str">
            <v>DATA INPUT SPREADSHEET</v>
          </cell>
        </row>
        <row r="4">
          <cell r="E4">
            <v>2006</v>
          </cell>
        </row>
        <row r="6">
          <cell r="A6" t="str">
            <v xml:space="preserve">DEBIT ACTIVE ACCOUNTS </v>
          </cell>
        </row>
        <row r="8">
          <cell r="A8" t="str">
            <v>Type</v>
          </cell>
        </row>
        <row r="10">
          <cell r="A10" t="str">
            <v>District of Columbia Residential</v>
          </cell>
        </row>
        <row r="11">
          <cell r="A11" t="str">
            <v>Montgomery Cty Residential</v>
          </cell>
        </row>
        <row r="12">
          <cell r="A12" t="str">
            <v>Prince George's Cty Residential</v>
          </cell>
        </row>
        <row r="14">
          <cell r="A14" t="str">
            <v>Total Residential</v>
          </cell>
        </row>
        <row r="15">
          <cell r="A15" t="str">
            <v>Total Commercial</v>
          </cell>
        </row>
        <row r="16">
          <cell r="A16" t="str">
            <v>Total Graphic</v>
          </cell>
        </row>
        <row r="17">
          <cell r="A17" t="str">
            <v>Total State &amp; Local</v>
          </cell>
        </row>
        <row r="18">
          <cell r="A18" t="str">
            <v>Total U.S. Govt</v>
          </cell>
        </row>
        <row r="19">
          <cell r="A19" t="str">
            <v>Total St. Lighting</v>
          </cell>
        </row>
        <row r="20">
          <cell r="A20" t="str">
            <v>Total Credit Balances</v>
          </cell>
        </row>
        <row r="22">
          <cell r="A22" t="str">
            <v>Final Billed Accounts</v>
          </cell>
        </row>
        <row r="27">
          <cell r="A27" t="str">
            <v>SUMMATIONS BELOW:</v>
          </cell>
        </row>
        <row r="28">
          <cell r="A28" t="str">
            <v>Total Commercial</v>
          </cell>
        </row>
        <row r="29">
          <cell r="A29" t="str">
            <v>Total Government</v>
          </cell>
        </row>
      </sheetData>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refreshError="1"/>
      <sheetData sheetId="371"/>
      <sheetData sheetId="372"/>
      <sheetData sheetId="373" refreshError="1">
        <row r="82">
          <cell r="B82" t="str">
            <v xml:space="preserve">2004 Actual </v>
          </cell>
        </row>
        <row r="83">
          <cell r="C83" t="str">
            <v>Current</v>
          </cell>
          <cell r="E83" t="str">
            <v>Jan</v>
          </cell>
        </row>
        <row r="84">
          <cell r="B84" t="str">
            <v>Consolidated Electric</v>
          </cell>
        </row>
        <row r="85">
          <cell r="B85" t="str">
            <v xml:space="preserve">kWh </v>
          </cell>
          <cell r="C85">
            <v>1773988560</v>
          </cell>
          <cell r="E85">
            <v>2076417923</v>
          </cell>
        </row>
        <row r="86">
          <cell r="B86" t="str">
            <v>accounts</v>
          </cell>
          <cell r="C86">
            <v>1021476</v>
          </cell>
          <cell r="E86">
            <v>1015488</v>
          </cell>
        </row>
        <row r="87">
          <cell r="B87" t="str">
            <v>YTD kWh</v>
          </cell>
          <cell r="C87">
            <v>20108499752</v>
          </cell>
          <cell r="E87">
            <v>2076417923</v>
          </cell>
        </row>
        <row r="88">
          <cell r="B88" t="str">
            <v>YTD avg. accounts</v>
          </cell>
          <cell r="C88">
            <v>1017137</v>
          </cell>
          <cell r="E88">
            <v>1015488</v>
          </cell>
        </row>
        <row r="90">
          <cell r="B90" t="str">
            <v xml:space="preserve">Atlantic </v>
          </cell>
        </row>
        <row r="91">
          <cell r="B91" t="str">
            <v xml:space="preserve">kWh </v>
          </cell>
          <cell r="C91">
            <v>767606822</v>
          </cell>
          <cell r="E91">
            <v>836002725</v>
          </cell>
        </row>
        <row r="92">
          <cell r="B92" t="str">
            <v>accounts</v>
          </cell>
          <cell r="C92">
            <v>521752</v>
          </cell>
          <cell r="E92">
            <v>521760</v>
          </cell>
        </row>
        <row r="93">
          <cell r="B93" t="str">
            <v>YTD kWh</v>
          </cell>
          <cell r="C93">
            <v>6727042311</v>
          </cell>
          <cell r="E93">
            <v>836002725</v>
          </cell>
        </row>
        <row r="94">
          <cell r="B94" t="str">
            <v>YTD avg. accounts</v>
          </cell>
          <cell r="C94">
            <v>520427</v>
          </cell>
          <cell r="E94">
            <v>521760</v>
          </cell>
        </row>
        <row r="96">
          <cell r="B96" t="str">
            <v>Delmarva</v>
          </cell>
        </row>
        <row r="97">
          <cell r="B97" t="str">
            <v xml:space="preserve">kWh </v>
          </cell>
          <cell r="C97">
            <v>1006381738</v>
          </cell>
          <cell r="E97">
            <v>1240415198</v>
          </cell>
        </row>
        <row r="98">
          <cell r="B98" t="str">
            <v>accounts</v>
          </cell>
          <cell r="C98">
            <v>499724</v>
          </cell>
          <cell r="E98">
            <v>493728</v>
          </cell>
        </row>
        <row r="99">
          <cell r="B99" t="str">
            <v>Resale-regulated</v>
          </cell>
        </row>
        <row r="100">
          <cell r="B100" t="str">
            <v>YTD kWh</v>
          </cell>
          <cell r="C100">
            <v>9120460478</v>
          </cell>
          <cell r="E100">
            <v>1240415198</v>
          </cell>
        </row>
        <row r="101">
          <cell r="B101" t="str">
            <v>YTD avg. accounts</v>
          </cell>
          <cell r="C101">
            <v>496711</v>
          </cell>
          <cell r="E101">
            <v>493728</v>
          </cell>
        </row>
        <row r="103">
          <cell r="B103" t="str">
            <v>Bay</v>
          </cell>
        </row>
        <row r="104">
          <cell r="B104" t="str">
            <v>accounts</v>
          </cell>
          <cell r="C104">
            <v>213814</v>
          </cell>
          <cell r="E104">
            <v>210196</v>
          </cell>
        </row>
        <row r="105">
          <cell r="B105" t="str">
            <v>YTD avg. accounts</v>
          </cell>
          <cell r="C105">
            <v>212030</v>
          </cell>
          <cell r="E105">
            <v>210196</v>
          </cell>
        </row>
        <row r="107">
          <cell r="B107" t="str">
            <v>New Castle</v>
          </cell>
        </row>
        <row r="108">
          <cell r="B108" t="str">
            <v>accounts</v>
          </cell>
          <cell r="C108">
            <v>285910</v>
          </cell>
          <cell r="E108">
            <v>283532</v>
          </cell>
        </row>
        <row r="109">
          <cell r="B109" t="str">
            <v>YTD avg. accounts</v>
          </cell>
          <cell r="C109">
            <v>284681</v>
          </cell>
          <cell r="E109">
            <v>283532</v>
          </cell>
        </row>
        <row r="111">
          <cell r="B111" t="str">
            <v>Gas</v>
          </cell>
        </row>
        <row r="112">
          <cell r="B112" t="str">
            <v>Mcf</v>
          </cell>
          <cell r="C112">
            <v>986447</v>
          </cell>
          <cell r="E112">
            <v>3464227</v>
          </cell>
        </row>
        <row r="113">
          <cell r="B113" t="str">
            <v>accounts</v>
          </cell>
          <cell r="C113">
            <v>117305</v>
          </cell>
          <cell r="E113">
            <v>117035</v>
          </cell>
        </row>
        <row r="114">
          <cell r="B114" t="str">
            <v>YTD MCF</v>
          </cell>
          <cell r="C114">
            <v>17368807</v>
          </cell>
          <cell r="E114">
            <v>3464227</v>
          </cell>
        </row>
        <row r="115">
          <cell r="B115" t="str">
            <v>YTD avg. accounts</v>
          </cell>
          <cell r="C115">
            <v>117209</v>
          </cell>
          <cell r="E115">
            <v>117035</v>
          </cell>
        </row>
        <row r="117">
          <cell r="B117" t="str">
            <v xml:space="preserve">2003 Actual </v>
          </cell>
        </row>
        <row r="118">
          <cell r="C118" t="str">
            <v>Current</v>
          </cell>
          <cell r="E118" t="str">
            <v>Jan</v>
          </cell>
        </row>
      </sheetData>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refreshError="1"/>
      <sheetData sheetId="389" refreshError="1"/>
      <sheetData sheetId="390" refreshError="1"/>
      <sheetData sheetId="391" refreshError="1"/>
      <sheetData sheetId="392" refreshError="1"/>
      <sheetData sheetId="393" refreshError="1"/>
      <sheetData sheetId="394">
        <row r="1">
          <cell r="A1" t="str">
            <v>Category</v>
          </cell>
          <cell r="B1" t="str">
            <v>Manager</v>
          </cell>
          <cell r="D1" t="str">
            <v>Cost Area</v>
          </cell>
          <cell r="E1" t="str">
            <v>cadesc</v>
          </cell>
          <cell r="F1" t="str">
            <v>Organization</v>
          </cell>
          <cell r="G1" t="str">
            <v>SDESC</v>
          </cell>
          <cell r="H1" t="str">
            <v>company</v>
          </cell>
          <cell r="I1" t="str">
            <v>sid</v>
          </cell>
          <cell r="J1" t="str">
            <v>2000</v>
          </cell>
          <cell r="K1" t="str">
            <v>2001</v>
          </cell>
          <cell r="L1" t="str">
            <v>2002</v>
          </cell>
          <cell r="M1" t="str">
            <v>2003</v>
          </cell>
        </row>
        <row r="2">
          <cell r="A2" t="str">
            <v>O&amp;M</v>
          </cell>
          <cell r="C2">
            <v>0</v>
          </cell>
          <cell r="D2" t="str">
            <v>00000</v>
          </cell>
          <cell r="E2" t="str">
            <v>Unspecified</v>
          </cell>
          <cell r="H2" t="str">
            <v>120</v>
          </cell>
          <cell r="I2" t="str">
            <v>BT</v>
          </cell>
          <cell r="J2">
            <v>103.15</v>
          </cell>
          <cell r="L2">
            <v>235.08</v>
          </cell>
        </row>
        <row r="3">
          <cell r="A3" t="str">
            <v>CAP</v>
          </cell>
          <cell r="C3">
            <v>0</v>
          </cell>
          <cell r="D3" t="str">
            <v>00000</v>
          </cell>
          <cell r="E3" t="str">
            <v>Unspecified</v>
          </cell>
          <cell r="H3" t="str">
            <v>120</v>
          </cell>
          <cell r="I3" t="str">
            <v>CB</v>
          </cell>
          <cell r="J3">
            <v>172.65</v>
          </cell>
          <cell r="K3">
            <v>26.27</v>
          </cell>
          <cell r="L3">
            <v>6.79</v>
          </cell>
        </row>
        <row r="4">
          <cell r="A4" t="str">
            <v>CAP</v>
          </cell>
          <cell r="C4">
            <v>0</v>
          </cell>
          <cell r="D4" t="str">
            <v>00000</v>
          </cell>
          <cell r="E4" t="str">
            <v>Unspecified</v>
          </cell>
          <cell r="H4" t="str">
            <v>120</v>
          </cell>
          <cell r="I4" t="str">
            <v>CL</v>
          </cell>
          <cell r="J4">
            <v>392.4</v>
          </cell>
          <cell r="K4">
            <v>59.7</v>
          </cell>
          <cell r="L4">
            <v>15.42</v>
          </cell>
        </row>
        <row r="5">
          <cell r="A5" t="str">
            <v>CAP</v>
          </cell>
          <cell r="C5">
            <v>0</v>
          </cell>
          <cell r="D5" t="str">
            <v>00000</v>
          </cell>
          <cell r="E5" t="str">
            <v>Unspecified</v>
          </cell>
          <cell r="H5" t="str">
            <v>120</v>
          </cell>
          <cell r="I5" t="str">
            <v>CM</v>
          </cell>
          <cell r="K5">
            <v>790.63</v>
          </cell>
        </row>
        <row r="6">
          <cell r="A6" t="str">
            <v>CAP</v>
          </cell>
          <cell r="C6">
            <v>0</v>
          </cell>
          <cell r="D6" t="str">
            <v>00000</v>
          </cell>
          <cell r="E6" t="str">
            <v>Unspecified</v>
          </cell>
          <cell r="H6" t="str">
            <v>120</v>
          </cell>
          <cell r="I6" t="str">
            <v>CT</v>
          </cell>
          <cell r="K6">
            <v>53.11</v>
          </cell>
        </row>
        <row r="7">
          <cell r="A7" t="str">
            <v>O&amp;M</v>
          </cell>
          <cell r="C7">
            <v>0</v>
          </cell>
          <cell r="D7" t="str">
            <v>00000</v>
          </cell>
          <cell r="E7" t="str">
            <v>Unspecified</v>
          </cell>
          <cell r="H7" t="str">
            <v>120</v>
          </cell>
          <cell r="I7" t="str">
            <v>IT</v>
          </cell>
          <cell r="J7">
            <v>0.31</v>
          </cell>
        </row>
        <row r="8">
          <cell r="A8" t="str">
            <v>O&amp;M</v>
          </cell>
          <cell r="C8">
            <v>0</v>
          </cell>
          <cell r="D8" t="str">
            <v>00000</v>
          </cell>
          <cell r="E8" t="str">
            <v>Unspecified</v>
          </cell>
          <cell r="H8" t="str">
            <v>120</v>
          </cell>
          <cell r="I8" t="str">
            <v>LT</v>
          </cell>
          <cell r="J8">
            <v>294.72000000000003</v>
          </cell>
          <cell r="L8">
            <v>992.45</v>
          </cell>
          <cell r="M8">
            <v>102093.04</v>
          </cell>
        </row>
        <row r="9">
          <cell r="A9" t="str">
            <v>O&amp;M</v>
          </cell>
          <cell r="C9">
            <v>11000</v>
          </cell>
          <cell r="D9" t="str">
            <v>11000</v>
          </cell>
          <cell r="E9" t="str">
            <v>A4 - NUCLEAR DIVISION</v>
          </cell>
          <cell r="H9" t="str">
            <v>120</v>
          </cell>
          <cell r="I9" t="str">
            <v>BT</v>
          </cell>
          <cell r="J9">
            <v>153.94999999999999</v>
          </cell>
        </row>
        <row r="10">
          <cell r="A10" t="str">
            <v>O&amp;M</v>
          </cell>
          <cell r="C10">
            <v>11000</v>
          </cell>
          <cell r="D10" t="str">
            <v>11000</v>
          </cell>
          <cell r="E10" t="str">
            <v>A4 - NUCLEAR DIVISION</v>
          </cell>
          <cell r="H10" t="str">
            <v>120</v>
          </cell>
          <cell r="I10" t="str">
            <v>IT</v>
          </cell>
          <cell r="J10">
            <v>76131.91</v>
          </cell>
          <cell r="K10">
            <v>330</v>
          </cell>
        </row>
        <row r="11">
          <cell r="A11" t="str">
            <v>O&amp;M</v>
          </cell>
          <cell r="C11">
            <v>11000</v>
          </cell>
          <cell r="D11" t="str">
            <v>11000</v>
          </cell>
          <cell r="E11" t="str">
            <v>A4 - NUCLEAR DIVISION</v>
          </cell>
          <cell r="H11" t="str">
            <v>120</v>
          </cell>
          <cell r="I11" t="str">
            <v>LT</v>
          </cell>
          <cell r="J11">
            <v>26804.91</v>
          </cell>
        </row>
        <row r="12">
          <cell r="A12" t="str">
            <v>O&amp;M</v>
          </cell>
          <cell r="C12">
            <v>11000</v>
          </cell>
          <cell r="D12" t="str">
            <v>11000</v>
          </cell>
          <cell r="E12" t="str">
            <v>A4 - NUCLEAR DIVISION</v>
          </cell>
          <cell r="H12" t="str">
            <v>120</v>
          </cell>
          <cell r="I12" t="str">
            <v>OT</v>
          </cell>
          <cell r="J12">
            <v>-9150.76</v>
          </cell>
          <cell r="K12">
            <v>794.76</v>
          </cell>
        </row>
        <row r="13">
          <cell r="A13" t="str">
            <v>O&amp;M</v>
          </cell>
          <cell r="C13">
            <v>11110</v>
          </cell>
          <cell r="D13" t="str">
            <v>11110</v>
          </cell>
          <cell r="E13" t="str">
            <v>X2 - Production Maintenance</v>
          </cell>
          <cell r="H13" t="str">
            <v>120</v>
          </cell>
          <cell r="I13" t="str">
            <v>LT</v>
          </cell>
          <cell r="J13">
            <v>630.91999999999996</v>
          </cell>
          <cell r="M13">
            <v>-9420834</v>
          </cell>
        </row>
        <row r="14">
          <cell r="A14" t="str">
            <v>O&amp;M</v>
          </cell>
          <cell r="C14">
            <v>11210</v>
          </cell>
          <cell r="D14" t="str">
            <v>11210</v>
          </cell>
          <cell r="E14" t="str">
            <v>X6 - Station Services</v>
          </cell>
          <cell r="H14" t="str">
            <v>120</v>
          </cell>
          <cell r="I14" t="str">
            <v>LT</v>
          </cell>
          <cell r="J14">
            <v>22082.2</v>
          </cell>
        </row>
        <row r="15">
          <cell r="A15" t="str">
            <v>O&amp;M</v>
          </cell>
          <cell r="C15">
            <v>11305</v>
          </cell>
          <cell r="D15" t="str">
            <v>11305</v>
          </cell>
          <cell r="E15" t="str">
            <v>Y1 Nuclear Records Admin and Proc</v>
          </cell>
          <cell r="H15" t="str">
            <v>120</v>
          </cell>
          <cell r="I15" t="str">
            <v>BT</v>
          </cell>
          <cell r="J15">
            <v>0</v>
          </cell>
        </row>
        <row r="16">
          <cell r="A16" t="str">
            <v>O&amp;M</v>
          </cell>
          <cell r="C16">
            <v>11305</v>
          </cell>
          <cell r="D16" t="str">
            <v>11305</v>
          </cell>
          <cell r="E16" t="str">
            <v>Y1 Nuclear Records Admin and Proc</v>
          </cell>
          <cell r="H16" t="str">
            <v>120</v>
          </cell>
          <cell r="I16" t="str">
            <v>LT</v>
          </cell>
          <cell r="J16">
            <v>0</v>
          </cell>
          <cell r="M16">
            <v>6990052</v>
          </cell>
        </row>
        <row r="17">
          <cell r="A17" t="str">
            <v>CAP</v>
          </cell>
          <cell r="C17">
            <v>11550</v>
          </cell>
          <cell r="D17" t="str">
            <v>11550</v>
          </cell>
          <cell r="E17" t="str">
            <v>AN - NUCLEAR DIRECT CHARGES</v>
          </cell>
          <cell r="H17" t="str">
            <v>120</v>
          </cell>
          <cell r="I17" t="str">
            <v>CI</v>
          </cell>
          <cell r="L17">
            <v>-343296.36</v>
          </cell>
        </row>
        <row r="18">
          <cell r="A18" t="str">
            <v>CAP</v>
          </cell>
          <cell r="C18">
            <v>11550</v>
          </cell>
          <cell r="D18" t="str">
            <v>11550</v>
          </cell>
          <cell r="E18" t="str">
            <v>AN - NUCLEAR DIRECT CHARGES</v>
          </cell>
          <cell r="H18" t="str">
            <v>120</v>
          </cell>
          <cell r="I18" t="str">
            <v>CM</v>
          </cell>
          <cell r="L18">
            <v>-356645.96</v>
          </cell>
        </row>
        <row r="19">
          <cell r="A19" t="str">
            <v>CAP</v>
          </cell>
          <cell r="C19">
            <v>11550</v>
          </cell>
          <cell r="D19" t="str">
            <v>11550</v>
          </cell>
          <cell r="E19" t="str">
            <v>AN - NUCLEAR DIRECT CHARGES</v>
          </cell>
          <cell r="H19" t="str">
            <v>120</v>
          </cell>
          <cell r="I19" t="str">
            <v>CO</v>
          </cell>
          <cell r="L19">
            <v>-165481.03</v>
          </cell>
        </row>
        <row r="20">
          <cell r="A20" t="str">
            <v>O&amp;M</v>
          </cell>
          <cell r="B20" t="str">
            <v>Angley, Ellen K</v>
          </cell>
          <cell r="C20">
            <v>13000</v>
          </cell>
          <cell r="D20" t="str">
            <v>13000</v>
          </cell>
          <cell r="E20" t="str">
            <v>C2 - ENERGY SUPPLY GROUP</v>
          </cell>
          <cell r="F20" t="str">
            <v>Strategy &amp; Law</v>
          </cell>
          <cell r="G20" t="str">
            <v>ENERGY SUPPLY GROUP</v>
          </cell>
          <cell r="H20" t="str">
            <v>120</v>
          </cell>
          <cell r="I20" t="str">
            <v>BT</v>
          </cell>
          <cell r="J20">
            <v>24401.81</v>
          </cell>
        </row>
        <row r="21">
          <cell r="A21" t="str">
            <v>O&amp;M</v>
          </cell>
          <cell r="B21" t="str">
            <v>Angley, Ellen K</v>
          </cell>
          <cell r="C21">
            <v>13000</v>
          </cell>
          <cell r="D21" t="str">
            <v>13000</v>
          </cell>
          <cell r="E21" t="str">
            <v>C2 - ENERGY SUPPLY GROUP</v>
          </cell>
          <cell r="F21" t="str">
            <v>Strategy &amp; Law</v>
          </cell>
          <cell r="G21" t="str">
            <v>ENERGY SUPPLY GROUP</v>
          </cell>
          <cell r="H21" t="str">
            <v>120</v>
          </cell>
          <cell r="I21" t="str">
            <v>IT</v>
          </cell>
          <cell r="J21">
            <v>22389.41</v>
          </cell>
          <cell r="K21">
            <v>18188.03</v>
          </cell>
          <cell r="L21">
            <v>5873.75</v>
          </cell>
        </row>
        <row r="22">
          <cell r="A22" t="str">
            <v>O&amp;M</v>
          </cell>
          <cell r="B22" t="str">
            <v>Angley, Ellen K</v>
          </cell>
          <cell r="C22">
            <v>13000</v>
          </cell>
          <cell r="D22" t="str">
            <v>13000</v>
          </cell>
          <cell r="E22" t="str">
            <v>C2 - ENERGY SUPPLY GROUP</v>
          </cell>
          <cell r="F22" t="str">
            <v>Strategy &amp; Law</v>
          </cell>
          <cell r="G22" t="str">
            <v>ENERGY SUPPLY GROUP</v>
          </cell>
          <cell r="H22" t="str">
            <v>120</v>
          </cell>
          <cell r="I22" t="str">
            <v>LT</v>
          </cell>
          <cell r="J22">
            <v>59720.3</v>
          </cell>
          <cell r="K22">
            <v>308.16000000000003</v>
          </cell>
        </row>
        <row r="23">
          <cell r="A23" t="str">
            <v>O&amp;M</v>
          </cell>
          <cell r="B23" t="str">
            <v>Angley, Ellen K</v>
          </cell>
          <cell r="C23">
            <v>13000</v>
          </cell>
          <cell r="D23" t="str">
            <v>13000</v>
          </cell>
          <cell r="E23" t="str">
            <v>C2 - ENERGY SUPPLY GROUP</v>
          </cell>
          <cell r="F23" t="str">
            <v>Strategy &amp; Law</v>
          </cell>
          <cell r="G23" t="str">
            <v>ENERGY SUPPLY GROUP</v>
          </cell>
          <cell r="H23" t="str">
            <v>120</v>
          </cell>
          <cell r="I23" t="str">
            <v>OT</v>
          </cell>
          <cell r="J23">
            <v>3042.28</v>
          </cell>
        </row>
        <row r="24">
          <cell r="A24" t="str">
            <v>O&amp;M</v>
          </cell>
          <cell r="B24" t="str">
            <v>Angley, Ellen K</v>
          </cell>
          <cell r="C24">
            <v>13000</v>
          </cell>
          <cell r="D24" t="str">
            <v>13000</v>
          </cell>
          <cell r="E24" t="str">
            <v>C2 - ENERGY SUPPLY GROUP</v>
          </cell>
          <cell r="F24" t="str">
            <v>Strategy &amp; Law</v>
          </cell>
          <cell r="G24" t="str">
            <v>ENERGY SUPPLY GROUP</v>
          </cell>
          <cell r="H24" t="str">
            <v>120</v>
          </cell>
          <cell r="I24" t="str">
            <v>TT</v>
          </cell>
          <cell r="J24">
            <v>64.12</v>
          </cell>
          <cell r="M24">
            <v>18270.18</v>
          </cell>
        </row>
        <row r="25">
          <cell r="A25" t="str">
            <v>O&amp;M</v>
          </cell>
          <cell r="B25" t="str">
            <v>Angley, Ellen K</v>
          </cell>
          <cell r="C25">
            <v>13010</v>
          </cell>
          <cell r="D25" t="str">
            <v>13010</v>
          </cell>
          <cell r="E25" t="str">
            <v>J4 - POWER CONTRACTS DEPT</v>
          </cell>
          <cell r="F25" t="str">
            <v>Strategy &amp; Law</v>
          </cell>
          <cell r="G25" t="str">
            <v>POWER CONTRACTS DEPT</v>
          </cell>
          <cell r="H25" t="str">
            <v>120</v>
          </cell>
          <cell r="I25" t="str">
            <v>BT</v>
          </cell>
          <cell r="J25">
            <v>16973.650000000001</v>
          </cell>
        </row>
        <row r="26">
          <cell r="A26" t="str">
            <v>O&amp;M</v>
          </cell>
          <cell r="B26" t="str">
            <v>Angley, Ellen K</v>
          </cell>
          <cell r="C26">
            <v>13010</v>
          </cell>
          <cell r="D26" t="str">
            <v>13010</v>
          </cell>
          <cell r="E26" t="str">
            <v>J4 - POWER CONTRACTS DEPT</v>
          </cell>
          <cell r="F26" t="str">
            <v>Strategy &amp; Law</v>
          </cell>
          <cell r="G26" t="str">
            <v>POWER CONTRACTS DEPT</v>
          </cell>
          <cell r="H26" t="str">
            <v>120</v>
          </cell>
          <cell r="I26" t="str">
            <v>IT</v>
          </cell>
          <cell r="J26">
            <v>274407.40000000002</v>
          </cell>
          <cell r="K26">
            <v>2550</v>
          </cell>
          <cell r="L26">
            <v>27971</v>
          </cell>
          <cell r="M26">
            <v>135891858.69</v>
          </cell>
        </row>
        <row r="27">
          <cell r="A27" t="str">
            <v>O&amp;M</v>
          </cell>
          <cell r="B27" t="str">
            <v>Angley, Ellen K</v>
          </cell>
          <cell r="C27">
            <v>13010</v>
          </cell>
          <cell r="D27" t="str">
            <v>13010</v>
          </cell>
          <cell r="E27" t="str">
            <v>J4 - POWER CONTRACTS DEPT</v>
          </cell>
          <cell r="F27" t="str">
            <v>Strategy &amp; Law</v>
          </cell>
          <cell r="G27" t="str">
            <v>POWER CONTRACTS DEPT</v>
          </cell>
          <cell r="H27" t="str">
            <v>120</v>
          </cell>
          <cell r="I27" t="str">
            <v>LT</v>
          </cell>
          <cell r="J27">
            <v>48496.5</v>
          </cell>
        </row>
        <row r="28">
          <cell r="A28" t="str">
            <v>O&amp;M</v>
          </cell>
          <cell r="B28" t="str">
            <v>Angley, Ellen K</v>
          </cell>
          <cell r="C28">
            <v>13010</v>
          </cell>
          <cell r="D28" t="str">
            <v>13010</v>
          </cell>
          <cell r="E28" t="str">
            <v>J4 - POWER CONTRACTS DEPT</v>
          </cell>
          <cell r="F28" t="str">
            <v>Strategy &amp; Law</v>
          </cell>
          <cell r="G28" t="str">
            <v>POWER CONTRACTS DEPT</v>
          </cell>
          <cell r="H28" t="str">
            <v>120</v>
          </cell>
          <cell r="I28" t="str">
            <v>MT</v>
          </cell>
          <cell r="J28">
            <v>182.3</v>
          </cell>
        </row>
        <row r="29">
          <cell r="A29" t="str">
            <v>O&amp;M</v>
          </cell>
          <cell r="B29" t="str">
            <v>Angley, Ellen K</v>
          </cell>
          <cell r="C29">
            <v>13010</v>
          </cell>
          <cell r="D29" t="str">
            <v>13010</v>
          </cell>
          <cell r="E29" t="str">
            <v>J4 - POWER CONTRACTS DEPT</v>
          </cell>
          <cell r="F29" t="str">
            <v>Strategy &amp; Law</v>
          </cell>
          <cell r="G29" t="str">
            <v>POWER CONTRACTS DEPT</v>
          </cell>
          <cell r="H29" t="str">
            <v>120</v>
          </cell>
          <cell r="I29" t="str">
            <v>OT</v>
          </cell>
          <cell r="J29">
            <v>279.64999999999998</v>
          </cell>
        </row>
        <row r="30">
          <cell r="A30" t="str">
            <v>O&amp;M</v>
          </cell>
          <cell r="B30" t="str">
            <v>Angley, Ellen K</v>
          </cell>
          <cell r="C30">
            <v>13010</v>
          </cell>
          <cell r="D30" t="str">
            <v>13010</v>
          </cell>
          <cell r="E30" t="str">
            <v>J4 - POWER CONTRACTS DEPT</v>
          </cell>
          <cell r="F30" t="str">
            <v>Strategy &amp; Law</v>
          </cell>
          <cell r="G30" t="str">
            <v>POWER CONTRACTS DEPT</v>
          </cell>
          <cell r="H30" t="str">
            <v>120</v>
          </cell>
          <cell r="I30" t="str">
            <v>TT</v>
          </cell>
          <cell r="J30">
            <v>-182.49</v>
          </cell>
        </row>
        <row r="31">
          <cell r="A31" t="str">
            <v>O&amp;M</v>
          </cell>
          <cell r="C31">
            <v>13030</v>
          </cell>
          <cell r="D31" t="str">
            <v>13030</v>
          </cell>
          <cell r="E31" t="str">
            <v>J6 - NEPOOL RELATIONS AND CONTRACT ADMIN</v>
          </cell>
          <cell r="H31" t="str">
            <v>120</v>
          </cell>
          <cell r="I31" t="str">
            <v>BT</v>
          </cell>
          <cell r="J31">
            <v>14442.13</v>
          </cell>
        </row>
        <row r="32">
          <cell r="A32" t="str">
            <v>O&amp;M</v>
          </cell>
          <cell r="C32">
            <v>13030</v>
          </cell>
          <cell r="D32" t="str">
            <v>13030</v>
          </cell>
          <cell r="E32" t="str">
            <v>J6 - NEPOOL RELATIONS AND CONTRACT ADMIN</v>
          </cell>
          <cell r="H32" t="str">
            <v>120</v>
          </cell>
          <cell r="I32" t="str">
            <v>IT</v>
          </cell>
          <cell r="J32">
            <v>1311536.6000000001</v>
          </cell>
          <cell r="M32">
            <v>1402278.17</v>
          </cell>
        </row>
        <row r="33">
          <cell r="A33" t="str">
            <v>O&amp;M</v>
          </cell>
          <cell r="C33">
            <v>13030</v>
          </cell>
          <cell r="D33" t="str">
            <v>13030</v>
          </cell>
          <cell r="E33" t="str">
            <v>J6 - NEPOOL RELATIONS AND CONTRACT ADMIN</v>
          </cell>
          <cell r="H33" t="str">
            <v>120</v>
          </cell>
          <cell r="I33" t="str">
            <v>LT</v>
          </cell>
          <cell r="J33">
            <v>40200.22</v>
          </cell>
        </row>
        <row r="34">
          <cell r="A34" t="str">
            <v>O&amp;M</v>
          </cell>
          <cell r="C34">
            <v>13030</v>
          </cell>
          <cell r="D34" t="str">
            <v>13030</v>
          </cell>
          <cell r="E34" t="str">
            <v>J6 - NEPOOL RELATIONS AND CONTRACT ADMIN</v>
          </cell>
          <cell r="H34" t="str">
            <v>120</v>
          </cell>
          <cell r="I34" t="str">
            <v>OT</v>
          </cell>
          <cell r="J34">
            <v>97.74</v>
          </cell>
        </row>
        <row r="35">
          <cell r="A35" t="str">
            <v>CAP</v>
          </cell>
          <cell r="C35">
            <v>15000</v>
          </cell>
          <cell r="D35" t="str">
            <v>15000</v>
          </cell>
          <cell r="E35" t="str">
            <v>TC - TRANSMISSION CAPITAL - ELECTRIC DELIVERY</v>
          </cell>
          <cell r="H35" t="str">
            <v>120</v>
          </cell>
          <cell r="I35" t="str">
            <v>CB</v>
          </cell>
          <cell r="K35">
            <v>271.58999999999997</v>
          </cell>
        </row>
        <row r="36">
          <cell r="A36" t="str">
            <v>CAP</v>
          </cell>
          <cell r="C36">
            <v>15000</v>
          </cell>
          <cell r="D36" t="str">
            <v>15000</v>
          </cell>
          <cell r="E36" t="str">
            <v>TC - TRANSMISSION CAPITAL - ELECTRIC DELIVERY</v>
          </cell>
          <cell r="H36" t="str">
            <v>120</v>
          </cell>
          <cell r="I36" t="str">
            <v>CL</v>
          </cell>
          <cell r="K36">
            <v>617.26</v>
          </cell>
          <cell r="M36">
            <v>173113.49</v>
          </cell>
        </row>
        <row r="37">
          <cell r="A37" t="str">
            <v>O&amp;M</v>
          </cell>
          <cell r="C37">
            <v>15100</v>
          </cell>
          <cell r="D37" t="str">
            <v>15100</v>
          </cell>
          <cell r="E37" t="str">
            <v>H0 - ASSET MGT - TRANSMISSION XXX</v>
          </cell>
          <cell r="H37" t="str">
            <v>120</v>
          </cell>
          <cell r="I37" t="str">
            <v>BT</v>
          </cell>
          <cell r="J37">
            <v>1389.57</v>
          </cell>
        </row>
        <row r="38">
          <cell r="A38" t="str">
            <v>O&amp;M</v>
          </cell>
          <cell r="C38">
            <v>15100</v>
          </cell>
          <cell r="D38" t="str">
            <v>15100</v>
          </cell>
          <cell r="E38" t="str">
            <v>H0 - ASSET MGT - TRANSMISSION XXX</v>
          </cell>
          <cell r="H38" t="str">
            <v>120</v>
          </cell>
          <cell r="I38" t="str">
            <v>IT</v>
          </cell>
          <cell r="J38">
            <v>10811.25</v>
          </cell>
        </row>
        <row r="39">
          <cell r="A39" t="str">
            <v>O&amp;M</v>
          </cell>
          <cell r="C39">
            <v>15100</v>
          </cell>
          <cell r="D39" t="str">
            <v>15100</v>
          </cell>
          <cell r="E39" t="str">
            <v>H0 - ASSET MGT - TRANSMISSION XXX</v>
          </cell>
          <cell r="H39" t="str">
            <v>120</v>
          </cell>
          <cell r="I39" t="str">
            <v>LT</v>
          </cell>
          <cell r="J39">
            <v>-3987.06</v>
          </cell>
        </row>
        <row r="40">
          <cell r="A40" t="str">
            <v>O&amp;M</v>
          </cell>
          <cell r="C40">
            <v>15100</v>
          </cell>
          <cell r="D40" t="str">
            <v>15100</v>
          </cell>
          <cell r="E40" t="str">
            <v>H0 - ASSET MGT - TRANSMISSION XXX</v>
          </cell>
          <cell r="H40" t="str">
            <v>120</v>
          </cell>
          <cell r="I40" t="str">
            <v>OT</v>
          </cell>
          <cell r="J40">
            <v>-5568</v>
          </cell>
        </row>
        <row r="41">
          <cell r="A41" t="str">
            <v>O&amp;M</v>
          </cell>
          <cell r="C41">
            <v>15100</v>
          </cell>
          <cell r="D41" t="str">
            <v>15100</v>
          </cell>
          <cell r="E41" t="str">
            <v>H0 - ASSET MGT - TRANSMISSION XXX</v>
          </cell>
          <cell r="H41" t="str">
            <v>120</v>
          </cell>
          <cell r="I41" t="str">
            <v>TT</v>
          </cell>
          <cell r="J41">
            <v>1.07</v>
          </cell>
          <cell r="M41">
            <v>70.11</v>
          </cell>
        </row>
        <row r="42">
          <cell r="A42" t="str">
            <v>O&amp;M</v>
          </cell>
          <cell r="C42">
            <v>15105</v>
          </cell>
          <cell r="D42" t="str">
            <v>15105</v>
          </cell>
          <cell r="E42" t="str">
            <v>W9 - REGULATORY AND CUSTOMER COORDINATION</v>
          </cell>
          <cell r="H42" t="str">
            <v>120</v>
          </cell>
          <cell r="I42" t="str">
            <v>BT</v>
          </cell>
          <cell r="J42">
            <v>1853.1</v>
          </cell>
        </row>
        <row r="43">
          <cell r="A43" t="str">
            <v>O&amp;M</v>
          </cell>
          <cell r="C43">
            <v>15105</v>
          </cell>
          <cell r="D43" t="str">
            <v>15105</v>
          </cell>
          <cell r="E43" t="str">
            <v>W9 - REGULATORY AND CUSTOMER COORDINATION</v>
          </cell>
          <cell r="H43" t="str">
            <v>120</v>
          </cell>
          <cell r="I43" t="str">
            <v>IT</v>
          </cell>
          <cell r="J43">
            <v>21.8</v>
          </cell>
          <cell r="K43">
            <v>27.99</v>
          </cell>
        </row>
        <row r="44">
          <cell r="A44" t="str">
            <v>O&amp;M</v>
          </cell>
          <cell r="C44">
            <v>15105</v>
          </cell>
          <cell r="D44" t="str">
            <v>15105</v>
          </cell>
          <cell r="E44" t="str">
            <v>W9 - REGULATORY AND CUSTOMER COORDINATION</v>
          </cell>
          <cell r="H44" t="str">
            <v>120</v>
          </cell>
          <cell r="I44" t="str">
            <v>LT</v>
          </cell>
          <cell r="J44">
            <v>5294.48</v>
          </cell>
        </row>
        <row r="45">
          <cell r="A45" t="str">
            <v>O&amp;M</v>
          </cell>
          <cell r="C45">
            <v>15105</v>
          </cell>
          <cell r="D45" t="str">
            <v>15105</v>
          </cell>
          <cell r="E45" t="str">
            <v>W9 - REGULATORY AND CUSTOMER COORDINATION</v>
          </cell>
          <cell r="H45" t="str">
            <v>120</v>
          </cell>
          <cell r="I45" t="str">
            <v>OT</v>
          </cell>
          <cell r="J45">
            <v>100.29</v>
          </cell>
          <cell r="K45">
            <v>32.19</v>
          </cell>
        </row>
        <row r="46">
          <cell r="A46" t="str">
            <v>O&amp;M</v>
          </cell>
          <cell r="C46">
            <v>15110</v>
          </cell>
          <cell r="D46" t="str">
            <v>15110</v>
          </cell>
          <cell r="E46" t="str">
            <v>W8 - INVESTMENT SYSTEM PLANNING XXX</v>
          </cell>
          <cell r="H46" t="str">
            <v>120</v>
          </cell>
          <cell r="I46" t="str">
            <v>BT</v>
          </cell>
          <cell r="J46">
            <v>5937.34</v>
          </cell>
        </row>
        <row r="47">
          <cell r="A47" t="str">
            <v>CAP</v>
          </cell>
          <cell r="C47">
            <v>15110</v>
          </cell>
          <cell r="D47" t="str">
            <v>15110</v>
          </cell>
          <cell r="E47" t="str">
            <v>W8 - INVESTMENT SYSTEM PLANNING XXX</v>
          </cell>
          <cell r="H47" t="str">
            <v>120</v>
          </cell>
          <cell r="I47" t="str">
            <v>CB</v>
          </cell>
          <cell r="J47">
            <v>378.97</v>
          </cell>
        </row>
        <row r="48">
          <cell r="A48" t="str">
            <v>CAP</v>
          </cell>
          <cell r="C48">
            <v>15110</v>
          </cell>
          <cell r="D48" t="str">
            <v>15110</v>
          </cell>
          <cell r="E48" t="str">
            <v>W8 - INVESTMENT SYSTEM PLANNING XXX</v>
          </cell>
          <cell r="H48" t="str">
            <v>120</v>
          </cell>
          <cell r="I48" t="str">
            <v>CL</v>
          </cell>
          <cell r="J48">
            <v>861.28</v>
          </cell>
          <cell r="M48">
            <v>17450.66</v>
          </cell>
        </row>
        <row r="49">
          <cell r="A49" t="str">
            <v>CAP</v>
          </cell>
          <cell r="C49">
            <v>15110</v>
          </cell>
          <cell r="D49" t="str">
            <v>15110</v>
          </cell>
          <cell r="E49" t="str">
            <v>W8 - INVESTMENT SYSTEM PLANNING XXX</v>
          </cell>
          <cell r="H49" t="str">
            <v>120</v>
          </cell>
          <cell r="I49" t="str">
            <v>CT</v>
          </cell>
          <cell r="J49">
            <v>272.52</v>
          </cell>
        </row>
        <row r="50">
          <cell r="A50" t="str">
            <v>O&amp;M</v>
          </cell>
          <cell r="C50">
            <v>15110</v>
          </cell>
          <cell r="D50" t="str">
            <v>15110</v>
          </cell>
          <cell r="E50" t="str">
            <v>W8 - INVESTMENT SYSTEM PLANNING XXX</v>
          </cell>
          <cell r="H50" t="str">
            <v>120</v>
          </cell>
          <cell r="I50" t="str">
            <v>IT</v>
          </cell>
          <cell r="J50">
            <v>11983.23</v>
          </cell>
          <cell r="K50">
            <v>7694.92</v>
          </cell>
        </row>
        <row r="51">
          <cell r="A51" t="str">
            <v>O&amp;M</v>
          </cell>
          <cell r="C51">
            <v>15110</v>
          </cell>
          <cell r="D51" t="str">
            <v>15110</v>
          </cell>
          <cell r="E51" t="str">
            <v>W8 - INVESTMENT SYSTEM PLANNING XXX</v>
          </cell>
          <cell r="H51" t="str">
            <v>120</v>
          </cell>
          <cell r="I51" t="str">
            <v>LT</v>
          </cell>
          <cell r="J51">
            <v>22568.19</v>
          </cell>
        </row>
        <row r="52">
          <cell r="A52" t="str">
            <v>O&amp;M</v>
          </cell>
          <cell r="C52">
            <v>15110</v>
          </cell>
          <cell r="D52" t="str">
            <v>15110</v>
          </cell>
          <cell r="E52" t="str">
            <v>W8 - INVESTMENT SYSTEM PLANNING XXX</v>
          </cell>
          <cell r="H52" t="str">
            <v>120</v>
          </cell>
          <cell r="I52" t="str">
            <v>OT</v>
          </cell>
          <cell r="J52">
            <v>-30657.8</v>
          </cell>
          <cell r="K52">
            <v>29.88</v>
          </cell>
        </row>
        <row r="53">
          <cell r="A53" t="str">
            <v>O&amp;M</v>
          </cell>
          <cell r="C53">
            <v>15110</v>
          </cell>
          <cell r="D53" t="str">
            <v>15110</v>
          </cell>
          <cell r="E53" t="str">
            <v>W8 - INVESTMENT SYSTEM PLANNING XXX</v>
          </cell>
          <cell r="H53" t="str">
            <v>120</v>
          </cell>
          <cell r="I53" t="str">
            <v>TT</v>
          </cell>
          <cell r="J53">
            <v>572.01</v>
          </cell>
        </row>
        <row r="54">
          <cell r="A54" t="str">
            <v>O&amp;M</v>
          </cell>
          <cell r="C54">
            <v>15200</v>
          </cell>
          <cell r="D54" t="str">
            <v>15200</v>
          </cell>
          <cell r="E54" t="str">
            <v>W7 - ASSET STRATEGY - TRANSMISSION XXX</v>
          </cell>
          <cell r="H54" t="str">
            <v>120</v>
          </cell>
          <cell r="I54" t="str">
            <v>BT</v>
          </cell>
          <cell r="J54">
            <v>12372.61</v>
          </cell>
          <cell r="K54">
            <v>3260.3</v>
          </cell>
        </row>
        <row r="55">
          <cell r="A55" t="str">
            <v>CAP</v>
          </cell>
          <cell r="C55">
            <v>15200</v>
          </cell>
          <cell r="D55" t="str">
            <v>15200</v>
          </cell>
          <cell r="E55" t="str">
            <v>W7 - ASSET STRATEGY - TRANSMISSION XXX</v>
          </cell>
          <cell r="H55" t="str">
            <v>120</v>
          </cell>
          <cell r="I55" t="str">
            <v>CB</v>
          </cell>
          <cell r="J55">
            <v>30402.97</v>
          </cell>
          <cell r="K55">
            <v>148.61999999999898</v>
          </cell>
          <cell r="L55">
            <v>5782.94</v>
          </cell>
          <cell r="M55">
            <v>-13.01</v>
          </cell>
        </row>
        <row r="56">
          <cell r="A56" t="str">
            <v>CAP</v>
          </cell>
          <cell r="C56">
            <v>15200</v>
          </cell>
          <cell r="D56" t="str">
            <v>15200</v>
          </cell>
          <cell r="E56" t="str">
            <v>W7 - ASSET STRATEGY - TRANSMISSION XXX</v>
          </cell>
          <cell r="H56" t="str">
            <v>120</v>
          </cell>
          <cell r="I56" t="str">
            <v>CI</v>
          </cell>
          <cell r="J56">
            <v>1885116.08</v>
          </cell>
          <cell r="K56">
            <v>-122922.47</v>
          </cell>
          <cell r="L56">
            <v>20361.07</v>
          </cell>
        </row>
        <row r="57">
          <cell r="A57" t="str">
            <v>CAP</v>
          </cell>
          <cell r="C57">
            <v>15200</v>
          </cell>
          <cell r="D57" t="str">
            <v>15200</v>
          </cell>
          <cell r="E57" t="str">
            <v>W7 - ASSET STRATEGY - TRANSMISSION XXX</v>
          </cell>
          <cell r="H57" t="str">
            <v>120</v>
          </cell>
          <cell r="I57" t="str">
            <v>CL</v>
          </cell>
          <cell r="J57">
            <v>64586.75</v>
          </cell>
          <cell r="K57">
            <v>-39632.199999999997</v>
          </cell>
          <cell r="L57">
            <v>13204.82</v>
          </cell>
          <cell r="M57">
            <v>212740.34</v>
          </cell>
        </row>
        <row r="58">
          <cell r="A58" t="str">
            <v>CAP</v>
          </cell>
          <cell r="C58">
            <v>15200</v>
          </cell>
          <cell r="D58" t="str">
            <v>15200</v>
          </cell>
          <cell r="E58" t="str">
            <v>W7 - ASSET STRATEGY - TRANSMISSION XXX</v>
          </cell>
          <cell r="H58" t="str">
            <v>120</v>
          </cell>
          <cell r="I58" t="str">
            <v>CM</v>
          </cell>
          <cell r="J58">
            <v>1192579.71</v>
          </cell>
          <cell r="K58">
            <v>-31175.82</v>
          </cell>
          <cell r="L58">
            <v>2026</v>
          </cell>
        </row>
        <row r="59">
          <cell r="A59" t="str">
            <v>CAP</v>
          </cell>
          <cell r="C59">
            <v>15200</v>
          </cell>
          <cell r="D59" t="str">
            <v>15200</v>
          </cell>
          <cell r="E59" t="str">
            <v>W7 - ASSET STRATEGY - TRANSMISSION XXX</v>
          </cell>
          <cell r="H59" t="str">
            <v>120</v>
          </cell>
          <cell r="I59" t="str">
            <v>CO</v>
          </cell>
          <cell r="J59">
            <v>-6231.67</v>
          </cell>
          <cell r="K59">
            <v>-5712.72</v>
          </cell>
          <cell r="M59">
            <v>94.93</v>
          </cell>
        </row>
        <row r="60">
          <cell r="A60" t="str">
            <v>CAP</v>
          </cell>
          <cell r="C60">
            <v>15200</v>
          </cell>
          <cell r="D60" t="str">
            <v>15200</v>
          </cell>
          <cell r="E60" t="str">
            <v>W7 - ASSET STRATEGY - TRANSMISSION XXX</v>
          </cell>
          <cell r="H60" t="str">
            <v>120</v>
          </cell>
          <cell r="I60" t="str">
            <v>CT</v>
          </cell>
          <cell r="J60">
            <v>14171.25</v>
          </cell>
          <cell r="K60">
            <v>-37837.35</v>
          </cell>
          <cell r="L60">
            <v>12174.05</v>
          </cell>
        </row>
        <row r="61">
          <cell r="A61" t="str">
            <v>O&amp;M</v>
          </cell>
          <cell r="C61">
            <v>15200</v>
          </cell>
          <cell r="D61" t="str">
            <v>15200</v>
          </cell>
          <cell r="E61" t="str">
            <v>W7 - ASSET STRATEGY - TRANSMISSION XXX</v>
          </cell>
          <cell r="H61" t="str">
            <v>120</v>
          </cell>
          <cell r="I61" t="str">
            <v>IT</v>
          </cell>
          <cell r="J61">
            <v>189781.8</v>
          </cell>
          <cell r="K61">
            <v>-823.82</v>
          </cell>
          <cell r="L61">
            <v>-34325.53</v>
          </cell>
        </row>
        <row r="62">
          <cell r="A62" t="str">
            <v>O&amp;M</v>
          </cell>
          <cell r="C62">
            <v>15200</v>
          </cell>
          <cell r="D62" t="str">
            <v>15200</v>
          </cell>
          <cell r="E62" t="str">
            <v>W7 - ASSET STRATEGY - TRANSMISSION XXX</v>
          </cell>
          <cell r="H62" t="str">
            <v>120</v>
          </cell>
          <cell r="I62" t="str">
            <v>LT</v>
          </cell>
          <cell r="J62">
            <v>58728.26</v>
          </cell>
          <cell r="K62">
            <v>9203.91</v>
          </cell>
        </row>
        <row r="63">
          <cell r="A63" t="str">
            <v>O&amp;M</v>
          </cell>
          <cell r="C63">
            <v>15200</v>
          </cell>
          <cell r="D63" t="str">
            <v>15200</v>
          </cell>
          <cell r="E63" t="str">
            <v>W7 - ASSET STRATEGY - TRANSMISSION XXX</v>
          </cell>
          <cell r="H63" t="str">
            <v>120</v>
          </cell>
          <cell r="I63" t="str">
            <v>MT</v>
          </cell>
          <cell r="J63">
            <v>40622.29</v>
          </cell>
          <cell r="K63">
            <v>2996</v>
          </cell>
        </row>
        <row r="64">
          <cell r="A64" t="str">
            <v>O&amp;M</v>
          </cell>
          <cell r="C64">
            <v>15200</v>
          </cell>
          <cell r="D64" t="str">
            <v>15200</v>
          </cell>
          <cell r="E64" t="str">
            <v>W7 - ASSET STRATEGY - TRANSMISSION XXX</v>
          </cell>
          <cell r="H64" t="str">
            <v>120</v>
          </cell>
          <cell r="I64" t="str">
            <v>OT</v>
          </cell>
          <cell r="J64">
            <v>-190483.54</v>
          </cell>
          <cell r="K64">
            <v>148.99</v>
          </cell>
        </row>
        <row r="65">
          <cell r="A65" t="str">
            <v>O&amp;M</v>
          </cell>
          <cell r="C65">
            <v>15200</v>
          </cell>
          <cell r="D65" t="str">
            <v>15200</v>
          </cell>
          <cell r="E65" t="str">
            <v>W7 - ASSET STRATEGY - TRANSMISSION XXX</v>
          </cell>
          <cell r="H65" t="str">
            <v>120</v>
          </cell>
          <cell r="I65" t="str">
            <v>TT</v>
          </cell>
          <cell r="J65">
            <v>25780.26</v>
          </cell>
          <cell r="K65">
            <v>1408.24</v>
          </cell>
        </row>
        <row r="66">
          <cell r="A66" t="str">
            <v>O&amp;M</v>
          </cell>
          <cell r="C66">
            <v>15210</v>
          </cell>
          <cell r="D66" t="str">
            <v>15210</v>
          </cell>
          <cell r="E66" t="str">
            <v>TX - Transmission FS Area 1 Support</v>
          </cell>
          <cell r="H66" t="str">
            <v>120</v>
          </cell>
          <cell r="I66" t="str">
            <v>BT</v>
          </cell>
          <cell r="J66">
            <v>7.29</v>
          </cell>
          <cell r="K66">
            <v>749.48</v>
          </cell>
        </row>
        <row r="67">
          <cell r="A67" t="str">
            <v>CAP</v>
          </cell>
          <cell r="C67">
            <v>15210</v>
          </cell>
          <cell r="D67" t="str">
            <v>15210</v>
          </cell>
          <cell r="E67" t="str">
            <v>TX - Transmission FS Area 1 Support</v>
          </cell>
          <cell r="H67" t="str">
            <v>120</v>
          </cell>
          <cell r="I67" t="str">
            <v>CB</v>
          </cell>
          <cell r="J67">
            <v>6336.27</v>
          </cell>
          <cell r="M67">
            <v>107185.03</v>
          </cell>
        </row>
        <row r="68">
          <cell r="A68" t="str">
            <v>CAP</v>
          </cell>
          <cell r="C68">
            <v>15210</v>
          </cell>
          <cell r="D68" t="str">
            <v>15210</v>
          </cell>
          <cell r="E68" t="str">
            <v>TX - Transmission FS Area 1 Support</v>
          </cell>
          <cell r="H68" t="str">
            <v>120</v>
          </cell>
          <cell r="I68" t="str">
            <v>CI</v>
          </cell>
          <cell r="J68">
            <v>64935.9</v>
          </cell>
          <cell r="M68">
            <v>5450524.7100000018</v>
          </cell>
        </row>
        <row r="69">
          <cell r="A69" t="str">
            <v>CAP</v>
          </cell>
          <cell r="C69">
            <v>15210</v>
          </cell>
          <cell r="D69" t="str">
            <v>15210</v>
          </cell>
          <cell r="E69" t="str">
            <v>TX - Transmission FS Area 1 Support</v>
          </cell>
          <cell r="H69" t="str">
            <v>120</v>
          </cell>
          <cell r="I69" t="str">
            <v>CL</v>
          </cell>
          <cell r="J69">
            <v>14641.34</v>
          </cell>
          <cell r="M69">
            <v>112195.85</v>
          </cell>
        </row>
        <row r="70">
          <cell r="A70" t="str">
            <v>CAP</v>
          </cell>
          <cell r="C70">
            <v>15210</v>
          </cell>
          <cell r="D70" t="str">
            <v>15210</v>
          </cell>
          <cell r="E70" t="str">
            <v>TX - Transmission FS Area 1 Support</v>
          </cell>
          <cell r="H70" t="str">
            <v>120</v>
          </cell>
          <cell r="I70" t="str">
            <v>CT</v>
          </cell>
          <cell r="J70">
            <v>10143.48</v>
          </cell>
        </row>
        <row r="71">
          <cell r="A71" t="str">
            <v>O&amp;M</v>
          </cell>
          <cell r="C71">
            <v>15210</v>
          </cell>
          <cell r="D71" t="str">
            <v>15210</v>
          </cell>
          <cell r="E71" t="str">
            <v>TX - Transmission FS Area 1 Support</v>
          </cell>
          <cell r="H71" t="str">
            <v>120</v>
          </cell>
          <cell r="I71" t="str">
            <v>IT</v>
          </cell>
          <cell r="J71">
            <v>6050.05</v>
          </cell>
          <cell r="L71">
            <v>298.32</v>
          </cell>
        </row>
        <row r="72">
          <cell r="A72" t="str">
            <v>O&amp;M</v>
          </cell>
          <cell r="C72">
            <v>15210</v>
          </cell>
          <cell r="D72" t="str">
            <v>15210</v>
          </cell>
          <cell r="E72" t="str">
            <v>TX - Transmission FS Area 1 Support</v>
          </cell>
          <cell r="H72" t="str">
            <v>120</v>
          </cell>
          <cell r="I72" t="str">
            <v>LT</v>
          </cell>
          <cell r="J72">
            <v>22998.11</v>
          </cell>
          <cell r="K72">
            <v>2141.3200000000002</v>
          </cell>
        </row>
        <row r="73">
          <cell r="A73" t="str">
            <v>O&amp;M</v>
          </cell>
          <cell r="C73">
            <v>15210</v>
          </cell>
          <cell r="D73" t="str">
            <v>15210</v>
          </cell>
          <cell r="E73" t="str">
            <v>TX - Transmission FS Area 1 Support</v>
          </cell>
          <cell r="H73" t="str">
            <v>120</v>
          </cell>
          <cell r="I73" t="str">
            <v>MT</v>
          </cell>
          <cell r="J73">
            <v>1999.96</v>
          </cell>
        </row>
        <row r="74">
          <cell r="A74" t="str">
            <v>O&amp;M</v>
          </cell>
          <cell r="C74">
            <v>15210</v>
          </cell>
          <cell r="D74" t="str">
            <v>15210</v>
          </cell>
          <cell r="E74" t="str">
            <v>TX - Transmission FS Area 1 Support</v>
          </cell>
          <cell r="H74" t="str">
            <v>120</v>
          </cell>
          <cell r="I74" t="str">
            <v>OT</v>
          </cell>
          <cell r="J74">
            <v>-32824</v>
          </cell>
        </row>
        <row r="75">
          <cell r="A75" t="str">
            <v>O&amp;M</v>
          </cell>
          <cell r="C75">
            <v>15210</v>
          </cell>
          <cell r="D75" t="str">
            <v>15210</v>
          </cell>
          <cell r="E75" t="str">
            <v>TX - Transmission FS Area 1 Support</v>
          </cell>
          <cell r="H75" t="str">
            <v>120</v>
          </cell>
          <cell r="I75" t="str">
            <v>TT</v>
          </cell>
          <cell r="J75">
            <v>2702.64</v>
          </cell>
        </row>
        <row r="76">
          <cell r="A76" t="str">
            <v>O&amp;M</v>
          </cell>
          <cell r="C76">
            <v>15220</v>
          </cell>
          <cell r="D76" t="str">
            <v>15220</v>
          </cell>
          <cell r="E76" t="str">
            <v>TY - Transmission FS Area 2 Support</v>
          </cell>
          <cell r="H76" t="str">
            <v>120</v>
          </cell>
          <cell r="I76" t="str">
            <v>BT</v>
          </cell>
          <cell r="J76">
            <v>2645.42</v>
          </cell>
        </row>
        <row r="77">
          <cell r="A77" t="str">
            <v>CAP</v>
          </cell>
          <cell r="C77">
            <v>15220</v>
          </cell>
          <cell r="D77" t="str">
            <v>15220</v>
          </cell>
          <cell r="E77" t="str">
            <v>TY - Transmission FS Area 2 Support</v>
          </cell>
          <cell r="H77" t="str">
            <v>120</v>
          </cell>
          <cell r="I77" t="str">
            <v>CB</v>
          </cell>
          <cell r="J77">
            <v>32866.68</v>
          </cell>
          <cell r="M77">
            <v>-36.97</v>
          </cell>
        </row>
        <row r="78">
          <cell r="A78" t="str">
            <v>CAP</v>
          </cell>
          <cell r="C78">
            <v>15220</v>
          </cell>
          <cell r="D78" t="str">
            <v>15220</v>
          </cell>
          <cell r="E78" t="str">
            <v>TY - Transmission FS Area 2 Support</v>
          </cell>
          <cell r="H78" t="str">
            <v>120</v>
          </cell>
          <cell r="I78" t="str">
            <v>CI</v>
          </cell>
          <cell r="J78">
            <v>117111.71</v>
          </cell>
          <cell r="M78">
            <v>13229657.319999993</v>
          </cell>
        </row>
        <row r="79">
          <cell r="A79" t="str">
            <v>CAP</v>
          </cell>
          <cell r="C79">
            <v>15220</v>
          </cell>
          <cell r="D79" t="str">
            <v>15220</v>
          </cell>
          <cell r="E79" t="str">
            <v>TY - Transmission FS Area 2 Support</v>
          </cell>
          <cell r="H79" t="str">
            <v>120</v>
          </cell>
          <cell r="I79" t="str">
            <v>CL</v>
          </cell>
          <cell r="J79">
            <v>74817.06</v>
          </cell>
          <cell r="M79">
            <v>225.98</v>
          </cell>
        </row>
        <row r="80">
          <cell r="A80" t="str">
            <v>CAP</v>
          </cell>
          <cell r="C80">
            <v>15220</v>
          </cell>
          <cell r="D80" t="str">
            <v>15220</v>
          </cell>
          <cell r="E80" t="str">
            <v>TY - Transmission FS Area 2 Support</v>
          </cell>
          <cell r="H80" t="str">
            <v>120</v>
          </cell>
          <cell r="I80" t="str">
            <v>CM</v>
          </cell>
        </row>
        <row r="81">
          <cell r="A81" t="str">
            <v>CAP</v>
          </cell>
          <cell r="C81">
            <v>15220</v>
          </cell>
          <cell r="D81" t="str">
            <v>15220</v>
          </cell>
          <cell r="E81" t="str">
            <v>TY - Transmission FS Area 2 Support</v>
          </cell>
          <cell r="H81" t="str">
            <v>120</v>
          </cell>
          <cell r="I81" t="str">
            <v>CT</v>
          </cell>
          <cell r="J81">
            <v>12203.43</v>
          </cell>
        </row>
        <row r="82">
          <cell r="A82" t="str">
            <v>O&amp;M</v>
          </cell>
          <cell r="C82">
            <v>15220</v>
          </cell>
          <cell r="D82" t="str">
            <v>15220</v>
          </cell>
          <cell r="E82" t="str">
            <v>TY - Transmission FS Area 2 Support</v>
          </cell>
          <cell r="H82" t="str">
            <v>120</v>
          </cell>
          <cell r="I82" t="str">
            <v>IT</v>
          </cell>
          <cell r="J82">
            <v>19861.71</v>
          </cell>
          <cell r="K82">
            <v>-8585.06</v>
          </cell>
          <cell r="L82">
            <v>32.01</v>
          </cell>
        </row>
        <row r="83">
          <cell r="A83" t="str">
            <v>O&amp;M</v>
          </cell>
          <cell r="C83">
            <v>15220</v>
          </cell>
          <cell r="D83" t="str">
            <v>15220</v>
          </cell>
          <cell r="E83" t="str">
            <v>TY - Transmission FS Area 2 Support</v>
          </cell>
          <cell r="H83" t="str">
            <v>120</v>
          </cell>
          <cell r="I83" t="str">
            <v>LT</v>
          </cell>
          <cell r="J83">
            <v>11735.44</v>
          </cell>
        </row>
        <row r="84">
          <cell r="A84" t="str">
            <v>O&amp;M</v>
          </cell>
          <cell r="C84">
            <v>15220</v>
          </cell>
          <cell r="D84" t="str">
            <v>15220</v>
          </cell>
          <cell r="E84" t="str">
            <v>TY - Transmission FS Area 2 Support</v>
          </cell>
          <cell r="H84" t="str">
            <v>120</v>
          </cell>
          <cell r="I84" t="str">
            <v>OT</v>
          </cell>
          <cell r="J84">
            <v>-21642</v>
          </cell>
          <cell r="M84">
            <v>0</v>
          </cell>
        </row>
        <row r="85">
          <cell r="A85" t="str">
            <v>O&amp;M</v>
          </cell>
          <cell r="C85">
            <v>15220</v>
          </cell>
          <cell r="D85" t="str">
            <v>15220</v>
          </cell>
          <cell r="E85" t="str">
            <v>TY - Transmission FS Area 2 Support</v>
          </cell>
          <cell r="H85" t="str">
            <v>120</v>
          </cell>
          <cell r="I85" t="str">
            <v>TT</v>
          </cell>
          <cell r="J85">
            <v>7017.89</v>
          </cell>
        </row>
        <row r="86">
          <cell r="A86" t="str">
            <v>O&amp;M</v>
          </cell>
          <cell r="C86">
            <v>15230</v>
          </cell>
          <cell r="D86" t="str">
            <v>15230</v>
          </cell>
          <cell r="E86" t="str">
            <v>OLD Transmission FS Area 3 Support</v>
          </cell>
          <cell r="H86" t="str">
            <v>120</v>
          </cell>
          <cell r="I86" t="str">
            <v>BT</v>
          </cell>
          <cell r="L86">
            <v>314</v>
          </cell>
          <cell r="M86">
            <v>4160.34</v>
          </cell>
        </row>
        <row r="87">
          <cell r="A87" t="str">
            <v>O&amp;M</v>
          </cell>
          <cell r="C87">
            <v>15230</v>
          </cell>
          <cell r="D87" t="str">
            <v>15230</v>
          </cell>
          <cell r="E87" t="str">
            <v>TZ - Transmission FS Area 3 Support</v>
          </cell>
          <cell r="H87" t="str">
            <v>120</v>
          </cell>
          <cell r="I87" t="str">
            <v>BT</v>
          </cell>
          <cell r="J87">
            <v>2173.96</v>
          </cell>
          <cell r="K87">
            <v>2178.9699999999998</v>
          </cell>
          <cell r="M87">
            <v>-5814.43</v>
          </cell>
        </row>
        <row r="88">
          <cell r="A88" t="str">
            <v>CAP</v>
          </cell>
          <cell r="C88">
            <v>15230</v>
          </cell>
          <cell r="D88" t="str">
            <v>15230</v>
          </cell>
          <cell r="E88" t="str">
            <v>TZ - Transmission FS Area 3 Support</v>
          </cell>
          <cell r="H88" t="str">
            <v>120</v>
          </cell>
          <cell r="I88" t="str">
            <v>CB</v>
          </cell>
          <cell r="J88">
            <v>4073.25</v>
          </cell>
          <cell r="M88">
            <v>6434.19</v>
          </cell>
        </row>
        <row r="89">
          <cell r="A89" t="str">
            <v>CAP</v>
          </cell>
          <cell r="C89">
            <v>15230</v>
          </cell>
          <cell r="D89" t="str">
            <v>15230</v>
          </cell>
          <cell r="E89" t="str">
            <v>TZ - Transmission FS Area 3 Support</v>
          </cell>
          <cell r="H89" t="str">
            <v>120</v>
          </cell>
          <cell r="I89" t="str">
            <v>CL</v>
          </cell>
          <cell r="J89">
            <v>9257.18</v>
          </cell>
        </row>
        <row r="90">
          <cell r="A90" t="str">
            <v>CAP</v>
          </cell>
          <cell r="C90">
            <v>15230</v>
          </cell>
          <cell r="D90" t="str">
            <v>15230</v>
          </cell>
          <cell r="E90" t="str">
            <v>TZ - Transmission FS Area 3 Support</v>
          </cell>
          <cell r="H90" t="str">
            <v>120</v>
          </cell>
          <cell r="I90" t="str">
            <v>CT</v>
          </cell>
          <cell r="J90">
            <v>5943.19</v>
          </cell>
        </row>
        <row r="91">
          <cell r="A91" t="str">
            <v>O&amp;M</v>
          </cell>
          <cell r="C91">
            <v>15230</v>
          </cell>
          <cell r="D91" t="str">
            <v>15230</v>
          </cell>
          <cell r="E91" t="str">
            <v>TZ - Transmission FS Area 3 Support</v>
          </cell>
          <cell r="H91" t="str">
            <v>120</v>
          </cell>
          <cell r="I91" t="str">
            <v>IT</v>
          </cell>
          <cell r="J91">
            <v>19375.75</v>
          </cell>
          <cell r="K91">
            <v>0.05</v>
          </cell>
        </row>
        <row r="92">
          <cell r="A92" t="str">
            <v>O&amp;M</v>
          </cell>
          <cell r="C92">
            <v>15230</v>
          </cell>
          <cell r="D92" t="str">
            <v>15230</v>
          </cell>
          <cell r="E92" t="str">
            <v>OLD Transmission FS Area 3 Support</v>
          </cell>
          <cell r="H92" t="str">
            <v>120</v>
          </cell>
          <cell r="I92" t="str">
            <v>LT</v>
          </cell>
          <cell r="L92">
            <v>934.52</v>
          </cell>
        </row>
        <row r="93">
          <cell r="A93" t="str">
            <v>O&amp;M</v>
          </cell>
          <cell r="C93">
            <v>15230</v>
          </cell>
          <cell r="D93" t="str">
            <v>15230</v>
          </cell>
          <cell r="E93" t="str">
            <v>TZ - Transmission FS Area 3 Support</v>
          </cell>
          <cell r="H93" t="str">
            <v>120</v>
          </cell>
          <cell r="I93" t="str">
            <v>LT</v>
          </cell>
          <cell r="J93">
            <v>36481.949999999997</v>
          </cell>
          <cell r="K93">
            <v>6382.15</v>
          </cell>
        </row>
        <row r="94">
          <cell r="A94" t="str">
            <v>O&amp;M</v>
          </cell>
          <cell r="C94">
            <v>15230</v>
          </cell>
          <cell r="D94" t="str">
            <v>15230</v>
          </cell>
          <cell r="E94" t="str">
            <v>TZ - Transmission FS Area 3 Support</v>
          </cell>
          <cell r="H94" t="str">
            <v>120</v>
          </cell>
          <cell r="I94" t="str">
            <v>MT</v>
          </cell>
          <cell r="J94">
            <v>3787.52</v>
          </cell>
        </row>
        <row r="95">
          <cell r="A95" t="str">
            <v>O&amp;M</v>
          </cell>
          <cell r="C95">
            <v>15230</v>
          </cell>
          <cell r="D95" t="str">
            <v>15230</v>
          </cell>
          <cell r="E95" t="str">
            <v>TZ - Transmission FS Area 3 Support</v>
          </cell>
          <cell r="H95" t="str">
            <v>120</v>
          </cell>
          <cell r="I95" t="str">
            <v>OT</v>
          </cell>
          <cell r="J95">
            <v>-70150</v>
          </cell>
          <cell r="M95">
            <v>142.01</v>
          </cell>
        </row>
        <row r="96">
          <cell r="A96" t="str">
            <v>O&amp;M</v>
          </cell>
          <cell r="C96">
            <v>15230</v>
          </cell>
          <cell r="D96" t="str">
            <v>15230</v>
          </cell>
          <cell r="E96" t="str">
            <v>OLD Transmission FS Area 3 Support</v>
          </cell>
          <cell r="H96" t="str">
            <v>120</v>
          </cell>
          <cell r="I96" t="str">
            <v>TT</v>
          </cell>
          <cell r="L96">
            <v>92.56</v>
          </cell>
        </row>
        <row r="97">
          <cell r="A97" t="str">
            <v>O&amp;M</v>
          </cell>
          <cell r="C97">
            <v>15230</v>
          </cell>
          <cell r="D97" t="str">
            <v>15230</v>
          </cell>
          <cell r="E97" t="str">
            <v>TZ - Transmission FS Area 3 Support</v>
          </cell>
          <cell r="H97" t="str">
            <v>120</v>
          </cell>
          <cell r="I97" t="str">
            <v>TT</v>
          </cell>
          <cell r="J97">
            <v>33156.449999999997</v>
          </cell>
          <cell r="K97">
            <v>5886.09</v>
          </cell>
        </row>
        <row r="98">
          <cell r="A98" t="str">
            <v>CAP</v>
          </cell>
          <cell r="C98">
            <v>15400</v>
          </cell>
          <cell r="D98" t="str">
            <v>15400</v>
          </cell>
          <cell r="E98" t="str">
            <v>AT - TRANSMISSION DIRECT CHGS</v>
          </cell>
          <cell r="H98" t="str">
            <v>120</v>
          </cell>
          <cell r="I98" t="str">
            <v>CB</v>
          </cell>
          <cell r="J98">
            <v>-2095.4299999999998</v>
          </cell>
          <cell r="M98">
            <v>-1337.26</v>
          </cell>
        </row>
        <row r="99">
          <cell r="A99" t="str">
            <v>CAP</v>
          </cell>
          <cell r="C99">
            <v>15400</v>
          </cell>
          <cell r="D99" t="str">
            <v>15400</v>
          </cell>
          <cell r="E99" t="str">
            <v>AT - TRANSMISSION DIRECT CHGS</v>
          </cell>
          <cell r="H99" t="str">
            <v>120</v>
          </cell>
          <cell r="I99" t="str">
            <v>CO</v>
          </cell>
          <cell r="J99">
            <v>457882.83</v>
          </cell>
          <cell r="K99">
            <v>619060.84</v>
          </cell>
          <cell r="L99">
            <v>599948.37</v>
          </cell>
        </row>
        <row r="100">
          <cell r="A100" t="str">
            <v>CAP</v>
          </cell>
          <cell r="C100">
            <v>16000</v>
          </cell>
          <cell r="D100" t="str">
            <v>16000</v>
          </cell>
          <cell r="E100" t="str">
            <v>DC - DISTRIBUTION CAPITAL</v>
          </cell>
          <cell r="H100" t="str">
            <v>120</v>
          </cell>
          <cell r="I100" t="str">
            <v>CI</v>
          </cell>
          <cell r="J100">
            <v>212722.92</v>
          </cell>
          <cell r="K100">
            <v>7171.8</v>
          </cell>
          <cell r="L100">
            <v>0</v>
          </cell>
          <cell r="M100">
            <v>6578718.1699999999</v>
          </cell>
        </row>
        <row r="101">
          <cell r="A101" t="str">
            <v>CAP</v>
          </cell>
          <cell r="C101">
            <v>16000</v>
          </cell>
          <cell r="D101" t="str">
            <v>16000</v>
          </cell>
          <cell r="E101" t="str">
            <v>DC - DISTRIBUTION CAPITAL</v>
          </cell>
          <cell r="H101" t="str">
            <v>120</v>
          </cell>
          <cell r="I101" t="str">
            <v>CO</v>
          </cell>
          <cell r="J101">
            <v>-8865.86</v>
          </cell>
        </row>
        <row r="102">
          <cell r="A102" t="str">
            <v>O&amp;M</v>
          </cell>
          <cell r="B102" t="str">
            <v>Hallstrom,Craig A</v>
          </cell>
          <cell r="C102">
            <v>16085</v>
          </cell>
          <cell r="D102" t="str">
            <v>16085</v>
          </cell>
          <cell r="E102" t="str">
            <v>Dist Ops Mass Ave Admin</v>
          </cell>
          <cell r="F102" t="str">
            <v>Electric Operations</v>
          </cell>
          <cell r="G102" t="str">
            <v>Dist Ops Mass Ave Admin</v>
          </cell>
          <cell r="H102" t="str">
            <v>120</v>
          </cell>
          <cell r="I102" t="str">
            <v>BT</v>
          </cell>
          <cell r="L102">
            <v>198117.43</v>
          </cell>
          <cell r="M102">
            <v>5168.29</v>
          </cell>
        </row>
        <row r="103">
          <cell r="A103" t="str">
            <v>O&amp;M</v>
          </cell>
          <cell r="B103" t="str">
            <v>Hallstrom,Craig A</v>
          </cell>
          <cell r="C103">
            <v>16085</v>
          </cell>
          <cell r="D103" t="str">
            <v>16085</v>
          </cell>
          <cell r="E103" t="str">
            <v>Operations Mgr Mass Ave, Cambridge, Somerville</v>
          </cell>
          <cell r="F103" t="str">
            <v>Electric Operations</v>
          </cell>
          <cell r="G103" t="str">
            <v>Dist Ops Mass Ave Admin</v>
          </cell>
          <cell r="H103" t="str">
            <v>120</v>
          </cell>
          <cell r="I103" t="str">
            <v>BT</v>
          </cell>
          <cell r="J103">
            <v>431171.64</v>
          </cell>
          <cell r="K103">
            <v>113811.42</v>
          </cell>
          <cell r="M103">
            <v>0</v>
          </cell>
        </row>
        <row r="104">
          <cell r="A104" t="str">
            <v>CAP</v>
          </cell>
          <cell r="B104" t="str">
            <v>Hallstrom,Craig A</v>
          </cell>
          <cell r="C104">
            <v>16085</v>
          </cell>
          <cell r="D104" t="str">
            <v>16085</v>
          </cell>
          <cell r="E104" t="str">
            <v>Dist Ops Mass Ave Admin</v>
          </cell>
          <cell r="F104" t="str">
            <v>Electric Operations</v>
          </cell>
          <cell r="G104" t="str">
            <v>Dist Ops Mass Ave Admin</v>
          </cell>
          <cell r="H104" t="str">
            <v>120</v>
          </cell>
          <cell r="I104" t="str">
            <v>CB</v>
          </cell>
          <cell r="K104">
            <v>27594.22</v>
          </cell>
          <cell r="L104">
            <v>82094.92</v>
          </cell>
        </row>
        <row r="105">
          <cell r="A105" t="str">
            <v>CAP</v>
          </cell>
          <cell r="B105" t="str">
            <v>Hallstrom,Craig A</v>
          </cell>
          <cell r="C105">
            <v>16085</v>
          </cell>
          <cell r="D105" t="str">
            <v>16085</v>
          </cell>
          <cell r="E105" t="str">
            <v>Operations Mgr Mass Ave, Cambridge, Somerville</v>
          </cell>
          <cell r="F105" t="str">
            <v>Electric Operations</v>
          </cell>
          <cell r="G105" t="str">
            <v>Dist Ops Mass Ave Admin</v>
          </cell>
          <cell r="H105" t="str">
            <v>120</v>
          </cell>
          <cell r="I105" t="str">
            <v>CB</v>
          </cell>
          <cell r="J105">
            <v>218701.62</v>
          </cell>
        </row>
        <row r="106">
          <cell r="A106" t="str">
            <v>CAP</v>
          </cell>
          <cell r="B106" t="str">
            <v>Hallstrom,Craig A</v>
          </cell>
          <cell r="C106">
            <v>16085</v>
          </cell>
          <cell r="D106" t="str">
            <v>16085</v>
          </cell>
          <cell r="E106" t="str">
            <v>Dist Ops Mass Ave Admin</v>
          </cell>
          <cell r="F106" t="str">
            <v>Electric Operations</v>
          </cell>
          <cell r="G106" t="str">
            <v>Dist Ops Mass Ave Admin</v>
          </cell>
          <cell r="H106" t="str">
            <v>120</v>
          </cell>
          <cell r="I106" t="str">
            <v>CI</v>
          </cell>
          <cell r="K106">
            <v>1501.5</v>
          </cell>
          <cell r="M106">
            <v>4713429.7699999996</v>
          </cell>
        </row>
        <row r="107">
          <cell r="A107" t="str">
            <v>CAP</v>
          </cell>
          <cell r="B107" t="str">
            <v>Hallstrom,Craig A</v>
          </cell>
          <cell r="C107">
            <v>16085</v>
          </cell>
          <cell r="D107" t="str">
            <v>16085</v>
          </cell>
          <cell r="E107" t="str">
            <v>Dist Ops Mass Ave Admin</v>
          </cell>
          <cell r="F107" t="str">
            <v>Electric Operations</v>
          </cell>
          <cell r="G107" t="str">
            <v>Dist Ops Mass Ave Admin</v>
          </cell>
          <cell r="H107" t="str">
            <v>120</v>
          </cell>
          <cell r="I107" t="str">
            <v>CL</v>
          </cell>
          <cell r="K107">
            <v>63172.98</v>
          </cell>
          <cell r="L107">
            <v>190867.38</v>
          </cell>
        </row>
        <row r="108">
          <cell r="A108" t="str">
            <v>CAP</v>
          </cell>
          <cell r="B108" t="str">
            <v>Hallstrom,Craig A</v>
          </cell>
          <cell r="C108">
            <v>16085</v>
          </cell>
          <cell r="D108" t="str">
            <v>16085</v>
          </cell>
          <cell r="E108" t="str">
            <v>Operations Mgr Mass Ave, Cambridge, Somerville</v>
          </cell>
          <cell r="F108" t="str">
            <v>Electric Operations</v>
          </cell>
          <cell r="G108" t="str">
            <v>Dist Ops Mass Ave Admin</v>
          </cell>
          <cell r="H108" t="str">
            <v>120</v>
          </cell>
          <cell r="I108" t="str">
            <v>CL</v>
          </cell>
          <cell r="J108">
            <v>499461.13</v>
          </cell>
        </row>
        <row r="109">
          <cell r="A109" t="str">
            <v>CAP</v>
          </cell>
          <cell r="B109" t="str">
            <v>Hallstrom,Craig A</v>
          </cell>
          <cell r="C109">
            <v>16085</v>
          </cell>
          <cell r="D109" t="str">
            <v>16085</v>
          </cell>
          <cell r="E109" t="str">
            <v>Operations Mgr Mass Ave, Cambridge, Somerville</v>
          </cell>
          <cell r="F109" t="str">
            <v>Electric Operations</v>
          </cell>
          <cell r="G109" t="str">
            <v>Dist Ops Mass Ave Admin</v>
          </cell>
          <cell r="H109" t="str">
            <v>120</v>
          </cell>
          <cell r="I109" t="str">
            <v>CM</v>
          </cell>
          <cell r="J109">
            <v>5822.58</v>
          </cell>
        </row>
        <row r="110">
          <cell r="A110" t="str">
            <v>CAP</v>
          </cell>
          <cell r="B110" t="str">
            <v>Hallstrom,Craig A</v>
          </cell>
          <cell r="C110">
            <v>16085</v>
          </cell>
          <cell r="D110" t="str">
            <v>16085</v>
          </cell>
          <cell r="E110" t="str">
            <v>Dist Ops Mass Ave Admin</v>
          </cell>
          <cell r="F110" t="str">
            <v>Electric Operations</v>
          </cell>
          <cell r="G110" t="str">
            <v>Dist Ops Mass Ave Admin</v>
          </cell>
          <cell r="H110" t="str">
            <v>120</v>
          </cell>
          <cell r="I110" t="str">
            <v>CT</v>
          </cell>
          <cell r="K110">
            <v>3244.69</v>
          </cell>
          <cell r="L110">
            <v>32752.14</v>
          </cell>
        </row>
        <row r="111">
          <cell r="A111" t="str">
            <v>CAP</v>
          </cell>
          <cell r="B111" t="str">
            <v>Hallstrom,Craig A</v>
          </cell>
          <cell r="C111">
            <v>16085</v>
          </cell>
          <cell r="D111" t="str">
            <v>16085</v>
          </cell>
          <cell r="E111" t="str">
            <v>Operations Mgr Mass Ave, Cambridge, Somerville</v>
          </cell>
          <cell r="F111" t="str">
            <v>Electric Operations</v>
          </cell>
          <cell r="G111" t="str">
            <v>Dist Ops Mass Ave Admin</v>
          </cell>
          <cell r="H111" t="str">
            <v>120</v>
          </cell>
          <cell r="I111" t="str">
            <v>CT</v>
          </cell>
          <cell r="J111">
            <v>90051.81</v>
          </cell>
          <cell r="M111">
            <v>200</v>
          </cell>
        </row>
        <row r="112">
          <cell r="A112" t="str">
            <v>O&amp;M</v>
          </cell>
          <cell r="B112" t="str">
            <v>Hallstrom,Craig A</v>
          </cell>
          <cell r="C112">
            <v>16085</v>
          </cell>
          <cell r="D112" t="str">
            <v>16085</v>
          </cell>
          <cell r="E112" t="str">
            <v>Dist Ops Mass Ave Admin</v>
          </cell>
          <cell r="F112" t="str">
            <v>Electric Operations</v>
          </cell>
          <cell r="G112" t="str">
            <v>Dist Ops Mass Ave Admin</v>
          </cell>
          <cell r="H112" t="str">
            <v>120</v>
          </cell>
          <cell r="I112" t="str">
            <v>IT</v>
          </cell>
          <cell r="L112">
            <v>17446.55</v>
          </cell>
        </row>
        <row r="113">
          <cell r="A113" t="str">
            <v>O&amp;M</v>
          </cell>
          <cell r="B113" t="str">
            <v>Hallstrom,Craig A</v>
          </cell>
          <cell r="C113">
            <v>16085</v>
          </cell>
          <cell r="D113" t="str">
            <v>16085</v>
          </cell>
          <cell r="E113" t="str">
            <v>Operations Mgr Mass Ave, Cambridge, Somerville</v>
          </cell>
          <cell r="F113" t="str">
            <v>Electric Operations</v>
          </cell>
          <cell r="G113" t="str">
            <v>Dist Ops Mass Ave Admin</v>
          </cell>
          <cell r="H113" t="str">
            <v>120</v>
          </cell>
          <cell r="I113" t="str">
            <v>IT</v>
          </cell>
          <cell r="J113">
            <v>52561.440000000002</v>
          </cell>
          <cell r="K113">
            <v>20652.439999999999</v>
          </cell>
        </row>
        <row r="114">
          <cell r="A114" t="str">
            <v>O&amp;M</v>
          </cell>
          <cell r="B114" t="str">
            <v>Hallstrom,Craig A</v>
          </cell>
          <cell r="C114">
            <v>16085</v>
          </cell>
          <cell r="D114" t="str">
            <v>16085</v>
          </cell>
          <cell r="E114" t="str">
            <v>Dist Ops Mass Ave Admin</v>
          </cell>
          <cell r="F114" t="str">
            <v>Electric Operations</v>
          </cell>
          <cell r="G114" t="str">
            <v>Dist Ops Mass Ave Admin</v>
          </cell>
          <cell r="H114" t="str">
            <v>120</v>
          </cell>
          <cell r="I114" t="str">
            <v>LT</v>
          </cell>
          <cell r="L114">
            <v>608060.75</v>
          </cell>
        </row>
        <row r="115">
          <cell r="A115" t="str">
            <v>O&amp;M</v>
          </cell>
          <cell r="B115" t="str">
            <v>Hallstrom,Craig A</v>
          </cell>
          <cell r="C115">
            <v>16085</v>
          </cell>
          <cell r="D115" t="str">
            <v>16085</v>
          </cell>
          <cell r="E115" t="str">
            <v>Operations Mgr Mass Ave, Cambridge, Somerville</v>
          </cell>
          <cell r="F115" t="str">
            <v>Electric Operations</v>
          </cell>
          <cell r="G115" t="str">
            <v>Dist Ops Mass Ave Admin</v>
          </cell>
          <cell r="H115" t="str">
            <v>120</v>
          </cell>
          <cell r="I115" t="str">
            <v>LT</v>
          </cell>
          <cell r="J115">
            <v>1261462.74</v>
          </cell>
          <cell r="K115">
            <v>358113.22</v>
          </cell>
        </row>
        <row r="116">
          <cell r="A116" t="str">
            <v>O&amp;M</v>
          </cell>
          <cell r="B116" t="str">
            <v>Hallstrom,Craig A</v>
          </cell>
          <cell r="C116">
            <v>16085</v>
          </cell>
          <cell r="D116" t="str">
            <v>16085</v>
          </cell>
          <cell r="E116" t="str">
            <v>Operations Mgr Mass Ave, Cambridge, Somerville</v>
          </cell>
          <cell r="F116" t="str">
            <v>Electric Operations</v>
          </cell>
          <cell r="G116" t="str">
            <v>Dist Ops Mass Ave Admin</v>
          </cell>
          <cell r="H116" t="str">
            <v>120</v>
          </cell>
          <cell r="I116" t="str">
            <v>MT</v>
          </cell>
          <cell r="J116">
            <v>77350.02</v>
          </cell>
          <cell r="K116">
            <v>318.64</v>
          </cell>
        </row>
        <row r="117">
          <cell r="A117" t="str">
            <v>O&amp;M</v>
          </cell>
          <cell r="B117" t="str">
            <v>Hallstrom,Craig A</v>
          </cell>
          <cell r="C117">
            <v>16085</v>
          </cell>
          <cell r="D117" t="str">
            <v>16085</v>
          </cell>
          <cell r="E117" t="str">
            <v>Dist Ops Mass Ave Admin</v>
          </cell>
          <cell r="F117" t="str">
            <v>Electric Operations</v>
          </cell>
          <cell r="G117" t="str">
            <v>Dist Ops Mass Ave Admin</v>
          </cell>
          <cell r="H117" t="str">
            <v>120</v>
          </cell>
          <cell r="I117" t="str">
            <v>OT</v>
          </cell>
          <cell r="L117">
            <v>37419.06</v>
          </cell>
          <cell r="M117">
            <v>0</v>
          </cell>
        </row>
        <row r="118">
          <cell r="A118" t="str">
            <v>O&amp;M</v>
          </cell>
          <cell r="B118" t="str">
            <v>Hallstrom,Craig A</v>
          </cell>
          <cell r="C118">
            <v>16085</v>
          </cell>
          <cell r="D118" t="str">
            <v>16085</v>
          </cell>
          <cell r="E118" t="str">
            <v>Operations Mgr Mass Ave, Cambridge, Somerville</v>
          </cell>
          <cell r="F118" t="str">
            <v>Electric Operations</v>
          </cell>
          <cell r="G118" t="str">
            <v>Dist Ops Mass Ave Admin</v>
          </cell>
          <cell r="H118" t="str">
            <v>120</v>
          </cell>
          <cell r="I118" t="str">
            <v>OT</v>
          </cell>
          <cell r="J118">
            <v>120202.88</v>
          </cell>
          <cell r="K118">
            <v>49480</v>
          </cell>
        </row>
        <row r="119">
          <cell r="A119" t="str">
            <v>O&amp;M</v>
          </cell>
          <cell r="B119" t="str">
            <v>Hallstrom,Craig A</v>
          </cell>
          <cell r="C119">
            <v>16085</v>
          </cell>
          <cell r="D119" t="str">
            <v>16085</v>
          </cell>
          <cell r="E119" t="str">
            <v>Dist Ops Mass Ave Admin</v>
          </cell>
          <cell r="F119" t="str">
            <v>Electric Operations</v>
          </cell>
          <cell r="G119" t="str">
            <v>Dist Ops Mass Ave Admin</v>
          </cell>
          <cell r="H119" t="str">
            <v>120</v>
          </cell>
          <cell r="I119" t="str">
            <v>TT</v>
          </cell>
          <cell r="L119">
            <v>24839.31</v>
          </cell>
        </row>
        <row r="120">
          <cell r="A120" t="str">
            <v>O&amp;M</v>
          </cell>
          <cell r="B120" t="str">
            <v>Hallstrom,Craig A</v>
          </cell>
          <cell r="C120">
            <v>16085</v>
          </cell>
          <cell r="D120" t="str">
            <v>16085</v>
          </cell>
          <cell r="E120" t="str">
            <v>Operations Mgr Mass Ave, Cambridge, Somerville</v>
          </cell>
          <cell r="F120" t="str">
            <v>Electric Operations</v>
          </cell>
          <cell r="G120" t="str">
            <v>Dist Ops Mass Ave Admin</v>
          </cell>
          <cell r="H120" t="str">
            <v>120</v>
          </cell>
          <cell r="I120" t="str">
            <v>TT</v>
          </cell>
          <cell r="J120">
            <v>92522.81</v>
          </cell>
          <cell r="K120">
            <v>4746.6400000000003</v>
          </cell>
        </row>
        <row r="121">
          <cell r="A121" t="str">
            <v>O&amp;M</v>
          </cell>
          <cell r="B121" t="str">
            <v>Hallstrom,Craig A</v>
          </cell>
          <cell r="C121">
            <v>16090</v>
          </cell>
          <cell r="D121" t="str">
            <v>16090</v>
          </cell>
          <cell r="E121" t="str">
            <v>Street Ltg Ops, Cambridge and all BECo Service Centers</v>
          </cell>
          <cell r="F121" t="str">
            <v>Electric Operations</v>
          </cell>
          <cell r="G121" t="str">
            <v>Street Ltg Ops, Cambridge and all BECo Service Centers</v>
          </cell>
          <cell r="H121" t="str">
            <v>120</v>
          </cell>
          <cell r="I121" t="str">
            <v>BT</v>
          </cell>
          <cell r="J121">
            <v>270586.37</v>
          </cell>
          <cell r="K121">
            <v>29065.93</v>
          </cell>
          <cell r="L121">
            <v>278.63</v>
          </cell>
        </row>
        <row r="122">
          <cell r="A122" t="str">
            <v>CAP</v>
          </cell>
          <cell r="B122" t="str">
            <v>Hallstrom,Craig A</v>
          </cell>
          <cell r="C122">
            <v>16090</v>
          </cell>
          <cell r="D122" t="str">
            <v>16090</v>
          </cell>
          <cell r="E122" t="str">
            <v>Street Ltg Ops, Cambridge and all BECo Service Centers</v>
          </cell>
          <cell r="F122" t="str">
            <v>Electric Operations</v>
          </cell>
          <cell r="G122" t="str">
            <v>Street Ltg Ops, Cambridge and all BECo Service Centers</v>
          </cell>
          <cell r="H122" t="str">
            <v>120</v>
          </cell>
          <cell r="I122" t="str">
            <v>CB</v>
          </cell>
          <cell r="J122">
            <v>46261.88</v>
          </cell>
          <cell r="K122">
            <v>2891.16</v>
          </cell>
          <cell r="L122">
            <v>772.18</v>
          </cell>
        </row>
        <row r="123">
          <cell r="A123" t="str">
            <v>CAP</v>
          </cell>
          <cell r="B123" t="str">
            <v>Hallstrom,Craig A</v>
          </cell>
          <cell r="C123">
            <v>16090</v>
          </cell>
          <cell r="D123" t="str">
            <v>16090</v>
          </cell>
          <cell r="E123" t="str">
            <v>Street Ltg Ops, Cambridge and all BECo Service Centers</v>
          </cell>
          <cell r="F123" t="str">
            <v>Electric Operations</v>
          </cell>
          <cell r="G123" t="str">
            <v>Street Ltg Ops, Cambridge and all BECo Service Centers</v>
          </cell>
          <cell r="H123" t="str">
            <v>120</v>
          </cell>
          <cell r="I123" t="str">
            <v>CI</v>
          </cell>
          <cell r="J123">
            <v>24029.91</v>
          </cell>
          <cell r="K123">
            <v>1.89</v>
          </cell>
          <cell r="M123">
            <v>608853.28</v>
          </cell>
        </row>
        <row r="124">
          <cell r="A124" t="str">
            <v>CAP</v>
          </cell>
          <cell r="B124" t="str">
            <v>Hallstrom,Craig A</v>
          </cell>
          <cell r="C124">
            <v>16090</v>
          </cell>
          <cell r="D124" t="str">
            <v>16090</v>
          </cell>
          <cell r="E124" t="str">
            <v>Street Ltg Ops, Cambridge and all BECo Service Centers</v>
          </cell>
          <cell r="F124" t="str">
            <v>Electric Operations</v>
          </cell>
          <cell r="G124" t="str">
            <v>Street Ltg Ops, Cambridge and all BECo Service Centers</v>
          </cell>
          <cell r="H124" t="str">
            <v>120</v>
          </cell>
          <cell r="I124" t="str">
            <v>CL</v>
          </cell>
          <cell r="J124">
            <v>105792.58</v>
          </cell>
          <cell r="K124">
            <v>6709.07</v>
          </cell>
          <cell r="L124">
            <v>1755.93</v>
          </cell>
        </row>
        <row r="125">
          <cell r="A125" t="str">
            <v>CAP</v>
          </cell>
          <cell r="B125" t="str">
            <v>Hallstrom,Craig A</v>
          </cell>
          <cell r="C125">
            <v>16090</v>
          </cell>
          <cell r="D125" t="str">
            <v>16090</v>
          </cell>
          <cell r="E125" t="str">
            <v>Street Ltg Ops, Cambridge and all BECo Service Centers</v>
          </cell>
          <cell r="F125" t="str">
            <v>Electric Operations</v>
          </cell>
          <cell r="G125" t="str">
            <v>Street Ltg Ops, Cambridge and all BECo Service Centers</v>
          </cell>
          <cell r="H125" t="str">
            <v>120</v>
          </cell>
          <cell r="I125" t="str">
            <v>CM</v>
          </cell>
          <cell r="J125">
            <v>58620.12</v>
          </cell>
          <cell r="K125">
            <v>5693.38</v>
          </cell>
          <cell r="L125">
            <v>473.61</v>
          </cell>
        </row>
        <row r="126">
          <cell r="A126" t="str">
            <v>CAP</v>
          </cell>
          <cell r="B126" t="str">
            <v>Hallstrom,Craig A</v>
          </cell>
          <cell r="C126">
            <v>16090</v>
          </cell>
          <cell r="D126" t="str">
            <v>16090</v>
          </cell>
          <cell r="E126" t="str">
            <v>Street Ltg Ops, Cambridge and all BECo Service Centers</v>
          </cell>
          <cell r="F126" t="str">
            <v>Electric Operations</v>
          </cell>
          <cell r="G126" t="str">
            <v>Street Ltg Ops, Cambridge and all BECo Service Centers</v>
          </cell>
          <cell r="H126" t="str">
            <v>120</v>
          </cell>
          <cell r="I126" t="str">
            <v>CT</v>
          </cell>
          <cell r="J126">
            <v>43433.9</v>
          </cell>
          <cell r="K126">
            <v>2542.84</v>
          </cell>
          <cell r="L126">
            <v>567.6</v>
          </cell>
        </row>
        <row r="127">
          <cell r="A127" t="str">
            <v>O&amp;M</v>
          </cell>
          <cell r="B127" t="str">
            <v>Hallstrom,Craig A</v>
          </cell>
          <cell r="C127">
            <v>16090</v>
          </cell>
          <cell r="D127" t="str">
            <v>16090</v>
          </cell>
          <cell r="E127" t="str">
            <v>Street Ltg Ops, Cambridge and all BECo Service Centers</v>
          </cell>
          <cell r="F127" t="str">
            <v>Electric Operations</v>
          </cell>
          <cell r="G127" t="str">
            <v>Street Ltg Ops, Cambridge and all BECo Service Centers</v>
          </cell>
          <cell r="H127" t="str">
            <v>120</v>
          </cell>
          <cell r="I127" t="str">
            <v>IT</v>
          </cell>
          <cell r="J127">
            <v>31173.19</v>
          </cell>
          <cell r="K127">
            <v>46.12</v>
          </cell>
          <cell r="L127">
            <v>10.210000000000001</v>
          </cell>
          <cell r="M127">
            <v>-5635.27</v>
          </cell>
        </row>
        <row r="128">
          <cell r="A128" t="str">
            <v>O&amp;M</v>
          </cell>
          <cell r="B128" t="str">
            <v>Hallstrom,Craig A</v>
          </cell>
          <cell r="C128">
            <v>16090</v>
          </cell>
          <cell r="D128" t="str">
            <v>16090</v>
          </cell>
          <cell r="E128" t="str">
            <v>Street Ltg Ops, Cambridge and all BECo Service Centers</v>
          </cell>
          <cell r="F128" t="str">
            <v>Electric Operations</v>
          </cell>
          <cell r="G128" t="str">
            <v>Street Ltg Ops, Cambridge and all BECo Service Centers</v>
          </cell>
          <cell r="H128" t="str">
            <v>120</v>
          </cell>
          <cell r="I128" t="str">
            <v>LT</v>
          </cell>
          <cell r="J128">
            <v>782990.48</v>
          </cell>
          <cell r="K128">
            <v>85043.4</v>
          </cell>
          <cell r="L128">
            <v>599.4</v>
          </cell>
        </row>
        <row r="129">
          <cell r="A129" t="str">
            <v>O&amp;M</v>
          </cell>
          <cell r="B129" t="str">
            <v>Hallstrom,Craig A</v>
          </cell>
          <cell r="C129">
            <v>16090</v>
          </cell>
          <cell r="D129" t="str">
            <v>16090</v>
          </cell>
          <cell r="E129" t="str">
            <v>Street Ltg Ops, Cambridge and all BECo Service Centers</v>
          </cell>
          <cell r="F129" t="str">
            <v>Electric Operations</v>
          </cell>
          <cell r="G129" t="str">
            <v>Street Ltg Ops, Cambridge and all BECo Service Centers</v>
          </cell>
          <cell r="H129" t="str">
            <v>120</v>
          </cell>
          <cell r="I129" t="str">
            <v>MT</v>
          </cell>
          <cell r="J129">
            <v>149159.88</v>
          </cell>
          <cell r="K129">
            <v>134287.1</v>
          </cell>
          <cell r="L129">
            <v>68029.22</v>
          </cell>
          <cell r="M129">
            <v>2857</v>
          </cell>
        </row>
        <row r="130">
          <cell r="A130" t="str">
            <v>O&amp;M</v>
          </cell>
          <cell r="B130" t="str">
            <v>Hallstrom,Craig A</v>
          </cell>
          <cell r="C130">
            <v>16090</v>
          </cell>
          <cell r="D130" t="str">
            <v>16090</v>
          </cell>
          <cell r="E130" t="str">
            <v>Street Ltg Ops, Cambridge and all BECo Service Centers</v>
          </cell>
          <cell r="F130" t="str">
            <v>Electric Operations</v>
          </cell>
          <cell r="G130" t="str">
            <v>Street Ltg Ops, Cambridge and all BECo Service Centers</v>
          </cell>
          <cell r="H130" t="str">
            <v>120</v>
          </cell>
          <cell r="I130" t="str">
            <v>OT</v>
          </cell>
          <cell r="J130">
            <v>-21130.41</v>
          </cell>
          <cell r="K130">
            <v>2212.25</v>
          </cell>
        </row>
        <row r="131">
          <cell r="A131" t="str">
            <v>O&amp;M</v>
          </cell>
          <cell r="B131" t="str">
            <v>Hallstrom,Craig A</v>
          </cell>
          <cell r="C131">
            <v>16090</v>
          </cell>
          <cell r="D131" t="str">
            <v>16090</v>
          </cell>
          <cell r="E131" t="str">
            <v>Street Ltg Ops, Cambridge and all BECo Service Centers</v>
          </cell>
          <cell r="F131" t="str">
            <v>Electric Operations</v>
          </cell>
          <cell r="G131" t="str">
            <v>Street Ltg Ops, Cambridge and all BECo Service Centers</v>
          </cell>
          <cell r="H131" t="str">
            <v>120</v>
          </cell>
          <cell r="I131" t="str">
            <v>TT</v>
          </cell>
          <cell r="J131">
            <v>121337.67</v>
          </cell>
          <cell r="K131">
            <v>11820.51</v>
          </cell>
          <cell r="L131">
            <v>187.19</v>
          </cell>
        </row>
        <row r="132">
          <cell r="A132" t="str">
            <v>O&amp;M</v>
          </cell>
          <cell r="B132" t="str">
            <v>Hallstrom,Craig A</v>
          </cell>
          <cell r="C132">
            <v>16095</v>
          </cell>
          <cell r="D132" t="str">
            <v>16095</v>
          </cell>
          <cell r="E132" t="str">
            <v>Distribution Operations Mass Ave</v>
          </cell>
          <cell r="F132" t="str">
            <v>Electric Operations</v>
          </cell>
          <cell r="G132" t="str">
            <v>Distribution Operations Mass Ave</v>
          </cell>
          <cell r="H132" t="str">
            <v>120</v>
          </cell>
          <cell r="I132" t="str">
            <v>BT</v>
          </cell>
          <cell r="J132">
            <v>970587.42</v>
          </cell>
          <cell r="K132">
            <v>1530645.52</v>
          </cell>
          <cell r="L132">
            <v>1073469.5</v>
          </cell>
          <cell r="M132">
            <v>13475.97</v>
          </cell>
        </row>
        <row r="133">
          <cell r="A133" t="str">
            <v>CAP</v>
          </cell>
          <cell r="B133" t="str">
            <v>Hallstrom,Craig A</v>
          </cell>
          <cell r="C133">
            <v>16095</v>
          </cell>
          <cell r="D133" t="str">
            <v>16095</v>
          </cell>
          <cell r="E133" t="str">
            <v>Distribution Operations Mass Ave</v>
          </cell>
          <cell r="F133" t="str">
            <v>Electric Operations</v>
          </cell>
          <cell r="G133" t="str">
            <v>Distribution Operations Mass Ave</v>
          </cell>
          <cell r="H133" t="str">
            <v>120</v>
          </cell>
          <cell r="I133" t="str">
            <v>CB</v>
          </cell>
          <cell r="J133">
            <v>675050.43</v>
          </cell>
          <cell r="K133">
            <v>1974886.2</v>
          </cell>
          <cell r="L133">
            <v>2257443.7200000002</v>
          </cell>
        </row>
        <row r="134">
          <cell r="A134" t="str">
            <v>CAP</v>
          </cell>
          <cell r="B134" t="str">
            <v>Hallstrom,Craig A</v>
          </cell>
          <cell r="C134">
            <v>16095</v>
          </cell>
          <cell r="D134" t="str">
            <v>16095</v>
          </cell>
          <cell r="E134" t="str">
            <v>Distribution Operations Mass Ave</v>
          </cell>
          <cell r="F134" t="str">
            <v>Electric Operations</v>
          </cell>
          <cell r="G134" t="str">
            <v>Distribution Operations Mass Ave</v>
          </cell>
          <cell r="H134" t="str">
            <v>120</v>
          </cell>
          <cell r="I134" t="str">
            <v>CI</v>
          </cell>
          <cell r="J134">
            <v>1505982.55</v>
          </cell>
          <cell r="K134">
            <v>5864147.8900000015</v>
          </cell>
          <cell r="L134">
            <v>8137371.5900000017</v>
          </cell>
          <cell r="M134">
            <v>2752983.69</v>
          </cell>
        </row>
        <row r="135">
          <cell r="A135" t="str">
            <v>CAP</v>
          </cell>
          <cell r="B135" t="str">
            <v>Hallstrom,Craig A</v>
          </cell>
          <cell r="C135">
            <v>16095</v>
          </cell>
          <cell r="D135" t="str">
            <v>16095</v>
          </cell>
          <cell r="E135" t="str">
            <v>Distribution Operations Mass Ave</v>
          </cell>
          <cell r="F135" t="str">
            <v>Electric Operations</v>
          </cell>
          <cell r="G135" t="str">
            <v>Distribution Operations Mass Ave</v>
          </cell>
          <cell r="H135" t="str">
            <v>120</v>
          </cell>
          <cell r="I135" t="str">
            <v>CL</v>
          </cell>
          <cell r="J135">
            <v>1588049.15</v>
          </cell>
          <cell r="K135">
            <v>4617521.45</v>
          </cell>
          <cell r="L135">
            <v>5292514.24</v>
          </cell>
        </row>
        <row r="136">
          <cell r="A136" t="str">
            <v>CAP</v>
          </cell>
          <cell r="B136" t="str">
            <v>Hallstrom,Craig A</v>
          </cell>
          <cell r="C136">
            <v>16095</v>
          </cell>
          <cell r="D136" t="str">
            <v>16095</v>
          </cell>
          <cell r="E136" t="str">
            <v>Distribution Operations Mass Ave</v>
          </cell>
          <cell r="F136" t="str">
            <v>Electric Operations</v>
          </cell>
          <cell r="G136" t="str">
            <v>Distribution Operations Mass Ave</v>
          </cell>
          <cell r="H136" t="str">
            <v>120</v>
          </cell>
          <cell r="I136" t="str">
            <v>CM</v>
          </cell>
          <cell r="J136">
            <v>2099243.6800000002</v>
          </cell>
          <cell r="K136">
            <v>6552625.379999998</v>
          </cell>
          <cell r="L136">
            <v>8869422.0299999975</v>
          </cell>
        </row>
        <row r="137">
          <cell r="A137" t="str">
            <v>CAP</v>
          </cell>
          <cell r="B137" t="str">
            <v>Hallstrom,Craig A</v>
          </cell>
          <cell r="C137">
            <v>16095</v>
          </cell>
          <cell r="D137" t="str">
            <v>16095</v>
          </cell>
          <cell r="E137" t="str">
            <v>Distribution Operations Mass Ave</v>
          </cell>
          <cell r="F137" t="str">
            <v>Electric Operations</v>
          </cell>
          <cell r="G137" t="str">
            <v>Distribution Operations Mass Ave</v>
          </cell>
          <cell r="H137" t="str">
            <v>120</v>
          </cell>
          <cell r="I137" t="str">
            <v>CO</v>
          </cell>
          <cell r="K137">
            <v>-2229183.13</v>
          </cell>
          <cell r="L137">
            <v>-2599518.41</v>
          </cell>
        </row>
        <row r="138">
          <cell r="A138" t="str">
            <v>CAP</v>
          </cell>
          <cell r="B138" t="str">
            <v>Hallstrom,Craig A</v>
          </cell>
          <cell r="C138">
            <v>16095</v>
          </cell>
          <cell r="D138" t="str">
            <v>16095</v>
          </cell>
          <cell r="E138" t="str">
            <v>Distribution Operations Mass Ave</v>
          </cell>
          <cell r="F138" t="str">
            <v>Electric Operations</v>
          </cell>
          <cell r="G138" t="str">
            <v>Distribution Operations Mass Ave</v>
          </cell>
          <cell r="H138" t="str">
            <v>120</v>
          </cell>
          <cell r="I138" t="str">
            <v>CT</v>
          </cell>
          <cell r="J138">
            <v>908148.58</v>
          </cell>
          <cell r="K138">
            <v>2710444.89</v>
          </cell>
          <cell r="L138">
            <v>3139842.23</v>
          </cell>
        </row>
        <row r="139">
          <cell r="A139" t="str">
            <v>O&amp;M</v>
          </cell>
          <cell r="B139" t="str">
            <v>Hallstrom,Craig A</v>
          </cell>
          <cell r="C139">
            <v>16095</v>
          </cell>
          <cell r="D139" t="str">
            <v>16095</v>
          </cell>
          <cell r="E139" t="str">
            <v>Distribution Operations Mass Ave</v>
          </cell>
          <cell r="F139" t="str">
            <v>Electric Operations</v>
          </cell>
          <cell r="G139" t="str">
            <v>Distribution Operations Mass Ave</v>
          </cell>
          <cell r="H139" t="str">
            <v>120</v>
          </cell>
          <cell r="I139" t="str">
            <v>IT</v>
          </cell>
          <cell r="J139">
            <v>1733903.22</v>
          </cell>
          <cell r="K139">
            <v>1987441.15</v>
          </cell>
          <cell r="L139">
            <v>1336412.49</v>
          </cell>
        </row>
        <row r="140">
          <cell r="A140" t="str">
            <v>O&amp;M</v>
          </cell>
          <cell r="B140" t="str">
            <v>Hallstrom,Craig A</v>
          </cell>
          <cell r="C140">
            <v>16095</v>
          </cell>
          <cell r="D140" t="str">
            <v>16095</v>
          </cell>
          <cell r="E140" t="str">
            <v>Distribution Operations Mass Ave</v>
          </cell>
          <cell r="F140" t="str">
            <v>Electric Operations</v>
          </cell>
          <cell r="G140" t="str">
            <v>Distribution Operations Mass Ave</v>
          </cell>
          <cell r="H140" t="str">
            <v>120</v>
          </cell>
          <cell r="I140" t="str">
            <v>LT</v>
          </cell>
          <cell r="J140">
            <v>2631155.75</v>
          </cell>
          <cell r="K140">
            <v>4545841.2</v>
          </cell>
          <cell r="L140">
            <v>3149782.89</v>
          </cell>
        </row>
        <row r="141">
          <cell r="A141" t="str">
            <v>O&amp;M</v>
          </cell>
          <cell r="B141" t="str">
            <v>Hallstrom,Craig A</v>
          </cell>
          <cell r="C141">
            <v>16095</v>
          </cell>
          <cell r="D141" t="str">
            <v>16095</v>
          </cell>
          <cell r="E141" t="str">
            <v>Distribution Operations Mass Ave</v>
          </cell>
          <cell r="F141" t="str">
            <v>Electric Operations</v>
          </cell>
          <cell r="G141" t="str">
            <v>Distribution Operations Mass Ave</v>
          </cell>
          <cell r="H141" t="str">
            <v>120</v>
          </cell>
          <cell r="I141" t="str">
            <v>MT</v>
          </cell>
          <cell r="J141">
            <v>433004.08</v>
          </cell>
          <cell r="K141">
            <v>565876.57999999996</v>
          </cell>
          <cell r="L141">
            <v>483102.69</v>
          </cell>
        </row>
        <row r="142">
          <cell r="A142" t="str">
            <v>O&amp;M</v>
          </cell>
          <cell r="B142" t="str">
            <v>Hallstrom,Craig A</v>
          </cell>
          <cell r="C142">
            <v>16095</v>
          </cell>
          <cell r="D142" t="str">
            <v>16095</v>
          </cell>
          <cell r="E142" t="str">
            <v>Distribution Operations Mass Ave</v>
          </cell>
          <cell r="F142" t="str">
            <v>Electric Operations</v>
          </cell>
          <cell r="G142" t="str">
            <v>Distribution Operations Mass Ave</v>
          </cell>
          <cell r="H142" t="str">
            <v>120</v>
          </cell>
          <cell r="I142" t="str">
            <v>OT</v>
          </cell>
          <cell r="J142">
            <v>42589.39</v>
          </cell>
          <cell r="K142">
            <v>-36227.4</v>
          </cell>
          <cell r="L142">
            <v>-45574.29</v>
          </cell>
        </row>
        <row r="143">
          <cell r="A143" t="str">
            <v>O&amp;M</v>
          </cell>
          <cell r="B143" t="str">
            <v>Hallstrom,Craig A</v>
          </cell>
          <cell r="C143">
            <v>16095</v>
          </cell>
          <cell r="D143" t="str">
            <v>16095</v>
          </cell>
          <cell r="E143" t="str">
            <v>Distribution Operations Mass Ave</v>
          </cell>
          <cell r="F143" t="str">
            <v>Electric Operations</v>
          </cell>
          <cell r="G143" t="str">
            <v>Distribution Operations Mass Ave</v>
          </cell>
          <cell r="H143" t="str">
            <v>120</v>
          </cell>
          <cell r="I143" t="str">
            <v>TT</v>
          </cell>
          <cell r="J143">
            <v>1617971.59</v>
          </cell>
          <cell r="K143">
            <v>2199400.27</v>
          </cell>
          <cell r="L143">
            <v>1637656.06</v>
          </cell>
        </row>
        <row r="144">
          <cell r="A144" t="str">
            <v>O&amp;M</v>
          </cell>
          <cell r="B144" t="str">
            <v>Andreas,Philip B</v>
          </cell>
          <cell r="C144">
            <v>16100</v>
          </cell>
          <cell r="D144" t="str">
            <v>16100</v>
          </cell>
          <cell r="E144" t="str">
            <v>B4- Electric Operations,Exec VP</v>
          </cell>
          <cell r="F144" t="str">
            <v>Electric Operations</v>
          </cell>
          <cell r="G144" t="str">
            <v>Electric Operations,Exec VP</v>
          </cell>
          <cell r="H144" t="str">
            <v>120</v>
          </cell>
          <cell r="I144" t="str">
            <v>BT</v>
          </cell>
          <cell r="J144">
            <v>89161.42</v>
          </cell>
        </row>
        <row r="145">
          <cell r="A145" t="str">
            <v>O&amp;M</v>
          </cell>
          <cell r="B145" t="str">
            <v>Andreas,Philip B</v>
          </cell>
          <cell r="C145">
            <v>16100</v>
          </cell>
          <cell r="D145" t="str">
            <v>16100</v>
          </cell>
          <cell r="E145" t="str">
            <v>B4- Electric Operations,Exec VP</v>
          </cell>
          <cell r="F145" t="str">
            <v>Electric Operations</v>
          </cell>
          <cell r="G145" t="str">
            <v>Electric Operations,Exec VP</v>
          </cell>
          <cell r="H145" t="str">
            <v>120</v>
          </cell>
          <cell r="I145" t="str">
            <v>IT</v>
          </cell>
          <cell r="J145">
            <v>560759.68999999994</v>
          </cell>
          <cell r="K145">
            <v>33468.29</v>
          </cell>
        </row>
        <row r="146">
          <cell r="A146" t="str">
            <v>O&amp;M</v>
          </cell>
          <cell r="B146" t="str">
            <v>Andreas,Philip B</v>
          </cell>
          <cell r="C146">
            <v>16100</v>
          </cell>
          <cell r="D146" t="str">
            <v>16100</v>
          </cell>
          <cell r="E146" t="str">
            <v>B4- Electric Operations,Exec VP</v>
          </cell>
          <cell r="F146" t="str">
            <v>Electric Operations</v>
          </cell>
          <cell r="G146" t="str">
            <v>Electric Operations,Exec VP</v>
          </cell>
          <cell r="H146" t="str">
            <v>120</v>
          </cell>
          <cell r="I146" t="str">
            <v>LT</v>
          </cell>
          <cell r="J146">
            <v>378899.54</v>
          </cell>
        </row>
        <row r="147">
          <cell r="A147" t="str">
            <v>O&amp;M</v>
          </cell>
          <cell r="B147" t="str">
            <v>Andreas,Philip B</v>
          </cell>
          <cell r="C147">
            <v>16100</v>
          </cell>
          <cell r="D147" t="str">
            <v>16100</v>
          </cell>
          <cell r="E147" t="str">
            <v>B4- Electric Operations,Exec VP</v>
          </cell>
          <cell r="F147" t="str">
            <v>Electric Operations</v>
          </cell>
          <cell r="G147" t="str">
            <v>Electric Operations,Exec VP</v>
          </cell>
          <cell r="H147" t="str">
            <v>120</v>
          </cell>
          <cell r="I147" t="str">
            <v>OT</v>
          </cell>
          <cell r="J147">
            <v>27779.279999999999</v>
          </cell>
          <cell r="K147">
            <v>72.760000000000005</v>
          </cell>
        </row>
        <row r="148">
          <cell r="A148" t="str">
            <v>O&amp;M</v>
          </cell>
          <cell r="B148" t="str">
            <v>Andreas,Philip B</v>
          </cell>
          <cell r="C148">
            <v>16100</v>
          </cell>
          <cell r="D148" t="str">
            <v>16100</v>
          </cell>
          <cell r="E148" t="str">
            <v>B4- Electric Operations,Exec VP</v>
          </cell>
          <cell r="F148" t="str">
            <v>Electric Operations</v>
          </cell>
          <cell r="G148" t="str">
            <v>Electric Operations,Exec VP</v>
          </cell>
          <cell r="H148" t="str">
            <v>120</v>
          </cell>
          <cell r="I148" t="str">
            <v>TT</v>
          </cell>
          <cell r="J148">
            <v>1111.31</v>
          </cell>
        </row>
        <row r="149">
          <cell r="A149" t="str">
            <v>O&amp;M</v>
          </cell>
          <cell r="B149" t="str">
            <v>Driscoll,Daniel C</v>
          </cell>
          <cell r="C149">
            <v>16105</v>
          </cell>
          <cell r="D149" t="str">
            <v>16105</v>
          </cell>
          <cell r="E149" t="str">
            <v>Distribution Operations Somer</v>
          </cell>
          <cell r="F149" t="str">
            <v>Electric Operations</v>
          </cell>
          <cell r="G149" t="str">
            <v>Old Dist Ops Somerville</v>
          </cell>
          <cell r="H149" t="str">
            <v>120</v>
          </cell>
          <cell r="I149" t="str">
            <v>BT</v>
          </cell>
          <cell r="J149">
            <v>434666.18</v>
          </cell>
          <cell r="K149">
            <v>13668.15</v>
          </cell>
        </row>
        <row r="150">
          <cell r="A150" t="str">
            <v>O&amp;M</v>
          </cell>
          <cell r="B150" t="str">
            <v>Driscoll,Daniel C</v>
          </cell>
          <cell r="C150">
            <v>16105</v>
          </cell>
          <cell r="D150" t="str">
            <v>16105</v>
          </cell>
          <cell r="E150" t="str">
            <v>Old Dist Ops Somerville</v>
          </cell>
          <cell r="F150" t="str">
            <v>Electric Operations</v>
          </cell>
          <cell r="G150" t="str">
            <v>Old Dist Ops Somerville</v>
          </cell>
          <cell r="H150" t="str">
            <v>120</v>
          </cell>
          <cell r="I150" t="str">
            <v>BT</v>
          </cell>
          <cell r="L150">
            <v>17.649999999999999</v>
          </cell>
        </row>
        <row r="151">
          <cell r="A151" t="str">
            <v>CAP</v>
          </cell>
          <cell r="B151" t="str">
            <v>Driscoll,Daniel C</v>
          </cell>
          <cell r="C151">
            <v>16105</v>
          </cell>
          <cell r="D151" t="str">
            <v>16105</v>
          </cell>
          <cell r="E151" t="str">
            <v>Distribution Operations Somer</v>
          </cell>
          <cell r="F151" t="str">
            <v>Electric Operations</v>
          </cell>
          <cell r="G151" t="str">
            <v>Old Dist Ops Somerville</v>
          </cell>
          <cell r="H151" t="str">
            <v>120</v>
          </cell>
          <cell r="I151" t="str">
            <v>CB</v>
          </cell>
          <cell r="J151">
            <v>165149.31</v>
          </cell>
        </row>
        <row r="152">
          <cell r="A152" t="str">
            <v>CAP</v>
          </cell>
          <cell r="B152" t="str">
            <v>Driscoll,Daniel C</v>
          </cell>
          <cell r="C152">
            <v>16105</v>
          </cell>
          <cell r="D152" t="str">
            <v>16105</v>
          </cell>
          <cell r="E152" t="str">
            <v>Old Dist Ops Somerville</v>
          </cell>
          <cell r="F152" t="str">
            <v>Electric Operations</v>
          </cell>
          <cell r="G152" t="str">
            <v>Old Dist Ops Somerville</v>
          </cell>
          <cell r="H152" t="str">
            <v>120</v>
          </cell>
          <cell r="I152" t="str">
            <v>CB</v>
          </cell>
          <cell r="K152">
            <v>7779.22</v>
          </cell>
          <cell r="L152">
            <v>50.9</v>
          </cell>
        </row>
        <row r="153">
          <cell r="A153" t="str">
            <v>CAP</v>
          </cell>
          <cell r="B153" t="str">
            <v>Driscoll,Daniel C</v>
          </cell>
          <cell r="C153">
            <v>16105</v>
          </cell>
          <cell r="D153" t="str">
            <v>16105</v>
          </cell>
          <cell r="E153" t="str">
            <v>Distribution Operations Somer</v>
          </cell>
          <cell r="F153" t="str">
            <v>Electric Operations</v>
          </cell>
          <cell r="G153" t="str">
            <v>Old Dist Ops Somerville</v>
          </cell>
          <cell r="H153" t="str">
            <v>120</v>
          </cell>
          <cell r="I153" t="str">
            <v>CI</v>
          </cell>
          <cell r="J153">
            <v>203046.25</v>
          </cell>
          <cell r="M153">
            <v>169.19</v>
          </cell>
        </row>
        <row r="154">
          <cell r="A154" t="str">
            <v>CAP</v>
          </cell>
          <cell r="B154" t="str">
            <v>Driscoll,Daniel C</v>
          </cell>
          <cell r="C154">
            <v>16105</v>
          </cell>
          <cell r="D154" t="str">
            <v>16105</v>
          </cell>
          <cell r="E154" t="str">
            <v>Old Dist Ops Somerville</v>
          </cell>
          <cell r="F154" t="str">
            <v>Electric Operations</v>
          </cell>
          <cell r="G154" t="str">
            <v>Old Dist Ops Somerville</v>
          </cell>
          <cell r="H154" t="str">
            <v>120</v>
          </cell>
          <cell r="I154" t="str">
            <v>CI</v>
          </cell>
          <cell r="K154">
            <v>38799.410000000003</v>
          </cell>
          <cell r="M154">
            <v>641</v>
          </cell>
        </row>
        <row r="155">
          <cell r="A155" t="str">
            <v>CAP</v>
          </cell>
          <cell r="B155" t="str">
            <v>Driscoll,Daniel C</v>
          </cell>
          <cell r="C155">
            <v>16105</v>
          </cell>
          <cell r="D155" t="str">
            <v>16105</v>
          </cell>
          <cell r="E155" t="str">
            <v>Distribution Operations Somer</v>
          </cell>
          <cell r="F155" t="str">
            <v>Electric Operations</v>
          </cell>
          <cell r="G155" t="str">
            <v>Old Dist Ops Somerville</v>
          </cell>
          <cell r="H155" t="str">
            <v>120</v>
          </cell>
          <cell r="I155" t="str">
            <v>CL</v>
          </cell>
          <cell r="J155">
            <v>377292.03</v>
          </cell>
        </row>
        <row r="156">
          <cell r="A156" t="str">
            <v>CAP</v>
          </cell>
          <cell r="B156" t="str">
            <v>Driscoll,Daniel C</v>
          </cell>
          <cell r="C156">
            <v>16105</v>
          </cell>
          <cell r="D156" t="str">
            <v>16105</v>
          </cell>
          <cell r="E156" t="str">
            <v>Old Dist Ops Somerville</v>
          </cell>
          <cell r="F156" t="str">
            <v>Electric Operations</v>
          </cell>
          <cell r="G156" t="str">
            <v>Old Dist Ops Somerville</v>
          </cell>
          <cell r="H156" t="str">
            <v>120</v>
          </cell>
          <cell r="I156" t="str">
            <v>CL</v>
          </cell>
          <cell r="K156">
            <v>18130.759999999998</v>
          </cell>
          <cell r="L156">
            <v>115.68</v>
          </cell>
        </row>
        <row r="157">
          <cell r="A157" t="str">
            <v>CAP</v>
          </cell>
          <cell r="B157" t="str">
            <v>Driscoll,Daniel C</v>
          </cell>
          <cell r="C157">
            <v>16105</v>
          </cell>
          <cell r="D157" t="str">
            <v>16105</v>
          </cell>
          <cell r="E157" t="str">
            <v>Distribution Operations Somer</v>
          </cell>
          <cell r="F157" t="str">
            <v>Electric Operations</v>
          </cell>
          <cell r="G157" t="str">
            <v>Old Dist Ops Somerville</v>
          </cell>
          <cell r="H157" t="str">
            <v>120</v>
          </cell>
          <cell r="I157" t="str">
            <v>CM</v>
          </cell>
          <cell r="J157">
            <v>742414.19</v>
          </cell>
        </row>
        <row r="158">
          <cell r="A158" t="str">
            <v>CAP</v>
          </cell>
          <cell r="B158" t="str">
            <v>Driscoll,Daniel C</v>
          </cell>
          <cell r="C158">
            <v>16105</v>
          </cell>
          <cell r="D158" t="str">
            <v>16105</v>
          </cell>
          <cell r="E158" t="str">
            <v>Old Dist Ops Somerville</v>
          </cell>
          <cell r="F158" t="str">
            <v>Electric Operations</v>
          </cell>
          <cell r="G158" t="str">
            <v>Old Dist Ops Somerville</v>
          </cell>
          <cell r="H158" t="str">
            <v>120</v>
          </cell>
          <cell r="I158" t="str">
            <v>CM</v>
          </cell>
          <cell r="K158">
            <v>63491.59</v>
          </cell>
          <cell r="L158">
            <v>1724.55</v>
          </cell>
        </row>
        <row r="159">
          <cell r="A159" t="str">
            <v>CAP</v>
          </cell>
          <cell r="B159" t="str">
            <v>Driscoll,Daniel C</v>
          </cell>
          <cell r="C159">
            <v>16105</v>
          </cell>
          <cell r="D159" t="str">
            <v>16105</v>
          </cell>
          <cell r="E159" t="str">
            <v>Old Dist Ops Somerville</v>
          </cell>
          <cell r="F159" t="str">
            <v>Electric Operations</v>
          </cell>
          <cell r="G159" t="str">
            <v>Old Dist Ops Somerville</v>
          </cell>
          <cell r="H159" t="str">
            <v>120</v>
          </cell>
          <cell r="I159" t="str">
            <v>CO</v>
          </cell>
        </row>
        <row r="160">
          <cell r="A160" t="str">
            <v>CAP</v>
          </cell>
          <cell r="B160" t="str">
            <v>Driscoll,Daniel C</v>
          </cell>
          <cell r="C160">
            <v>16105</v>
          </cell>
          <cell r="D160" t="str">
            <v>16105</v>
          </cell>
          <cell r="E160" t="str">
            <v>Distribution Operations Somer</v>
          </cell>
          <cell r="F160" t="str">
            <v>Electric Operations</v>
          </cell>
          <cell r="G160" t="str">
            <v>Old Dist Ops Somerville</v>
          </cell>
          <cell r="H160" t="str">
            <v>120</v>
          </cell>
          <cell r="I160" t="str">
            <v>CT</v>
          </cell>
          <cell r="J160">
            <v>325822.92</v>
          </cell>
        </row>
        <row r="161">
          <cell r="A161" t="str">
            <v>CAP</v>
          </cell>
          <cell r="B161" t="str">
            <v>Driscoll,Daniel C</v>
          </cell>
          <cell r="C161">
            <v>16105</v>
          </cell>
          <cell r="D161" t="str">
            <v>16105</v>
          </cell>
          <cell r="E161" t="str">
            <v>Old Dist Ops Somerville</v>
          </cell>
          <cell r="F161" t="str">
            <v>Electric Operations</v>
          </cell>
          <cell r="G161" t="str">
            <v>Old Dist Ops Somerville</v>
          </cell>
          <cell r="H161" t="str">
            <v>120</v>
          </cell>
          <cell r="I161" t="str">
            <v>CT</v>
          </cell>
          <cell r="K161">
            <v>11212.95</v>
          </cell>
        </row>
        <row r="162">
          <cell r="A162" t="str">
            <v>O&amp;M</v>
          </cell>
          <cell r="B162" t="str">
            <v>Driscoll,Daniel C</v>
          </cell>
          <cell r="C162">
            <v>16105</v>
          </cell>
          <cell r="D162" t="str">
            <v>16105</v>
          </cell>
          <cell r="E162" t="str">
            <v>Distribution Operations Somer</v>
          </cell>
          <cell r="F162" t="str">
            <v>Electric Operations</v>
          </cell>
          <cell r="G162" t="str">
            <v>Old Dist Ops Somerville</v>
          </cell>
          <cell r="H162" t="str">
            <v>120</v>
          </cell>
          <cell r="I162" t="str">
            <v>IT</v>
          </cell>
          <cell r="J162">
            <v>477456.97</v>
          </cell>
          <cell r="K162">
            <v>58110.67</v>
          </cell>
        </row>
        <row r="163">
          <cell r="A163" t="str">
            <v>O&amp;M</v>
          </cell>
          <cell r="B163" t="str">
            <v>Driscoll,Daniel C</v>
          </cell>
          <cell r="C163">
            <v>16105</v>
          </cell>
          <cell r="D163" t="str">
            <v>16105</v>
          </cell>
          <cell r="E163" t="str">
            <v>Old Dist Ops Somerville</v>
          </cell>
          <cell r="F163" t="str">
            <v>Electric Operations</v>
          </cell>
          <cell r="G163" t="str">
            <v>Old Dist Ops Somerville</v>
          </cell>
          <cell r="H163" t="str">
            <v>120</v>
          </cell>
          <cell r="I163" t="str">
            <v>IT</v>
          </cell>
          <cell r="L163">
            <v>4711.1099999999997</v>
          </cell>
          <cell r="M163">
            <v>0</v>
          </cell>
        </row>
        <row r="164">
          <cell r="A164" t="str">
            <v>O&amp;M</v>
          </cell>
          <cell r="B164" t="str">
            <v>Driscoll,Daniel C</v>
          </cell>
          <cell r="C164">
            <v>16105</v>
          </cell>
          <cell r="D164" t="str">
            <v>16105</v>
          </cell>
          <cell r="E164" t="str">
            <v>Distribution Operations Somer</v>
          </cell>
          <cell r="F164" t="str">
            <v>Electric Operations</v>
          </cell>
          <cell r="G164" t="str">
            <v>Old Dist Ops Somerville</v>
          </cell>
          <cell r="H164" t="str">
            <v>120</v>
          </cell>
          <cell r="I164" t="str">
            <v>LT</v>
          </cell>
          <cell r="J164">
            <v>1159078.3799999999</v>
          </cell>
          <cell r="K164">
            <v>39865.96</v>
          </cell>
        </row>
        <row r="165">
          <cell r="A165" t="str">
            <v>O&amp;M</v>
          </cell>
          <cell r="B165" t="str">
            <v>Driscoll,Daniel C</v>
          </cell>
          <cell r="C165">
            <v>16105</v>
          </cell>
          <cell r="D165" t="str">
            <v>16105</v>
          </cell>
          <cell r="E165" t="str">
            <v>Old Dist Ops Somerville</v>
          </cell>
          <cell r="F165" t="str">
            <v>Electric Operations</v>
          </cell>
          <cell r="G165" t="str">
            <v>Old Dist Ops Somerville</v>
          </cell>
          <cell r="H165" t="str">
            <v>120</v>
          </cell>
          <cell r="I165" t="str">
            <v>LT</v>
          </cell>
          <cell r="L165">
            <v>51.68</v>
          </cell>
        </row>
        <row r="166">
          <cell r="A166" t="str">
            <v>O&amp;M</v>
          </cell>
          <cell r="B166" t="str">
            <v>Driscoll,Daniel C</v>
          </cell>
          <cell r="C166">
            <v>16105</v>
          </cell>
          <cell r="D166" t="str">
            <v>16105</v>
          </cell>
          <cell r="E166" t="str">
            <v>Distribution Operations Somer</v>
          </cell>
          <cell r="F166" t="str">
            <v>Electric Operations</v>
          </cell>
          <cell r="G166" t="str">
            <v>Old Dist Ops Somerville</v>
          </cell>
          <cell r="H166" t="str">
            <v>120</v>
          </cell>
          <cell r="I166" t="str">
            <v>MT</v>
          </cell>
          <cell r="J166">
            <v>100232.31</v>
          </cell>
          <cell r="K166">
            <v>4540.63</v>
          </cell>
          <cell r="M166">
            <v>3913.6</v>
          </cell>
        </row>
        <row r="167">
          <cell r="A167" t="str">
            <v>O&amp;M</v>
          </cell>
          <cell r="B167" t="str">
            <v>Driscoll,Daniel C</v>
          </cell>
          <cell r="C167">
            <v>16105</v>
          </cell>
          <cell r="D167" t="str">
            <v>16105</v>
          </cell>
          <cell r="E167" t="str">
            <v>Old Dist Ops Somerville</v>
          </cell>
          <cell r="F167" t="str">
            <v>Electric Operations</v>
          </cell>
          <cell r="G167" t="str">
            <v>Old Dist Ops Somerville</v>
          </cell>
          <cell r="H167" t="str">
            <v>120</v>
          </cell>
          <cell r="I167" t="str">
            <v>MT</v>
          </cell>
        </row>
        <row r="168">
          <cell r="A168" t="str">
            <v>O&amp;M</v>
          </cell>
          <cell r="B168" t="str">
            <v>Driscoll,Daniel C</v>
          </cell>
          <cell r="C168">
            <v>16105</v>
          </cell>
          <cell r="D168" t="str">
            <v>16105</v>
          </cell>
          <cell r="E168" t="str">
            <v>Distribution Operations Somer</v>
          </cell>
          <cell r="F168" t="str">
            <v>Electric Operations</v>
          </cell>
          <cell r="G168" t="str">
            <v>Old Dist Ops Somerville</v>
          </cell>
          <cell r="H168" t="str">
            <v>120</v>
          </cell>
          <cell r="I168" t="str">
            <v>OT</v>
          </cell>
          <cell r="J168">
            <v>20500.63</v>
          </cell>
          <cell r="K168">
            <v>6949.82</v>
          </cell>
        </row>
        <row r="169">
          <cell r="A169" t="str">
            <v>O&amp;M</v>
          </cell>
          <cell r="B169" t="str">
            <v>Driscoll,Daniel C</v>
          </cell>
          <cell r="C169">
            <v>16105</v>
          </cell>
          <cell r="D169" t="str">
            <v>16105</v>
          </cell>
          <cell r="E169" t="str">
            <v>Old Dist Ops Somerville</v>
          </cell>
          <cell r="F169" t="str">
            <v>Electric Operations</v>
          </cell>
          <cell r="G169" t="str">
            <v>Old Dist Ops Somerville</v>
          </cell>
          <cell r="H169" t="str">
            <v>120</v>
          </cell>
          <cell r="I169" t="str">
            <v>OT</v>
          </cell>
          <cell r="L169">
            <v>-25.67</v>
          </cell>
        </row>
        <row r="170">
          <cell r="A170" t="str">
            <v>O&amp;M</v>
          </cell>
          <cell r="B170" t="str">
            <v>Driscoll,Daniel C</v>
          </cell>
          <cell r="C170">
            <v>16105</v>
          </cell>
          <cell r="D170" t="str">
            <v>16105</v>
          </cell>
          <cell r="E170" t="str">
            <v>Distribution Operations Somer</v>
          </cell>
          <cell r="F170" t="str">
            <v>Electric Operations</v>
          </cell>
          <cell r="G170" t="str">
            <v>Old Dist Ops Somerville</v>
          </cell>
          <cell r="H170" t="str">
            <v>120</v>
          </cell>
          <cell r="I170" t="str">
            <v>TT</v>
          </cell>
          <cell r="J170">
            <v>756972.45</v>
          </cell>
          <cell r="K170">
            <v>31606.54</v>
          </cell>
        </row>
        <row r="171">
          <cell r="A171" t="str">
            <v>O&amp;M</v>
          </cell>
          <cell r="B171" t="str">
            <v>Driscoll,Daniel C</v>
          </cell>
          <cell r="C171">
            <v>16105</v>
          </cell>
          <cell r="D171" t="str">
            <v>16105</v>
          </cell>
          <cell r="E171" t="str">
            <v>Old Dist Ops Somerville</v>
          </cell>
          <cell r="F171" t="str">
            <v>Electric Operations</v>
          </cell>
          <cell r="G171" t="str">
            <v>Old Dist Ops Somerville</v>
          </cell>
          <cell r="H171" t="str">
            <v>120</v>
          </cell>
          <cell r="I171" t="str">
            <v>TT</v>
          </cell>
          <cell r="L171">
            <v>118.88</v>
          </cell>
        </row>
        <row r="172">
          <cell r="A172" t="str">
            <v>O&amp;M</v>
          </cell>
          <cell r="C172">
            <v>16110</v>
          </cell>
          <cell r="D172" t="str">
            <v>16110</v>
          </cell>
          <cell r="E172" t="str">
            <v>BI  - Process Mentoring</v>
          </cell>
          <cell r="H172" t="str">
            <v>120</v>
          </cell>
          <cell r="I172" t="str">
            <v>MT</v>
          </cell>
          <cell r="J172">
            <v>4634.5</v>
          </cell>
        </row>
        <row r="173">
          <cell r="A173" t="str">
            <v>O&amp;M</v>
          </cell>
          <cell r="B173" t="str">
            <v>Hallstrom,Craig A</v>
          </cell>
          <cell r="C173">
            <v>16115</v>
          </cell>
          <cell r="D173" t="str">
            <v>16115</v>
          </cell>
          <cell r="E173" t="str">
            <v>Transmission Operations Mass Ave</v>
          </cell>
          <cell r="F173" t="str">
            <v>Electric Operations</v>
          </cell>
          <cell r="G173" t="str">
            <v>Transmission Operations Mass Ave</v>
          </cell>
          <cell r="H173" t="str">
            <v>120</v>
          </cell>
          <cell r="I173" t="str">
            <v>BT</v>
          </cell>
          <cell r="J173">
            <v>82533.240000000005</v>
          </cell>
          <cell r="K173">
            <v>7880.78</v>
          </cell>
          <cell r="L173">
            <v>3259.48</v>
          </cell>
        </row>
        <row r="174">
          <cell r="A174" t="str">
            <v>O&amp;M</v>
          </cell>
          <cell r="B174" t="str">
            <v>Sullivan,Stephen T</v>
          </cell>
          <cell r="C174">
            <v>16115</v>
          </cell>
          <cell r="D174" t="str">
            <v>16115</v>
          </cell>
          <cell r="E174" t="str">
            <v>Transmission Operations Mass Ave</v>
          </cell>
          <cell r="F174" t="str">
            <v>Electric Operations</v>
          </cell>
          <cell r="G174" t="str">
            <v>BECo TRA in Comm Territory</v>
          </cell>
          <cell r="H174" t="str">
            <v>120</v>
          </cell>
          <cell r="I174" t="str">
            <v>BT</v>
          </cell>
          <cell r="J174">
            <v>82533.240000000005</v>
          </cell>
          <cell r="K174">
            <v>7880.78</v>
          </cell>
          <cell r="L174">
            <v>3259.48</v>
          </cell>
        </row>
        <row r="175">
          <cell r="A175" t="str">
            <v>CAP</v>
          </cell>
          <cell r="B175" t="str">
            <v>Hallstrom,Craig A</v>
          </cell>
          <cell r="C175">
            <v>16115</v>
          </cell>
          <cell r="D175" t="str">
            <v>16115</v>
          </cell>
          <cell r="E175" t="str">
            <v>Transmission Operations Mass Ave</v>
          </cell>
          <cell r="F175" t="str">
            <v>Electric Operations</v>
          </cell>
          <cell r="G175" t="str">
            <v>Transmission Operations Mass Ave</v>
          </cell>
          <cell r="H175" t="str">
            <v>120</v>
          </cell>
          <cell r="I175" t="str">
            <v>CB</v>
          </cell>
          <cell r="J175">
            <v>5870.01</v>
          </cell>
          <cell r="K175">
            <v>2338.25</v>
          </cell>
          <cell r="L175">
            <v>23557.87</v>
          </cell>
        </row>
        <row r="176">
          <cell r="A176" t="str">
            <v>CAP</v>
          </cell>
          <cell r="B176" t="str">
            <v>Sullivan,Stephen T</v>
          </cell>
          <cell r="C176">
            <v>16115</v>
          </cell>
          <cell r="D176" t="str">
            <v>16115</v>
          </cell>
          <cell r="E176" t="str">
            <v>Transmission Operations Mass Ave</v>
          </cell>
          <cell r="F176" t="str">
            <v>Electric Operations</v>
          </cell>
          <cell r="G176" t="str">
            <v>BECo TRA in Comm Territory</v>
          </cell>
          <cell r="H176" t="str">
            <v>120</v>
          </cell>
          <cell r="I176" t="str">
            <v>CB</v>
          </cell>
          <cell r="J176">
            <v>5870.01</v>
          </cell>
          <cell r="K176">
            <v>2338.25</v>
          </cell>
          <cell r="L176">
            <v>23557.87</v>
          </cell>
        </row>
        <row r="177">
          <cell r="A177" t="str">
            <v>CAP</v>
          </cell>
          <cell r="B177" t="str">
            <v>Hallstrom,Craig A</v>
          </cell>
          <cell r="C177">
            <v>16115</v>
          </cell>
          <cell r="D177" t="str">
            <v>16115</v>
          </cell>
          <cell r="E177" t="str">
            <v>Transmission Operations Mass Ave</v>
          </cell>
          <cell r="F177" t="str">
            <v>Electric Operations</v>
          </cell>
          <cell r="G177" t="str">
            <v>Transmission Operations Mass Ave</v>
          </cell>
          <cell r="H177" t="str">
            <v>120</v>
          </cell>
          <cell r="I177" t="str">
            <v>CI</v>
          </cell>
          <cell r="K177">
            <v>-100240.23</v>
          </cell>
          <cell r="L177">
            <v>1571820.21</v>
          </cell>
          <cell r="M177">
            <v>217.12</v>
          </cell>
        </row>
        <row r="178">
          <cell r="A178" t="str">
            <v>CAP</v>
          </cell>
          <cell r="B178" t="str">
            <v>Sullivan,Stephen T</v>
          </cell>
          <cell r="C178">
            <v>16115</v>
          </cell>
          <cell r="D178" t="str">
            <v>16115</v>
          </cell>
          <cell r="E178" t="str">
            <v>Transmission Operations Mass Ave</v>
          </cell>
          <cell r="F178" t="str">
            <v>Electric Operations</v>
          </cell>
          <cell r="G178" t="str">
            <v>BECo TRA in Comm Territory</v>
          </cell>
          <cell r="H178" t="str">
            <v>120</v>
          </cell>
          <cell r="I178" t="str">
            <v>CI</v>
          </cell>
          <cell r="K178">
            <v>-100240.23</v>
          </cell>
          <cell r="L178">
            <v>1571820.21</v>
          </cell>
          <cell r="M178">
            <v>228.96</v>
          </cell>
        </row>
        <row r="179">
          <cell r="A179" t="str">
            <v>CAP</v>
          </cell>
          <cell r="B179" t="str">
            <v>Hallstrom,Craig A</v>
          </cell>
          <cell r="C179">
            <v>16115</v>
          </cell>
          <cell r="D179" t="str">
            <v>16115</v>
          </cell>
          <cell r="E179" t="str">
            <v>Transmission Operations Mass Ave</v>
          </cell>
          <cell r="F179" t="str">
            <v>Electric Operations</v>
          </cell>
          <cell r="G179" t="str">
            <v>Transmission Operations Mass Ave</v>
          </cell>
          <cell r="H179" t="str">
            <v>120</v>
          </cell>
          <cell r="I179" t="str">
            <v>CL</v>
          </cell>
          <cell r="J179">
            <v>13204.88</v>
          </cell>
          <cell r="K179">
            <v>5317.53</v>
          </cell>
          <cell r="L179">
            <v>54280.01</v>
          </cell>
        </row>
        <row r="180">
          <cell r="A180" t="str">
            <v>CAP</v>
          </cell>
          <cell r="B180" t="str">
            <v>Sullivan,Stephen T</v>
          </cell>
          <cell r="C180">
            <v>16115</v>
          </cell>
          <cell r="D180" t="str">
            <v>16115</v>
          </cell>
          <cell r="E180" t="str">
            <v>Transmission Operations Mass Ave</v>
          </cell>
          <cell r="F180" t="str">
            <v>Electric Operations</v>
          </cell>
          <cell r="G180" t="str">
            <v>BECo TRA in Comm Territory</v>
          </cell>
          <cell r="H180" t="str">
            <v>120</v>
          </cell>
          <cell r="I180" t="str">
            <v>CL</v>
          </cell>
          <cell r="J180">
            <v>13204.88</v>
          </cell>
          <cell r="K180">
            <v>5317.53</v>
          </cell>
          <cell r="L180">
            <v>54280.01</v>
          </cell>
        </row>
        <row r="181">
          <cell r="A181" t="str">
            <v>CAP</v>
          </cell>
          <cell r="B181" t="str">
            <v>Hallstrom,Craig A</v>
          </cell>
          <cell r="C181">
            <v>16115</v>
          </cell>
          <cell r="D181" t="str">
            <v>16115</v>
          </cell>
          <cell r="E181" t="str">
            <v>Transmission Operations Mass Ave</v>
          </cell>
          <cell r="F181" t="str">
            <v>Electric Operations</v>
          </cell>
          <cell r="G181" t="str">
            <v>Transmission Operations Mass Ave</v>
          </cell>
          <cell r="H181" t="str">
            <v>120</v>
          </cell>
          <cell r="I181" t="str">
            <v>CM</v>
          </cell>
          <cell r="K181">
            <v>5470.24</v>
          </cell>
          <cell r="L181">
            <v>552</v>
          </cell>
        </row>
        <row r="182">
          <cell r="A182" t="str">
            <v>CAP</v>
          </cell>
          <cell r="B182" t="str">
            <v>Sullivan,Stephen T</v>
          </cell>
          <cell r="C182">
            <v>16115</v>
          </cell>
          <cell r="D182" t="str">
            <v>16115</v>
          </cell>
          <cell r="E182" t="str">
            <v>Transmission Operations Mass Ave</v>
          </cell>
          <cell r="F182" t="str">
            <v>Electric Operations</v>
          </cell>
          <cell r="G182" t="str">
            <v>BECo TRA in Comm Territory</v>
          </cell>
          <cell r="H182" t="str">
            <v>120</v>
          </cell>
          <cell r="I182" t="str">
            <v>CM</v>
          </cell>
          <cell r="K182">
            <v>5470.24</v>
          </cell>
          <cell r="L182">
            <v>552</v>
          </cell>
        </row>
        <row r="183">
          <cell r="A183" t="str">
            <v>CAP</v>
          </cell>
          <cell r="B183" t="str">
            <v>Hallstrom,Craig A</v>
          </cell>
          <cell r="C183">
            <v>16115</v>
          </cell>
          <cell r="D183" t="str">
            <v>16115</v>
          </cell>
          <cell r="E183" t="str">
            <v>Transmission Operations Mass Ave</v>
          </cell>
          <cell r="F183" t="str">
            <v>Electric Operations</v>
          </cell>
          <cell r="G183" t="str">
            <v>Transmission Operations Mass Ave</v>
          </cell>
          <cell r="H183" t="str">
            <v>120</v>
          </cell>
          <cell r="I183" t="str">
            <v>CT</v>
          </cell>
          <cell r="K183">
            <v>2433.04</v>
          </cell>
          <cell r="L183">
            <v>19203.490000000002</v>
          </cell>
          <cell r="M183">
            <v>574.45000000000005</v>
          </cell>
        </row>
        <row r="184">
          <cell r="A184" t="str">
            <v>CAP</v>
          </cell>
          <cell r="B184" t="str">
            <v>Sullivan,Stephen T</v>
          </cell>
          <cell r="C184">
            <v>16115</v>
          </cell>
          <cell r="D184" t="str">
            <v>16115</v>
          </cell>
          <cell r="E184" t="str">
            <v>Transmission Operations Mass Ave</v>
          </cell>
          <cell r="F184" t="str">
            <v>Electric Operations</v>
          </cell>
          <cell r="G184" t="str">
            <v>BECo TRA in Comm Territory</v>
          </cell>
          <cell r="H184" t="str">
            <v>120</v>
          </cell>
          <cell r="I184" t="str">
            <v>CT</v>
          </cell>
          <cell r="K184">
            <v>2433.04</v>
          </cell>
          <cell r="L184">
            <v>19203.490000000002</v>
          </cell>
        </row>
        <row r="185">
          <cell r="A185" t="str">
            <v>O&amp;M</v>
          </cell>
          <cell r="B185" t="str">
            <v>Hallstrom,Craig A</v>
          </cell>
          <cell r="C185">
            <v>16115</v>
          </cell>
          <cell r="D185" t="str">
            <v>16115</v>
          </cell>
          <cell r="E185" t="str">
            <v>Transmission Operations Mass Ave</v>
          </cell>
          <cell r="F185" t="str">
            <v>Electric Operations</v>
          </cell>
          <cell r="G185" t="str">
            <v>Transmission Operations Mass Ave</v>
          </cell>
          <cell r="H185" t="str">
            <v>120</v>
          </cell>
          <cell r="I185" t="str">
            <v>IT</v>
          </cell>
          <cell r="J185">
            <v>288212.21000000002</v>
          </cell>
          <cell r="K185">
            <v>112883.21</v>
          </cell>
          <cell r="L185">
            <v>356801.55</v>
          </cell>
        </row>
        <row r="186">
          <cell r="A186" t="str">
            <v>O&amp;M</v>
          </cell>
          <cell r="B186" t="str">
            <v>Sullivan,Stephen T</v>
          </cell>
          <cell r="C186">
            <v>16115</v>
          </cell>
          <cell r="D186" t="str">
            <v>16115</v>
          </cell>
          <cell r="E186" t="str">
            <v>Transmission Operations Mass Ave</v>
          </cell>
          <cell r="F186" t="str">
            <v>Electric Operations</v>
          </cell>
          <cell r="G186" t="str">
            <v>BECo TRA in Comm Territory</v>
          </cell>
          <cell r="H186" t="str">
            <v>120</v>
          </cell>
          <cell r="I186" t="str">
            <v>IT</v>
          </cell>
          <cell r="J186">
            <v>288212.21000000002</v>
          </cell>
          <cell r="K186">
            <v>112883.21</v>
          </cell>
          <cell r="L186">
            <v>356801.55</v>
          </cell>
        </row>
        <row r="187">
          <cell r="A187" t="str">
            <v>O&amp;M</v>
          </cell>
          <cell r="B187" t="str">
            <v>Hallstrom,Craig A</v>
          </cell>
          <cell r="C187">
            <v>16115</v>
          </cell>
          <cell r="D187" t="str">
            <v>16115</v>
          </cell>
          <cell r="E187" t="str">
            <v>Transmission Operations Mass Ave</v>
          </cell>
          <cell r="F187" t="str">
            <v>Electric Operations</v>
          </cell>
          <cell r="G187" t="str">
            <v>Transmission Operations Mass Ave</v>
          </cell>
          <cell r="H187" t="str">
            <v>120</v>
          </cell>
          <cell r="I187" t="str">
            <v>LT</v>
          </cell>
          <cell r="J187">
            <v>223554.21</v>
          </cell>
          <cell r="K187">
            <v>23406.27</v>
          </cell>
          <cell r="L187">
            <v>9390.36</v>
          </cell>
        </row>
        <row r="188">
          <cell r="A188" t="str">
            <v>O&amp;M</v>
          </cell>
          <cell r="B188" t="str">
            <v>Sullivan,Stephen T</v>
          </cell>
          <cell r="C188">
            <v>16115</v>
          </cell>
          <cell r="D188" t="str">
            <v>16115</v>
          </cell>
          <cell r="E188" t="str">
            <v>Transmission Operations Mass Ave</v>
          </cell>
          <cell r="F188" t="str">
            <v>Electric Operations</v>
          </cell>
          <cell r="G188" t="str">
            <v>BECo TRA in Comm Territory</v>
          </cell>
          <cell r="H188" t="str">
            <v>120</v>
          </cell>
          <cell r="I188" t="str">
            <v>LT</v>
          </cell>
          <cell r="J188">
            <v>223554.21</v>
          </cell>
          <cell r="K188">
            <v>23406.27</v>
          </cell>
          <cell r="L188">
            <v>9390.36</v>
          </cell>
        </row>
        <row r="189">
          <cell r="A189" t="str">
            <v>O&amp;M</v>
          </cell>
          <cell r="B189" t="str">
            <v>Hallstrom,Craig A</v>
          </cell>
          <cell r="C189">
            <v>16115</v>
          </cell>
          <cell r="D189" t="str">
            <v>16115</v>
          </cell>
          <cell r="E189" t="str">
            <v>Transmission Operations Mass Ave</v>
          </cell>
          <cell r="F189" t="str">
            <v>Electric Operations</v>
          </cell>
          <cell r="G189" t="str">
            <v>Transmission Operations Mass Ave</v>
          </cell>
          <cell r="H189" t="str">
            <v>120</v>
          </cell>
          <cell r="I189" t="str">
            <v>MT</v>
          </cell>
          <cell r="J189">
            <v>13128.51</v>
          </cell>
          <cell r="K189">
            <v>4358.53</v>
          </cell>
          <cell r="L189">
            <v>5977.09</v>
          </cell>
          <cell r="M189">
            <v>-417.01</v>
          </cell>
        </row>
        <row r="190">
          <cell r="A190" t="str">
            <v>O&amp;M</v>
          </cell>
          <cell r="B190" t="str">
            <v>Sullivan,Stephen T</v>
          </cell>
          <cell r="C190">
            <v>16115</v>
          </cell>
          <cell r="D190" t="str">
            <v>16115</v>
          </cell>
          <cell r="E190" t="str">
            <v>Transmission Operations Mass Ave</v>
          </cell>
          <cell r="F190" t="str">
            <v>Electric Operations</v>
          </cell>
          <cell r="G190" t="str">
            <v>BECo TRA in Comm Territory</v>
          </cell>
          <cell r="H190" t="str">
            <v>120</v>
          </cell>
          <cell r="I190" t="str">
            <v>MT</v>
          </cell>
          <cell r="J190">
            <v>13128.51</v>
          </cell>
          <cell r="K190">
            <v>4358.53</v>
          </cell>
          <cell r="L190">
            <v>5977.09</v>
          </cell>
          <cell r="M190">
            <v>2.37</v>
          </cell>
        </row>
        <row r="191">
          <cell r="A191" t="str">
            <v>O&amp;M</v>
          </cell>
          <cell r="B191" t="str">
            <v>Hallstrom,Craig A</v>
          </cell>
          <cell r="C191">
            <v>16115</v>
          </cell>
          <cell r="D191" t="str">
            <v>16115</v>
          </cell>
          <cell r="E191" t="str">
            <v>Transmission Operations Mass Ave</v>
          </cell>
          <cell r="F191" t="str">
            <v>Electric Operations</v>
          </cell>
          <cell r="G191" t="str">
            <v>Transmission Operations Mass Ave</v>
          </cell>
          <cell r="H191" t="str">
            <v>120</v>
          </cell>
          <cell r="I191" t="str">
            <v>OT</v>
          </cell>
          <cell r="J191">
            <v>129567.93</v>
          </cell>
          <cell r="K191">
            <v>18351.11</v>
          </cell>
          <cell r="L191">
            <v>467.71</v>
          </cell>
        </row>
        <row r="192">
          <cell r="A192" t="str">
            <v>O&amp;M</v>
          </cell>
          <cell r="B192" t="str">
            <v>Sullivan,Stephen T</v>
          </cell>
          <cell r="C192">
            <v>16115</v>
          </cell>
          <cell r="D192" t="str">
            <v>16115</v>
          </cell>
          <cell r="E192" t="str">
            <v>Transmission Operations Mass Ave</v>
          </cell>
          <cell r="F192" t="str">
            <v>Electric Operations</v>
          </cell>
          <cell r="G192" t="str">
            <v>BECo TRA in Comm Territory</v>
          </cell>
          <cell r="H192" t="str">
            <v>120</v>
          </cell>
          <cell r="I192" t="str">
            <v>OT</v>
          </cell>
          <cell r="J192">
            <v>129567.93</v>
          </cell>
          <cell r="K192">
            <v>18351.11</v>
          </cell>
          <cell r="L192">
            <v>467.71</v>
          </cell>
        </row>
        <row r="193">
          <cell r="A193" t="str">
            <v>O&amp;M</v>
          </cell>
          <cell r="B193" t="str">
            <v>Hallstrom,Craig A</v>
          </cell>
          <cell r="C193">
            <v>16115</v>
          </cell>
          <cell r="D193" t="str">
            <v>16115</v>
          </cell>
          <cell r="E193" t="str">
            <v>Transmission Operations Mass Ave</v>
          </cell>
          <cell r="F193" t="str">
            <v>Electric Operations</v>
          </cell>
          <cell r="G193" t="str">
            <v>Transmission Operations Mass Ave</v>
          </cell>
          <cell r="H193" t="str">
            <v>120</v>
          </cell>
          <cell r="I193" t="str">
            <v>TT</v>
          </cell>
          <cell r="J193">
            <v>34355.199999999997</v>
          </cell>
          <cell r="K193">
            <v>1799.5</v>
          </cell>
          <cell r="L193">
            <v>979.82</v>
          </cell>
          <cell r="M193">
            <v>2099.5</v>
          </cell>
        </row>
        <row r="194">
          <cell r="A194" t="str">
            <v>O&amp;M</v>
          </cell>
          <cell r="B194" t="str">
            <v>Sullivan,Stephen T</v>
          </cell>
          <cell r="C194">
            <v>16115</v>
          </cell>
          <cell r="D194" t="str">
            <v>16115</v>
          </cell>
          <cell r="E194" t="str">
            <v>Transmission Operations Mass Ave</v>
          </cell>
          <cell r="F194" t="str">
            <v>Electric Operations</v>
          </cell>
          <cell r="G194" t="str">
            <v>BECo TRA in Comm Territory</v>
          </cell>
          <cell r="H194" t="str">
            <v>120</v>
          </cell>
          <cell r="I194" t="str">
            <v>TT</v>
          </cell>
          <cell r="J194">
            <v>34355.199999999997</v>
          </cell>
          <cell r="K194">
            <v>1799.5</v>
          </cell>
          <cell r="L194">
            <v>979.82</v>
          </cell>
          <cell r="M194">
            <v>19845.2</v>
          </cell>
        </row>
        <row r="195">
          <cell r="A195" t="str">
            <v>O&amp;M</v>
          </cell>
          <cell r="C195">
            <v>16120</v>
          </cell>
          <cell r="D195" t="str">
            <v>16120</v>
          </cell>
          <cell r="E195" t="str">
            <v>Transmission Operations Somer</v>
          </cell>
          <cell r="H195" t="str">
            <v>120</v>
          </cell>
          <cell r="I195" t="str">
            <v>BT</v>
          </cell>
          <cell r="J195">
            <v>47620.72</v>
          </cell>
          <cell r="K195">
            <v>77.400000000000006</v>
          </cell>
          <cell r="L195">
            <v>1304.27</v>
          </cell>
        </row>
        <row r="196">
          <cell r="A196" t="str">
            <v>CAP</v>
          </cell>
          <cell r="C196">
            <v>16120</v>
          </cell>
          <cell r="D196" t="str">
            <v>16120</v>
          </cell>
          <cell r="E196" t="str">
            <v>Transmission Operations Somer</v>
          </cell>
          <cell r="H196" t="str">
            <v>120</v>
          </cell>
          <cell r="I196" t="str">
            <v>CB</v>
          </cell>
          <cell r="J196">
            <v>1588.4</v>
          </cell>
          <cell r="L196">
            <v>125.48</v>
          </cell>
          <cell r="M196">
            <v>24.4</v>
          </cell>
        </row>
        <row r="197">
          <cell r="A197" t="str">
            <v>CAP</v>
          </cell>
          <cell r="C197">
            <v>16120</v>
          </cell>
          <cell r="D197" t="str">
            <v>16120</v>
          </cell>
          <cell r="E197" t="str">
            <v>Transmission Operations Somer</v>
          </cell>
          <cell r="H197" t="str">
            <v>120</v>
          </cell>
          <cell r="I197" t="str">
            <v>CI</v>
          </cell>
          <cell r="J197">
            <v>83017.48</v>
          </cell>
          <cell r="K197">
            <v>0</v>
          </cell>
          <cell r="L197">
            <v>26369.03</v>
          </cell>
        </row>
        <row r="198">
          <cell r="A198" t="str">
            <v>CAP</v>
          </cell>
          <cell r="C198">
            <v>16120</v>
          </cell>
          <cell r="D198" t="str">
            <v>16120</v>
          </cell>
          <cell r="E198" t="str">
            <v>Transmission Operations Somer</v>
          </cell>
          <cell r="H198" t="str">
            <v>120</v>
          </cell>
          <cell r="I198" t="str">
            <v>CL</v>
          </cell>
          <cell r="J198">
            <v>3611.45</v>
          </cell>
          <cell r="L198">
            <v>285.2</v>
          </cell>
        </row>
        <row r="199">
          <cell r="A199" t="str">
            <v>CAP</v>
          </cell>
          <cell r="C199">
            <v>16120</v>
          </cell>
          <cell r="D199" t="str">
            <v>16120</v>
          </cell>
          <cell r="E199" t="str">
            <v>Transmission Operations Somer</v>
          </cell>
          <cell r="H199" t="str">
            <v>120</v>
          </cell>
          <cell r="I199" t="str">
            <v>CT</v>
          </cell>
          <cell r="J199">
            <v>3176.82</v>
          </cell>
          <cell r="K199">
            <v>427.79</v>
          </cell>
          <cell r="L199">
            <v>356.49</v>
          </cell>
          <cell r="M199">
            <v>806.95</v>
          </cell>
        </row>
        <row r="200">
          <cell r="A200" t="str">
            <v>O&amp;M</v>
          </cell>
          <cell r="C200">
            <v>16120</v>
          </cell>
          <cell r="D200" t="str">
            <v>16120</v>
          </cell>
          <cell r="E200" t="str">
            <v>Transmission Operations Somer</v>
          </cell>
          <cell r="H200" t="str">
            <v>120</v>
          </cell>
          <cell r="I200" t="str">
            <v>IT</v>
          </cell>
          <cell r="J200">
            <v>109512.68</v>
          </cell>
          <cell r="K200">
            <v>12.43</v>
          </cell>
          <cell r="L200">
            <v>25132.6</v>
          </cell>
        </row>
        <row r="201">
          <cell r="A201" t="str">
            <v>O&amp;M</v>
          </cell>
          <cell r="C201">
            <v>16120</v>
          </cell>
          <cell r="D201" t="str">
            <v>16120</v>
          </cell>
          <cell r="E201" t="str">
            <v>Transmission Operations Somer</v>
          </cell>
          <cell r="H201" t="str">
            <v>120</v>
          </cell>
          <cell r="I201" t="str">
            <v>LT</v>
          </cell>
          <cell r="J201">
            <v>134660.9</v>
          </cell>
          <cell r="K201">
            <v>993.48</v>
          </cell>
          <cell r="L201">
            <v>3726.59</v>
          </cell>
        </row>
        <row r="202">
          <cell r="A202" t="str">
            <v>O&amp;M</v>
          </cell>
          <cell r="C202">
            <v>16120</v>
          </cell>
          <cell r="D202" t="str">
            <v>16120</v>
          </cell>
          <cell r="E202" t="str">
            <v>Transmission Operations Somer</v>
          </cell>
          <cell r="H202" t="str">
            <v>120</v>
          </cell>
          <cell r="I202" t="str">
            <v>MT</v>
          </cell>
          <cell r="J202">
            <v>191.05</v>
          </cell>
          <cell r="K202">
            <v>122.7</v>
          </cell>
          <cell r="L202">
            <v>0</v>
          </cell>
          <cell r="M202">
            <v>-30.82</v>
          </cell>
        </row>
        <row r="203">
          <cell r="A203" t="str">
            <v>O&amp;M</v>
          </cell>
          <cell r="C203">
            <v>16120</v>
          </cell>
          <cell r="D203" t="str">
            <v>16120</v>
          </cell>
          <cell r="E203" t="str">
            <v>Transmission Operations Somer</v>
          </cell>
          <cell r="H203" t="str">
            <v>120</v>
          </cell>
          <cell r="I203" t="str">
            <v>OT</v>
          </cell>
          <cell r="J203">
            <v>-138309.81</v>
          </cell>
        </row>
        <row r="204">
          <cell r="A204" t="str">
            <v>O&amp;M</v>
          </cell>
          <cell r="C204">
            <v>16120</v>
          </cell>
          <cell r="D204" t="str">
            <v>16120</v>
          </cell>
          <cell r="E204" t="str">
            <v>Transmission Operations Somer</v>
          </cell>
          <cell r="H204" t="str">
            <v>120</v>
          </cell>
          <cell r="I204" t="str">
            <v>TT</v>
          </cell>
          <cell r="J204">
            <v>101687.15</v>
          </cell>
          <cell r="K204">
            <v>1877.04</v>
          </cell>
          <cell r="L204">
            <v>1125.3800000000001</v>
          </cell>
          <cell r="M204">
            <v>2931</v>
          </cell>
        </row>
        <row r="205">
          <cell r="A205" t="str">
            <v>O&amp;M</v>
          </cell>
          <cell r="B205" t="str">
            <v>Tzimorangas,John G</v>
          </cell>
          <cell r="C205">
            <v>16125</v>
          </cell>
          <cell r="D205" t="str">
            <v>16125</v>
          </cell>
          <cell r="E205" t="str">
            <v>Distribution Operations Camb</v>
          </cell>
          <cell r="F205" t="str">
            <v>Electric Operations</v>
          </cell>
          <cell r="G205" t="str">
            <v>OLD Distribution Operations Camb</v>
          </cell>
          <cell r="H205" t="str">
            <v>120</v>
          </cell>
          <cell r="I205" t="str">
            <v>BT</v>
          </cell>
          <cell r="J205">
            <v>16159.3</v>
          </cell>
          <cell r="K205">
            <v>458.33</v>
          </cell>
        </row>
        <row r="206">
          <cell r="A206" t="str">
            <v>CAP</v>
          </cell>
          <cell r="B206" t="str">
            <v>Tzimorangas,John G</v>
          </cell>
          <cell r="C206">
            <v>16125</v>
          </cell>
          <cell r="D206" t="str">
            <v>16125</v>
          </cell>
          <cell r="E206" t="str">
            <v>Distribution Operations Camb</v>
          </cell>
          <cell r="F206" t="str">
            <v>Electric Operations</v>
          </cell>
          <cell r="G206" t="str">
            <v>OLD Distribution Operations Camb</v>
          </cell>
          <cell r="H206" t="str">
            <v>120</v>
          </cell>
          <cell r="I206" t="str">
            <v>CB</v>
          </cell>
          <cell r="J206">
            <v>-61.050000000000082</v>
          </cell>
          <cell r="K206">
            <v>1153.8399999999999</v>
          </cell>
          <cell r="M206">
            <v>569.5</v>
          </cell>
        </row>
        <row r="207">
          <cell r="A207" t="str">
            <v>CAP</v>
          </cell>
          <cell r="B207" t="str">
            <v>Tzimorangas,John G</v>
          </cell>
          <cell r="C207">
            <v>16125</v>
          </cell>
          <cell r="D207" t="str">
            <v>16125</v>
          </cell>
          <cell r="E207" t="str">
            <v>Distribution Operations Camb</v>
          </cell>
          <cell r="F207" t="str">
            <v>Electric Operations</v>
          </cell>
          <cell r="G207" t="str">
            <v>OLD Distribution Operations Camb</v>
          </cell>
          <cell r="H207" t="str">
            <v>120</v>
          </cell>
          <cell r="I207" t="str">
            <v>CI</v>
          </cell>
          <cell r="J207">
            <v>0.2</v>
          </cell>
          <cell r="K207">
            <v>5700.41</v>
          </cell>
        </row>
        <row r="208">
          <cell r="A208" t="str">
            <v>CAP</v>
          </cell>
          <cell r="B208" t="str">
            <v>Tzimorangas,John G</v>
          </cell>
          <cell r="C208">
            <v>16125</v>
          </cell>
          <cell r="D208" t="str">
            <v>16125</v>
          </cell>
          <cell r="E208" t="str">
            <v>OLD Distribution Operations Camb</v>
          </cell>
          <cell r="F208" t="str">
            <v>Electric Operations</v>
          </cell>
          <cell r="G208" t="str">
            <v>OLD Distribution Operations Camb</v>
          </cell>
          <cell r="H208" t="str">
            <v>120</v>
          </cell>
          <cell r="I208" t="str">
            <v>CI</v>
          </cell>
          <cell r="L208">
            <v>0</v>
          </cell>
        </row>
        <row r="209">
          <cell r="A209" t="str">
            <v>CAP</v>
          </cell>
          <cell r="B209" t="str">
            <v>Tzimorangas,John G</v>
          </cell>
          <cell r="C209">
            <v>16125</v>
          </cell>
          <cell r="D209" t="str">
            <v>16125</v>
          </cell>
          <cell r="E209" t="str">
            <v>Distribution Operations Camb</v>
          </cell>
          <cell r="F209" t="str">
            <v>Electric Operations</v>
          </cell>
          <cell r="G209" t="str">
            <v>OLD Distribution Operations Camb</v>
          </cell>
          <cell r="H209" t="str">
            <v>120</v>
          </cell>
          <cell r="I209" t="str">
            <v>CL</v>
          </cell>
          <cell r="J209">
            <v>-119.94</v>
          </cell>
          <cell r="K209">
            <v>2746.24</v>
          </cell>
        </row>
        <row r="210">
          <cell r="A210" t="str">
            <v>CAP</v>
          </cell>
          <cell r="B210" t="str">
            <v>Tzimorangas,John G</v>
          </cell>
          <cell r="C210">
            <v>16125</v>
          </cell>
          <cell r="D210" t="str">
            <v>16125</v>
          </cell>
          <cell r="E210" t="str">
            <v>Distribution Operations Camb</v>
          </cell>
          <cell r="F210" t="str">
            <v>Electric Operations</v>
          </cell>
          <cell r="G210" t="str">
            <v>OLD Distribution Operations Camb</v>
          </cell>
          <cell r="H210" t="str">
            <v>120</v>
          </cell>
          <cell r="I210" t="str">
            <v>CM</v>
          </cell>
          <cell r="J210">
            <v>5830.84</v>
          </cell>
        </row>
        <row r="211">
          <cell r="A211" t="str">
            <v>CAP</v>
          </cell>
          <cell r="B211" t="str">
            <v>Tzimorangas,John G</v>
          </cell>
          <cell r="C211">
            <v>16125</v>
          </cell>
          <cell r="D211" t="str">
            <v>16125</v>
          </cell>
          <cell r="E211" t="str">
            <v>Distribution Operations Camb</v>
          </cell>
          <cell r="F211" t="str">
            <v>Electric Operations</v>
          </cell>
          <cell r="G211" t="str">
            <v>OLD Distribution Operations Camb</v>
          </cell>
          <cell r="H211" t="str">
            <v>120</v>
          </cell>
          <cell r="I211" t="str">
            <v>CT</v>
          </cell>
          <cell r="J211">
            <v>7621.57</v>
          </cell>
          <cell r="K211">
            <v>2011</v>
          </cell>
        </row>
        <row r="212">
          <cell r="A212" t="str">
            <v>O&amp;M</v>
          </cell>
          <cell r="B212" t="str">
            <v>Tzimorangas,John G</v>
          </cell>
          <cell r="C212">
            <v>16125</v>
          </cell>
          <cell r="D212" t="str">
            <v>16125</v>
          </cell>
          <cell r="E212" t="str">
            <v>Distribution Operations Camb</v>
          </cell>
          <cell r="F212" t="str">
            <v>Electric Operations</v>
          </cell>
          <cell r="G212" t="str">
            <v>OLD Distribution Operations Camb</v>
          </cell>
          <cell r="H212" t="str">
            <v>120</v>
          </cell>
          <cell r="I212" t="str">
            <v>IT</v>
          </cell>
          <cell r="J212">
            <v>7776.87</v>
          </cell>
          <cell r="K212">
            <v>11501.56</v>
          </cell>
        </row>
        <row r="213">
          <cell r="A213" t="str">
            <v>O&amp;M</v>
          </cell>
          <cell r="B213" t="str">
            <v>Tzimorangas,John G</v>
          </cell>
          <cell r="C213">
            <v>16125</v>
          </cell>
          <cell r="D213" t="str">
            <v>16125</v>
          </cell>
          <cell r="E213" t="str">
            <v>Distribution Operations Camb</v>
          </cell>
          <cell r="F213" t="str">
            <v>Electric Operations</v>
          </cell>
          <cell r="G213" t="str">
            <v>OLD Distribution Operations Camb</v>
          </cell>
          <cell r="H213" t="str">
            <v>120</v>
          </cell>
          <cell r="I213" t="str">
            <v>LT</v>
          </cell>
          <cell r="J213">
            <v>45934.33</v>
          </cell>
          <cell r="K213">
            <v>1309.52</v>
          </cell>
        </row>
        <row r="214">
          <cell r="A214" t="str">
            <v>O&amp;M</v>
          </cell>
          <cell r="B214" t="str">
            <v>Tzimorangas,John G</v>
          </cell>
          <cell r="C214">
            <v>16125</v>
          </cell>
          <cell r="D214" t="str">
            <v>16125</v>
          </cell>
          <cell r="E214" t="str">
            <v>Distribution Operations Camb</v>
          </cell>
          <cell r="F214" t="str">
            <v>Electric Operations</v>
          </cell>
          <cell r="G214" t="str">
            <v>OLD Distribution Operations Camb</v>
          </cell>
          <cell r="H214" t="str">
            <v>120</v>
          </cell>
          <cell r="I214" t="str">
            <v>MT</v>
          </cell>
          <cell r="J214">
            <v>7375</v>
          </cell>
          <cell r="M214">
            <v>0</v>
          </cell>
        </row>
        <row r="215">
          <cell r="A215" t="str">
            <v>O&amp;M</v>
          </cell>
          <cell r="B215" t="str">
            <v>Tzimorangas,John G</v>
          </cell>
          <cell r="C215">
            <v>16125</v>
          </cell>
          <cell r="D215" t="str">
            <v>16125</v>
          </cell>
          <cell r="E215" t="str">
            <v>Distribution Operations Camb</v>
          </cell>
          <cell r="F215" t="str">
            <v>Electric Operations</v>
          </cell>
          <cell r="G215" t="str">
            <v>OLD Distribution Operations Camb</v>
          </cell>
          <cell r="H215" t="str">
            <v>120</v>
          </cell>
          <cell r="I215" t="str">
            <v>OT</v>
          </cell>
          <cell r="J215">
            <v>17985.18</v>
          </cell>
          <cell r="K215">
            <v>0</v>
          </cell>
        </row>
        <row r="216">
          <cell r="A216" t="str">
            <v>O&amp;M</v>
          </cell>
          <cell r="B216" t="str">
            <v>Tzimorangas,John G</v>
          </cell>
          <cell r="C216">
            <v>16125</v>
          </cell>
          <cell r="D216" t="str">
            <v>16125</v>
          </cell>
          <cell r="E216" t="str">
            <v>Distribution Operations Camb</v>
          </cell>
          <cell r="F216" t="str">
            <v>Electric Operations</v>
          </cell>
          <cell r="G216" t="str">
            <v>OLD Distribution Operations Camb</v>
          </cell>
          <cell r="H216" t="str">
            <v>120</v>
          </cell>
          <cell r="I216" t="str">
            <v>TT</v>
          </cell>
          <cell r="J216">
            <v>8536.82</v>
          </cell>
          <cell r="M216">
            <v>6536.58</v>
          </cell>
        </row>
        <row r="217">
          <cell r="A217" t="str">
            <v>O&amp;M</v>
          </cell>
          <cell r="B217" t="str">
            <v>Tzimorangas,John G</v>
          </cell>
          <cell r="C217">
            <v>16125</v>
          </cell>
          <cell r="D217" t="str">
            <v>16125</v>
          </cell>
          <cell r="E217" t="str">
            <v>OLD Distribution Operations Camb</v>
          </cell>
          <cell r="F217" t="str">
            <v>Electric Operations</v>
          </cell>
          <cell r="G217" t="str">
            <v>OLD Distribution Operations Camb</v>
          </cell>
          <cell r="H217" t="str">
            <v>120</v>
          </cell>
          <cell r="I217" t="str">
            <v>TT</v>
          </cell>
          <cell r="L217">
            <v>855.36</v>
          </cell>
          <cell r="M217">
            <v>3601.05</v>
          </cell>
        </row>
        <row r="218">
          <cell r="A218" t="str">
            <v>O&amp;M</v>
          </cell>
          <cell r="B218" t="str">
            <v>Tzimorangas,John G</v>
          </cell>
          <cell r="C218">
            <v>16130</v>
          </cell>
          <cell r="D218" t="str">
            <v>16130</v>
          </cell>
          <cell r="E218" t="str">
            <v>Transmission Operations Camb</v>
          </cell>
          <cell r="F218" t="str">
            <v>Electric Operations</v>
          </cell>
          <cell r="G218" t="str">
            <v>OLD Transmission Operations Camb</v>
          </cell>
          <cell r="H218" t="str">
            <v>120</v>
          </cell>
          <cell r="I218" t="str">
            <v>IT</v>
          </cell>
          <cell r="J218">
            <v>156.84</v>
          </cell>
          <cell r="K218">
            <v>1538.23</v>
          </cell>
        </row>
        <row r="219">
          <cell r="A219" t="str">
            <v>O&amp;M</v>
          </cell>
          <cell r="B219" t="str">
            <v>Andreas,Philip B</v>
          </cell>
          <cell r="C219">
            <v>16135</v>
          </cell>
          <cell r="D219" t="str">
            <v>16135</v>
          </cell>
          <cell r="E219" t="str">
            <v>Craft School</v>
          </cell>
          <cell r="F219" t="str">
            <v>Electric Operations</v>
          </cell>
          <cell r="G219" t="str">
            <v>Craft School</v>
          </cell>
          <cell r="H219" t="str">
            <v>120</v>
          </cell>
          <cell r="I219" t="str">
            <v>BT</v>
          </cell>
          <cell r="L219">
            <v>41099.730000000003</v>
          </cell>
          <cell r="M219">
            <v>0</v>
          </cell>
        </row>
        <row r="220">
          <cell r="A220" t="str">
            <v>O&amp;M</v>
          </cell>
          <cell r="B220" t="str">
            <v>Andreas,Philip B</v>
          </cell>
          <cell r="C220">
            <v>16135</v>
          </cell>
          <cell r="D220" t="str">
            <v>16135</v>
          </cell>
          <cell r="E220" t="str">
            <v>Operations Mgr, Fram. Wlp and Wlt</v>
          </cell>
          <cell r="F220" t="str">
            <v>Electric Operations</v>
          </cell>
          <cell r="G220" t="str">
            <v>Craft School</v>
          </cell>
          <cell r="H220" t="str">
            <v>120</v>
          </cell>
          <cell r="I220" t="str">
            <v>BT</v>
          </cell>
          <cell r="J220">
            <v>201716.18</v>
          </cell>
          <cell r="K220">
            <v>1379.7</v>
          </cell>
        </row>
        <row r="221">
          <cell r="A221" t="str">
            <v>CAP</v>
          </cell>
          <cell r="B221" t="str">
            <v>Andreas,Philip B</v>
          </cell>
          <cell r="C221">
            <v>16135</v>
          </cell>
          <cell r="D221" t="str">
            <v>16135</v>
          </cell>
          <cell r="E221" t="str">
            <v>Craft School</v>
          </cell>
          <cell r="F221" t="str">
            <v>Electric Operations</v>
          </cell>
          <cell r="G221" t="str">
            <v>Craft School</v>
          </cell>
          <cell r="H221" t="str">
            <v>120</v>
          </cell>
          <cell r="I221" t="str">
            <v>CB</v>
          </cell>
          <cell r="K221">
            <v>0</v>
          </cell>
          <cell r="M221">
            <v>55.45</v>
          </cell>
        </row>
        <row r="222">
          <cell r="A222" t="str">
            <v>CAP</v>
          </cell>
          <cell r="B222" t="str">
            <v>Andreas,Philip B</v>
          </cell>
          <cell r="C222">
            <v>16135</v>
          </cell>
          <cell r="D222" t="str">
            <v>16135</v>
          </cell>
          <cell r="E222" t="str">
            <v>Operations Mgr, Fram. Wlp and Wlt</v>
          </cell>
          <cell r="F222" t="str">
            <v>Electric Operations</v>
          </cell>
          <cell r="G222" t="str">
            <v>Craft School</v>
          </cell>
          <cell r="H222" t="str">
            <v>120</v>
          </cell>
          <cell r="I222" t="str">
            <v>CB</v>
          </cell>
          <cell r="J222">
            <v>45568.14</v>
          </cell>
          <cell r="M222">
            <v>132.37</v>
          </cell>
        </row>
        <row r="223">
          <cell r="A223" t="str">
            <v>CAP</v>
          </cell>
          <cell r="B223" t="str">
            <v>Andreas,Philip B</v>
          </cell>
          <cell r="C223">
            <v>16135</v>
          </cell>
          <cell r="D223" t="str">
            <v>16135</v>
          </cell>
          <cell r="E223" t="str">
            <v>Craft School</v>
          </cell>
          <cell r="F223" t="str">
            <v>Electric Operations</v>
          </cell>
          <cell r="G223" t="str">
            <v>Craft School</v>
          </cell>
          <cell r="H223" t="str">
            <v>120</v>
          </cell>
          <cell r="I223" t="str">
            <v>CI</v>
          </cell>
          <cell r="K223">
            <v>1255.6199999999999</v>
          </cell>
        </row>
        <row r="224">
          <cell r="A224" t="str">
            <v>CAP</v>
          </cell>
          <cell r="B224" t="str">
            <v>Andreas,Philip B</v>
          </cell>
          <cell r="C224">
            <v>16135</v>
          </cell>
          <cell r="D224" t="str">
            <v>16135</v>
          </cell>
          <cell r="E224" t="str">
            <v>Craft School</v>
          </cell>
          <cell r="F224" t="str">
            <v>Electric Operations</v>
          </cell>
          <cell r="G224" t="str">
            <v>Craft School</v>
          </cell>
          <cell r="H224" t="str">
            <v>120</v>
          </cell>
          <cell r="I224" t="str">
            <v>CL</v>
          </cell>
          <cell r="K224">
            <v>0</v>
          </cell>
        </row>
        <row r="225">
          <cell r="A225" t="str">
            <v>CAP</v>
          </cell>
          <cell r="B225" t="str">
            <v>Andreas,Philip B</v>
          </cell>
          <cell r="C225">
            <v>16135</v>
          </cell>
          <cell r="D225" t="str">
            <v>16135</v>
          </cell>
          <cell r="E225" t="str">
            <v>Operations Mgr, Fram. Wlp and Wlt</v>
          </cell>
          <cell r="F225" t="str">
            <v>Electric Operations</v>
          </cell>
          <cell r="G225" t="str">
            <v>Craft School</v>
          </cell>
          <cell r="H225" t="str">
            <v>120</v>
          </cell>
          <cell r="I225" t="str">
            <v>CL</v>
          </cell>
          <cell r="J225">
            <v>103352.25</v>
          </cell>
        </row>
        <row r="226">
          <cell r="A226" t="str">
            <v>CAP</v>
          </cell>
          <cell r="B226" t="str">
            <v>Andreas,Philip B</v>
          </cell>
          <cell r="C226">
            <v>16135</v>
          </cell>
          <cell r="D226" t="str">
            <v>16135</v>
          </cell>
          <cell r="E226" t="str">
            <v>Craft School</v>
          </cell>
          <cell r="F226" t="str">
            <v>Electric Operations</v>
          </cell>
          <cell r="G226" t="str">
            <v>Craft School</v>
          </cell>
          <cell r="H226" t="str">
            <v>120</v>
          </cell>
          <cell r="I226" t="str">
            <v>CT</v>
          </cell>
          <cell r="K226">
            <v>0</v>
          </cell>
        </row>
        <row r="227">
          <cell r="A227" t="str">
            <v>CAP</v>
          </cell>
          <cell r="B227" t="str">
            <v>Andreas,Philip B</v>
          </cell>
          <cell r="C227">
            <v>16135</v>
          </cell>
          <cell r="D227" t="str">
            <v>16135</v>
          </cell>
          <cell r="E227" t="str">
            <v>Operations Mgr, Fram. Wlp and Wlt</v>
          </cell>
          <cell r="F227" t="str">
            <v>Electric Operations</v>
          </cell>
          <cell r="G227" t="str">
            <v>Craft School</v>
          </cell>
          <cell r="H227" t="str">
            <v>120</v>
          </cell>
          <cell r="I227" t="str">
            <v>CT</v>
          </cell>
          <cell r="J227">
            <v>9469.3799999999992</v>
          </cell>
        </row>
        <row r="228">
          <cell r="A228" t="str">
            <v>O&amp;M</v>
          </cell>
          <cell r="B228" t="str">
            <v>Andreas,Philip B</v>
          </cell>
          <cell r="C228">
            <v>16135</v>
          </cell>
          <cell r="D228" t="str">
            <v>16135</v>
          </cell>
          <cell r="E228" t="str">
            <v>Operations Mgr, Fram. Wlp and Wlt</v>
          </cell>
          <cell r="F228" t="str">
            <v>Electric Operations</v>
          </cell>
          <cell r="G228" t="str">
            <v>Craft School</v>
          </cell>
          <cell r="H228" t="str">
            <v>120</v>
          </cell>
          <cell r="I228" t="str">
            <v>IT</v>
          </cell>
          <cell r="J228">
            <v>-26500.43</v>
          </cell>
          <cell r="K228">
            <v>1529.06</v>
          </cell>
          <cell r="M228">
            <v>24756.32</v>
          </cell>
        </row>
        <row r="229">
          <cell r="A229" t="str">
            <v>O&amp;M</v>
          </cell>
          <cell r="B229" t="str">
            <v>Andreas,Philip B</v>
          </cell>
          <cell r="C229">
            <v>16135</v>
          </cell>
          <cell r="D229" t="str">
            <v>16135</v>
          </cell>
          <cell r="E229" t="str">
            <v>Craft School</v>
          </cell>
          <cell r="F229" t="str">
            <v>Electric Operations</v>
          </cell>
          <cell r="G229" t="str">
            <v>Craft School</v>
          </cell>
          <cell r="H229" t="str">
            <v>120</v>
          </cell>
          <cell r="I229" t="str">
            <v>LT</v>
          </cell>
          <cell r="L229">
            <v>117840.55</v>
          </cell>
        </row>
        <row r="230">
          <cell r="A230" t="str">
            <v>O&amp;M</v>
          </cell>
          <cell r="B230" t="str">
            <v>Andreas,Philip B</v>
          </cell>
          <cell r="C230">
            <v>16135</v>
          </cell>
          <cell r="D230" t="str">
            <v>16135</v>
          </cell>
          <cell r="E230" t="str">
            <v>Operations Mgr, Fram. Wlp and Wlt</v>
          </cell>
          <cell r="F230" t="str">
            <v>Electric Operations</v>
          </cell>
          <cell r="G230" t="str">
            <v>Craft School</v>
          </cell>
          <cell r="H230" t="str">
            <v>120</v>
          </cell>
          <cell r="I230" t="str">
            <v>LT</v>
          </cell>
          <cell r="J230">
            <v>588938.61</v>
          </cell>
          <cell r="K230">
            <v>3952.3</v>
          </cell>
        </row>
        <row r="231">
          <cell r="A231" t="str">
            <v>O&amp;M</v>
          </cell>
          <cell r="B231" t="str">
            <v>Andreas,Philip B</v>
          </cell>
          <cell r="C231">
            <v>16135</v>
          </cell>
          <cell r="D231" t="str">
            <v>16135</v>
          </cell>
          <cell r="E231" t="str">
            <v>Operations Mgr, Fram. Wlp and Wlt</v>
          </cell>
          <cell r="F231" t="str">
            <v>Electric Operations</v>
          </cell>
          <cell r="G231" t="str">
            <v>Craft School</v>
          </cell>
          <cell r="H231" t="str">
            <v>120</v>
          </cell>
          <cell r="I231" t="str">
            <v>MT</v>
          </cell>
          <cell r="J231">
            <v>-26.08</v>
          </cell>
          <cell r="M231">
            <v>-0.5</v>
          </cell>
        </row>
        <row r="232">
          <cell r="A232" t="str">
            <v>O&amp;M</v>
          </cell>
          <cell r="B232" t="str">
            <v>Andreas,Philip B</v>
          </cell>
          <cell r="C232">
            <v>16135</v>
          </cell>
          <cell r="D232" t="str">
            <v>16135</v>
          </cell>
          <cell r="E232" t="str">
            <v>Craft School</v>
          </cell>
          <cell r="F232" t="str">
            <v>Electric Operations</v>
          </cell>
          <cell r="G232" t="str">
            <v>Craft School</v>
          </cell>
          <cell r="H232" t="str">
            <v>120</v>
          </cell>
          <cell r="I232" t="str">
            <v>OT</v>
          </cell>
          <cell r="L232">
            <v>320.91000000000003</v>
          </cell>
        </row>
        <row r="233">
          <cell r="A233" t="str">
            <v>O&amp;M</v>
          </cell>
          <cell r="B233" t="str">
            <v>Andreas,Philip B</v>
          </cell>
          <cell r="C233">
            <v>16135</v>
          </cell>
          <cell r="D233" t="str">
            <v>16135</v>
          </cell>
          <cell r="E233" t="str">
            <v>Operations Mgr, Fram. Wlp and Wlt</v>
          </cell>
          <cell r="F233" t="str">
            <v>Electric Operations</v>
          </cell>
          <cell r="G233" t="str">
            <v>Craft School</v>
          </cell>
          <cell r="H233" t="str">
            <v>120</v>
          </cell>
          <cell r="I233" t="str">
            <v>OT</v>
          </cell>
          <cell r="J233">
            <v>94456.12</v>
          </cell>
          <cell r="K233">
            <v>-8183.33</v>
          </cell>
        </row>
        <row r="234">
          <cell r="A234" t="str">
            <v>O&amp;M</v>
          </cell>
          <cell r="B234" t="str">
            <v>Andreas,Philip B</v>
          </cell>
          <cell r="C234">
            <v>16135</v>
          </cell>
          <cell r="D234" t="str">
            <v>16135</v>
          </cell>
          <cell r="E234" t="str">
            <v>Craft School</v>
          </cell>
          <cell r="F234" t="str">
            <v>Electric Operations</v>
          </cell>
          <cell r="G234" t="str">
            <v>Craft School</v>
          </cell>
          <cell r="H234" t="str">
            <v>120</v>
          </cell>
          <cell r="I234" t="str">
            <v>TT</v>
          </cell>
          <cell r="L234">
            <v>0</v>
          </cell>
          <cell r="M234">
            <v>3758.28</v>
          </cell>
        </row>
        <row r="235">
          <cell r="A235" t="str">
            <v>O&amp;M</v>
          </cell>
          <cell r="B235" t="str">
            <v>Andreas,Philip B</v>
          </cell>
          <cell r="C235">
            <v>16135</v>
          </cell>
          <cell r="D235" t="str">
            <v>16135</v>
          </cell>
          <cell r="E235" t="str">
            <v>Operations Mgr, Fram. Wlp and Wlt</v>
          </cell>
          <cell r="F235" t="str">
            <v>Electric Operations</v>
          </cell>
          <cell r="G235" t="str">
            <v>Craft School</v>
          </cell>
          <cell r="H235" t="str">
            <v>120</v>
          </cell>
          <cell r="I235" t="str">
            <v>TT</v>
          </cell>
          <cell r="J235">
            <v>30082.94</v>
          </cell>
          <cell r="K235">
            <v>4312.8</v>
          </cell>
        </row>
        <row r="236">
          <cell r="A236" t="str">
            <v>O&amp;M</v>
          </cell>
          <cell r="B236" t="str">
            <v>Driscoll,Daniel C</v>
          </cell>
          <cell r="C236">
            <v>16140</v>
          </cell>
          <cell r="D236" t="str">
            <v>16140</v>
          </cell>
          <cell r="E236" t="str">
            <v>Distribution Operations Framingham</v>
          </cell>
          <cell r="F236" t="str">
            <v>Electric Operations</v>
          </cell>
          <cell r="G236" t="str">
            <v>OLD Dist Ops Framingham</v>
          </cell>
          <cell r="H236" t="str">
            <v>120</v>
          </cell>
          <cell r="I236" t="str">
            <v>BT</v>
          </cell>
          <cell r="J236">
            <v>240534.81</v>
          </cell>
          <cell r="K236">
            <v>1506.51</v>
          </cell>
        </row>
        <row r="237">
          <cell r="A237" t="str">
            <v>O&amp;M</v>
          </cell>
          <cell r="B237" t="str">
            <v>Driscoll,Daniel C</v>
          </cell>
          <cell r="C237">
            <v>16140</v>
          </cell>
          <cell r="D237" t="str">
            <v>16140</v>
          </cell>
          <cell r="E237" t="str">
            <v>OLD Dist Ops Framingham</v>
          </cell>
          <cell r="F237" t="str">
            <v>Electric Operations</v>
          </cell>
          <cell r="G237" t="str">
            <v>OLD Dist Ops Framingham</v>
          </cell>
          <cell r="H237" t="str">
            <v>120</v>
          </cell>
          <cell r="I237" t="str">
            <v>BT</v>
          </cell>
          <cell r="L237">
            <v>0.02</v>
          </cell>
        </row>
        <row r="238">
          <cell r="A238" t="str">
            <v>CAP</v>
          </cell>
          <cell r="B238" t="str">
            <v>Driscoll,Daniel C</v>
          </cell>
          <cell r="C238">
            <v>16140</v>
          </cell>
          <cell r="D238" t="str">
            <v>16140</v>
          </cell>
          <cell r="E238" t="str">
            <v>Distribution Operations Framingham</v>
          </cell>
          <cell r="F238" t="str">
            <v>Electric Operations</v>
          </cell>
          <cell r="G238" t="str">
            <v>OLD Dist Ops Framingham</v>
          </cell>
          <cell r="H238" t="str">
            <v>120</v>
          </cell>
          <cell r="I238" t="str">
            <v>CB</v>
          </cell>
          <cell r="J238">
            <v>87789.81</v>
          </cell>
          <cell r="M238">
            <v>57.79</v>
          </cell>
        </row>
        <row r="239">
          <cell r="A239" t="str">
            <v>CAP</v>
          </cell>
          <cell r="B239" t="str">
            <v>Driscoll,Daniel C</v>
          </cell>
          <cell r="C239">
            <v>16140</v>
          </cell>
          <cell r="D239" t="str">
            <v>16140</v>
          </cell>
          <cell r="E239" t="str">
            <v>OLD Dist Ops Framingham</v>
          </cell>
          <cell r="F239" t="str">
            <v>Electric Operations</v>
          </cell>
          <cell r="G239" t="str">
            <v>OLD Dist Ops Framingham</v>
          </cell>
          <cell r="H239" t="str">
            <v>120</v>
          </cell>
          <cell r="I239" t="str">
            <v>CB</v>
          </cell>
          <cell r="K239">
            <v>5861.64</v>
          </cell>
          <cell r="L239">
            <v>418.51</v>
          </cell>
        </row>
        <row r="240">
          <cell r="A240" t="str">
            <v>CAP</v>
          </cell>
          <cell r="B240" t="str">
            <v>Driscoll,Daniel C</v>
          </cell>
          <cell r="C240">
            <v>16140</v>
          </cell>
          <cell r="D240" t="str">
            <v>16140</v>
          </cell>
          <cell r="E240" t="str">
            <v>Distribution Operations Framingham</v>
          </cell>
          <cell r="F240" t="str">
            <v>Electric Operations</v>
          </cell>
          <cell r="G240" t="str">
            <v>OLD Dist Ops Framingham</v>
          </cell>
          <cell r="H240" t="str">
            <v>120</v>
          </cell>
          <cell r="I240" t="str">
            <v>CI</v>
          </cell>
          <cell r="J240">
            <v>99494.02</v>
          </cell>
        </row>
        <row r="241">
          <cell r="A241" t="str">
            <v>CAP</v>
          </cell>
          <cell r="B241" t="str">
            <v>Driscoll,Daniel C</v>
          </cell>
          <cell r="C241">
            <v>16140</v>
          </cell>
          <cell r="D241" t="str">
            <v>16140</v>
          </cell>
          <cell r="E241" t="str">
            <v>OLD Dist Ops Framingham</v>
          </cell>
          <cell r="F241" t="str">
            <v>Electric Operations</v>
          </cell>
          <cell r="G241" t="str">
            <v>OLD Dist Ops Framingham</v>
          </cell>
          <cell r="H241" t="str">
            <v>120</v>
          </cell>
          <cell r="I241" t="str">
            <v>CI</v>
          </cell>
          <cell r="K241">
            <v>8267.08</v>
          </cell>
          <cell r="L241">
            <v>14364.46</v>
          </cell>
        </row>
        <row r="242">
          <cell r="A242" t="str">
            <v>CAP</v>
          </cell>
          <cell r="B242" t="str">
            <v>Driscoll,Daniel C</v>
          </cell>
          <cell r="C242">
            <v>16140</v>
          </cell>
          <cell r="D242" t="str">
            <v>16140</v>
          </cell>
          <cell r="E242" t="str">
            <v>Distribution Operations Framingham</v>
          </cell>
          <cell r="F242" t="str">
            <v>Electric Operations</v>
          </cell>
          <cell r="G242" t="str">
            <v>OLD Dist Ops Framingham</v>
          </cell>
          <cell r="H242" t="str">
            <v>120</v>
          </cell>
          <cell r="I242" t="str">
            <v>CL</v>
          </cell>
          <cell r="J242">
            <v>197151.67</v>
          </cell>
          <cell r="M242">
            <v>18792</v>
          </cell>
        </row>
        <row r="243">
          <cell r="A243" t="str">
            <v>CAP</v>
          </cell>
          <cell r="B243" t="str">
            <v>Driscoll,Daniel C</v>
          </cell>
          <cell r="C243">
            <v>16140</v>
          </cell>
          <cell r="D243" t="str">
            <v>16140</v>
          </cell>
          <cell r="E243" t="str">
            <v>OLD Dist Ops Framingham</v>
          </cell>
          <cell r="F243" t="str">
            <v>Electric Operations</v>
          </cell>
          <cell r="G243" t="str">
            <v>OLD Dist Ops Framingham</v>
          </cell>
          <cell r="H243" t="str">
            <v>120</v>
          </cell>
          <cell r="I243" t="str">
            <v>CL</v>
          </cell>
          <cell r="K243">
            <v>13274.35</v>
          </cell>
          <cell r="L243">
            <v>966.08</v>
          </cell>
          <cell r="M243">
            <v>56473.68</v>
          </cell>
        </row>
        <row r="244">
          <cell r="A244" t="str">
            <v>CAP</v>
          </cell>
          <cell r="B244" t="str">
            <v>Driscoll,Daniel C</v>
          </cell>
          <cell r="C244">
            <v>16140</v>
          </cell>
          <cell r="D244" t="str">
            <v>16140</v>
          </cell>
          <cell r="E244" t="str">
            <v>Distribution Operations Framingham</v>
          </cell>
          <cell r="F244" t="str">
            <v>Electric Operations</v>
          </cell>
          <cell r="G244" t="str">
            <v>OLD Dist Ops Framingham</v>
          </cell>
          <cell r="H244" t="str">
            <v>120</v>
          </cell>
          <cell r="I244" t="str">
            <v>CM</v>
          </cell>
          <cell r="J244">
            <v>328932.02</v>
          </cell>
        </row>
        <row r="245">
          <cell r="A245" t="str">
            <v>CAP</v>
          </cell>
          <cell r="B245" t="str">
            <v>Driscoll,Daniel C</v>
          </cell>
          <cell r="C245">
            <v>16140</v>
          </cell>
          <cell r="D245" t="str">
            <v>16140</v>
          </cell>
          <cell r="E245" t="str">
            <v>OLD Dist Ops Framingham</v>
          </cell>
          <cell r="F245" t="str">
            <v>Electric Operations</v>
          </cell>
          <cell r="G245" t="str">
            <v>OLD Dist Ops Framingham</v>
          </cell>
          <cell r="H245" t="str">
            <v>120</v>
          </cell>
          <cell r="I245" t="str">
            <v>CM</v>
          </cell>
          <cell r="K245">
            <v>80963.34</v>
          </cell>
          <cell r="L245">
            <v>49363.360000000001</v>
          </cell>
        </row>
        <row r="246">
          <cell r="A246" t="str">
            <v>CAP</v>
          </cell>
          <cell r="B246" t="str">
            <v>Driscoll,Daniel C</v>
          </cell>
          <cell r="C246">
            <v>16140</v>
          </cell>
          <cell r="D246" t="str">
            <v>16140</v>
          </cell>
          <cell r="E246" t="str">
            <v>Distribution Operations Framingham</v>
          </cell>
          <cell r="F246" t="str">
            <v>Electric Operations</v>
          </cell>
          <cell r="G246" t="str">
            <v>OLD Dist Ops Framingham</v>
          </cell>
          <cell r="H246" t="str">
            <v>120</v>
          </cell>
          <cell r="I246" t="str">
            <v>CO</v>
          </cell>
          <cell r="J246">
            <v>-2006</v>
          </cell>
        </row>
        <row r="247">
          <cell r="A247" t="str">
            <v>CAP</v>
          </cell>
          <cell r="B247" t="str">
            <v>Driscoll,Daniel C</v>
          </cell>
          <cell r="C247">
            <v>16140</v>
          </cell>
          <cell r="D247" t="str">
            <v>16140</v>
          </cell>
          <cell r="E247" t="str">
            <v>Distribution Operations Framingham</v>
          </cell>
          <cell r="F247" t="str">
            <v>Electric Operations</v>
          </cell>
          <cell r="G247" t="str">
            <v>OLD Dist Ops Framingham</v>
          </cell>
          <cell r="H247" t="str">
            <v>120</v>
          </cell>
          <cell r="I247" t="str">
            <v>CT</v>
          </cell>
          <cell r="J247">
            <v>230642.2</v>
          </cell>
        </row>
        <row r="248">
          <cell r="A248" t="str">
            <v>CAP</v>
          </cell>
          <cell r="B248" t="str">
            <v>Driscoll,Daniel C</v>
          </cell>
          <cell r="C248">
            <v>16140</v>
          </cell>
          <cell r="D248" t="str">
            <v>16140</v>
          </cell>
          <cell r="E248" t="str">
            <v>OLD Dist Ops Framingham</v>
          </cell>
          <cell r="F248" t="str">
            <v>Electric Operations</v>
          </cell>
          <cell r="G248" t="str">
            <v>OLD Dist Ops Framingham</v>
          </cell>
          <cell r="H248" t="str">
            <v>120</v>
          </cell>
          <cell r="I248" t="str">
            <v>CT</v>
          </cell>
          <cell r="K248">
            <v>10038.19</v>
          </cell>
          <cell r="L248">
            <v>1546.87</v>
          </cell>
        </row>
        <row r="249">
          <cell r="A249" t="str">
            <v>O&amp;M</v>
          </cell>
          <cell r="B249" t="str">
            <v>Driscoll,Daniel C</v>
          </cell>
          <cell r="C249">
            <v>16140</v>
          </cell>
          <cell r="D249" t="str">
            <v>16140</v>
          </cell>
          <cell r="E249" t="str">
            <v>Distribution Operations Framingham</v>
          </cell>
          <cell r="F249" t="str">
            <v>Electric Operations</v>
          </cell>
          <cell r="G249" t="str">
            <v>OLD Dist Ops Framingham</v>
          </cell>
          <cell r="H249" t="str">
            <v>120</v>
          </cell>
          <cell r="I249" t="str">
            <v>IT</v>
          </cell>
          <cell r="J249">
            <v>430387.4</v>
          </cell>
          <cell r="K249">
            <v>-55210.85</v>
          </cell>
        </row>
        <row r="250">
          <cell r="A250" t="str">
            <v>O&amp;M</v>
          </cell>
          <cell r="B250" t="str">
            <v>Driscoll,Daniel C</v>
          </cell>
          <cell r="C250">
            <v>16140</v>
          </cell>
          <cell r="D250" t="str">
            <v>16140</v>
          </cell>
          <cell r="E250" t="str">
            <v>OLD Dist Ops Framingham</v>
          </cell>
          <cell r="F250" t="str">
            <v>Electric Operations</v>
          </cell>
          <cell r="G250" t="str">
            <v>OLD Dist Ops Framingham</v>
          </cell>
          <cell r="H250" t="str">
            <v>120</v>
          </cell>
          <cell r="I250" t="str">
            <v>IT</v>
          </cell>
          <cell r="L250">
            <v>1479.28</v>
          </cell>
          <cell r="M250">
            <v>11994.87</v>
          </cell>
        </row>
        <row r="251">
          <cell r="A251" t="str">
            <v>O&amp;M</v>
          </cell>
          <cell r="B251" t="str">
            <v>Driscoll,Daniel C</v>
          </cell>
          <cell r="C251">
            <v>16140</v>
          </cell>
          <cell r="D251" t="str">
            <v>16140</v>
          </cell>
          <cell r="E251" t="str">
            <v>Distribution Operations Framingham</v>
          </cell>
          <cell r="F251" t="str">
            <v>Electric Operations</v>
          </cell>
          <cell r="G251" t="str">
            <v>OLD Dist Ops Framingham</v>
          </cell>
          <cell r="H251" t="str">
            <v>120</v>
          </cell>
          <cell r="I251" t="str">
            <v>LT</v>
          </cell>
          <cell r="J251">
            <v>631069.38</v>
          </cell>
          <cell r="K251">
            <v>5376.44</v>
          </cell>
        </row>
        <row r="252">
          <cell r="A252" t="str">
            <v>O&amp;M</v>
          </cell>
          <cell r="B252" t="str">
            <v>Driscoll,Daniel C</v>
          </cell>
          <cell r="C252">
            <v>16140</v>
          </cell>
          <cell r="D252" t="str">
            <v>16140</v>
          </cell>
          <cell r="E252" t="str">
            <v>OLD Dist Ops Framingham</v>
          </cell>
          <cell r="F252" t="str">
            <v>Electric Operations</v>
          </cell>
          <cell r="G252" t="str">
            <v>OLD Dist Ops Framingham</v>
          </cell>
          <cell r="H252" t="str">
            <v>120</v>
          </cell>
          <cell r="I252" t="str">
            <v>LT</v>
          </cell>
          <cell r="L252">
            <v>0</v>
          </cell>
        </row>
        <row r="253">
          <cell r="A253" t="str">
            <v>O&amp;M</v>
          </cell>
          <cell r="B253" t="str">
            <v>Driscoll,Daniel C</v>
          </cell>
          <cell r="C253">
            <v>16140</v>
          </cell>
          <cell r="D253" t="str">
            <v>16140</v>
          </cell>
          <cell r="E253" t="str">
            <v>Distribution Operations Framingham</v>
          </cell>
          <cell r="F253" t="str">
            <v>Electric Operations</v>
          </cell>
          <cell r="G253" t="str">
            <v>OLD Dist Ops Framingham</v>
          </cell>
          <cell r="H253" t="str">
            <v>120</v>
          </cell>
          <cell r="I253" t="str">
            <v>MT</v>
          </cell>
          <cell r="J253">
            <v>121131.3</v>
          </cell>
          <cell r="K253">
            <v>6038.91</v>
          </cell>
        </row>
        <row r="254">
          <cell r="A254" t="str">
            <v>O&amp;M</v>
          </cell>
          <cell r="B254" t="str">
            <v>Driscoll,Daniel C</v>
          </cell>
          <cell r="C254">
            <v>16140</v>
          </cell>
          <cell r="D254" t="str">
            <v>16140</v>
          </cell>
          <cell r="E254" t="str">
            <v>OLD Dist Ops Framingham</v>
          </cell>
          <cell r="F254" t="str">
            <v>Electric Operations</v>
          </cell>
          <cell r="G254" t="str">
            <v>OLD Dist Ops Framingham</v>
          </cell>
          <cell r="H254" t="str">
            <v>120</v>
          </cell>
          <cell r="I254" t="str">
            <v>MT</v>
          </cell>
        </row>
        <row r="255">
          <cell r="A255" t="str">
            <v>O&amp;M</v>
          </cell>
          <cell r="B255" t="str">
            <v>Driscoll,Daniel C</v>
          </cell>
          <cell r="C255">
            <v>16140</v>
          </cell>
          <cell r="D255" t="str">
            <v>16140</v>
          </cell>
          <cell r="E255" t="str">
            <v>Distribution Operations Framingham</v>
          </cell>
          <cell r="F255" t="str">
            <v>Electric Operations</v>
          </cell>
          <cell r="G255" t="str">
            <v>OLD Dist Ops Framingham</v>
          </cell>
          <cell r="H255" t="str">
            <v>120</v>
          </cell>
          <cell r="I255" t="str">
            <v>OT</v>
          </cell>
          <cell r="J255">
            <v>891.12</v>
          </cell>
        </row>
        <row r="256">
          <cell r="A256" t="str">
            <v>O&amp;M</v>
          </cell>
          <cell r="B256" t="str">
            <v>Driscoll,Daniel C</v>
          </cell>
          <cell r="C256">
            <v>16140</v>
          </cell>
          <cell r="D256" t="str">
            <v>16140</v>
          </cell>
          <cell r="E256" t="str">
            <v>Distribution Operations Framingham</v>
          </cell>
          <cell r="F256" t="str">
            <v>Electric Operations</v>
          </cell>
          <cell r="G256" t="str">
            <v>OLD Dist Ops Framingham</v>
          </cell>
          <cell r="H256" t="str">
            <v>120</v>
          </cell>
          <cell r="I256" t="str">
            <v>TT</v>
          </cell>
          <cell r="J256">
            <v>440487.73</v>
          </cell>
          <cell r="K256">
            <v>2533.2800000000002</v>
          </cell>
        </row>
        <row r="257">
          <cell r="A257" t="str">
            <v>O&amp;M</v>
          </cell>
          <cell r="B257" t="str">
            <v>Driscoll,Daniel C</v>
          </cell>
          <cell r="C257">
            <v>16140</v>
          </cell>
          <cell r="D257" t="str">
            <v>16140</v>
          </cell>
          <cell r="E257" t="str">
            <v>OLD Dist Ops Framingham</v>
          </cell>
          <cell r="F257" t="str">
            <v>Electric Operations</v>
          </cell>
          <cell r="G257" t="str">
            <v>OLD Dist Ops Framingham</v>
          </cell>
          <cell r="H257" t="str">
            <v>120</v>
          </cell>
          <cell r="I257" t="str">
            <v>TT</v>
          </cell>
        </row>
        <row r="258">
          <cell r="A258" t="str">
            <v>O&amp;M</v>
          </cell>
          <cell r="C258">
            <v>16145</v>
          </cell>
          <cell r="D258" t="str">
            <v>16145</v>
          </cell>
          <cell r="E258" t="str">
            <v>Distribution Operations Walpole</v>
          </cell>
          <cell r="H258" t="str">
            <v>120</v>
          </cell>
          <cell r="I258" t="str">
            <v>BT</v>
          </cell>
          <cell r="J258">
            <v>241080.83</v>
          </cell>
          <cell r="K258">
            <v>2388.9499999999998</v>
          </cell>
          <cell r="L258">
            <v>-14.76</v>
          </cell>
        </row>
        <row r="259">
          <cell r="A259" t="str">
            <v>CAP</v>
          </cell>
          <cell r="C259">
            <v>16145</v>
          </cell>
          <cell r="D259" t="str">
            <v>16145</v>
          </cell>
          <cell r="E259" t="str">
            <v>Distribution Operations Walpole</v>
          </cell>
          <cell r="H259" t="str">
            <v>120</v>
          </cell>
          <cell r="I259" t="str">
            <v>CB</v>
          </cell>
          <cell r="J259">
            <v>30626.48</v>
          </cell>
          <cell r="K259">
            <v>618.98</v>
          </cell>
          <cell r="L259">
            <v>-208.9</v>
          </cell>
        </row>
        <row r="260">
          <cell r="A260" t="str">
            <v>CAP</v>
          </cell>
          <cell r="C260">
            <v>16145</v>
          </cell>
          <cell r="D260" t="str">
            <v>16145</v>
          </cell>
          <cell r="E260" t="str">
            <v>Distribution Operations Walpole</v>
          </cell>
          <cell r="H260" t="str">
            <v>120</v>
          </cell>
          <cell r="I260" t="str">
            <v>CI</v>
          </cell>
          <cell r="J260">
            <v>39575.800000000003</v>
          </cell>
          <cell r="K260">
            <v>3610.98</v>
          </cell>
        </row>
        <row r="261">
          <cell r="A261" t="str">
            <v>CAP</v>
          </cell>
          <cell r="C261">
            <v>16145</v>
          </cell>
          <cell r="D261" t="str">
            <v>16145</v>
          </cell>
          <cell r="E261" t="str">
            <v>Distribution Operations Walpole</v>
          </cell>
          <cell r="H261" t="str">
            <v>120</v>
          </cell>
          <cell r="I261" t="str">
            <v>CL</v>
          </cell>
          <cell r="J261">
            <v>74272.73</v>
          </cell>
          <cell r="K261">
            <v>1407.78</v>
          </cell>
          <cell r="L261">
            <v>-473.94</v>
          </cell>
          <cell r="M261">
            <v>24310.38</v>
          </cell>
        </row>
        <row r="262">
          <cell r="A262" t="str">
            <v>CAP</v>
          </cell>
          <cell r="C262">
            <v>16145</v>
          </cell>
          <cell r="D262" t="str">
            <v>16145</v>
          </cell>
          <cell r="E262" t="str">
            <v>Distribution Operations Walpole</v>
          </cell>
          <cell r="H262" t="str">
            <v>120</v>
          </cell>
          <cell r="I262" t="str">
            <v>CM</v>
          </cell>
          <cell r="J262">
            <v>218010.18</v>
          </cell>
          <cell r="K262">
            <v>6087.14</v>
          </cell>
          <cell r="L262">
            <v>324.31</v>
          </cell>
        </row>
        <row r="263">
          <cell r="A263" t="str">
            <v>CAP</v>
          </cell>
          <cell r="C263">
            <v>16145</v>
          </cell>
          <cell r="D263" t="str">
            <v>16145</v>
          </cell>
          <cell r="E263" t="str">
            <v>Distribution Operations Walpole</v>
          </cell>
          <cell r="H263" t="str">
            <v>120</v>
          </cell>
          <cell r="I263" t="str">
            <v>CT</v>
          </cell>
          <cell r="J263">
            <v>73949.990000000005</v>
          </cell>
          <cell r="K263">
            <v>131.88999999999999</v>
          </cell>
          <cell r="L263">
            <v>-874.5</v>
          </cell>
        </row>
        <row r="264">
          <cell r="A264" t="str">
            <v>O&amp;M</v>
          </cell>
          <cell r="C264">
            <v>16145</v>
          </cell>
          <cell r="D264" t="str">
            <v>16145</v>
          </cell>
          <cell r="E264" t="str">
            <v>Distribution Operations Walpole</v>
          </cell>
          <cell r="H264" t="str">
            <v>120</v>
          </cell>
          <cell r="I264" t="str">
            <v>IT</v>
          </cell>
          <cell r="J264">
            <v>625396.04</v>
          </cell>
          <cell r="K264">
            <v>-3953.46</v>
          </cell>
        </row>
        <row r="265">
          <cell r="A265" t="str">
            <v>O&amp;M</v>
          </cell>
          <cell r="C265">
            <v>16145</v>
          </cell>
          <cell r="D265" t="str">
            <v>16145</v>
          </cell>
          <cell r="E265" t="str">
            <v>Distribution Operations Walpole</v>
          </cell>
          <cell r="H265" t="str">
            <v>120</v>
          </cell>
          <cell r="I265" t="str">
            <v>LT</v>
          </cell>
          <cell r="J265">
            <v>656170.18999999994</v>
          </cell>
          <cell r="K265">
            <v>7787.26</v>
          </cell>
          <cell r="L265">
            <v>0</v>
          </cell>
        </row>
        <row r="266">
          <cell r="A266" t="str">
            <v>O&amp;M</v>
          </cell>
          <cell r="C266">
            <v>16145</v>
          </cell>
          <cell r="D266" t="str">
            <v>16145</v>
          </cell>
          <cell r="E266" t="str">
            <v>Distribution Operations Walpole</v>
          </cell>
          <cell r="H266" t="str">
            <v>120</v>
          </cell>
          <cell r="I266" t="str">
            <v>MT</v>
          </cell>
          <cell r="J266">
            <v>201589.24</v>
          </cell>
          <cell r="K266">
            <v>292.04000000000002</v>
          </cell>
          <cell r="L266">
            <v>0</v>
          </cell>
        </row>
        <row r="267">
          <cell r="A267" t="str">
            <v>O&amp;M</v>
          </cell>
          <cell r="C267">
            <v>16145</v>
          </cell>
          <cell r="D267" t="str">
            <v>16145</v>
          </cell>
          <cell r="E267" t="str">
            <v>Distribution Operations Walpole</v>
          </cell>
          <cell r="H267" t="str">
            <v>120</v>
          </cell>
          <cell r="I267" t="str">
            <v>OT</v>
          </cell>
          <cell r="J267">
            <v>1057.58</v>
          </cell>
          <cell r="K267">
            <v>-1933.34</v>
          </cell>
          <cell r="M267">
            <v>26.01</v>
          </cell>
        </row>
        <row r="268">
          <cell r="A268" t="str">
            <v>O&amp;M</v>
          </cell>
          <cell r="C268">
            <v>16145</v>
          </cell>
          <cell r="D268" t="str">
            <v>16145</v>
          </cell>
          <cell r="E268" t="str">
            <v>Distribution Operations Walpole</v>
          </cell>
          <cell r="H268" t="str">
            <v>120</v>
          </cell>
          <cell r="I268" t="str">
            <v>TT</v>
          </cell>
          <cell r="J268">
            <v>477542.54</v>
          </cell>
          <cell r="K268">
            <v>2348.66</v>
          </cell>
          <cell r="L268">
            <v>0</v>
          </cell>
        </row>
        <row r="269">
          <cell r="A269" t="str">
            <v>O&amp;M</v>
          </cell>
          <cell r="B269" t="str">
            <v>Driscoll,Daniel C</v>
          </cell>
          <cell r="C269">
            <v>16150</v>
          </cell>
          <cell r="D269" t="str">
            <v>16150</v>
          </cell>
          <cell r="E269" t="str">
            <v>Distribution Operations Waltham</v>
          </cell>
          <cell r="F269" t="str">
            <v>Electric Operations</v>
          </cell>
          <cell r="G269" t="str">
            <v>OLD Distribution Operations Waltham</v>
          </cell>
          <cell r="H269" t="str">
            <v>120</v>
          </cell>
          <cell r="I269" t="str">
            <v>BT</v>
          </cell>
          <cell r="J269">
            <v>325025.82</v>
          </cell>
          <cell r="K269">
            <v>899.67</v>
          </cell>
        </row>
        <row r="270">
          <cell r="A270" t="str">
            <v>O&amp;M</v>
          </cell>
          <cell r="B270" t="str">
            <v>Driscoll,Daniel C</v>
          </cell>
          <cell r="C270">
            <v>16150</v>
          </cell>
          <cell r="D270" t="str">
            <v>16150</v>
          </cell>
          <cell r="E270" t="str">
            <v>OLD Distribution Operations Waltham</v>
          </cell>
          <cell r="F270" t="str">
            <v>Electric Operations</v>
          </cell>
          <cell r="G270" t="str">
            <v>OLD Distribution Operations Waltham</v>
          </cell>
          <cell r="H270" t="str">
            <v>120</v>
          </cell>
          <cell r="I270" t="str">
            <v>BT</v>
          </cell>
          <cell r="L270">
            <v>406.89</v>
          </cell>
          <cell r="M270">
            <v>731595.38</v>
          </cell>
        </row>
        <row r="271">
          <cell r="A271" t="str">
            <v>CAP</v>
          </cell>
          <cell r="B271" t="str">
            <v>Driscoll,Daniel C</v>
          </cell>
          <cell r="C271">
            <v>16150</v>
          </cell>
          <cell r="D271" t="str">
            <v>16150</v>
          </cell>
          <cell r="E271" t="str">
            <v>Distribution Operations Waltham</v>
          </cell>
          <cell r="F271" t="str">
            <v>Electric Operations</v>
          </cell>
          <cell r="G271" t="str">
            <v>OLD Distribution Operations Waltham</v>
          </cell>
          <cell r="H271" t="str">
            <v>120</v>
          </cell>
          <cell r="I271" t="str">
            <v>CB</v>
          </cell>
          <cell r="J271">
            <v>81606.77</v>
          </cell>
        </row>
        <row r="272">
          <cell r="A272" t="str">
            <v>CAP</v>
          </cell>
          <cell r="B272" t="str">
            <v>Driscoll,Daniel C</v>
          </cell>
          <cell r="C272">
            <v>16150</v>
          </cell>
          <cell r="D272" t="str">
            <v>16150</v>
          </cell>
          <cell r="E272" t="str">
            <v>OLD Distribution Operations Waltham</v>
          </cell>
          <cell r="F272" t="str">
            <v>Electric Operations</v>
          </cell>
          <cell r="G272" t="str">
            <v>OLD Distribution Operations Waltham</v>
          </cell>
          <cell r="H272" t="str">
            <v>120</v>
          </cell>
          <cell r="I272" t="str">
            <v>CB</v>
          </cell>
          <cell r="K272">
            <v>1515.71</v>
          </cell>
          <cell r="L272">
            <v>254.3</v>
          </cell>
        </row>
        <row r="273">
          <cell r="A273" t="str">
            <v>CAP</v>
          </cell>
          <cell r="B273" t="str">
            <v>Driscoll,Daniel C</v>
          </cell>
          <cell r="C273">
            <v>16150</v>
          </cell>
          <cell r="D273" t="str">
            <v>16150</v>
          </cell>
          <cell r="E273" t="str">
            <v>Distribution Operations Waltham</v>
          </cell>
          <cell r="F273" t="str">
            <v>Electric Operations</v>
          </cell>
          <cell r="G273" t="str">
            <v>OLD Distribution Operations Waltham</v>
          </cell>
          <cell r="H273" t="str">
            <v>120</v>
          </cell>
          <cell r="I273" t="str">
            <v>CI</v>
          </cell>
          <cell r="J273">
            <v>119071.97</v>
          </cell>
        </row>
        <row r="274">
          <cell r="A274" t="str">
            <v>CAP</v>
          </cell>
          <cell r="B274" t="str">
            <v>Driscoll,Daniel C</v>
          </cell>
          <cell r="C274">
            <v>16150</v>
          </cell>
          <cell r="D274" t="str">
            <v>16150</v>
          </cell>
          <cell r="E274" t="str">
            <v>OLD Distribution Operations Waltham</v>
          </cell>
          <cell r="F274" t="str">
            <v>Electric Operations</v>
          </cell>
          <cell r="G274" t="str">
            <v>OLD Distribution Operations Waltham</v>
          </cell>
          <cell r="H274" t="str">
            <v>120</v>
          </cell>
          <cell r="I274" t="str">
            <v>CI</v>
          </cell>
          <cell r="K274">
            <v>10311.31</v>
          </cell>
          <cell r="L274">
            <v>-214370.06</v>
          </cell>
        </row>
        <row r="275">
          <cell r="A275" t="str">
            <v>CAP</v>
          </cell>
          <cell r="B275" t="str">
            <v>Driscoll,Daniel C</v>
          </cell>
          <cell r="C275">
            <v>16150</v>
          </cell>
          <cell r="D275" t="str">
            <v>16150</v>
          </cell>
          <cell r="E275" t="str">
            <v>Distribution Operations Waltham</v>
          </cell>
          <cell r="F275" t="str">
            <v>Electric Operations</v>
          </cell>
          <cell r="G275" t="str">
            <v>OLD Distribution Operations Waltham</v>
          </cell>
          <cell r="H275" t="str">
            <v>120</v>
          </cell>
          <cell r="I275" t="str">
            <v>CL</v>
          </cell>
          <cell r="J275">
            <v>189082.03</v>
          </cell>
        </row>
        <row r="276">
          <cell r="A276" t="str">
            <v>CAP</v>
          </cell>
          <cell r="B276" t="str">
            <v>Driscoll,Daniel C</v>
          </cell>
          <cell r="C276">
            <v>16150</v>
          </cell>
          <cell r="D276" t="str">
            <v>16150</v>
          </cell>
          <cell r="E276" t="str">
            <v>OLD Distribution Operations Waltham</v>
          </cell>
          <cell r="F276" t="str">
            <v>Electric Operations</v>
          </cell>
          <cell r="G276" t="str">
            <v>OLD Distribution Operations Waltham</v>
          </cell>
          <cell r="H276" t="str">
            <v>120</v>
          </cell>
          <cell r="I276" t="str">
            <v>CL</v>
          </cell>
          <cell r="K276">
            <v>3464</v>
          </cell>
          <cell r="L276">
            <v>577.91999999999996</v>
          </cell>
        </row>
        <row r="277">
          <cell r="A277" t="str">
            <v>CAP</v>
          </cell>
          <cell r="B277" t="str">
            <v>Driscoll,Daniel C</v>
          </cell>
          <cell r="C277">
            <v>16150</v>
          </cell>
          <cell r="D277" t="str">
            <v>16150</v>
          </cell>
          <cell r="E277" t="str">
            <v>Distribution Operations Waltham</v>
          </cell>
          <cell r="F277" t="str">
            <v>Electric Operations</v>
          </cell>
          <cell r="G277" t="str">
            <v>OLD Distribution Operations Waltham</v>
          </cell>
          <cell r="H277" t="str">
            <v>120</v>
          </cell>
          <cell r="I277" t="str">
            <v>CM</v>
          </cell>
          <cell r="J277">
            <v>413231.83</v>
          </cell>
        </row>
        <row r="278">
          <cell r="A278" t="str">
            <v>CAP</v>
          </cell>
          <cell r="B278" t="str">
            <v>Driscoll,Daniel C</v>
          </cell>
          <cell r="C278">
            <v>16150</v>
          </cell>
          <cell r="D278" t="str">
            <v>16150</v>
          </cell>
          <cell r="E278" t="str">
            <v>OLD Distribution Operations Waltham</v>
          </cell>
          <cell r="F278" t="str">
            <v>Electric Operations</v>
          </cell>
          <cell r="G278" t="str">
            <v>OLD Distribution Operations Waltham</v>
          </cell>
          <cell r="H278" t="str">
            <v>120</v>
          </cell>
          <cell r="I278" t="str">
            <v>CM</v>
          </cell>
          <cell r="K278">
            <v>33832.04</v>
          </cell>
          <cell r="L278">
            <v>2172.75</v>
          </cell>
        </row>
        <row r="279">
          <cell r="A279" t="str">
            <v>CAP</v>
          </cell>
          <cell r="B279" t="str">
            <v>Driscoll,Daniel C</v>
          </cell>
          <cell r="C279">
            <v>16150</v>
          </cell>
          <cell r="D279" t="str">
            <v>16150</v>
          </cell>
          <cell r="E279" t="str">
            <v>Distribution Operations Waltham</v>
          </cell>
          <cell r="F279" t="str">
            <v>Electric Operations</v>
          </cell>
          <cell r="G279" t="str">
            <v>OLD Distribution Operations Waltham</v>
          </cell>
          <cell r="H279" t="str">
            <v>120</v>
          </cell>
          <cell r="I279" t="str">
            <v>CT</v>
          </cell>
          <cell r="J279">
            <v>209179.84</v>
          </cell>
        </row>
        <row r="280">
          <cell r="A280" t="str">
            <v>CAP</v>
          </cell>
          <cell r="B280" t="str">
            <v>Driscoll,Daniel C</v>
          </cell>
          <cell r="C280">
            <v>16150</v>
          </cell>
          <cell r="D280" t="str">
            <v>16150</v>
          </cell>
          <cell r="E280" t="str">
            <v>OLD Distribution Operations Waltham</v>
          </cell>
          <cell r="F280" t="str">
            <v>Electric Operations</v>
          </cell>
          <cell r="G280" t="str">
            <v>OLD Distribution Operations Waltham</v>
          </cell>
          <cell r="H280" t="str">
            <v>120</v>
          </cell>
          <cell r="I280" t="str">
            <v>CT</v>
          </cell>
          <cell r="K280">
            <v>3613.67</v>
          </cell>
          <cell r="L280">
            <v>1718.82</v>
          </cell>
        </row>
        <row r="281">
          <cell r="A281" t="str">
            <v>O&amp;M</v>
          </cell>
          <cell r="B281" t="str">
            <v>Driscoll,Daniel C</v>
          </cell>
          <cell r="C281">
            <v>16150</v>
          </cell>
          <cell r="D281" t="str">
            <v>16150</v>
          </cell>
          <cell r="E281" t="str">
            <v>Distribution Operations Waltham</v>
          </cell>
          <cell r="F281" t="str">
            <v>Electric Operations</v>
          </cell>
          <cell r="G281" t="str">
            <v>OLD Distribution Operations Waltham</v>
          </cell>
          <cell r="H281" t="str">
            <v>120</v>
          </cell>
          <cell r="I281" t="str">
            <v>IT</v>
          </cell>
          <cell r="J281">
            <v>390575.29</v>
          </cell>
          <cell r="K281">
            <v>-5805.43</v>
          </cell>
        </row>
        <row r="282">
          <cell r="A282" t="str">
            <v>O&amp;M</v>
          </cell>
          <cell r="B282" t="str">
            <v>Driscoll,Daniel C</v>
          </cell>
          <cell r="C282">
            <v>16150</v>
          </cell>
          <cell r="D282" t="str">
            <v>16150</v>
          </cell>
          <cell r="E282" t="str">
            <v>OLD Distribution Operations Waltham</v>
          </cell>
          <cell r="F282" t="str">
            <v>Electric Operations</v>
          </cell>
          <cell r="G282" t="str">
            <v>OLD Distribution Operations Waltham</v>
          </cell>
          <cell r="H282" t="str">
            <v>120</v>
          </cell>
          <cell r="I282" t="str">
            <v>IT</v>
          </cell>
          <cell r="L282">
            <v>0</v>
          </cell>
        </row>
        <row r="283">
          <cell r="A283" t="str">
            <v>O&amp;M</v>
          </cell>
          <cell r="B283" t="str">
            <v>Driscoll,Daniel C</v>
          </cell>
          <cell r="C283">
            <v>16150</v>
          </cell>
          <cell r="D283" t="str">
            <v>16150</v>
          </cell>
          <cell r="E283" t="str">
            <v>Distribution Operations Waltham</v>
          </cell>
          <cell r="F283" t="str">
            <v>Electric Operations</v>
          </cell>
          <cell r="G283" t="str">
            <v>OLD Distribution Operations Waltham</v>
          </cell>
          <cell r="H283" t="str">
            <v>120</v>
          </cell>
          <cell r="I283" t="str">
            <v>LT</v>
          </cell>
          <cell r="J283">
            <v>873166.99</v>
          </cell>
          <cell r="K283">
            <v>3089.14</v>
          </cell>
        </row>
        <row r="284">
          <cell r="A284" t="str">
            <v>O&amp;M</v>
          </cell>
          <cell r="B284" t="str">
            <v>Driscoll,Daniel C</v>
          </cell>
          <cell r="C284">
            <v>16150</v>
          </cell>
          <cell r="D284" t="str">
            <v>16150</v>
          </cell>
          <cell r="E284" t="str">
            <v>OLD Distribution Operations Waltham</v>
          </cell>
          <cell r="F284" t="str">
            <v>Electric Operations</v>
          </cell>
          <cell r="G284" t="str">
            <v>OLD Distribution Operations Waltham</v>
          </cell>
          <cell r="H284" t="str">
            <v>120</v>
          </cell>
          <cell r="I284" t="str">
            <v>LT</v>
          </cell>
          <cell r="L284">
            <v>1162.8</v>
          </cell>
          <cell r="M284">
            <v>5108.3999999999996</v>
          </cell>
        </row>
        <row r="285">
          <cell r="A285" t="str">
            <v>O&amp;M</v>
          </cell>
          <cell r="B285" t="str">
            <v>Driscoll,Daniel C</v>
          </cell>
          <cell r="C285">
            <v>16150</v>
          </cell>
          <cell r="D285" t="str">
            <v>16150</v>
          </cell>
          <cell r="E285" t="str">
            <v>Distribution Operations Waltham</v>
          </cell>
          <cell r="F285" t="str">
            <v>Electric Operations</v>
          </cell>
          <cell r="G285" t="str">
            <v>OLD Distribution Operations Waltham</v>
          </cell>
          <cell r="H285" t="str">
            <v>120</v>
          </cell>
          <cell r="I285" t="str">
            <v>MT</v>
          </cell>
          <cell r="J285">
            <v>37975.68</v>
          </cell>
          <cell r="K285">
            <v>10079.85</v>
          </cell>
        </row>
        <row r="286">
          <cell r="A286" t="str">
            <v>O&amp;M</v>
          </cell>
          <cell r="B286" t="str">
            <v>Driscoll,Daniel C</v>
          </cell>
          <cell r="C286">
            <v>16150</v>
          </cell>
          <cell r="D286" t="str">
            <v>16150</v>
          </cell>
          <cell r="E286" t="str">
            <v>OLD Distribution Operations Waltham</v>
          </cell>
          <cell r="F286" t="str">
            <v>Electric Operations</v>
          </cell>
          <cell r="G286" t="str">
            <v>OLD Distribution Operations Waltham</v>
          </cell>
          <cell r="H286" t="str">
            <v>120</v>
          </cell>
          <cell r="I286" t="str">
            <v>MT</v>
          </cell>
        </row>
        <row r="287">
          <cell r="A287" t="str">
            <v>O&amp;M</v>
          </cell>
          <cell r="B287" t="str">
            <v>Driscoll,Daniel C</v>
          </cell>
          <cell r="C287">
            <v>16150</v>
          </cell>
          <cell r="D287" t="str">
            <v>16150</v>
          </cell>
          <cell r="E287" t="str">
            <v>Distribution Operations Waltham</v>
          </cell>
          <cell r="F287" t="str">
            <v>Electric Operations</v>
          </cell>
          <cell r="G287" t="str">
            <v>OLD Distribution Operations Waltham</v>
          </cell>
          <cell r="H287" t="str">
            <v>120</v>
          </cell>
          <cell r="I287" t="str">
            <v>OT</v>
          </cell>
          <cell r="J287">
            <v>1856.82</v>
          </cell>
          <cell r="K287">
            <v>29.08</v>
          </cell>
        </row>
        <row r="288">
          <cell r="A288" t="str">
            <v>O&amp;M</v>
          </cell>
          <cell r="B288" t="str">
            <v>Driscoll,Daniel C</v>
          </cell>
          <cell r="C288">
            <v>16150</v>
          </cell>
          <cell r="D288" t="str">
            <v>16150</v>
          </cell>
          <cell r="E288" t="str">
            <v>Distribution Operations Waltham</v>
          </cell>
          <cell r="F288" t="str">
            <v>Electric Operations</v>
          </cell>
          <cell r="G288" t="str">
            <v>OLD Distribution Operations Waltham</v>
          </cell>
          <cell r="H288" t="str">
            <v>120</v>
          </cell>
          <cell r="I288" t="str">
            <v>TT</v>
          </cell>
          <cell r="J288">
            <v>711246.94</v>
          </cell>
          <cell r="K288">
            <v>1174.72</v>
          </cell>
        </row>
        <row r="289">
          <cell r="A289" t="str">
            <v>O&amp;M</v>
          </cell>
          <cell r="B289" t="str">
            <v>Driscoll,Daniel C</v>
          </cell>
          <cell r="C289">
            <v>16150</v>
          </cell>
          <cell r="D289" t="str">
            <v>16150</v>
          </cell>
          <cell r="E289" t="str">
            <v>OLD Distribution Operations Waltham</v>
          </cell>
          <cell r="F289" t="str">
            <v>Electric Operations</v>
          </cell>
          <cell r="G289" t="str">
            <v>OLD Distribution Operations Waltham</v>
          </cell>
          <cell r="H289" t="str">
            <v>120</v>
          </cell>
          <cell r="I289" t="str">
            <v>TT</v>
          </cell>
          <cell r="L289">
            <v>0</v>
          </cell>
        </row>
        <row r="290">
          <cell r="A290" t="str">
            <v>O&amp;M</v>
          </cell>
          <cell r="C290">
            <v>16155</v>
          </cell>
          <cell r="D290" t="str">
            <v>16155</v>
          </cell>
          <cell r="E290" t="str">
            <v>Transmission Operations Framingham</v>
          </cell>
          <cell r="H290" t="str">
            <v>120</v>
          </cell>
          <cell r="I290" t="str">
            <v>BT</v>
          </cell>
          <cell r="J290">
            <v>20103.599999999999</v>
          </cell>
          <cell r="K290">
            <v>354.14</v>
          </cell>
          <cell r="L290">
            <v>187.17</v>
          </cell>
          <cell r="M290">
            <v>-16187.2</v>
          </cell>
        </row>
        <row r="291">
          <cell r="A291" t="str">
            <v>CAP</v>
          </cell>
          <cell r="C291">
            <v>16155</v>
          </cell>
          <cell r="D291" t="str">
            <v>16155</v>
          </cell>
          <cell r="E291" t="str">
            <v>Transmission Operations Framingham</v>
          </cell>
          <cell r="H291" t="str">
            <v>120</v>
          </cell>
          <cell r="I291" t="str">
            <v>CB</v>
          </cell>
          <cell r="K291">
            <v>4613.1400000000003</v>
          </cell>
        </row>
        <row r="292">
          <cell r="A292" t="str">
            <v>CAP</v>
          </cell>
          <cell r="C292">
            <v>16155</v>
          </cell>
          <cell r="D292" t="str">
            <v>16155</v>
          </cell>
          <cell r="E292" t="str">
            <v>Transmission Operations Framingham</v>
          </cell>
          <cell r="H292" t="str">
            <v>120</v>
          </cell>
          <cell r="I292" t="str">
            <v>CI</v>
          </cell>
          <cell r="K292">
            <v>724516.68</v>
          </cell>
          <cell r="L292">
            <v>11574.77</v>
          </cell>
        </row>
        <row r="293">
          <cell r="A293" t="str">
            <v>CAP</v>
          </cell>
          <cell r="C293">
            <v>16155</v>
          </cell>
          <cell r="D293" t="str">
            <v>16155</v>
          </cell>
          <cell r="E293" t="str">
            <v>Transmission Operations Framingham</v>
          </cell>
          <cell r="H293" t="str">
            <v>120</v>
          </cell>
          <cell r="I293" t="str">
            <v>CL</v>
          </cell>
          <cell r="K293">
            <v>10522.43</v>
          </cell>
          <cell r="M293">
            <v>14490.57</v>
          </cell>
        </row>
        <row r="294">
          <cell r="A294" t="str">
            <v>CAP</v>
          </cell>
          <cell r="C294">
            <v>16155</v>
          </cell>
          <cell r="D294" t="str">
            <v>16155</v>
          </cell>
          <cell r="E294" t="str">
            <v>Transmission Operations Framingham</v>
          </cell>
          <cell r="H294" t="str">
            <v>120</v>
          </cell>
          <cell r="I294" t="str">
            <v>CM</v>
          </cell>
          <cell r="K294">
            <v>283702.57</v>
          </cell>
        </row>
        <row r="295">
          <cell r="A295" t="str">
            <v>CAP</v>
          </cell>
          <cell r="C295">
            <v>16155</v>
          </cell>
          <cell r="D295" t="str">
            <v>16155</v>
          </cell>
          <cell r="E295" t="str">
            <v>Transmission Operations Framingham</v>
          </cell>
          <cell r="H295" t="str">
            <v>120</v>
          </cell>
          <cell r="I295" t="str">
            <v>CO</v>
          </cell>
          <cell r="L295">
            <v>559.75</v>
          </cell>
        </row>
        <row r="296">
          <cell r="A296" t="str">
            <v>CAP</v>
          </cell>
          <cell r="C296">
            <v>16155</v>
          </cell>
          <cell r="D296" t="str">
            <v>16155</v>
          </cell>
          <cell r="E296" t="str">
            <v>Transmission Operations Framingham</v>
          </cell>
          <cell r="H296" t="str">
            <v>120</v>
          </cell>
          <cell r="I296" t="str">
            <v>CT</v>
          </cell>
          <cell r="K296">
            <v>14670.97</v>
          </cell>
        </row>
        <row r="297">
          <cell r="A297" t="str">
            <v>O&amp;M</v>
          </cell>
          <cell r="C297">
            <v>16155</v>
          </cell>
          <cell r="D297" t="str">
            <v>16155</v>
          </cell>
          <cell r="E297" t="str">
            <v>Transmission Operations Framingham</v>
          </cell>
          <cell r="H297" t="str">
            <v>120</v>
          </cell>
          <cell r="I297" t="str">
            <v>IT</v>
          </cell>
          <cell r="J297">
            <v>15910.76</v>
          </cell>
          <cell r="K297">
            <v>1795.3</v>
          </cell>
          <cell r="L297">
            <v>25149.27</v>
          </cell>
        </row>
        <row r="298">
          <cell r="A298" t="str">
            <v>O&amp;M</v>
          </cell>
          <cell r="C298">
            <v>16155</v>
          </cell>
          <cell r="D298" t="str">
            <v>16155</v>
          </cell>
          <cell r="E298" t="str">
            <v>Transmission Operations Framingham</v>
          </cell>
          <cell r="H298" t="str">
            <v>120</v>
          </cell>
          <cell r="I298" t="str">
            <v>LT</v>
          </cell>
          <cell r="J298">
            <v>57292.17</v>
          </cell>
          <cell r="K298">
            <v>1218.22</v>
          </cell>
          <cell r="L298">
            <v>534.74</v>
          </cell>
        </row>
        <row r="299">
          <cell r="A299" t="str">
            <v>O&amp;M</v>
          </cell>
          <cell r="C299">
            <v>16155</v>
          </cell>
          <cell r="D299" t="str">
            <v>16155</v>
          </cell>
          <cell r="E299" t="str">
            <v>Transmission Operations Framingham</v>
          </cell>
          <cell r="H299" t="str">
            <v>120</v>
          </cell>
          <cell r="I299" t="str">
            <v>MT</v>
          </cell>
          <cell r="J299">
            <v>5362.28</v>
          </cell>
          <cell r="K299">
            <v>0</v>
          </cell>
        </row>
        <row r="300">
          <cell r="A300" t="str">
            <v>O&amp;M</v>
          </cell>
          <cell r="C300">
            <v>16155</v>
          </cell>
          <cell r="D300" t="str">
            <v>16155</v>
          </cell>
          <cell r="E300" t="str">
            <v>Transmission Operations Framingham</v>
          </cell>
          <cell r="H300" t="str">
            <v>120</v>
          </cell>
          <cell r="I300" t="str">
            <v>OT</v>
          </cell>
          <cell r="J300">
            <v>4751</v>
          </cell>
        </row>
        <row r="301">
          <cell r="A301" t="str">
            <v>O&amp;M</v>
          </cell>
          <cell r="C301">
            <v>16155</v>
          </cell>
          <cell r="D301" t="str">
            <v>16155</v>
          </cell>
          <cell r="E301" t="str">
            <v>Transmission Operations Framingham</v>
          </cell>
          <cell r="H301" t="str">
            <v>120</v>
          </cell>
          <cell r="I301" t="str">
            <v>TT</v>
          </cell>
          <cell r="J301">
            <v>15399.52</v>
          </cell>
          <cell r="K301">
            <v>199.44</v>
          </cell>
          <cell r="L301">
            <v>178.25</v>
          </cell>
          <cell r="M301">
            <v>25945.69</v>
          </cell>
        </row>
        <row r="302">
          <cell r="A302" t="str">
            <v>O&amp;M</v>
          </cell>
          <cell r="C302">
            <v>16160</v>
          </cell>
          <cell r="D302" t="str">
            <v>16160</v>
          </cell>
          <cell r="E302" t="str">
            <v>Transmission Operations Walpole</v>
          </cell>
          <cell r="H302" t="str">
            <v>120</v>
          </cell>
          <cell r="I302" t="str">
            <v>BT</v>
          </cell>
          <cell r="J302">
            <v>65316.11</v>
          </cell>
          <cell r="K302">
            <v>1619.43</v>
          </cell>
          <cell r="L302">
            <v>886.16</v>
          </cell>
        </row>
        <row r="303">
          <cell r="A303" t="str">
            <v>CAP</v>
          </cell>
          <cell r="C303">
            <v>16160</v>
          </cell>
          <cell r="D303" t="str">
            <v>16160</v>
          </cell>
          <cell r="E303" t="str">
            <v>Transmission Operations Walpole</v>
          </cell>
          <cell r="H303" t="str">
            <v>120</v>
          </cell>
          <cell r="I303" t="str">
            <v>CB</v>
          </cell>
          <cell r="K303">
            <v>1066.53</v>
          </cell>
          <cell r="L303">
            <v>432.93</v>
          </cell>
        </row>
        <row r="304">
          <cell r="A304" t="str">
            <v>CAP</v>
          </cell>
          <cell r="C304">
            <v>16160</v>
          </cell>
          <cell r="D304" t="str">
            <v>16160</v>
          </cell>
          <cell r="E304" t="str">
            <v>Transmission Operations Walpole</v>
          </cell>
          <cell r="H304" t="str">
            <v>120</v>
          </cell>
          <cell r="I304" t="str">
            <v>CI</v>
          </cell>
          <cell r="K304">
            <v>80566.91</v>
          </cell>
          <cell r="L304">
            <v>-54934.36</v>
          </cell>
          <cell r="M304">
            <v>3074.99</v>
          </cell>
        </row>
        <row r="305">
          <cell r="A305" t="str">
            <v>CAP</v>
          </cell>
          <cell r="C305">
            <v>16160</v>
          </cell>
          <cell r="D305" t="str">
            <v>16160</v>
          </cell>
          <cell r="E305" t="str">
            <v>Transmission Operations Walpole</v>
          </cell>
          <cell r="H305" t="str">
            <v>120</v>
          </cell>
          <cell r="I305" t="str">
            <v>CL</v>
          </cell>
          <cell r="K305">
            <v>2423.96</v>
          </cell>
          <cell r="L305">
            <v>1043.5999999999999</v>
          </cell>
        </row>
        <row r="306">
          <cell r="A306" t="str">
            <v>CAP</v>
          </cell>
          <cell r="C306">
            <v>16160</v>
          </cell>
          <cell r="D306" t="str">
            <v>16160</v>
          </cell>
          <cell r="E306" t="str">
            <v>Transmission Operations Walpole</v>
          </cell>
          <cell r="H306" t="str">
            <v>120</v>
          </cell>
          <cell r="I306" t="str">
            <v>CM</v>
          </cell>
          <cell r="K306">
            <v>7860.75</v>
          </cell>
          <cell r="L306">
            <v>16056.54</v>
          </cell>
        </row>
        <row r="307">
          <cell r="A307" t="str">
            <v>CAP</v>
          </cell>
          <cell r="C307">
            <v>16160</v>
          </cell>
          <cell r="D307" t="str">
            <v>16160</v>
          </cell>
          <cell r="E307" t="str">
            <v>Transmission Operations Walpole</v>
          </cell>
          <cell r="H307" t="str">
            <v>120</v>
          </cell>
          <cell r="I307" t="str">
            <v>CT</v>
          </cell>
          <cell r="K307">
            <v>2381.14</v>
          </cell>
          <cell r="L307">
            <v>4044.24</v>
          </cell>
        </row>
        <row r="308">
          <cell r="A308" t="str">
            <v>O&amp;M</v>
          </cell>
          <cell r="C308">
            <v>16160</v>
          </cell>
          <cell r="D308" t="str">
            <v>16160</v>
          </cell>
          <cell r="E308" t="str">
            <v>Transmission Operations Walpole</v>
          </cell>
          <cell r="H308" t="str">
            <v>120</v>
          </cell>
          <cell r="I308" t="str">
            <v>IT</v>
          </cell>
          <cell r="J308">
            <v>204651.51</v>
          </cell>
          <cell r="K308">
            <v>69376.009999999995</v>
          </cell>
          <cell r="L308">
            <v>28327.25</v>
          </cell>
        </row>
        <row r="309">
          <cell r="A309" t="str">
            <v>O&amp;M</v>
          </cell>
          <cell r="C309">
            <v>16160</v>
          </cell>
          <cell r="D309" t="str">
            <v>16160</v>
          </cell>
          <cell r="E309" t="str">
            <v>Transmission Operations Walpole</v>
          </cell>
          <cell r="H309" t="str">
            <v>120</v>
          </cell>
          <cell r="I309" t="str">
            <v>LT</v>
          </cell>
          <cell r="J309">
            <v>141698.1</v>
          </cell>
          <cell r="K309">
            <v>4760.5200000000004</v>
          </cell>
          <cell r="L309">
            <v>2538.64</v>
          </cell>
        </row>
        <row r="310">
          <cell r="A310" t="str">
            <v>O&amp;M</v>
          </cell>
          <cell r="C310">
            <v>16160</v>
          </cell>
          <cell r="D310" t="str">
            <v>16160</v>
          </cell>
          <cell r="E310" t="str">
            <v>Transmission Operations Walpole</v>
          </cell>
          <cell r="H310" t="str">
            <v>120</v>
          </cell>
          <cell r="I310" t="str">
            <v>MT</v>
          </cell>
          <cell r="J310">
            <v>-10209.94</v>
          </cell>
          <cell r="K310">
            <v>0</v>
          </cell>
          <cell r="L310">
            <v>0</v>
          </cell>
        </row>
        <row r="311">
          <cell r="A311" t="str">
            <v>O&amp;M</v>
          </cell>
          <cell r="C311">
            <v>16160</v>
          </cell>
          <cell r="D311" t="str">
            <v>16160</v>
          </cell>
          <cell r="E311" t="str">
            <v>Transmission Operations Walpole</v>
          </cell>
          <cell r="H311" t="str">
            <v>120</v>
          </cell>
          <cell r="I311" t="str">
            <v>OT</v>
          </cell>
          <cell r="J311">
            <v>136663</v>
          </cell>
        </row>
        <row r="312">
          <cell r="A312" t="str">
            <v>O&amp;M</v>
          </cell>
          <cell r="C312">
            <v>16160</v>
          </cell>
          <cell r="D312" t="str">
            <v>16160</v>
          </cell>
          <cell r="E312" t="str">
            <v>Transmission Operations Walpole</v>
          </cell>
          <cell r="H312" t="str">
            <v>120</v>
          </cell>
          <cell r="I312" t="str">
            <v>TT</v>
          </cell>
          <cell r="J312">
            <v>41137.29</v>
          </cell>
          <cell r="K312">
            <v>7141.39</v>
          </cell>
          <cell r="L312">
            <v>2796.45</v>
          </cell>
          <cell r="M312">
            <v>12267.87</v>
          </cell>
        </row>
        <row r="313">
          <cell r="A313" t="str">
            <v>O&amp;M</v>
          </cell>
          <cell r="B313" t="str">
            <v>Driscoll,Daniel C</v>
          </cell>
          <cell r="C313">
            <v>16165</v>
          </cell>
          <cell r="D313" t="str">
            <v>16165</v>
          </cell>
          <cell r="E313" t="str">
            <v>Transmission Operations Waltham</v>
          </cell>
          <cell r="F313" t="str">
            <v>Electric Operations</v>
          </cell>
          <cell r="G313" t="str">
            <v>Transmission Operations Waltham</v>
          </cell>
          <cell r="H313" t="str">
            <v>120</v>
          </cell>
          <cell r="I313" t="str">
            <v>BT</v>
          </cell>
          <cell r="J313">
            <v>18145.98</v>
          </cell>
          <cell r="K313">
            <v>221.44</v>
          </cell>
          <cell r="L313">
            <v>1871.05</v>
          </cell>
        </row>
        <row r="314">
          <cell r="A314" t="str">
            <v>CAP</v>
          </cell>
          <cell r="B314" t="str">
            <v>Driscoll,Daniel C</v>
          </cell>
          <cell r="C314">
            <v>16165</v>
          </cell>
          <cell r="D314" t="str">
            <v>16165</v>
          </cell>
          <cell r="E314" t="str">
            <v>Transmission Operations Waltham</v>
          </cell>
          <cell r="F314" t="str">
            <v>Electric Operations</v>
          </cell>
          <cell r="G314" t="str">
            <v>Transmission Operations Waltham</v>
          </cell>
          <cell r="H314" t="str">
            <v>120</v>
          </cell>
          <cell r="I314" t="str">
            <v>CB</v>
          </cell>
          <cell r="K314">
            <v>1211.7</v>
          </cell>
        </row>
        <row r="315">
          <cell r="A315" t="str">
            <v>CAP</v>
          </cell>
          <cell r="B315" t="str">
            <v>Driscoll,Daniel C</v>
          </cell>
          <cell r="C315">
            <v>16165</v>
          </cell>
          <cell r="D315" t="str">
            <v>16165</v>
          </cell>
          <cell r="E315" t="str">
            <v>Transmission Operations Waltham</v>
          </cell>
          <cell r="F315" t="str">
            <v>Electric Operations</v>
          </cell>
          <cell r="G315" t="str">
            <v>Transmission Operations Waltham</v>
          </cell>
          <cell r="H315" t="str">
            <v>120</v>
          </cell>
          <cell r="I315" t="str">
            <v>CI</v>
          </cell>
          <cell r="K315">
            <v>22216</v>
          </cell>
          <cell r="L315">
            <v>2853.2</v>
          </cell>
        </row>
        <row r="316">
          <cell r="A316" t="str">
            <v>CAP</v>
          </cell>
          <cell r="B316" t="str">
            <v>Driscoll,Daniel C</v>
          </cell>
          <cell r="C316">
            <v>16165</v>
          </cell>
          <cell r="D316" t="str">
            <v>16165</v>
          </cell>
          <cell r="E316" t="str">
            <v>Transmission Operations Waltham</v>
          </cell>
          <cell r="F316" t="str">
            <v>Electric Operations</v>
          </cell>
          <cell r="G316" t="str">
            <v>Transmission Operations Waltham</v>
          </cell>
          <cell r="H316" t="str">
            <v>120</v>
          </cell>
          <cell r="I316" t="str">
            <v>CL</v>
          </cell>
          <cell r="K316">
            <v>2839.16</v>
          </cell>
        </row>
        <row r="317">
          <cell r="A317" t="str">
            <v>CAP</v>
          </cell>
          <cell r="B317" t="str">
            <v>Driscoll,Daniel C</v>
          </cell>
          <cell r="C317">
            <v>16165</v>
          </cell>
          <cell r="D317" t="str">
            <v>16165</v>
          </cell>
          <cell r="E317" t="str">
            <v>Transmission Operations Waltham</v>
          </cell>
          <cell r="F317" t="str">
            <v>Electric Operations</v>
          </cell>
          <cell r="G317" t="str">
            <v>Transmission Operations Waltham</v>
          </cell>
          <cell r="H317" t="str">
            <v>120</v>
          </cell>
          <cell r="I317" t="str">
            <v>CT</v>
          </cell>
          <cell r="K317">
            <v>2056.2800000000002</v>
          </cell>
        </row>
        <row r="318">
          <cell r="A318" t="str">
            <v>O&amp;M</v>
          </cell>
          <cell r="B318" t="str">
            <v>Driscoll,Daniel C</v>
          </cell>
          <cell r="C318">
            <v>16165</v>
          </cell>
          <cell r="D318" t="str">
            <v>16165</v>
          </cell>
          <cell r="E318" t="str">
            <v>Transmission Operations Waltham</v>
          </cell>
          <cell r="F318" t="str">
            <v>Electric Operations</v>
          </cell>
          <cell r="G318" t="str">
            <v>Transmission Operations Waltham</v>
          </cell>
          <cell r="H318" t="str">
            <v>120</v>
          </cell>
          <cell r="I318" t="str">
            <v>IT</v>
          </cell>
          <cell r="J318">
            <v>1537.68</v>
          </cell>
          <cell r="K318">
            <v>43.56</v>
          </cell>
          <cell r="L318">
            <v>38533.54</v>
          </cell>
        </row>
        <row r="319">
          <cell r="A319" t="str">
            <v>O&amp;M</v>
          </cell>
          <cell r="B319" t="str">
            <v>Driscoll,Daniel C</v>
          </cell>
          <cell r="C319">
            <v>16165</v>
          </cell>
          <cell r="D319" t="str">
            <v>16165</v>
          </cell>
          <cell r="E319" t="str">
            <v>Transmission Operations Waltham</v>
          </cell>
          <cell r="F319" t="str">
            <v>Electric Operations</v>
          </cell>
          <cell r="G319" t="str">
            <v>Transmission Operations Waltham</v>
          </cell>
          <cell r="H319" t="str">
            <v>120</v>
          </cell>
          <cell r="I319" t="str">
            <v>LT</v>
          </cell>
          <cell r="J319">
            <v>42016.41</v>
          </cell>
          <cell r="K319">
            <v>741</v>
          </cell>
          <cell r="L319">
            <v>5367.54</v>
          </cell>
        </row>
        <row r="320">
          <cell r="A320" t="str">
            <v>O&amp;M</v>
          </cell>
          <cell r="B320" t="str">
            <v>Driscoll,Daniel C</v>
          </cell>
          <cell r="C320">
            <v>16165</v>
          </cell>
          <cell r="D320" t="str">
            <v>16165</v>
          </cell>
          <cell r="E320" t="str">
            <v>Transmission Operations Waltham</v>
          </cell>
          <cell r="F320" t="str">
            <v>Electric Operations</v>
          </cell>
          <cell r="G320" t="str">
            <v>Transmission Operations Waltham</v>
          </cell>
          <cell r="H320" t="str">
            <v>120</v>
          </cell>
          <cell r="I320" t="str">
            <v>MT</v>
          </cell>
          <cell r="K320">
            <v>0</v>
          </cell>
          <cell r="L320">
            <v>15953.17</v>
          </cell>
        </row>
        <row r="321">
          <cell r="A321" t="str">
            <v>O&amp;M</v>
          </cell>
          <cell r="B321" t="str">
            <v>Driscoll,Daniel C</v>
          </cell>
          <cell r="C321">
            <v>16165</v>
          </cell>
          <cell r="D321" t="str">
            <v>16165</v>
          </cell>
          <cell r="E321" t="str">
            <v>Transmission Operations Waltham</v>
          </cell>
          <cell r="F321" t="str">
            <v>Electric Operations</v>
          </cell>
          <cell r="G321" t="str">
            <v>Transmission Operations Waltham</v>
          </cell>
          <cell r="H321" t="str">
            <v>120</v>
          </cell>
          <cell r="I321" t="str">
            <v>OT</v>
          </cell>
          <cell r="J321">
            <v>24494</v>
          </cell>
        </row>
        <row r="322">
          <cell r="A322" t="str">
            <v>O&amp;M</v>
          </cell>
          <cell r="B322" t="str">
            <v>Driscoll,Daniel C</v>
          </cell>
          <cell r="C322">
            <v>16165</v>
          </cell>
          <cell r="D322" t="str">
            <v>16165</v>
          </cell>
          <cell r="E322" t="str">
            <v>Transmission Operations Waltham</v>
          </cell>
          <cell r="F322" t="str">
            <v>Electric Operations</v>
          </cell>
          <cell r="G322" t="str">
            <v>Transmission Operations Waltham</v>
          </cell>
          <cell r="H322" t="str">
            <v>120</v>
          </cell>
          <cell r="I322" t="str">
            <v>TT</v>
          </cell>
          <cell r="J322">
            <v>12730.01</v>
          </cell>
          <cell r="K322">
            <v>1696.86</v>
          </cell>
          <cell r="L322">
            <v>2047.79</v>
          </cell>
          <cell r="M322">
            <v>35417.29</v>
          </cell>
        </row>
        <row r="323">
          <cell r="A323" t="str">
            <v>O&amp;M</v>
          </cell>
          <cell r="C323">
            <v>16170</v>
          </cell>
          <cell r="D323" t="str">
            <v>16170</v>
          </cell>
          <cell r="E323" t="str">
            <v>Operations Mgr NB, Plym, Cape</v>
          </cell>
          <cell r="H323" t="str">
            <v>120</v>
          </cell>
          <cell r="I323" t="str">
            <v>BT</v>
          </cell>
          <cell r="J323">
            <v>1555.91</v>
          </cell>
          <cell r="K323">
            <v>3178.31</v>
          </cell>
        </row>
        <row r="324">
          <cell r="A324" t="str">
            <v>CAP</v>
          </cell>
          <cell r="C324">
            <v>16170</v>
          </cell>
          <cell r="D324" t="str">
            <v>16170</v>
          </cell>
          <cell r="E324" t="str">
            <v>OLD Operations Mgr NB, Plym, Cape</v>
          </cell>
          <cell r="H324" t="str">
            <v>120</v>
          </cell>
          <cell r="I324" t="str">
            <v>CB</v>
          </cell>
        </row>
        <row r="325">
          <cell r="A325" t="str">
            <v>CAP</v>
          </cell>
          <cell r="C325">
            <v>16170</v>
          </cell>
          <cell r="D325" t="str">
            <v>16170</v>
          </cell>
          <cell r="E325" t="str">
            <v>Operations Mgr NB, Plym, Cape</v>
          </cell>
          <cell r="H325" t="str">
            <v>120</v>
          </cell>
          <cell r="I325" t="str">
            <v>CB</v>
          </cell>
          <cell r="J325">
            <v>118.88</v>
          </cell>
        </row>
        <row r="326">
          <cell r="A326" t="str">
            <v>CAP</v>
          </cell>
          <cell r="C326">
            <v>16170</v>
          </cell>
          <cell r="D326" t="str">
            <v>16170</v>
          </cell>
          <cell r="E326" t="str">
            <v>OLD Operations Mgr NB, Plym, Cape</v>
          </cell>
          <cell r="H326" t="str">
            <v>120</v>
          </cell>
          <cell r="I326" t="str">
            <v>CL</v>
          </cell>
        </row>
        <row r="327">
          <cell r="A327" t="str">
            <v>CAP</v>
          </cell>
          <cell r="C327">
            <v>16170</v>
          </cell>
          <cell r="D327" t="str">
            <v>16170</v>
          </cell>
          <cell r="E327" t="str">
            <v>Operations Mgr NB, Plym, Cape</v>
          </cell>
          <cell r="H327" t="str">
            <v>120</v>
          </cell>
          <cell r="I327" t="str">
            <v>CL</v>
          </cell>
          <cell r="J327">
            <v>278.12</v>
          </cell>
        </row>
        <row r="328">
          <cell r="A328" t="str">
            <v>CAP</v>
          </cell>
          <cell r="C328">
            <v>16170</v>
          </cell>
          <cell r="D328" t="str">
            <v>16170</v>
          </cell>
          <cell r="E328" t="str">
            <v>Operations Mgr NB, Plym, Cape</v>
          </cell>
          <cell r="H328" t="str">
            <v>120</v>
          </cell>
          <cell r="I328" t="str">
            <v>CT</v>
          </cell>
          <cell r="J328">
            <v>231.08</v>
          </cell>
        </row>
        <row r="329">
          <cell r="A329" t="str">
            <v>O&amp;M</v>
          </cell>
          <cell r="C329">
            <v>16170</v>
          </cell>
          <cell r="D329" t="str">
            <v>16170</v>
          </cell>
          <cell r="E329" t="str">
            <v>Operations Mgr NB, Plym, Cape</v>
          </cell>
          <cell r="H329" t="str">
            <v>120</v>
          </cell>
          <cell r="I329" t="str">
            <v>IT</v>
          </cell>
          <cell r="J329">
            <v>145.78</v>
          </cell>
          <cell r="K329">
            <v>240.18</v>
          </cell>
        </row>
        <row r="330">
          <cell r="A330" t="str">
            <v>O&amp;M</v>
          </cell>
          <cell r="C330">
            <v>16170</v>
          </cell>
          <cell r="D330" t="str">
            <v>16170</v>
          </cell>
          <cell r="E330" t="str">
            <v>OLD Operations Mgr NB, Plym, Cape</v>
          </cell>
          <cell r="H330" t="str">
            <v>120</v>
          </cell>
          <cell r="I330" t="str">
            <v>LT</v>
          </cell>
          <cell r="L330">
            <v>0</v>
          </cell>
        </row>
        <row r="331">
          <cell r="A331" t="str">
            <v>O&amp;M</v>
          </cell>
          <cell r="C331">
            <v>16170</v>
          </cell>
          <cell r="D331" t="str">
            <v>16170</v>
          </cell>
          <cell r="E331" t="str">
            <v>Operations Mgr NB, Plym, Cape</v>
          </cell>
          <cell r="H331" t="str">
            <v>120</v>
          </cell>
          <cell r="I331" t="str">
            <v>LT</v>
          </cell>
          <cell r="J331">
            <v>4492.92</v>
          </cell>
          <cell r="K331">
            <v>9115.11</v>
          </cell>
        </row>
        <row r="332">
          <cell r="A332" t="str">
            <v>O&amp;M</v>
          </cell>
          <cell r="C332">
            <v>16170</v>
          </cell>
          <cell r="D332" t="str">
            <v>16170</v>
          </cell>
          <cell r="E332" t="str">
            <v>OLD Operations Mgr NB, Plym, Cape</v>
          </cell>
          <cell r="H332" t="str">
            <v>120</v>
          </cell>
          <cell r="I332" t="str">
            <v>MT</v>
          </cell>
          <cell r="L332">
            <v>2.35</v>
          </cell>
        </row>
        <row r="333">
          <cell r="A333" t="str">
            <v>O&amp;M</v>
          </cell>
          <cell r="C333">
            <v>16170</v>
          </cell>
          <cell r="D333" t="str">
            <v>16170</v>
          </cell>
          <cell r="E333" t="str">
            <v>Operations Mgr NB, Plym, Cape</v>
          </cell>
          <cell r="H333" t="str">
            <v>120</v>
          </cell>
          <cell r="I333" t="str">
            <v>MT</v>
          </cell>
          <cell r="J333">
            <v>3909.31</v>
          </cell>
          <cell r="K333">
            <v>1044.6600000000001</v>
          </cell>
          <cell r="M333">
            <v>25256.68</v>
          </cell>
        </row>
        <row r="334">
          <cell r="A334" t="str">
            <v>O&amp;M</v>
          </cell>
          <cell r="C334">
            <v>16170</v>
          </cell>
          <cell r="D334" t="str">
            <v>16170</v>
          </cell>
          <cell r="E334" t="str">
            <v>Operations Mgr NB, Plym, Cape</v>
          </cell>
          <cell r="H334" t="str">
            <v>120</v>
          </cell>
          <cell r="I334" t="str">
            <v>TT</v>
          </cell>
          <cell r="K334">
            <v>1478.48</v>
          </cell>
          <cell r="M334">
            <v>5506.6</v>
          </cell>
        </row>
        <row r="335">
          <cell r="A335" t="str">
            <v>O&amp;M</v>
          </cell>
          <cell r="C335">
            <v>16175</v>
          </cell>
          <cell r="D335" t="str">
            <v>16175</v>
          </cell>
          <cell r="E335" t="str">
            <v>Distribution Operations New Bedford</v>
          </cell>
          <cell r="H335" t="str">
            <v>120</v>
          </cell>
          <cell r="I335" t="str">
            <v>BT</v>
          </cell>
          <cell r="J335">
            <v>34.65</v>
          </cell>
        </row>
        <row r="336">
          <cell r="A336" t="str">
            <v>CAP</v>
          </cell>
          <cell r="C336">
            <v>16175</v>
          </cell>
          <cell r="D336" t="str">
            <v>16175</v>
          </cell>
          <cell r="E336" t="str">
            <v>Distribution Operations New Bedford</v>
          </cell>
          <cell r="H336" t="str">
            <v>120</v>
          </cell>
          <cell r="I336" t="str">
            <v>CT</v>
          </cell>
          <cell r="J336">
            <v>0.09</v>
          </cell>
        </row>
        <row r="337">
          <cell r="A337" t="str">
            <v>CAP</v>
          </cell>
          <cell r="C337">
            <v>16175</v>
          </cell>
          <cell r="D337" t="str">
            <v>16175</v>
          </cell>
          <cell r="E337" t="str">
            <v>Old Distribution Ops New Bedford</v>
          </cell>
          <cell r="H337" t="str">
            <v>120</v>
          </cell>
          <cell r="I337" t="str">
            <v>CT</v>
          </cell>
          <cell r="K337">
            <v>184</v>
          </cell>
        </row>
        <row r="338">
          <cell r="A338" t="str">
            <v>O&amp;M</v>
          </cell>
          <cell r="C338">
            <v>16175</v>
          </cell>
          <cell r="D338" t="str">
            <v>16175</v>
          </cell>
          <cell r="E338" t="str">
            <v>Distribution Operations New Bedford</v>
          </cell>
          <cell r="H338" t="str">
            <v>120</v>
          </cell>
          <cell r="I338" t="str">
            <v>IT</v>
          </cell>
          <cell r="J338">
            <v>2019.75</v>
          </cell>
        </row>
        <row r="339">
          <cell r="A339" t="str">
            <v>O&amp;M</v>
          </cell>
          <cell r="C339">
            <v>16175</v>
          </cell>
          <cell r="D339" t="str">
            <v>16175</v>
          </cell>
          <cell r="E339" t="str">
            <v>Distribution Operations New Bedford</v>
          </cell>
          <cell r="H339" t="str">
            <v>120</v>
          </cell>
          <cell r="I339" t="str">
            <v>LT</v>
          </cell>
          <cell r="J339">
            <v>99</v>
          </cell>
          <cell r="K339">
            <v>589.29999999999995</v>
          </cell>
        </row>
        <row r="340">
          <cell r="A340" t="str">
            <v>O&amp;M</v>
          </cell>
          <cell r="C340">
            <v>16175</v>
          </cell>
          <cell r="D340" t="str">
            <v>16175</v>
          </cell>
          <cell r="E340" t="str">
            <v>Distribution Operations New Bedford</v>
          </cell>
          <cell r="H340" t="str">
            <v>120</v>
          </cell>
          <cell r="I340" t="str">
            <v>MT</v>
          </cell>
          <cell r="J340">
            <v>329.98</v>
          </cell>
        </row>
        <row r="341">
          <cell r="A341" t="str">
            <v>O&amp;M</v>
          </cell>
          <cell r="C341">
            <v>16175</v>
          </cell>
          <cell r="D341" t="str">
            <v>16175</v>
          </cell>
          <cell r="E341" t="str">
            <v>Distribution Operations New Bedford</v>
          </cell>
          <cell r="H341" t="str">
            <v>120</v>
          </cell>
          <cell r="I341" t="str">
            <v>OT</v>
          </cell>
          <cell r="J341">
            <v>2560.36</v>
          </cell>
          <cell r="K341">
            <v>223.87</v>
          </cell>
        </row>
        <row r="342">
          <cell r="A342" t="str">
            <v>O&amp;M</v>
          </cell>
          <cell r="C342">
            <v>16175</v>
          </cell>
          <cell r="D342" t="str">
            <v>16175</v>
          </cell>
          <cell r="E342" t="str">
            <v>Old Distribution Ops New Bedford</v>
          </cell>
          <cell r="H342" t="str">
            <v>120</v>
          </cell>
          <cell r="I342" t="str">
            <v>OT</v>
          </cell>
          <cell r="L342">
            <v>201</v>
          </cell>
        </row>
        <row r="343">
          <cell r="A343" t="str">
            <v>O&amp;M</v>
          </cell>
          <cell r="C343">
            <v>16175</v>
          </cell>
          <cell r="D343" t="str">
            <v>16175</v>
          </cell>
          <cell r="E343" t="str">
            <v>Distribution Operations New Bedford</v>
          </cell>
          <cell r="H343" t="str">
            <v>120</v>
          </cell>
          <cell r="I343" t="str">
            <v>TT</v>
          </cell>
          <cell r="J343">
            <v>2220.88</v>
          </cell>
          <cell r="K343">
            <v>621.29999999999995</v>
          </cell>
          <cell r="M343">
            <v>5817.63</v>
          </cell>
        </row>
        <row r="344">
          <cell r="A344" t="str">
            <v>O&amp;M</v>
          </cell>
          <cell r="C344">
            <v>16180</v>
          </cell>
          <cell r="D344" t="str">
            <v>16180</v>
          </cell>
          <cell r="E344" t="str">
            <v>Distribution Operations Plymouth</v>
          </cell>
          <cell r="H344" t="str">
            <v>120</v>
          </cell>
          <cell r="I344" t="str">
            <v>BT</v>
          </cell>
          <cell r="J344">
            <v>159.04</v>
          </cell>
        </row>
        <row r="345">
          <cell r="A345" t="str">
            <v>O&amp;M</v>
          </cell>
          <cell r="C345">
            <v>16180</v>
          </cell>
          <cell r="D345" t="str">
            <v>16180</v>
          </cell>
          <cell r="E345" t="str">
            <v>Distribution Operations Plymouth</v>
          </cell>
          <cell r="H345" t="str">
            <v>120</v>
          </cell>
          <cell r="I345" t="str">
            <v>IT</v>
          </cell>
          <cell r="J345">
            <v>2029.17</v>
          </cell>
          <cell r="K345">
            <v>0</v>
          </cell>
          <cell r="M345">
            <v>0</v>
          </cell>
        </row>
        <row r="346">
          <cell r="A346" t="str">
            <v>O&amp;M</v>
          </cell>
          <cell r="C346">
            <v>16180</v>
          </cell>
          <cell r="D346" t="str">
            <v>16180</v>
          </cell>
          <cell r="E346" t="str">
            <v>Distribution Operations Plymouth</v>
          </cell>
          <cell r="H346" t="str">
            <v>120</v>
          </cell>
          <cell r="I346" t="str">
            <v>LT</v>
          </cell>
          <cell r="J346">
            <v>464.8</v>
          </cell>
        </row>
        <row r="347">
          <cell r="A347" t="str">
            <v>O&amp;M</v>
          </cell>
          <cell r="C347">
            <v>16180</v>
          </cell>
          <cell r="D347" t="str">
            <v>16180</v>
          </cell>
          <cell r="E347" t="str">
            <v>Distribution Operations Plymouth</v>
          </cell>
          <cell r="H347" t="str">
            <v>120</v>
          </cell>
          <cell r="I347" t="str">
            <v>TT</v>
          </cell>
          <cell r="J347">
            <v>1430.07</v>
          </cell>
          <cell r="M347">
            <v>1609.84</v>
          </cell>
        </row>
        <row r="348">
          <cell r="A348" t="str">
            <v>O&amp;M</v>
          </cell>
          <cell r="C348">
            <v>16185</v>
          </cell>
          <cell r="D348" t="str">
            <v>16185</v>
          </cell>
          <cell r="E348" t="str">
            <v>Distribution Operations Cape and Vineyard</v>
          </cell>
          <cell r="H348" t="str">
            <v>120</v>
          </cell>
          <cell r="I348" t="str">
            <v>BT</v>
          </cell>
          <cell r="J348">
            <v>621.72</v>
          </cell>
          <cell r="M348">
            <v>-10.51</v>
          </cell>
        </row>
        <row r="349">
          <cell r="A349" t="str">
            <v>O&amp;M</v>
          </cell>
          <cell r="C349">
            <v>16185</v>
          </cell>
          <cell r="D349" t="str">
            <v>16185</v>
          </cell>
          <cell r="E349" t="str">
            <v>Distribution Operations Cape and Vineyard</v>
          </cell>
          <cell r="H349" t="str">
            <v>120</v>
          </cell>
          <cell r="I349" t="str">
            <v>IT</v>
          </cell>
          <cell r="J349">
            <v>181.37</v>
          </cell>
          <cell r="K349">
            <v>0.52</v>
          </cell>
        </row>
        <row r="350">
          <cell r="A350" t="str">
            <v>O&amp;M</v>
          </cell>
          <cell r="C350">
            <v>16185</v>
          </cell>
          <cell r="D350" t="str">
            <v>16185</v>
          </cell>
          <cell r="E350" t="str">
            <v>Distribution Operations Cape and Vineyard</v>
          </cell>
          <cell r="H350" t="str">
            <v>120</v>
          </cell>
          <cell r="I350" t="str">
            <v>LT</v>
          </cell>
          <cell r="J350">
            <v>1920.68</v>
          </cell>
          <cell r="K350">
            <v>1240.79</v>
          </cell>
        </row>
        <row r="351">
          <cell r="A351" t="str">
            <v>O&amp;M</v>
          </cell>
          <cell r="C351">
            <v>16185</v>
          </cell>
          <cell r="D351" t="str">
            <v>16185</v>
          </cell>
          <cell r="E351" t="str">
            <v>Distribution Operations Cape and Vineyard</v>
          </cell>
          <cell r="H351" t="str">
            <v>120</v>
          </cell>
          <cell r="I351" t="str">
            <v>OT</v>
          </cell>
          <cell r="J351">
            <v>2237.87</v>
          </cell>
        </row>
        <row r="352">
          <cell r="A352" t="str">
            <v>O&amp;M</v>
          </cell>
          <cell r="C352">
            <v>16185</v>
          </cell>
          <cell r="D352" t="str">
            <v>16185</v>
          </cell>
          <cell r="E352" t="str">
            <v>Distribution Operations Cape and Vineyard</v>
          </cell>
          <cell r="H352" t="str">
            <v>120</v>
          </cell>
          <cell r="I352" t="str">
            <v>TT</v>
          </cell>
          <cell r="J352">
            <v>447</v>
          </cell>
        </row>
        <row r="353">
          <cell r="A353" t="str">
            <v>O&amp;M</v>
          </cell>
          <cell r="B353" t="str">
            <v>Sullivan,Stephen T</v>
          </cell>
          <cell r="C353">
            <v>16190</v>
          </cell>
          <cell r="D353" t="str">
            <v>16190</v>
          </cell>
          <cell r="E353" t="str">
            <v>Transmission Operations New Bedford</v>
          </cell>
          <cell r="F353" t="str">
            <v>Electric Operations</v>
          </cell>
          <cell r="G353" t="str">
            <v>Transmission Operations New Bedford</v>
          </cell>
          <cell r="H353" t="str">
            <v>120</v>
          </cell>
          <cell r="I353" t="str">
            <v>BT</v>
          </cell>
          <cell r="J353">
            <v>192.18</v>
          </cell>
        </row>
        <row r="354">
          <cell r="A354" t="str">
            <v>CAP</v>
          </cell>
          <cell r="B354" t="str">
            <v>Sullivan,Stephen T</v>
          </cell>
          <cell r="C354">
            <v>16190</v>
          </cell>
          <cell r="D354" t="str">
            <v>16190</v>
          </cell>
          <cell r="E354" t="str">
            <v>Transmission Operations New Bedford</v>
          </cell>
          <cell r="F354" t="str">
            <v>Electric Operations</v>
          </cell>
          <cell r="G354" t="str">
            <v>Transmission Operations New Bedford</v>
          </cell>
          <cell r="H354" t="str">
            <v>120</v>
          </cell>
          <cell r="I354" t="str">
            <v>CI</v>
          </cell>
          <cell r="K354">
            <v>11893.45</v>
          </cell>
        </row>
        <row r="355">
          <cell r="A355" t="str">
            <v>O&amp;M</v>
          </cell>
          <cell r="B355" t="str">
            <v>Sullivan,Stephen T</v>
          </cell>
          <cell r="C355">
            <v>16190</v>
          </cell>
          <cell r="D355" t="str">
            <v>16190</v>
          </cell>
          <cell r="E355" t="str">
            <v>Transmission Operations New Bedford</v>
          </cell>
          <cell r="F355" t="str">
            <v>Electric Operations</v>
          </cell>
          <cell r="G355" t="str">
            <v>Transmission Operations New Bedford</v>
          </cell>
          <cell r="H355" t="str">
            <v>120</v>
          </cell>
          <cell r="I355" t="str">
            <v>IT</v>
          </cell>
          <cell r="K355">
            <v>52357.33</v>
          </cell>
          <cell r="L355">
            <v>179939.58</v>
          </cell>
        </row>
        <row r="356">
          <cell r="A356" t="str">
            <v>O&amp;M</v>
          </cell>
          <cell r="B356" t="str">
            <v>Sullivan,Stephen T</v>
          </cell>
          <cell r="C356">
            <v>16190</v>
          </cell>
          <cell r="D356" t="str">
            <v>16190</v>
          </cell>
          <cell r="E356" t="str">
            <v>Transmission Operations New Bedford</v>
          </cell>
          <cell r="F356" t="str">
            <v>Electric Operations</v>
          </cell>
          <cell r="G356" t="str">
            <v>Transmission Operations New Bedford</v>
          </cell>
          <cell r="H356" t="str">
            <v>120</v>
          </cell>
          <cell r="I356" t="str">
            <v>LT</v>
          </cell>
          <cell r="J356">
            <v>613.63</v>
          </cell>
        </row>
        <row r="357">
          <cell r="A357" t="str">
            <v>O&amp;M</v>
          </cell>
          <cell r="B357" t="str">
            <v>Kearns, Robert A</v>
          </cell>
          <cell r="C357">
            <v>16200</v>
          </cell>
          <cell r="D357" t="str">
            <v>16200</v>
          </cell>
          <cell r="E357" t="str">
            <v>H8 - LEADERSHIP MASTER PROCESSXXX</v>
          </cell>
          <cell r="F357" t="str">
            <v>Electric Operations</v>
          </cell>
          <cell r="G357" t="str">
            <v>Project Management</v>
          </cell>
          <cell r="H357" t="str">
            <v>120</v>
          </cell>
          <cell r="I357" t="str">
            <v>BT</v>
          </cell>
          <cell r="J357">
            <v>1831.65</v>
          </cell>
          <cell r="M357">
            <v>-48.72</v>
          </cell>
        </row>
        <row r="358">
          <cell r="A358" t="str">
            <v>O&amp;M</v>
          </cell>
          <cell r="B358" t="str">
            <v>Kearns, Robert A</v>
          </cell>
          <cell r="C358">
            <v>16200</v>
          </cell>
          <cell r="D358" t="str">
            <v>16200</v>
          </cell>
          <cell r="E358" t="str">
            <v>H8 - LEADERSHIP MASTER PROCESSXXX</v>
          </cell>
          <cell r="F358" t="str">
            <v>Electric Operations</v>
          </cell>
          <cell r="G358" t="str">
            <v>Project Management</v>
          </cell>
          <cell r="H358" t="str">
            <v>120</v>
          </cell>
          <cell r="I358" t="str">
            <v>IT</v>
          </cell>
          <cell r="J358">
            <v>611.4</v>
          </cell>
        </row>
        <row r="359">
          <cell r="A359" t="str">
            <v>O&amp;M</v>
          </cell>
          <cell r="B359" t="str">
            <v>Kearns, Robert A</v>
          </cell>
          <cell r="C359">
            <v>16200</v>
          </cell>
          <cell r="D359" t="str">
            <v>16200</v>
          </cell>
          <cell r="E359" t="str">
            <v>Project Management</v>
          </cell>
          <cell r="F359" t="str">
            <v>Electric Operations</v>
          </cell>
          <cell r="G359" t="str">
            <v>Project Management</v>
          </cell>
          <cell r="H359" t="str">
            <v>120</v>
          </cell>
          <cell r="I359" t="str">
            <v>IT</v>
          </cell>
        </row>
        <row r="360">
          <cell r="A360" t="str">
            <v>O&amp;M</v>
          </cell>
          <cell r="B360" t="str">
            <v>Kearns, Robert A</v>
          </cell>
          <cell r="C360">
            <v>16200</v>
          </cell>
          <cell r="D360" t="str">
            <v>16200</v>
          </cell>
          <cell r="E360" t="str">
            <v>H8 - LEADERSHIP MASTER PROCESSXXX</v>
          </cell>
          <cell r="F360" t="str">
            <v>Electric Operations</v>
          </cell>
          <cell r="G360" t="str">
            <v>Project Management</v>
          </cell>
          <cell r="H360" t="str">
            <v>120</v>
          </cell>
          <cell r="I360" t="str">
            <v>LT</v>
          </cell>
          <cell r="J360">
            <v>5233.4399999999996</v>
          </cell>
        </row>
        <row r="361">
          <cell r="A361" t="str">
            <v>O&amp;M</v>
          </cell>
          <cell r="B361" t="str">
            <v>Kearns, Robert A</v>
          </cell>
          <cell r="C361">
            <v>16200</v>
          </cell>
          <cell r="D361" t="str">
            <v>16200</v>
          </cell>
          <cell r="E361" t="str">
            <v>H8 - LEADERSHIP MASTER PROCESSXXX</v>
          </cell>
          <cell r="F361" t="str">
            <v>Electric Operations</v>
          </cell>
          <cell r="G361" t="str">
            <v>Project Management</v>
          </cell>
          <cell r="H361" t="str">
            <v>120</v>
          </cell>
          <cell r="I361" t="str">
            <v>OT</v>
          </cell>
          <cell r="J361">
            <v>80.8</v>
          </cell>
        </row>
        <row r="362">
          <cell r="A362" t="str">
            <v>O&amp;M</v>
          </cell>
          <cell r="B362" t="str">
            <v>Sullivan,Stephen T</v>
          </cell>
          <cell r="C362">
            <v>16205</v>
          </cell>
          <cell r="D362" t="str">
            <v>16205</v>
          </cell>
          <cell r="E362" t="str">
            <v>Transmission Operations Cape and Vineyard</v>
          </cell>
          <cell r="F362" t="str">
            <v>Electric Operations</v>
          </cell>
          <cell r="G362" t="str">
            <v>Transmission Operations Cape and Vineyard</v>
          </cell>
          <cell r="H362" t="str">
            <v>120</v>
          </cell>
          <cell r="I362" t="str">
            <v>BT</v>
          </cell>
          <cell r="J362">
            <v>254.48</v>
          </cell>
        </row>
        <row r="363">
          <cell r="A363" t="str">
            <v>CAP</v>
          </cell>
          <cell r="B363" t="str">
            <v>Sullivan,Stephen T</v>
          </cell>
          <cell r="C363">
            <v>16205</v>
          </cell>
          <cell r="D363" t="str">
            <v>16205</v>
          </cell>
          <cell r="E363" t="str">
            <v>Transmission Operations Cape and Vineyard</v>
          </cell>
          <cell r="F363" t="str">
            <v>Electric Operations</v>
          </cell>
          <cell r="G363" t="str">
            <v>Transmission Operations Cape and Vineyard</v>
          </cell>
          <cell r="H363" t="str">
            <v>120</v>
          </cell>
          <cell r="I363" t="str">
            <v>CB</v>
          </cell>
          <cell r="J363">
            <v>94.83</v>
          </cell>
          <cell r="K363">
            <v>510.4</v>
          </cell>
        </row>
        <row r="364">
          <cell r="A364" t="str">
            <v>CAP</v>
          </cell>
          <cell r="B364" t="str">
            <v>Sullivan,Stephen T</v>
          </cell>
          <cell r="C364">
            <v>16205</v>
          </cell>
          <cell r="D364" t="str">
            <v>16205</v>
          </cell>
          <cell r="E364" t="str">
            <v>Transmission Operations Cape and Vineyard</v>
          </cell>
          <cell r="F364" t="str">
            <v>Electric Operations</v>
          </cell>
          <cell r="G364" t="str">
            <v>Transmission Operations Cape and Vineyard</v>
          </cell>
          <cell r="H364" t="str">
            <v>120</v>
          </cell>
          <cell r="I364" t="str">
            <v>CL</v>
          </cell>
          <cell r="J364">
            <v>215.52</v>
          </cell>
          <cell r="K364">
            <v>1160</v>
          </cell>
        </row>
        <row r="365">
          <cell r="A365" t="str">
            <v>O&amp;M</v>
          </cell>
          <cell r="B365" t="str">
            <v>Sullivan,Stephen T</v>
          </cell>
          <cell r="C365">
            <v>16205</v>
          </cell>
          <cell r="D365" t="str">
            <v>16205</v>
          </cell>
          <cell r="E365" t="str">
            <v>Transmission Operations Cape and Vineyard</v>
          </cell>
          <cell r="F365" t="str">
            <v>Electric Operations</v>
          </cell>
          <cell r="G365" t="str">
            <v>Transmission Operations Cape and Vineyard</v>
          </cell>
          <cell r="H365" t="str">
            <v>120</v>
          </cell>
          <cell r="I365" t="str">
            <v>IT</v>
          </cell>
          <cell r="J365">
            <v>2437.5</v>
          </cell>
          <cell r="L365">
            <v>6600</v>
          </cell>
        </row>
        <row r="366">
          <cell r="A366" t="str">
            <v>O&amp;M</v>
          </cell>
          <cell r="B366" t="str">
            <v>Sullivan,Stephen T</v>
          </cell>
          <cell r="C366">
            <v>16205</v>
          </cell>
          <cell r="D366" t="str">
            <v>16205</v>
          </cell>
          <cell r="E366" t="str">
            <v>Transmission Operations Cape and Vineyard</v>
          </cell>
          <cell r="F366" t="str">
            <v>Electric Operations</v>
          </cell>
          <cell r="G366" t="str">
            <v>Transmission Operations Cape and Vineyard</v>
          </cell>
          <cell r="H366" t="str">
            <v>120</v>
          </cell>
          <cell r="I366" t="str">
            <v>LT</v>
          </cell>
          <cell r="J366">
            <v>727.06</v>
          </cell>
        </row>
        <row r="367">
          <cell r="A367" t="str">
            <v>O&amp;M</v>
          </cell>
          <cell r="B367" t="str">
            <v>Sullivan,Stephen T</v>
          </cell>
          <cell r="C367">
            <v>16205</v>
          </cell>
          <cell r="D367" t="str">
            <v>16205</v>
          </cell>
          <cell r="E367" t="str">
            <v>Transmission Operations Cape and Vineyard</v>
          </cell>
          <cell r="F367" t="str">
            <v>Electric Operations</v>
          </cell>
          <cell r="G367" t="str">
            <v>Transmission Operations Cape and Vineyard</v>
          </cell>
          <cell r="H367" t="str">
            <v>120</v>
          </cell>
          <cell r="I367" t="str">
            <v>OT</v>
          </cell>
          <cell r="L367">
            <v>1666.92</v>
          </cell>
        </row>
        <row r="368">
          <cell r="A368" t="str">
            <v>O&amp;M</v>
          </cell>
          <cell r="B368" t="str">
            <v>Boudreau, Donald M</v>
          </cell>
          <cell r="C368">
            <v>16210</v>
          </cell>
          <cell r="D368" t="str">
            <v>16210</v>
          </cell>
          <cell r="E368" t="str">
            <v>Network Services, VP</v>
          </cell>
          <cell r="F368" t="str">
            <v>Electric Operations</v>
          </cell>
          <cell r="G368" t="str">
            <v>Electric Service</v>
          </cell>
          <cell r="H368" t="str">
            <v>120</v>
          </cell>
          <cell r="I368" t="str">
            <v>BT</v>
          </cell>
          <cell r="J368">
            <v>36.26</v>
          </cell>
          <cell r="M368">
            <v>-387.85</v>
          </cell>
        </row>
        <row r="369">
          <cell r="A369" t="str">
            <v>O&amp;M</v>
          </cell>
          <cell r="B369" t="str">
            <v>Boudreau, Donald M</v>
          </cell>
          <cell r="C369">
            <v>16210</v>
          </cell>
          <cell r="D369" t="str">
            <v>16210</v>
          </cell>
          <cell r="E369" t="str">
            <v>Electric Service</v>
          </cell>
          <cell r="F369" t="str">
            <v>Electric Operations</v>
          </cell>
          <cell r="G369" t="str">
            <v>Electric Service</v>
          </cell>
          <cell r="H369" t="str">
            <v>120</v>
          </cell>
          <cell r="I369" t="str">
            <v>IT</v>
          </cell>
        </row>
        <row r="370">
          <cell r="A370" t="str">
            <v>O&amp;M</v>
          </cell>
          <cell r="B370" t="str">
            <v>Boudreau, Donald M</v>
          </cell>
          <cell r="C370">
            <v>16210</v>
          </cell>
          <cell r="D370" t="str">
            <v>16210</v>
          </cell>
          <cell r="E370" t="str">
            <v>Network Services, VP</v>
          </cell>
          <cell r="F370" t="str">
            <v>Electric Operations</v>
          </cell>
          <cell r="G370" t="str">
            <v>Electric Service</v>
          </cell>
          <cell r="H370" t="str">
            <v>120</v>
          </cell>
          <cell r="I370" t="str">
            <v>IT</v>
          </cell>
          <cell r="J370">
            <v>643.5</v>
          </cell>
        </row>
        <row r="371">
          <cell r="A371" t="str">
            <v>O&amp;M</v>
          </cell>
          <cell r="B371" t="str">
            <v>Boudreau, Donald M</v>
          </cell>
          <cell r="C371">
            <v>16210</v>
          </cell>
          <cell r="D371" t="str">
            <v>16210</v>
          </cell>
          <cell r="E371" t="str">
            <v>Network Services, VP</v>
          </cell>
          <cell r="F371" t="str">
            <v>Electric Operations</v>
          </cell>
          <cell r="G371" t="str">
            <v>Electric Service</v>
          </cell>
          <cell r="H371" t="str">
            <v>120</v>
          </cell>
          <cell r="I371" t="str">
            <v>LT</v>
          </cell>
          <cell r="J371">
            <v>103.6</v>
          </cell>
        </row>
        <row r="372">
          <cell r="A372" t="str">
            <v>O&amp;M</v>
          </cell>
          <cell r="B372" t="str">
            <v>Boudreau, Donald M</v>
          </cell>
          <cell r="C372">
            <v>16210</v>
          </cell>
          <cell r="D372" t="str">
            <v>16210</v>
          </cell>
          <cell r="E372" t="str">
            <v>Electric Service</v>
          </cell>
          <cell r="F372" t="str">
            <v>Electric Operations</v>
          </cell>
          <cell r="G372" t="str">
            <v>Electric Service</v>
          </cell>
          <cell r="H372" t="str">
            <v>120</v>
          </cell>
          <cell r="I372" t="str">
            <v>MT</v>
          </cell>
        </row>
        <row r="373">
          <cell r="A373" t="str">
            <v>O&amp;M</v>
          </cell>
          <cell r="B373" t="str">
            <v>Kearns, Robert A</v>
          </cell>
          <cell r="C373">
            <v>16215</v>
          </cell>
          <cell r="D373" t="str">
            <v>16215</v>
          </cell>
          <cell r="E373" t="str">
            <v>Vegetation Management</v>
          </cell>
          <cell r="F373" t="str">
            <v>Electric Operations</v>
          </cell>
          <cell r="G373" t="str">
            <v>Vegetation Management</v>
          </cell>
          <cell r="H373" t="str">
            <v>120</v>
          </cell>
          <cell r="I373" t="str">
            <v>BT</v>
          </cell>
          <cell r="J373">
            <v>21362.28</v>
          </cell>
          <cell r="K373">
            <v>37648.36</v>
          </cell>
          <cell r="L373">
            <v>15675.04</v>
          </cell>
        </row>
        <row r="374">
          <cell r="A374" t="str">
            <v>CAP</v>
          </cell>
          <cell r="B374" t="str">
            <v>Kearns, Robert A</v>
          </cell>
          <cell r="C374">
            <v>16215</v>
          </cell>
          <cell r="D374" t="str">
            <v>16215</v>
          </cell>
          <cell r="E374" t="str">
            <v>Vegetation Management</v>
          </cell>
          <cell r="F374" t="str">
            <v>Electric Operations</v>
          </cell>
          <cell r="G374" t="str">
            <v>Vegetation Management</v>
          </cell>
          <cell r="H374" t="str">
            <v>120</v>
          </cell>
          <cell r="I374" t="str">
            <v>CI</v>
          </cell>
        </row>
        <row r="375">
          <cell r="A375" t="str">
            <v>O&amp;M</v>
          </cell>
          <cell r="B375" t="str">
            <v>Kearns, Robert A</v>
          </cell>
          <cell r="C375">
            <v>16215</v>
          </cell>
          <cell r="D375" t="str">
            <v>16215</v>
          </cell>
          <cell r="E375" t="str">
            <v>Vegetation Management</v>
          </cell>
          <cell r="F375" t="str">
            <v>Electric Operations</v>
          </cell>
          <cell r="G375" t="str">
            <v>Vegetation Management</v>
          </cell>
          <cell r="H375" t="str">
            <v>120</v>
          </cell>
          <cell r="I375" t="str">
            <v>IT</v>
          </cell>
          <cell r="J375">
            <v>2089097.89</v>
          </cell>
          <cell r="K375">
            <v>2433754.5499999998</v>
          </cell>
          <cell r="L375">
            <v>3120719.91</v>
          </cell>
        </row>
        <row r="376">
          <cell r="A376" t="str">
            <v>O&amp;M</v>
          </cell>
          <cell r="B376" t="str">
            <v>Kearns, Robert A</v>
          </cell>
          <cell r="C376">
            <v>16215</v>
          </cell>
          <cell r="D376" t="str">
            <v>16215</v>
          </cell>
          <cell r="E376" t="str">
            <v>Vegetation Management</v>
          </cell>
          <cell r="F376" t="str">
            <v>Electric Operations</v>
          </cell>
          <cell r="G376" t="str">
            <v>Vegetation Management</v>
          </cell>
          <cell r="H376" t="str">
            <v>120</v>
          </cell>
          <cell r="I376" t="str">
            <v>LT</v>
          </cell>
          <cell r="J376">
            <v>61388.91</v>
          </cell>
          <cell r="K376">
            <v>107553.17</v>
          </cell>
          <cell r="L376">
            <v>43901.57</v>
          </cell>
        </row>
        <row r="377">
          <cell r="A377" t="str">
            <v>O&amp;M</v>
          </cell>
          <cell r="B377" t="str">
            <v>Kearns, Robert A</v>
          </cell>
          <cell r="C377">
            <v>16215</v>
          </cell>
          <cell r="D377" t="str">
            <v>16215</v>
          </cell>
          <cell r="E377" t="str">
            <v>Vegetation Management</v>
          </cell>
          <cell r="F377" t="str">
            <v>Electric Operations</v>
          </cell>
          <cell r="G377" t="str">
            <v>Vegetation Management</v>
          </cell>
          <cell r="H377" t="str">
            <v>120</v>
          </cell>
          <cell r="I377" t="str">
            <v>MT</v>
          </cell>
          <cell r="J377">
            <v>0</v>
          </cell>
          <cell r="M377">
            <v>39307.379999999997</v>
          </cell>
        </row>
        <row r="378">
          <cell r="A378" t="str">
            <v>O&amp;M</v>
          </cell>
          <cell r="B378" t="str">
            <v>Kearns, Robert A</v>
          </cell>
          <cell r="C378">
            <v>16215</v>
          </cell>
          <cell r="D378" t="str">
            <v>16215</v>
          </cell>
          <cell r="E378" t="str">
            <v>Vegetation Management</v>
          </cell>
          <cell r="F378" t="str">
            <v>Electric Operations</v>
          </cell>
          <cell r="G378" t="str">
            <v>Vegetation Management</v>
          </cell>
          <cell r="H378" t="str">
            <v>120</v>
          </cell>
          <cell r="I378" t="str">
            <v>OT</v>
          </cell>
          <cell r="J378">
            <v>22270.28</v>
          </cell>
          <cell r="K378">
            <v>13978.7</v>
          </cell>
          <cell r="L378">
            <v>6162.03</v>
          </cell>
        </row>
        <row r="379">
          <cell r="A379" t="str">
            <v>O&amp;M</v>
          </cell>
          <cell r="B379" t="str">
            <v>Kearns, Robert A</v>
          </cell>
          <cell r="C379">
            <v>16215</v>
          </cell>
          <cell r="D379" t="str">
            <v>16215</v>
          </cell>
          <cell r="E379" t="str">
            <v>Vegetation Management</v>
          </cell>
          <cell r="F379" t="str">
            <v>Electric Operations</v>
          </cell>
          <cell r="G379" t="str">
            <v>Vegetation Management</v>
          </cell>
          <cell r="H379" t="str">
            <v>120</v>
          </cell>
          <cell r="I379" t="str">
            <v>TT</v>
          </cell>
          <cell r="J379">
            <v>11073.74</v>
          </cell>
          <cell r="K379">
            <v>18669.97</v>
          </cell>
          <cell r="L379">
            <v>5605.74</v>
          </cell>
        </row>
        <row r="380">
          <cell r="A380" t="str">
            <v>O&amp;M</v>
          </cell>
          <cell r="B380" t="str">
            <v>Kearns, Robert A</v>
          </cell>
          <cell r="C380">
            <v>16220</v>
          </cell>
          <cell r="D380" t="str">
            <v>16220</v>
          </cell>
          <cell r="E380" t="str">
            <v>Planning &amp; Scheduling</v>
          </cell>
          <cell r="F380" t="str">
            <v>Electric Operations</v>
          </cell>
          <cell r="G380" t="str">
            <v>Planning &amp; Scheduling</v>
          </cell>
          <cell r="H380" t="str">
            <v>120</v>
          </cell>
          <cell r="I380" t="str">
            <v>BT</v>
          </cell>
          <cell r="L380">
            <v>82461.990000000005</v>
          </cell>
        </row>
        <row r="381">
          <cell r="A381" t="str">
            <v>O&amp;M</v>
          </cell>
          <cell r="B381" t="str">
            <v>Kearns, Robert A</v>
          </cell>
          <cell r="C381">
            <v>16220</v>
          </cell>
          <cell r="D381" t="str">
            <v>16220</v>
          </cell>
          <cell r="E381" t="str">
            <v>Reimbursable Admin</v>
          </cell>
          <cell r="F381" t="str">
            <v>Electric Operations</v>
          </cell>
          <cell r="G381" t="str">
            <v>Planning &amp; Scheduling</v>
          </cell>
          <cell r="H381" t="str">
            <v>120</v>
          </cell>
          <cell r="I381" t="str">
            <v>BT</v>
          </cell>
          <cell r="J381">
            <v>85891.28</v>
          </cell>
          <cell r="K381">
            <v>139524.42000000001</v>
          </cell>
        </row>
        <row r="382">
          <cell r="A382" t="str">
            <v>CAP</v>
          </cell>
          <cell r="B382" t="str">
            <v>Kearns, Robert A</v>
          </cell>
          <cell r="C382">
            <v>16220</v>
          </cell>
          <cell r="D382" t="str">
            <v>16220</v>
          </cell>
          <cell r="E382" t="str">
            <v>Plan &amp; Sched Admin / NSTAR Com Staff</v>
          </cell>
          <cell r="F382" t="str">
            <v>Electric Operations</v>
          </cell>
          <cell r="G382" t="str">
            <v>Planning &amp; Scheduling</v>
          </cell>
          <cell r="H382" t="str">
            <v>120</v>
          </cell>
          <cell r="I382" t="str">
            <v>CB</v>
          </cell>
          <cell r="K382">
            <v>0</v>
          </cell>
        </row>
        <row r="383">
          <cell r="A383" t="str">
            <v>CAP</v>
          </cell>
          <cell r="B383" t="str">
            <v>Kearns, Robert A</v>
          </cell>
          <cell r="C383">
            <v>16220</v>
          </cell>
          <cell r="D383" t="str">
            <v>16220</v>
          </cell>
          <cell r="E383" t="str">
            <v>Planning &amp; Scheduling</v>
          </cell>
          <cell r="F383" t="str">
            <v>Electric Operations</v>
          </cell>
          <cell r="G383" t="str">
            <v>Planning &amp; Scheduling</v>
          </cell>
          <cell r="H383" t="str">
            <v>120</v>
          </cell>
          <cell r="I383" t="str">
            <v>CB</v>
          </cell>
          <cell r="L383">
            <v>272.72000000000003</v>
          </cell>
          <cell r="M383">
            <v>136.97999999999999</v>
          </cell>
        </row>
        <row r="384">
          <cell r="A384" t="str">
            <v>CAP</v>
          </cell>
          <cell r="B384" t="str">
            <v>Kearns, Robert A</v>
          </cell>
          <cell r="C384">
            <v>16220</v>
          </cell>
          <cell r="D384" t="str">
            <v>16220</v>
          </cell>
          <cell r="E384" t="str">
            <v>Reimbursable Admin</v>
          </cell>
          <cell r="F384" t="str">
            <v>Electric Operations</v>
          </cell>
          <cell r="G384" t="str">
            <v>Planning &amp; Scheduling</v>
          </cell>
          <cell r="H384" t="str">
            <v>120</v>
          </cell>
          <cell r="I384" t="str">
            <v>CB</v>
          </cell>
          <cell r="J384">
            <v>227.64</v>
          </cell>
        </row>
        <row r="385">
          <cell r="A385" t="str">
            <v>CAP</v>
          </cell>
          <cell r="B385" t="str">
            <v>Kearns, Robert A</v>
          </cell>
          <cell r="C385">
            <v>16220</v>
          </cell>
          <cell r="D385" t="str">
            <v>16220</v>
          </cell>
          <cell r="E385" t="str">
            <v>Plan &amp; Sched Admin / NSTAR Com Staff</v>
          </cell>
          <cell r="F385" t="str">
            <v>Electric Operations</v>
          </cell>
          <cell r="G385" t="str">
            <v>Planning &amp; Scheduling</v>
          </cell>
          <cell r="H385" t="str">
            <v>120</v>
          </cell>
          <cell r="I385" t="str">
            <v>CL</v>
          </cell>
          <cell r="K385">
            <v>0</v>
          </cell>
        </row>
        <row r="386">
          <cell r="A386" t="str">
            <v>CAP</v>
          </cell>
          <cell r="B386" t="str">
            <v>Kearns, Robert A</v>
          </cell>
          <cell r="C386">
            <v>16220</v>
          </cell>
          <cell r="D386" t="str">
            <v>16220</v>
          </cell>
          <cell r="E386" t="str">
            <v>Planning &amp; Scheduling</v>
          </cell>
          <cell r="F386" t="str">
            <v>Electric Operations</v>
          </cell>
          <cell r="G386" t="str">
            <v>Planning &amp; Scheduling</v>
          </cell>
          <cell r="H386" t="str">
            <v>120</v>
          </cell>
          <cell r="I386" t="str">
            <v>CL</v>
          </cell>
          <cell r="L386">
            <v>619.82000000000005</v>
          </cell>
        </row>
        <row r="387">
          <cell r="A387" t="str">
            <v>CAP</v>
          </cell>
          <cell r="B387" t="str">
            <v>Kearns, Robert A</v>
          </cell>
          <cell r="C387">
            <v>16220</v>
          </cell>
          <cell r="D387" t="str">
            <v>16220</v>
          </cell>
          <cell r="E387" t="str">
            <v>Reimbursable Admin</v>
          </cell>
          <cell r="F387" t="str">
            <v>Electric Operations</v>
          </cell>
          <cell r="G387" t="str">
            <v>Planning &amp; Scheduling</v>
          </cell>
          <cell r="H387" t="str">
            <v>120</v>
          </cell>
          <cell r="I387" t="str">
            <v>CL</v>
          </cell>
          <cell r="J387">
            <v>517.38</v>
          </cell>
        </row>
        <row r="388">
          <cell r="A388" t="str">
            <v>CAP</v>
          </cell>
          <cell r="B388" t="str">
            <v>Kearns, Robert A</v>
          </cell>
          <cell r="C388">
            <v>16220</v>
          </cell>
          <cell r="D388" t="str">
            <v>16220</v>
          </cell>
          <cell r="E388" t="str">
            <v>Planning &amp; Scheduling</v>
          </cell>
          <cell r="F388" t="str">
            <v>Electric Operations</v>
          </cell>
          <cell r="G388" t="str">
            <v>Planning &amp; Scheduling</v>
          </cell>
          <cell r="H388" t="str">
            <v>120</v>
          </cell>
          <cell r="I388" t="str">
            <v>CT</v>
          </cell>
          <cell r="L388">
            <v>309.91000000000003</v>
          </cell>
        </row>
        <row r="389">
          <cell r="A389" t="str">
            <v>CAP</v>
          </cell>
          <cell r="B389" t="str">
            <v>Kearns, Robert A</v>
          </cell>
          <cell r="C389">
            <v>16220</v>
          </cell>
          <cell r="D389" t="str">
            <v>16220</v>
          </cell>
          <cell r="E389" t="str">
            <v>Reimbursable Admin</v>
          </cell>
          <cell r="F389" t="str">
            <v>Electric Operations</v>
          </cell>
          <cell r="G389" t="str">
            <v>Planning &amp; Scheduling</v>
          </cell>
          <cell r="H389" t="str">
            <v>120</v>
          </cell>
          <cell r="I389" t="str">
            <v>CT</v>
          </cell>
          <cell r="J389">
            <v>583.53</v>
          </cell>
        </row>
        <row r="390">
          <cell r="A390" t="str">
            <v>O&amp;M</v>
          </cell>
          <cell r="B390" t="str">
            <v>Kearns, Robert A</v>
          </cell>
          <cell r="C390">
            <v>16220</v>
          </cell>
          <cell r="D390" t="str">
            <v>16220</v>
          </cell>
          <cell r="E390" t="str">
            <v>Planning &amp; Scheduling</v>
          </cell>
          <cell r="F390" t="str">
            <v>Electric Operations</v>
          </cell>
          <cell r="G390" t="str">
            <v>Planning &amp; Scheduling</v>
          </cell>
          <cell r="H390" t="str">
            <v>120</v>
          </cell>
          <cell r="I390" t="str">
            <v>IT</v>
          </cell>
          <cell r="L390">
            <v>2775.31</v>
          </cell>
        </row>
        <row r="391">
          <cell r="A391" t="str">
            <v>O&amp;M</v>
          </cell>
          <cell r="B391" t="str">
            <v>Kearns, Robert A</v>
          </cell>
          <cell r="C391">
            <v>16220</v>
          </cell>
          <cell r="D391" t="str">
            <v>16220</v>
          </cell>
          <cell r="E391" t="str">
            <v>Reimbursable Admin</v>
          </cell>
          <cell r="F391" t="str">
            <v>Electric Operations</v>
          </cell>
          <cell r="G391" t="str">
            <v>Planning &amp; Scheduling</v>
          </cell>
          <cell r="H391" t="str">
            <v>120</v>
          </cell>
          <cell r="I391" t="str">
            <v>IT</v>
          </cell>
          <cell r="J391">
            <v>3158.97</v>
          </cell>
          <cell r="K391">
            <v>11186.21</v>
          </cell>
        </row>
        <row r="392">
          <cell r="A392" t="str">
            <v>O&amp;M</v>
          </cell>
          <cell r="B392" t="str">
            <v>Kearns, Robert A</v>
          </cell>
          <cell r="C392">
            <v>16220</v>
          </cell>
          <cell r="D392" t="str">
            <v>16220</v>
          </cell>
          <cell r="E392" t="str">
            <v>Planning &amp; Scheduling</v>
          </cell>
          <cell r="F392" t="str">
            <v>Electric Operations</v>
          </cell>
          <cell r="G392" t="str">
            <v>Planning &amp; Scheduling</v>
          </cell>
          <cell r="H392" t="str">
            <v>120</v>
          </cell>
          <cell r="I392" t="str">
            <v>LT</v>
          </cell>
          <cell r="L392">
            <v>234315.04</v>
          </cell>
        </row>
        <row r="393">
          <cell r="A393" t="str">
            <v>O&amp;M</v>
          </cell>
          <cell r="B393" t="str">
            <v>Kearns, Robert A</v>
          </cell>
          <cell r="C393">
            <v>16220</v>
          </cell>
          <cell r="D393" t="str">
            <v>16220</v>
          </cell>
          <cell r="E393" t="str">
            <v>Reimbursable Admin</v>
          </cell>
          <cell r="F393" t="str">
            <v>Electric Operations</v>
          </cell>
          <cell r="G393" t="str">
            <v>Planning &amp; Scheduling</v>
          </cell>
          <cell r="H393" t="str">
            <v>120</v>
          </cell>
          <cell r="I393" t="str">
            <v>LT</v>
          </cell>
          <cell r="J393">
            <v>263507.01</v>
          </cell>
          <cell r="K393">
            <v>406498.11</v>
          </cell>
        </row>
        <row r="394">
          <cell r="A394" t="str">
            <v>O&amp;M</v>
          </cell>
          <cell r="B394" t="str">
            <v>Kearns, Robert A</v>
          </cell>
          <cell r="C394">
            <v>16220</v>
          </cell>
          <cell r="D394" t="str">
            <v>16220</v>
          </cell>
          <cell r="E394" t="str">
            <v>Reimbursable Admin</v>
          </cell>
          <cell r="F394" t="str">
            <v>Electric Operations</v>
          </cell>
          <cell r="G394" t="str">
            <v>Planning &amp; Scheduling</v>
          </cell>
          <cell r="H394" t="str">
            <v>120</v>
          </cell>
          <cell r="I394" t="str">
            <v>MT</v>
          </cell>
          <cell r="J394">
            <v>443.57</v>
          </cell>
          <cell r="M394">
            <v>-24978.34</v>
          </cell>
        </row>
        <row r="395">
          <cell r="A395" t="str">
            <v>O&amp;M</v>
          </cell>
          <cell r="B395" t="str">
            <v>Kearns, Robert A</v>
          </cell>
          <cell r="C395">
            <v>16220</v>
          </cell>
          <cell r="D395" t="str">
            <v>16220</v>
          </cell>
          <cell r="E395" t="str">
            <v>Planning &amp; Scheduling</v>
          </cell>
          <cell r="F395" t="str">
            <v>Electric Operations</v>
          </cell>
          <cell r="G395" t="str">
            <v>Planning &amp; Scheduling</v>
          </cell>
          <cell r="H395" t="str">
            <v>120</v>
          </cell>
          <cell r="I395" t="str">
            <v>OT</v>
          </cell>
          <cell r="L395">
            <v>53750.99</v>
          </cell>
        </row>
        <row r="396">
          <cell r="A396" t="str">
            <v>O&amp;M</v>
          </cell>
          <cell r="B396" t="str">
            <v>Kearns, Robert A</v>
          </cell>
          <cell r="C396">
            <v>16220</v>
          </cell>
          <cell r="D396" t="str">
            <v>16220</v>
          </cell>
          <cell r="E396" t="str">
            <v>Reimbursable Admin</v>
          </cell>
          <cell r="F396" t="str">
            <v>Electric Operations</v>
          </cell>
          <cell r="G396" t="str">
            <v>Planning &amp; Scheduling</v>
          </cell>
          <cell r="H396" t="str">
            <v>120</v>
          </cell>
          <cell r="I396" t="str">
            <v>OT</v>
          </cell>
          <cell r="J396">
            <v>0</v>
          </cell>
          <cell r="K396">
            <v>0</v>
          </cell>
          <cell r="M396">
            <v>92292.800000000003</v>
          </cell>
        </row>
        <row r="397">
          <cell r="A397" t="str">
            <v>O&amp;M</v>
          </cell>
          <cell r="B397" t="str">
            <v>Kearns, Robert A</v>
          </cell>
          <cell r="C397">
            <v>16220</v>
          </cell>
          <cell r="D397" t="str">
            <v>16220</v>
          </cell>
          <cell r="E397" t="str">
            <v>Planning &amp; Scheduling</v>
          </cell>
          <cell r="F397" t="str">
            <v>Electric Operations</v>
          </cell>
          <cell r="G397" t="str">
            <v>Planning &amp; Scheduling</v>
          </cell>
          <cell r="H397" t="str">
            <v>120</v>
          </cell>
          <cell r="I397" t="str">
            <v>TT</v>
          </cell>
          <cell r="L397">
            <v>702.6</v>
          </cell>
        </row>
        <row r="398">
          <cell r="A398" t="str">
            <v>O&amp;M</v>
          </cell>
          <cell r="B398" t="str">
            <v>Kearns, Robert A</v>
          </cell>
          <cell r="C398">
            <v>16220</v>
          </cell>
          <cell r="D398" t="str">
            <v>16220</v>
          </cell>
          <cell r="E398" t="str">
            <v>Reimbursable Admin</v>
          </cell>
          <cell r="F398" t="str">
            <v>Electric Operations</v>
          </cell>
          <cell r="G398" t="str">
            <v>Planning &amp; Scheduling</v>
          </cell>
          <cell r="H398" t="str">
            <v>120</v>
          </cell>
          <cell r="I398" t="str">
            <v>TT</v>
          </cell>
          <cell r="J398">
            <v>208.61</v>
          </cell>
          <cell r="K398">
            <v>1401.95</v>
          </cell>
        </row>
        <row r="399">
          <cell r="A399" t="str">
            <v>O&amp;M</v>
          </cell>
          <cell r="B399" t="str">
            <v>Kearns, Robert A</v>
          </cell>
          <cell r="C399">
            <v>16225</v>
          </cell>
          <cell r="D399" t="str">
            <v>16225</v>
          </cell>
          <cell r="E399" t="str">
            <v>4 KV</v>
          </cell>
          <cell r="F399" t="str">
            <v>Electric Operations</v>
          </cell>
          <cell r="G399" t="str">
            <v>Conduit/Digsafe</v>
          </cell>
          <cell r="H399" t="str">
            <v>120</v>
          </cell>
          <cell r="I399" t="str">
            <v>BT</v>
          </cell>
          <cell r="J399">
            <v>13860.18</v>
          </cell>
        </row>
        <row r="400">
          <cell r="A400" t="str">
            <v>CAP</v>
          </cell>
          <cell r="B400" t="str">
            <v>Kearns, Robert A</v>
          </cell>
          <cell r="C400">
            <v>16225</v>
          </cell>
          <cell r="D400" t="str">
            <v>16225</v>
          </cell>
          <cell r="E400" t="str">
            <v>4 KV</v>
          </cell>
          <cell r="F400" t="str">
            <v>Electric Operations</v>
          </cell>
          <cell r="G400" t="str">
            <v>Conduit/Digsafe</v>
          </cell>
          <cell r="H400" t="str">
            <v>120</v>
          </cell>
          <cell r="I400" t="str">
            <v>CB</v>
          </cell>
          <cell r="J400">
            <v>102411.86</v>
          </cell>
          <cell r="K400">
            <v>9767.6200000000008</v>
          </cell>
          <cell r="L400">
            <v>0</v>
          </cell>
          <cell r="M400">
            <v>311.5</v>
          </cell>
        </row>
        <row r="401">
          <cell r="A401" t="str">
            <v>CAP</v>
          </cell>
          <cell r="B401" t="str">
            <v>Kearns, Robert A</v>
          </cell>
          <cell r="C401">
            <v>16225</v>
          </cell>
          <cell r="D401" t="str">
            <v>16225</v>
          </cell>
          <cell r="E401" t="str">
            <v>4 KV</v>
          </cell>
          <cell r="F401" t="str">
            <v>Electric Operations</v>
          </cell>
          <cell r="G401" t="str">
            <v>Conduit/Digsafe</v>
          </cell>
          <cell r="H401" t="str">
            <v>120</v>
          </cell>
          <cell r="I401" t="str">
            <v>CI</v>
          </cell>
          <cell r="J401">
            <v>315684.94</v>
          </cell>
          <cell r="K401">
            <v>596504.79</v>
          </cell>
          <cell r="L401">
            <v>0</v>
          </cell>
        </row>
        <row r="402">
          <cell r="A402" t="str">
            <v>CAP</v>
          </cell>
          <cell r="B402" t="str">
            <v>Kearns, Robert A</v>
          </cell>
          <cell r="C402">
            <v>16225</v>
          </cell>
          <cell r="D402" t="str">
            <v>16225</v>
          </cell>
          <cell r="E402" t="str">
            <v>4 KV</v>
          </cell>
          <cell r="F402" t="str">
            <v>Electric Operations</v>
          </cell>
          <cell r="G402" t="str">
            <v>Conduit/Digsafe</v>
          </cell>
          <cell r="H402" t="str">
            <v>120</v>
          </cell>
          <cell r="I402" t="str">
            <v>CL</v>
          </cell>
          <cell r="J402">
            <v>230305.95</v>
          </cell>
          <cell r="K402">
            <v>22800.12</v>
          </cell>
          <cell r="L402">
            <v>0</v>
          </cell>
        </row>
        <row r="403">
          <cell r="A403" t="str">
            <v>CAP</v>
          </cell>
          <cell r="B403" t="str">
            <v>Kearns, Robert A</v>
          </cell>
          <cell r="C403">
            <v>16225</v>
          </cell>
          <cell r="D403" t="str">
            <v>16225</v>
          </cell>
          <cell r="E403" t="str">
            <v>4 KV</v>
          </cell>
          <cell r="F403" t="str">
            <v>Electric Operations</v>
          </cell>
          <cell r="G403" t="str">
            <v>Conduit/Digsafe</v>
          </cell>
          <cell r="H403" t="str">
            <v>120</v>
          </cell>
          <cell r="I403" t="str">
            <v>CM</v>
          </cell>
          <cell r="J403">
            <v>168946.75</v>
          </cell>
          <cell r="K403">
            <v>131167.94</v>
          </cell>
          <cell r="L403">
            <v>1072.0999999999999</v>
          </cell>
        </row>
        <row r="404">
          <cell r="A404" t="str">
            <v>CAP</v>
          </cell>
          <cell r="B404" t="str">
            <v>Kearns, Robert A</v>
          </cell>
          <cell r="C404">
            <v>16225</v>
          </cell>
          <cell r="D404" t="str">
            <v>16225</v>
          </cell>
          <cell r="E404" t="str">
            <v>4 KV</v>
          </cell>
          <cell r="F404" t="str">
            <v>Electric Operations</v>
          </cell>
          <cell r="G404" t="str">
            <v>Conduit/Digsafe</v>
          </cell>
          <cell r="H404" t="str">
            <v>120</v>
          </cell>
          <cell r="I404" t="str">
            <v>CT</v>
          </cell>
          <cell r="J404">
            <v>62853.05</v>
          </cell>
          <cell r="K404">
            <v>3770.91</v>
          </cell>
          <cell r="L404">
            <v>522.54</v>
          </cell>
        </row>
        <row r="405">
          <cell r="A405" t="str">
            <v>O&amp;M</v>
          </cell>
          <cell r="B405" t="str">
            <v>Kearns, Robert A</v>
          </cell>
          <cell r="C405">
            <v>16225</v>
          </cell>
          <cell r="D405" t="str">
            <v>16225</v>
          </cell>
          <cell r="E405" t="str">
            <v>4 KV</v>
          </cell>
          <cell r="F405" t="str">
            <v>Electric Operations</v>
          </cell>
          <cell r="G405" t="str">
            <v>Conduit/Digsafe</v>
          </cell>
          <cell r="H405" t="str">
            <v>120</v>
          </cell>
          <cell r="I405" t="str">
            <v>IT</v>
          </cell>
          <cell r="J405">
            <v>7892.07</v>
          </cell>
          <cell r="K405">
            <v>0</v>
          </cell>
        </row>
        <row r="406">
          <cell r="A406" t="str">
            <v>O&amp;M</v>
          </cell>
          <cell r="B406" t="str">
            <v>Kearns, Robert A</v>
          </cell>
          <cell r="C406">
            <v>16225</v>
          </cell>
          <cell r="D406" t="str">
            <v>16225</v>
          </cell>
          <cell r="E406" t="str">
            <v>4 KV</v>
          </cell>
          <cell r="F406" t="str">
            <v>Electric Operations</v>
          </cell>
          <cell r="G406" t="str">
            <v>Conduit/Digsafe</v>
          </cell>
          <cell r="H406" t="str">
            <v>120</v>
          </cell>
          <cell r="I406" t="str">
            <v>LT</v>
          </cell>
          <cell r="J406">
            <v>37245.71</v>
          </cell>
        </row>
        <row r="407">
          <cell r="A407" t="str">
            <v>O&amp;M</v>
          </cell>
          <cell r="B407" t="str">
            <v>Kearns, Robert A</v>
          </cell>
          <cell r="C407">
            <v>16225</v>
          </cell>
          <cell r="D407" t="str">
            <v>16225</v>
          </cell>
          <cell r="E407" t="str">
            <v>4 KV</v>
          </cell>
          <cell r="F407" t="str">
            <v>Electric Operations</v>
          </cell>
          <cell r="G407" t="str">
            <v>Conduit/Digsafe</v>
          </cell>
          <cell r="H407" t="str">
            <v>120</v>
          </cell>
          <cell r="I407" t="str">
            <v>MT</v>
          </cell>
          <cell r="J407">
            <v>1048.48</v>
          </cell>
          <cell r="M407">
            <v>58424.35</v>
          </cell>
        </row>
        <row r="408">
          <cell r="A408" t="str">
            <v>O&amp;M</v>
          </cell>
          <cell r="B408" t="str">
            <v>Kearns, Robert A</v>
          </cell>
          <cell r="C408">
            <v>16225</v>
          </cell>
          <cell r="D408" t="str">
            <v>16225</v>
          </cell>
          <cell r="E408" t="str">
            <v>4 KV</v>
          </cell>
          <cell r="F408" t="str">
            <v>Electric Operations</v>
          </cell>
          <cell r="G408" t="str">
            <v>Conduit/Digsafe</v>
          </cell>
          <cell r="H408" t="str">
            <v>120</v>
          </cell>
          <cell r="I408" t="str">
            <v>OT</v>
          </cell>
          <cell r="J408">
            <v>3855.76</v>
          </cell>
          <cell r="K408">
            <v>9369.85</v>
          </cell>
          <cell r="L408">
            <v>4039.88</v>
          </cell>
        </row>
        <row r="409">
          <cell r="A409" t="str">
            <v>O&amp;M</v>
          </cell>
          <cell r="B409" t="str">
            <v>Kearns, Robert A</v>
          </cell>
          <cell r="C409">
            <v>16225</v>
          </cell>
          <cell r="D409" t="str">
            <v>16225</v>
          </cell>
          <cell r="E409" t="str">
            <v>4 KV</v>
          </cell>
          <cell r="F409" t="str">
            <v>Electric Operations</v>
          </cell>
          <cell r="G409" t="str">
            <v>Conduit/Digsafe</v>
          </cell>
          <cell r="H409" t="str">
            <v>120</v>
          </cell>
          <cell r="I409" t="str">
            <v>TT</v>
          </cell>
          <cell r="J409">
            <v>3852.25</v>
          </cell>
        </row>
        <row r="410">
          <cell r="A410" t="str">
            <v>O&amp;M</v>
          </cell>
          <cell r="B410" t="str">
            <v>Kearns, Robert A</v>
          </cell>
          <cell r="C410">
            <v>16230</v>
          </cell>
          <cell r="D410" t="str">
            <v>16230</v>
          </cell>
          <cell r="E410" t="str">
            <v>PSS Admin</v>
          </cell>
          <cell r="F410" t="str">
            <v>Electric Operations</v>
          </cell>
          <cell r="G410" t="str">
            <v>Station &amp; Trans Const</v>
          </cell>
          <cell r="H410" t="str">
            <v>120</v>
          </cell>
          <cell r="I410" t="str">
            <v>BT</v>
          </cell>
          <cell r="J410">
            <v>-226.99</v>
          </cell>
        </row>
        <row r="411">
          <cell r="A411" t="str">
            <v>CAP</v>
          </cell>
          <cell r="B411" t="str">
            <v>Kearns, Robert A</v>
          </cell>
          <cell r="C411">
            <v>16230</v>
          </cell>
          <cell r="D411" t="str">
            <v>16230</v>
          </cell>
          <cell r="E411" t="str">
            <v>PSS Admin</v>
          </cell>
          <cell r="F411" t="str">
            <v>Electric Operations</v>
          </cell>
          <cell r="G411" t="str">
            <v>Station &amp; Trans Const</v>
          </cell>
          <cell r="H411" t="str">
            <v>120</v>
          </cell>
          <cell r="I411" t="str">
            <v>CI</v>
          </cell>
          <cell r="J411">
            <v>508.14</v>
          </cell>
          <cell r="M411">
            <v>2224</v>
          </cell>
        </row>
        <row r="412">
          <cell r="A412" t="str">
            <v>CAP</v>
          </cell>
          <cell r="B412" t="str">
            <v>Kearns, Robert A</v>
          </cell>
          <cell r="C412">
            <v>16230</v>
          </cell>
          <cell r="D412" t="str">
            <v>16230</v>
          </cell>
          <cell r="E412" t="str">
            <v>PSS Admin</v>
          </cell>
          <cell r="F412" t="str">
            <v>Electric Operations</v>
          </cell>
          <cell r="G412" t="str">
            <v>Station &amp; Trans Const</v>
          </cell>
          <cell r="H412" t="str">
            <v>120</v>
          </cell>
          <cell r="I412" t="str">
            <v>CT</v>
          </cell>
          <cell r="J412">
            <v>293.36</v>
          </cell>
        </row>
        <row r="413">
          <cell r="A413" t="str">
            <v>O&amp;M</v>
          </cell>
          <cell r="B413" t="str">
            <v>Kearns, Robert A</v>
          </cell>
          <cell r="C413">
            <v>16230</v>
          </cell>
          <cell r="D413" t="str">
            <v>16230</v>
          </cell>
          <cell r="E413" t="str">
            <v>PSS Admin</v>
          </cell>
          <cell r="F413" t="str">
            <v>Electric Operations</v>
          </cell>
          <cell r="G413" t="str">
            <v>Station &amp; Trans Const</v>
          </cell>
          <cell r="H413" t="str">
            <v>120</v>
          </cell>
          <cell r="I413" t="str">
            <v>LT</v>
          </cell>
          <cell r="J413">
            <v>1.23</v>
          </cell>
          <cell r="M413">
            <v>3222.38</v>
          </cell>
        </row>
        <row r="414">
          <cell r="A414" t="str">
            <v>O&amp;M</v>
          </cell>
          <cell r="B414" t="str">
            <v>Kearns, Robert A</v>
          </cell>
          <cell r="C414">
            <v>16230</v>
          </cell>
          <cell r="D414" t="str">
            <v>16230</v>
          </cell>
          <cell r="E414" t="str">
            <v>PSS Admin</v>
          </cell>
          <cell r="F414" t="str">
            <v>Electric Operations</v>
          </cell>
          <cell r="G414" t="str">
            <v>Station &amp; Trans Const</v>
          </cell>
          <cell r="H414" t="str">
            <v>120</v>
          </cell>
          <cell r="I414" t="str">
            <v>TT</v>
          </cell>
          <cell r="J414">
            <v>0</v>
          </cell>
        </row>
        <row r="415">
          <cell r="A415" t="str">
            <v>O&amp;M</v>
          </cell>
          <cell r="B415" t="str">
            <v>Kearns, Robert A</v>
          </cell>
          <cell r="C415">
            <v>16235</v>
          </cell>
          <cell r="D415" t="str">
            <v>16235</v>
          </cell>
          <cell r="E415" t="str">
            <v>Cust Projects &amp; Admin</v>
          </cell>
          <cell r="F415" t="str">
            <v>Electric Operations</v>
          </cell>
          <cell r="G415" t="str">
            <v>Cust Projects &amp; Admin</v>
          </cell>
          <cell r="H415" t="str">
            <v>120</v>
          </cell>
          <cell r="I415" t="str">
            <v>BT</v>
          </cell>
        </row>
        <row r="416">
          <cell r="A416" t="str">
            <v>O&amp;M</v>
          </cell>
          <cell r="B416" t="str">
            <v>Kearns, Robert A</v>
          </cell>
          <cell r="C416">
            <v>16235</v>
          </cell>
          <cell r="D416" t="str">
            <v>16235</v>
          </cell>
          <cell r="E416" t="str">
            <v>Fiber Admin</v>
          </cell>
          <cell r="F416" t="str">
            <v>Electric Operations</v>
          </cell>
          <cell r="G416" t="str">
            <v>Cust Projects &amp; Admin</v>
          </cell>
          <cell r="H416" t="str">
            <v>120</v>
          </cell>
          <cell r="I416" t="str">
            <v>BT</v>
          </cell>
          <cell r="J416">
            <v>-47.95</v>
          </cell>
          <cell r="K416">
            <v>0</v>
          </cell>
        </row>
        <row r="417">
          <cell r="A417" t="str">
            <v>CAP</v>
          </cell>
          <cell r="B417" t="str">
            <v>Kearns, Robert A</v>
          </cell>
          <cell r="C417">
            <v>16235</v>
          </cell>
          <cell r="D417" t="str">
            <v>16235</v>
          </cell>
          <cell r="E417" t="str">
            <v>Fiber Admin</v>
          </cell>
          <cell r="F417" t="str">
            <v>Electric Operations</v>
          </cell>
          <cell r="G417" t="str">
            <v>Cust Projects &amp; Admin</v>
          </cell>
          <cell r="H417" t="str">
            <v>120</v>
          </cell>
          <cell r="I417" t="str">
            <v>CB</v>
          </cell>
          <cell r="K417">
            <v>-0.62</v>
          </cell>
          <cell r="L417">
            <v>0.62</v>
          </cell>
          <cell r="M417">
            <v>-23.1</v>
          </cell>
        </row>
        <row r="418">
          <cell r="A418" t="str">
            <v>CAP</v>
          </cell>
          <cell r="B418" t="str">
            <v>Kearns, Robert A</v>
          </cell>
          <cell r="C418">
            <v>16235</v>
          </cell>
          <cell r="D418" t="str">
            <v>16235</v>
          </cell>
          <cell r="E418" t="str">
            <v>Fiber Admin</v>
          </cell>
          <cell r="F418" t="str">
            <v>Electric Operations</v>
          </cell>
          <cell r="G418" t="str">
            <v>Cust Projects &amp; Admin</v>
          </cell>
          <cell r="H418" t="str">
            <v>120</v>
          </cell>
          <cell r="I418" t="str">
            <v>CL</v>
          </cell>
          <cell r="K418">
            <v>0</v>
          </cell>
        </row>
        <row r="419">
          <cell r="A419" t="str">
            <v>CAP</v>
          </cell>
          <cell r="B419" t="str">
            <v>Kearns, Robert A</v>
          </cell>
          <cell r="C419">
            <v>16235</v>
          </cell>
          <cell r="D419" t="str">
            <v>16235</v>
          </cell>
          <cell r="E419" t="str">
            <v>Fiber Admin</v>
          </cell>
          <cell r="F419" t="str">
            <v>Electric Operations</v>
          </cell>
          <cell r="G419" t="str">
            <v>Cust Projects &amp; Admin</v>
          </cell>
          <cell r="H419" t="str">
            <v>120</v>
          </cell>
          <cell r="I419" t="str">
            <v>CT</v>
          </cell>
          <cell r="J419">
            <v>28.83</v>
          </cell>
        </row>
        <row r="420">
          <cell r="A420" t="str">
            <v>O&amp;M</v>
          </cell>
          <cell r="B420" t="str">
            <v>Kearns, Robert A</v>
          </cell>
          <cell r="C420">
            <v>16235</v>
          </cell>
          <cell r="D420" t="str">
            <v>16235</v>
          </cell>
          <cell r="E420" t="str">
            <v>Cust Projects &amp; Admin</v>
          </cell>
          <cell r="F420" t="str">
            <v>Electric Operations</v>
          </cell>
          <cell r="G420" t="str">
            <v>Cust Projects &amp; Admin</v>
          </cell>
          <cell r="H420" t="str">
            <v>120</v>
          </cell>
          <cell r="I420" t="str">
            <v>IT</v>
          </cell>
        </row>
        <row r="421">
          <cell r="A421" t="str">
            <v>O&amp;M</v>
          </cell>
          <cell r="B421" t="str">
            <v>Kearns, Robert A</v>
          </cell>
          <cell r="C421">
            <v>16235</v>
          </cell>
          <cell r="D421" t="str">
            <v>16235</v>
          </cell>
          <cell r="E421" t="str">
            <v>Fiber Admin</v>
          </cell>
          <cell r="F421" t="str">
            <v>Electric Operations</v>
          </cell>
          <cell r="G421" t="str">
            <v>Cust Projects &amp; Admin</v>
          </cell>
          <cell r="H421" t="str">
            <v>120</v>
          </cell>
          <cell r="I421" t="str">
            <v>LT</v>
          </cell>
          <cell r="J421">
            <v>-32.520000000000003</v>
          </cell>
          <cell r="K421">
            <v>0</v>
          </cell>
        </row>
        <row r="422">
          <cell r="A422" t="str">
            <v>O&amp;M</v>
          </cell>
          <cell r="B422" t="str">
            <v>Kearns, Robert A</v>
          </cell>
          <cell r="C422">
            <v>16235</v>
          </cell>
          <cell r="D422" t="str">
            <v>16235</v>
          </cell>
          <cell r="E422" t="str">
            <v>Fiber Admin</v>
          </cell>
          <cell r="F422" t="str">
            <v>Electric Operations</v>
          </cell>
          <cell r="G422" t="str">
            <v>Cust Projects &amp; Admin</v>
          </cell>
          <cell r="H422" t="str">
            <v>120</v>
          </cell>
          <cell r="I422" t="str">
            <v>TT</v>
          </cell>
          <cell r="J422">
            <v>32.520000000000003</v>
          </cell>
          <cell r="M422">
            <v>350.64</v>
          </cell>
        </row>
        <row r="423">
          <cell r="A423" t="str">
            <v>O&amp;M</v>
          </cell>
          <cell r="C423">
            <v>16240</v>
          </cell>
          <cell r="D423" t="str">
            <v>16240</v>
          </cell>
          <cell r="E423" t="str">
            <v>Field Support Admin</v>
          </cell>
          <cell r="H423" t="str">
            <v>120</v>
          </cell>
          <cell r="I423" t="str">
            <v>BT</v>
          </cell>
          <cell r="J423">
            <v>34867.35</v>
          </cell>
          <cell r="K423">
            <v>288.27999999999997</v>
          </cell>
        </row>
        <row r="424">
          <cell r="A424" t="str">
            <v>CAP</v>
          </cell>
          <cell r="C424">
            <v>16240</v>
          </cell>
          <cell r="D424" t="str">
            <v>16240</v>
          </cell>
          <cell r="E424" t="str">
            <v>Field Support Admin</v>
          </cell>
          <cell r="H424" t="str">
            <v>120</v>
          </cell>
          <cell r="I424" t="str">
            <v>CB</v>
          </cell>
          <cell r="J424">
            <v>2632.68</v>
          </cell>
          <cell r="M424">
            <v>204.45</v>
          </cell>
        </row>
        <row r="425">
          <cell r="A425" t="str">
            <v>CAP</v>
          </cell>
          <cell r="C425">
            <v>16240</v>
          </cell>
          <cell r="D425" t="str">
            <v>16240</v>
          </cell>
          <cell r="E425" t="str">
            <v>Field Support Admin</v>
          </cell>
          <cell r="H425" t="str">
            <v>120</v>
          </cell>
          <cell r="I425" t="str">
            <v>CI</v>
          </cell>
          <cell r="L425">
            <v>149.57</v>
          </cell>
        </row>
        <row r="426">
          <cell r="A426" t="str">
            <v>CAP</v>
          </cell>
          <cell r="C426">
            <v>16240</v>
          </cell>
          <cell r="D426" t="str">
            <v>16240</v>
          </cell>
          <cell r="E426" t="str">
            <v>Field Support Admin</v>
          </cell>
          <cell r="H426" t="str">
            <v>120</v>
          </cell>
          <cell r="I426" t="str">
            <v>CL</v>
          </cell>
          <cell r="J426">
            <v>5984.87</v>
          </cell>
        </row>
        <row r="427">
          <cell r="A427" t="str">
            <v>CAP</v>
          </cell>
          <cell r="C427">
            <v>16240</v>
          </cell>
          <cell r="D427" t="str">
            <v>16240</v>
          </cell>
          <cell r="E427" t="str">
            <v>Field Support Admin</v>
          </cell>
          <cell r="H427" t="str">
            <v>120</v>
          </cell>
          <cell r="I427" t="str">
            <v>CT</v>
          </cell>
          <cell r="J427">
            <v>238.15</v>
          </cell>
        </row>
        <row r="428">
          <cell r="A428" t="str">
            <v>O&amp;M</v>
          </cell>
          <cell r="C428">
            <v>16240</v>
          </cell>
          <cell r="D428" t="str">
            <v>16240</v>
          </cell>
          <cell r="E428" t="str">
            <v>Field Support Admin</v>
          </cell>
          <cell r="H428" t="str">
            <v>120</v>
          </cell>
          <cell r="I428" t="str">
            <v>IT</v>
          </cell>
          <cell r="J428">
            <v>3486.12</v>
          </cell>
          <cell r="K428">
            <v>1580.35</v>
          </cell>
        </row>
        <row r="429">
          <cell r="A429" t="str">
            <v>O&amp;M</v>
          </cell>
          <cell r="C429">
            <v>16240</v>
          </cell>
          <cell r="D429" t="str">
            <v>16240</v>
          </cell>
          <cell r="E429" t="str">
            <v>Field Support Admin</v>
          </cell>
          <cell r="H429" t="str">
            <v>120</v>
          </cell>
          <cell r="I429" t="str">
            <v>LT</v>
          </cell>
          <cell r="J429">
            <v>100631.98</v>
          </cell>
          <cell r="K429">
            <v>823.68</v>
          </cell>
        </row>
        <row r="430">
          <cell r="A430" t="str">
            <v>O&amp;M</v>
          </cell>
          <cell r="C430">
            <v>16240</v>
          </cell>
          <cell r="D430" t="str">
            <v>16240</v>
          </cell>
          <cell r="E430" t="str">
            <v>Field Support Admin</v>
          </cell>
          <cell r="H430" t="str">
            <v>120</v>
          </cell>
          <cell r="I430" t="str">
            <v>OT</v>
          </cell>
          <cell r="J430">
            <v>0</v>
          </cell>
        </row>
        <row r="431">
          <cell r="A431" t="str">
            <v>O&amp;M</v>
          </cell>
          <cell r="C431">
            <v>16240</v>
          </cell>
          <cell r="D431" t="str">
            <v>16240</v>
          </cell>
          <cell r="E431" t="str">
            <v>Field Support Admin</v>
          </cell>
          <cell r="H431" t="str">
            <v>120</v>
          </cell>
          <cell r="I431" t="str">
            <v>TT</v>
          </cell>
          <cell r="J431">
            <v>380.43</v>
          </cell>
          <cell r="M431">
            <v>7356.56</v>
          </cell>
        </row>
        <row r="432">
          <cell r="A432" t="str">
            <v>O&amp;M</v>
          </cell>
          <cell r="B432" t="str">
            <v>Tzimorangas,John G</v>
          </cell>
          <cell r="C432">
            <v>16245</v>
          </cell>
          <cell r="D432" t="str">
            <v>16245</v>
          </cell>
          <cell r="E432" t="str">
            <v>Field Support Beco</v>
          </cell>
          <cell r="F432" t="str">
            <v>Electric Operations</v>
          </cell>
          <cell r="G432" t="str">
            <v>Sub Station Operations Field Support</v>
          </cell>
          <cell r="H432" t="str">
            <v>120</v>
          </cell>
          <cell r="I432" t="str">
            <v>BT</v>
          </cell>
          <cell r="J432">
            <v>748823.94</v>
          </cell>
        </row>
        <row r="433">
          <cell r="A433" t="str">
            <v>O&amp;M</v>
          </cell>
          <cell r="B433" t="str">
            <v>Tzimorangas,John G</v>
          </cell>
          <cell r="C433">
            <v>16245</v>
          </cell>
          <cell r="D433" t="str">
            <v>16245</v>
          </cell>
          <cell r="E433" t="str">
            <v>Field Support Distribution NSTAR</v>
          </cell>
          <cell r="F433" t="str">
            <v>Electric Operations</v>
          </cell>
          <cell r="G433" t="str">
            <v>Sub Station Operations Field Support</v>
          </cell>
          <cell r="H433" t="str">
            <v>120</v>
          </cell>
          <cell r="I433" t="str">
            <v>BT</v>
          </cell>
          <cell r="K433">
            <v>662443.13</v>
          </cell>
        </row>
        <row r="434">
          <cell r="A434" t="str">
            <v>O&amp;M</v>
          </cell>
          <cell r="B434" t="str">
            <v>Tzimorangas,John G</v>
          </cell>
          <cell r="C434">
            <v>16245</v>
          </cell>
          <cell r="D434" t="str">
            <v>16245</v>
          </cell>
          <cell r="E434" t="str">
            <v>Sub Station Operations Field Support</v>
          </cell>
          <cell r="F434" t="str">
            <v>Electric Operations</v>
          </cell>
          <cell r="G434" t="str">
            <v>Sub Station Operations Field Support</v>
          </cell>
          <cell r="H434" t="str">
            <v>120</v>
          </cell>
          <cell r="I434" t="str">
            <v>BT</v>
          </cell>
          <cell r="L434">
            <v>747764.3</v>
          </cell>
        </row>
        <row r="435">
          <cell r="A435" t="str">
            <v>CAP</v>
          </cell>
          <cell r="B435" t="str">
            <v>Tzimorangas,John G</v>
          </cell>
          <cell r="C435">
            <v>16245</v>
          </cell>
          <cell r="D435" t="str">
            <v>16245</v>
          </cell>
          <cell r="E435" t="str">
            <v>Field Support Beco</v>
          </cell>
          <cell r="F435" t="str">
            <v>Electric Operations</v>
          </cell>
          <cell r="G435" t="str">
            <v>Sub Station Operations Field Support</v>
          </cell>
          <cell r="H435" t="str">
            <v>120</v>
          </cell>
          <cell r="I435" t="str">
            <v>CB</v>
          </cell>
          <cell r="J435">
            <v>26709.33</v>
          </cell>
        </row>
        <row r="436">
          <cell r="A436" t="str">
            <v>CAP</v>
          </cell>
          <cell r="B436" t="str">
            <v>Tzimorangas,John G</v>
          </cell>
          <cell r="C436">
            <v>16245</v>
          </cell>
          <cell r="D436" t="str">
            <v>16245</v>
          </cell>
          <cell r="E436" t="str">
            <v>Field Support Distribution NSTAR</v>
          </cell>
          <cell r="F436" t="str">
            <v>Electric Operations</v>
          </cell>
          <cell r="G436" t="str">
            <v>Sub Station Operations Field Support</v>
          </cell>
          <cell r="H436" t="str">
            <v>120</v>
          </cell>
          <cell r="I436" t="str">
            <v>CB</v>
          </cell>
          <cell r="K436">
            <v>9634.52</v>
          </cell>
        </row>
        <row r="437">
          <cell r="A437" t="str">
            <v>CAP</v>
          </cell>
          <cell r="B437" t="str">
            <v>Tzimorangas,John G</v>
          </cell>
          <cell r="C437">
            <v>16245</v>
          </cell>
          <cell r="D437" t="str">
            <v>16245</v>
          </cell>
          <cell r="E437" t="str">
            <v>Sub Station Operations Field Support</v>
          </cell>
          <cell r="F437" t="str">
            <v>Electric Operations</v>
          </cell>
          <cell r="G437" t="str">
            <v>Sub Station Operations Field Support</v>
          </cell>
          <cell r="H437" t="str">
            <v>120</v>
          </cell>
          <cell r="I437" t="str">
            <v>CB</v>
          </cell>
          <cell r="L437">
            <v>15359</v>
          </cell>
        </row>
        <row r="438">
          <cell r="A438" t="str">
            <v>CAP</v>
          </cell>
          <cell r="B438" t="str">
            <v>Tzimorangas,John G</v>
          </cell>
          <cell r="C438">
            <v>16245</v>
          </cell>
          <cell r="D438" t="str">
            <v>16245</v>
          </cell>
          <cell r="E438" t="str">
            <v>Field Support Beco</v>
          </cell>
          <cell r="F438" t="str">
            <v>Electric Operations</v>
          </cell>
          <cell r="G438" t="str">
            <v>Sub Station Operations Field Support</v>
          </cell>
          <cell r="H438" t="str">
            <v>120</v>
          </cell>
          <cell r="I438" t="str">
            <v>CI</v>
          </cell>
          <cell r="J438">
            <v>1444710.37</v>
          </cell>
        </row>
        <row r="439">
          <cell r="A439" t="str">
            <v>CAP</v>
          </cell>
          <cell r="B439" t="str">
            <v>Tzimorangas,John G</v>
          </cell>
          <cell r="C439">
            <v>16245</v>
          </cell>
          <cell r="D439" t="str">
            <v>16245</v>
          </cell>
          <cell r="E439" t="str">
            <v>Field Support Distribution NSTAR</v>
          </cell>
          <cell r="F439" t="str">
            <v>Electric Operations</v>
          </cell>
          <cell r="G439" t="str">
            <v>Sub Station Operations Field Support</v>
          </cell>
          <cell r="H439" t="str">
            <v>120</v>
          </cell>
          <cell r="I439" t="str">
            <v>CI</v>
          </cell>
          <cell r="K439">
            <v>21327.73</v>
          </cell>
          <cell r="M439">
            <v>45813.56</v>
          </cell>
        </row>
        <row r="440">
          <cell r="A440" t="str">
            <v>CAP</v>
          </cell>
          <cell r="B440" t="str">
            <v>Tzimorangas,John G</v>
          </cell>
          <cell r="C440">
            <v>16245</v>
          </cell>
          <cell r="D440" t="str">
            <v>16245</v>
          </cell>
          <cell r="E440" t="str">
            <v>Sub Station Operations Field Support</v>
          </cell>
          <cell r="F440" t="str">
            <v>Electric Operations</v>
          </cell>
          <cell r="G440" t="str">
            <v>Sub Station Operations Field Support</v>
          </cell>
          <cell r="H440" t="str">
            <v>120</v>
          </cell>
          <cell r="I440" t="str">
            <v>CI</v>
          </cell>
          <cell r="L440">
            <v>5399.8</v>
          </cell>
          <cell r="M440">
            <v>59581.8</v>
          </cell>
        </row>
        <row r="441">
          <cell r="A441" t="str">
            <v>CAP</v>
          </cell>
          <cell r="B441" t="str">
            <v>Tzimorangas,John G</v>
          </cell>
          <cell r="C441">
            <v>16245</v>
          </cell>
          <cell r="D441" t="str">
            <v>16245</v>
          </cell>
          <cell r="E441" t="str">
            <v>Field Support Beco</v>
          </cell>
          <cell r="F441" t="str">
            <v>Electric Operations</v>
          </cell>
          <cell r="G441" t="str">
            <v>Sub Station Operations Field Support</v>
          </cell>
          <cell r="H441" t="str">
            <v>120</v>
          </cell>
          <cell r="I441" t="str">
            <v>CL</v>
          </cell>
          <cell r="J441">
            <v>61584.36</v>
          </cell>
        </row>
        <row r="442">
          <cell r="A442" t="str">
            <v>CAP</v>
          </cell>
          <cell r="B442" t="str">
            <v>Tzimorangas,John G</v>
          </cell>
          <cell r="C442">
            <v>16245</v>
          </cell>
          <cell r="D442" t="str">
            <v>16245</v>
          </cell>
          <cell r="E442" t="str">
            <v>Field Support Distribution NSTAR</v>
          </cell>
          <cell r="F442" t="str">
            <v>Electric Operations</v>
          </cell>
          <cell r="G442" t="str">
            <v>Sub Station Operations Field Support</v>
          </cell>
          <cell r="H442" t="str">
            <v>120</v>
          </cell>
          <cell r="I442" t="str">
            <v>CL</v>
          </cell>
          <cell r="K442">
            <v>21903.05</v>
          </cell>
        </row>
        <row r="443">
          <cell r="A443" t="str">
            <v>CAP</v>
          </cell>
          <cell r="B443" t="str">
            <v>Tzimorangas,John G</v>
          </cell>
          <cell r="C443">
            <v>16245</v>
          </cell>
          <cell r="D443" t="str">
            <v>16245</v>
          </cell>
          <cell r="E443" t="str">
            <v>Sub Station Operations Field Support</v>
          </cell>
          <cell r="F443" t="str">
            <v>Electric Operations</v>
          </cell>
          <cell r="G443" t="str">
            <v>Sub Station Operations Field Support</v>
          </cell>
          <cell r="H443" t="str">
            <v>120</v>
          </cell>
          <cell r="I443" t="str">
            <v>CL</v>
          </cell>
          <cell r="L443">
            <v>34873.21</v>
          </cell>
        </row>
        <row r="444">
          <cell r="A444" t="str">
            <v>CAP</v>
          </cell>
          <cell r="B444" t="str">
            <v>Tzimorangas,John G</v>
          </cell>
          <cell r="C444">
            <v>16245</v>
          </cell>
          <cell r="D444" t="str">
            <v>16245</v>
          </cell>
          <cell r="E444" t="str">
            <v>Field Support Beco</v>
          </cell>
          <cell r="F444" t="str">
            <v>Electric Operations</v>
          </cell>
          <cell r="G444" t="str">
            <v>Sub Station Operations Field Support</v>
          </cell>
          <cell r="H444" t="str">
            <v>120</v>
          </cell>
          <cell r="I444" t="str">
            <v>CM</v>
          </cell>
          <cell r="J444">
            <v>16143.28</v>
          </cell>
        </row>
        <row r="445">
          <cell r="A445" t="str">
            <v>CAP</v>
          </cell>
          <cell r="B445" t="str">
            <v>Tzimorangas,John G</v>
          </cell>
          <cell r="C445">
            <v>16245</v>
          </cell>
          <cell r="D445" t="str">
            <v>16245</v>
          </cell>
          <cell r="E445" t="str">
            <v>Field Support Distribution NSTAR</v>
          </cell>
          <cell r="F445" t="str">
            <v>Electric Operations</v>
          </cell>
          <cell r="G445" t="str">
            <v>Sub Station Operations Field Support</v>
          </cell>
          <cell r="H445" t="str">
            <v>120</v>
          </cell>
          <cell r="I445" t="str">
            <v>CM</v>
          </cell>
          <cell r="K445">
            <v>412.84</v>
          </cell>
        </row>
        <row r="446">
          <cell r="A446" t="str">
            <v>CAP</v>
          </cell>
          <cell r="B446" t="str">
            <v>Tzimorangas,John G</v>
          </cell>
          <cell r="C446">
            <v>16245</v>
          </cell>
          <cell r="D446" t="str">
            <v>16245</v>
          </cell>
          <cell r="E446" t="str">
            <v>Sub Station Operations Field Support</v>
          </cell>
          <cell r="F446" t="str">
            <v>Electric Operations</v>
          </cell>
          <cell r="G446" t="str">
            <v>Sub Station Operations Field Support</v>
          </cell>
          <cell r="H446" t="str">
            <v>120</v>
          </cell>
          <cell r="I446" t="str">
            <v>CM</v>
          </cell>
          <cell r="L446">
            <v>227280</v>
          </cell>
        </row>
        <row r="447">
          <cell r="A447" t="str">
            <v>CAP</v>
          </cell>
          <cell r="B447" t="str">
            <v>Tzimorangas,John G</v>
          </cell>
          <cell r="C447">
            <v>16245</v>
          </cell>
          <cell r="D447" t="str">
            <v>16245</v>
          </cell>
          <cell r="E447" t="str">
            <v>Field Support Beco</v>
          </cell>
          <cell r="F447" t="str">
            <v>Electric Operations</v>
          </cell>
          <cell r="G447" t="str">
            <v>Sub Station Operations Field Support</v>
          </cell>
          <cell r="H447" t="str">
            <v>120</v>
          </cell>
          <cell r="I447" t="str">
            <v>CT</v>
          </cell>
          <cell r="J447">
            <v>43562.85</v>
          </cell>
        </row>
        <row r="448">
          <cell r="A448" t="str">
            <v>CAP</v>
          </cell>
          <cell r="B448" t="str">
            <v>Tzimorangas,John G</v>
          </cell>
          <cell r="C448">
            <v>16245</v>
          </cell>
          <cell r="D448" t="str">
            <v>16245</v>
          </cell>
          <cell r="E448" t="str">
            <v>Field Support Distribution NSTAR</v>
          </cell>
          <cell r="F448" t="str">
            <v>Electric Operations</v>
          </cell>
          <cell r="G448" t="str">
            <v>Sub Station Operations Field Support</v>
          </cell>
          <cell r="H448" t="str">
            <v>120</v>
          </cell>
          <cell r="I448" t="str">
            <v>CT</v>
          </cell>
          <cell r="K448">
            <v>8165.67</v>
          </cell>
        </row>
        <row r="449">
          <cell r="A449" t="str">
            <v>CAP</v>
          </cell>
          <cell r="B449" t="str">
            <v>Tzimorangas,John G</v>
          </cell>
          <cell r="C449">
            <v>16245</v>
          </cell>
          <cell r="D449" t="str">
            <v>16245</v>
          </cell>
          <cell r="E449" t="str">
            <v>Sub Station Operations Field Support</v>
          </cell>
          <cell r="F449" t="str">
            <v>Electric Operations</v>
          </cell>
          <cell r="G449" t="str">
            <v>Sub Station Operations Field Support</v>
          </cell>
          <cell r="H449" t="str">
            <v>120</v>
          </cell>
          <cell r="I449" t="str">
            <v>CT</v>
          </cell>
          <cell r="L449">
            <v>1342.38</v>
          </cell>
        </row>
        <row r="450">
          <cell r="A450" t="str">
            <v>O&amp;M</v>
          </cell>
          <cell r="B450" t="str">
            <v>Tzimorangas,John G</v>
          </cell>
          <cell r="C450">
            <v>16245</v>
          </cell>
          <cell r="D450" t="str">
            <v>16245</v>
          </cell>
          <cell r="E450" t="str">
            <v>Field Support Beco</v>
          </cell>
          <cell r="F450" t="str">
            <v>Electric Operations</v>
          </cell>
          <cell r="G450" t="str">
            <v>Sub Station Operations Field Support</v>
          </cell>
          <cell r="H450" t="str">
            <v>120</v>
          </cell>
          <cell r="I450" t="str">
            <v>IT</v>
          </cell>
          <cell r="J450">
            <v>1322145.4099999999</v>
          </cell>
        </row>
        <row r="451">
          <cell r="A451" t="str">
            <v>O&amp;M</v>
          </cell>
          <cell r="B451" t="str">
            <v>Tzimorangas,John G</v>
          </cell>
          <cell r="C451">
            <v>16245</v>
          </cell>
          <cell r="D451" t="str">
            <v>16245</v>
          </cell>
          <cell r="E451" t="str">
            <v>Field Support Distribution NSTAR</v>
          </cell>
          <cell r="F451" t="str">
            <v>Electric Operations</v>
          </cell>
          <cell r="G451" t="str">
            <v>Sub Station Operations Field Support</v>
          </cell>
          <cell r="H451" t="str">
            <v>120</v>
          </cell>
          <cell r="I451" t="str">
            <v>IT</v>
          </cell>
          <cell r="K451">
            <v>352702.16</v>
          </cell>
        </row>
        <row r="452">
          <cell r="A452" t="str">
            <v>O&amp;M</v>
          </cell>
          <cell r="B452" t="str">
            <v>Tzimorangas,John G</v>
          </cell>
          <cell r="C452">
            <v>16245</v>
          </cell>
          <cell r="D452" t="str">
            <v>16245</v>
          </cell>
          <cell r="E452" t="str">
            <v>Sub Station Operations Field Support</v>
          </cell>
          <cell r="F452" t="str">
            <v>Electric Operations</v>
          </cell>
          <cell r="G452" t="str">
            <v>Sub Station Operations Field Support</v>
          </cell>
          <cell r="H452" t="str">
            <v>120</v>
          </cell>
          <cell r="I452" t="str">
            <v>IT</v>
          </cell>
          <cell r="L452">
            <v>335814.48</v>
          </cell>
        </row>
        <row r="453">
          <cell r="A453" t="str">
            <v>O&amp;M</v>
          </cell>
          <cell r="B453" t="str">
            <v>Tzimorangas,John G</v>
          </cell>
          <cell r="C453">
            <v>16245</v>
          </cell>
          <cell r="D453" t="str">
            <v>16245</v>
          </cell>
          <cell r="E453" t="str">
            <v>Field Support Beco</v>
          </cell>
          <cell r="F453" t="str">
            <v>Electric Operations</v>
          </cell>
          <cell r="G453" t="str">
            <v>Sub Station Operations Field Support</v>
          </cell>
          <cell r="H453" t="str">
            <v>120</v>
          </cell>
          <cell r="I453" t="str">
            <v>LT</v>
          </cell>
          <cell r="J453">
            <v>2099737.94</v>
          </cell>
        </row>
        <row r="454">
          <cell r="A454" t="str">
            <v>O&amp;M</v>
          </cell>
          <cell r="B454" t="str">
            <v>Tzimorangas,John G</v>
          </cell>
          <cell r="C454">
            <v>16245</v>
          </cell>
          <cell r="D454" t="str">
            <v>16245</v>
          </cell>
          <cell r="E454" t="str">
            <v>Field Support Distribution NSTAR</v>
          </cell>
          <cell r="F454" t="str">
            <v>Electric Operations</v>
          </cell>
          <cell r="G454" t="str">
            <v>Sub Station Operations Field Support</v>
          </cell>
          <cell r="H454" t="str">
            <v>120</v>
          </cell>
          <cell r="I454" t="str">
            <v>LT</v>
          </cell>
          <cell r="K454">
            <v>1914434.41</v>
          </cell>
        </row>
        <row r="455">
          <cell r="A455" t="str">
            <v>O&amp;M</v>
          </cell>
          <cell r="B455" t="str">
            <v>Tzimorangas,John G</v>
          </cell>
          <cell r="C455">
            <v>16245</v>
          </cell>
          <cell r="D455" t="str">
            <v>16245</v>
          </cell>
          <cell r="E455" t="str">
            <v>Sub Station Operations Field Support</v>
          </cell>
          <cell r="F455" t="str">
            <v>Electric Operations</v>
          </cell>
          <cell r="G455" t="str">
            <v>Sub Station Operations Field Support</v>
          </cell>
          <cell r="H455" t="str">
            <v>120</v>
          </cell>
          <cell r="I455" t="str">
            <v>LT</v>
          </cell>
          <cell r="L455">
            <v>2153334.19</v>
          </cell>
        </row>
        <row r="456">
          <cell r="A456" t="str">
            <v>O&amp;M</v>
          </cell>
          <cell r="B456" t="str">
            <v>Tzimorangas,John G</v>
          </cell>
          <cell r="C456">
            <v>16245</v>
          </cell>
          <cell r="D456" t="str">
            <v>16245</v>
          </cell>
          <cell r="E456" t="str">
            <v>Field Support Beco</v>
          </cell>
          <cell r="F456" t="str">
            <v>Electric Operations</v>
          </cell>
          <cell r="G456" t="str">
            <v>Sub Station Operations Field Support</v>
          </cell>
          <cell r="H456" t="str">
            <v>120</v>
          </cell>
          <cell r="I456" t="str">
            <v>MT</v>
          </cell>
          <cell r="J456">
            <v>159069.15</v>
          </cell>
          <cell r="M456">
            <v>-130345.16</v>
          </cell>
        </row>
        <row r="457">
          <cell r="A457" t="str">
            <v>O&amp;M</v>
          </cell>
          <cell r="B457" t="str">
            <v>Tzimorangas,John G</v>
          </cell>
          <cell r="C457">
            <v>16245</v>
          </cell>
          <cell r="D457" t="str">
            <v>16245</v>
          </cell>
          <cell r="E457" t="str">
            <v>Field Support Distribution NSTAR</v>
          </cell>
          <cell r="F457" t="str">
            <v>Electric Operations</v>
          </cell>
          <cell r="G457" t="str">
            <v>Sub Station Operations Field Support</v>
          </cell>
          <cell r="H457" t="str">
            <v>120</v>
          </cell>
          <cell r="I457" t="str">
            <v>MT</v>
          </cell>
          <cell r="K457">
            <v>68890</v>
          </cell>
          <cell r="M457">
            <v>-50958.86</v>
          </cell>
        </row>
        <row r="458">
          <cell r="A458" t="str">
            <v>O&amp;M</v>
          </cell>
          <cell r="B458" t="str">
            <v>Tzimorangas,John G</v>
          </cell>
          <cell r="C458">
            <v>16245</v>
          </cell>
          <cell r="D458" t="str">
            <v>16245</v>
          </cell>
          <cell r="E458" t="str">
            <v>Sub Station Operations Field Support</v>
          </cell>
          <cell r="F458" t="str">
            <v>Electric Operations</v>
          </cell>
          <cell r="G458" t="str">
            <v>Sub Station Operations Field Support</v>
          </cell>
          <cell r="H458" t="str">
            <v>120</v>
          </cell>
          <cell r="I458" t="str">
            <v>MT</v>
          </cell>
          <cell r="L458">
            <v>36411.5</v>
          </cell>
          <cell r="M458">
            <v>35113.54</v>
          </cell>
        </row>
        <row r="459">
          <cell r="A459" t="str">
            <v>O&amp;M</v>
          </cell>
          <cell r="B459" t="str">
            <v>Tzimorangas,John G</v>
          </cell>
          <cell r="C459">
            <v>16245</v>
          </cell>
          <cell r="D459" t="str">
            <v>16245</v>
          </cell>
          <cell r="E459" t="str">
            <v>Field Support Beco</v>
          </cell>
          <cell r="F459" t="str">
            <v>Electric Operations</v>
          </cell>
          <cell r="G459" t="str">
            <v>Sub Station Operations Field Support</v>
          </cell>
          <cell r="H459" t="str">
            <v>120</v>
          </cell>
          <cell r="I459" t="str">
            <v>OT</v>
          </cell>
          <cell r="J459">
            <v>219182.32</v>
          </cell>
        </row>
        <row r="460">
          <cell r="A460" t="str">
            <v>O&amp;M</v>
          </cell>
          <cell r="B460" t="str">
            <v>Tzimorangas,John G</v>
          </cell>
          <cell r="C460">
            <v>16245</v>
          </cell>
          <cell r="D460" t="str">
            <v>16245</v>
          </cell>
          <cell r="E460" t="str">
            <v>Field Support Distribution NSTAR</v>
          </cell>
          <cell r="F460" t="str">
            <v>Electric Operations</v>
          </cell>
          <cell r="G460" t="str">
            <v>Sub Station Operations Field Support</v>
          </cell>
          <cell r="H460" t="str">
            <v>120</v>
          </cell>
          <cell r="I460" t="str">
            <v>OT</v>
          </cell>
          <cell r="K460">
            <v>376176.14</v>
          </cell>
        </row>
        <row r="461">
          <cell r="A461" t="str">
            <v>O&amp;M</v>
          </cell>
          <cell r="B461" t="str">
            <v>Tzimorangas,John G</v>
          </cell>
          <cell r="C461">
            <v>16245</v>
          </cell>
          <cell r="D461" t="str">
            <v>16245</v>
          </cell>
          <cell r="E461" t="str">
            <v>Sub Station Operations Field Support</v>
          </cell>
          <cell r="F461" t="str">
            <v>Electric Operations</v>
          </cell>
          <cell r="G461" t="str">
            <v>Sub Station Operations Field Support</v>
          </cell>
          <cell r="H461" t="str">
            <v>120</v>
          </cell>
          <cell r="I461" t="str">
            <v>OT</v>
          </cell>
          <cell r="L461">
            <v>329836.39</v>
          </cell>
          <cell r="M461">
            <v>127543.3</v>
          </cell>
        </row>
        <row r="462">
          <cell r="A462" t="str">
            <v>O&amp;M</v>
          </cell>
          <cell r="B462" t="str">
            <v>Tzimorangas,John G</v>
          </cell>
          <cell r="C462">
            <v>16245</v>
          </cell>
          <cell r="D462" t="str">
            <v>16245</v>
          </cell>
          <cell r="E462" t="str">
            <v>Field Support Beco</v>
          </cell>
          <cell r="F462" t="str">
            <v>Electric Operations</v>
          </cell>
          <cell r="G462" t="str">
            <v>Sub Station Operations Field Support</v>
          </cell>
          <cell r="H462" t="str">
            <v>120</v>
          </cell>
          <cell r="I462" t="str">
            <v>TT</v>
          </cell>
          <cell r="J462">
            <v>357588.41</v>
          </cell>
          <cell r="M462">
            <v>480.32</v>
          </cell>
        </row>
        <row r="463">
          <cell r="A463" t="str">
            <v>O&amp;M</v>
          </cell>
          <cell r="B463" t="str">
            <v>Tzimorangas,John G</v>
          </cell>
          <cell r="C463">
            <v>16245</v>
          </cell>
          <cell r="D463" t="str">
            <v>16245</v>
          </cell>
          <cell r="E463" t="str">
            <v>Field Support Distribution NSTAR</v>
          </cell>
          <cell r="F463" t="str">
            <v>Electric Operations</v>
          </cell>
          <cell r="G463" t="str">
            <v>Sub Station Operations Field Support</v>
          </cell>
          <cell r="H463" t="str">
            <v>120</v>
          </cell>
          <cell r="I463" t="str">
            <v>TT</v>
          </cell>
          <cell r="K463">
            <v>147228.31</v>
          </cell>
          <cell r="M463">
            <v>5886</v>
          </cell>
        </row>
        <row r="464">
          <cell r="A464" t="str">
            <v>O&amp;M</v>
          </cell>
          <cell r="B464" t="str">
            <v>Tzimorangas,John G</v>
          </cell>
          <cell r="C464">
            <v>16245</v>
          </cell>
          <cell r="D464" t="str">
            <v>16245</v>
          </cell>
          <cell r="E464" t="str">
            <v>Sub Station Operations Field Support</v>
          </cell>
          <cell r="F464" t="str">
            <v>Electric Operations</v>
          </cell>
          <cell r="G464" t="str">
            <v>Sub Station Operations Field Support</v>
          </cell>
          <cell r="H464" t="str">
            <v>120</v>
          </cell>
          <cell r="I464" t="str">
            <v>TT</v>
          </cell>
          <cell r="L464">
            <v>277576.13</v>
          </cell>
        </row>
        <row r="465">
          <cell r="A465" t="str">
            <v>O&amp;M</v>
          </cell>
          <cell r="C465">
            <v>16250</v>
          </cell>
          <cell r="D465" t="str">
            <v>16250</v>
          </cell>
          <cell r="E465" t="str">
            <v>Field Support ComElectric</v>
          </cell>
          <cell r="H465" t="str">
            <v>120</v>
          </cell>
          <cell r="I465" t="str">
            <v>BT</v>
          </cell>
          <cell r="J465">
            <v>33.56</v>
          </cell>
          <cell r="K465">
            <v>-3368.89</v>
          </cell>
          <cell r="M465">
            <v>49.53</v>
          </cell>
        </row>
        <row r="466">
          <cell r="A466" t="str">
            <v>CAP</v>
          </cell>
          <cell r="C466">
            <v>16250</v>
          </cell>
          <cell r="D466" t="str">
            <v>16250</v>
          </cell>
          <cell r="E466" t="str">
            <v>Field Support ComElectric</v>
          </cell>
          <cell r="H466" t="str">
            <v>120</v>
          </cell>
          <cell r="I466" t="str">
            <v>CB</v>
          </cell>
          <cell r="J466">
            <v>59.21</v>
          </cell>
        </row>
        <row r="467">
          <cell r="A467" t="str">
            <v>CAP</v>
          </cell>
          <cell r="C467">
            <v>16250</v>
          </cell>
          <cell r="D467" t="str">
            <v>16250</v>
          </cell>
          <cell r="E467" t="str">
            <v>Field Support ComElectric</v>
          </cell>
          <cell r="H467" t="str">
            <v>120</v>
          </cell>
          <cell r="I467" t="str">
            <v>CL</v>
          </cell>
          <cell r="J467">
            <v>134.58000000000001</v>
          </cell>
          <cell r="M467">
            <v>1659636.61</v>
          </cell>
        </row>
        <row r="468">
          <cell r="A468" t="str">
            <v>O&amp;M</v>
          </cell>
          <cell r="C468">
            <v>16250</v>
          </cell>
          <cell r="D468" t="str">
            <v>16250</v>
          </cell>
          <cell r="E468" t="str">
            <v>Field Support ComElectric</v>
          </cell>
          <cell r="H468" t="str">
            <v>120</v>
          </cell>
          <cell r="I468" t="str">
            <v>IT</v>
          </cell>
          <cell r="K468">
            <v>319.99</v>
          </cell>
        </row>
        <row r="469">
          <cell r="A469" t="str">
            <v>O&amp;M</v>
          </cell>
          <cell r="C469">
            <v>16250</v>
          </cell>
          <cell r="D469" t="str">
            <v>16250</v>
          </cell>
          <cell r="E469" t="str">
            <v>Field Support ComElectric</v>
          </cell>
          <cell r="H469" t="str">
            <v>120</v>
          </cell>
          <cell r="I469" t="str">
            <v>LT</v>
          </cell>
          <cell r="J469">
            <v>95.88</v>
          </cell>
          <cell r="K469">
            <v>-9625.39</v>
          </cell>
        </row>
        <row r="470">
          <cell r="A470" t="str">
            <v>O&amp;M</v>
          </cell>
          <cell r="B470" t="str">
            <v>Tzimorangas,John G</v>
          </cell>
          <cell r="C470">
            <v>16255</v>
          </cell>
          <cell r="D470" t="str">
            <v>16255</v>
          </cell>
          <cell r="E470" t="str">
            <v>Field Support CambElectric</v>
          </cell>
          <cell r="F470" t="str">
            <v>Electric Operations</v>
          </cell>
          <cell r="G470" t="str">
            <v>Field Support CambElectric</v>
          </cell>
          <cell r="H470" t="str">
            <v>120</v>
          </cell>
          <cell r="I470" t="str">
            <v>BT</v>
          </cell>
          <cell r="J470">
            <v>159.34</v>
          </cell>
          <cell r="M470">
            <v>60.4</v>
          </cell>
        </row>
        <row r="471">
          <cell r="A471" t="str">
            <v>CAP</v>
          </cell>
          <cell r="B471" t="str">
            <v>Tzimorangas,John G</v>
          </cell>
          <cell r="C471">
            <v>16255</v>
          </cell>
          <cell r="D471" t="str">
            <v>16255</v>
          </cell>
          <cell r="E471" t="str">
            <v>Field Support CambElectric</v>
          </cell>
          <cell r="F471" t="str">
            <v>Electric Operations</v>
          </cell>
          <cell r="G471" t="str">
            <v>Field Support CambElectric</v>
          </cell>
          <cell r="H471" t="str">
            <v>120</v>
          </cell>
          <cell r="I471" t="str">
            <v>CB</v>
          </cell>
          <cell r="J471">
            <v>34.78</v>
          </cell>
        </row>
        <row r="472">
          <cell r="A472" t="str">
            <v>CAP</v>
          </cell>
          <cell r="B472" t="str">
            <v>Tzimorangas,John G</v>
          </cell>
          <cell r="C472">
            <v>16255</v>
          </cell>
          <cell r="D472" t="str">
            <v>16255</v>
          </cell>
          <cell r="E472" t="str">
            <v>Field Support CambElectric</v>
          </cell>
          <cell r="F472" t="str">
            <v>Electric Operations</v>
          </cell>
          <cell r="G472" t="str">
            <v>Field Support CambElectric</v>
          </cell>
          <cell r="H472" t="str">
            <v>120</v>
          </cell>
          <cell r="I472" t="str">
            <v>CI</v>
          </cell>
          <cell r="J472">
            <v>21178.86</v>
          </cell>
          <cell r="K472">
            <v>0.09</v>
          </cell>
        </row>
        <row r="473">
          <cell r="A473" t="str">
            <v>CAP</v>
          </cell>
          <cell r="B473" t="str">
            <v>Tzimorangas,John G</v>
          </cell>
          <cell r="C473">
            <v>16255</v>
          </cell>
          <cell r="D473" t="str">
            <v>16255</v>
          </cell>
          <cell r="E473" t="str">
            <v>Field Support CambElectric</v>
          </cell>
          <cell r="F473" t="str">
            <v>Electric Operations</v>
          </cell>
          <cell r="G473" t="str">
            <v>Field Support CambElectric</v>
          </cell>
          <cell r="H473" t="str">
            <v>120</v>
          </cell>
          <cell r="I473" t="str">
            <v>CL</v>
          </cell>
          <cell r="J473">
            <v>81.93</v>
          </cell>
          <cell r="M473">
            <v>14395043.630000003</v>
          </cell>
        </row>
        <row r="474">
          <cell r="A474" t="str">
            <v>CAP</v>
          </cell>
          <cell r="B474" t="str">
            <v>Tzimorangas,John G</v>
          </cell>
          <cell r="C474">
            <v>16255</v>
          </cell>
          <cell r="D474" t="str">
            <v>16255</v>
          </cell>
          <cell r="E474" t="str">
            <v>Field Support CambElectric</v>
          </cell>
          <cell r="F474" t="str">
            <v>Electric Operations</v>
          </cell>
          <cell r="G474" t="str">
            <v>Field Support CambElectric</v>
          </cell>
          <cell r="H474" t="str">
            <v>120</v>
          </cell>
          <cell r="I474" t="str">
            <v>CM</v>
          </cell>
          <cell r="J474">
            <v>139135.19</v>
          </cell>
          <cell r="K474">
            <v>1839.8</v>
          </cell>
        </row>
        <row r="475">
          <cell r="A475" t="str">
            <v>CAP</v>
          </cell>
          <cell r="B475" t="str">
            <v>Tzimorangas,John G</v>
          </cell>
          <cell r="C475">
            <v>16255</v>
          </cell>
          <cell r="D475" t="str">
            <v>16255</v>
          </cell>
          <cell r="E475" t="str">
            <v>Field Support CambElectric</v>
          </cell>
          <cell r="F475" t="str">
            <v>Electric Operations</v>
          </cell>
          <cell r="G475" t="str">
            <v>Field Support CambElectric</v>
          </cell>
          <cell r="H475" t="str">
            <v>120</v>
          </cell>
          <cell r="I475" t="str">
            <v>CT</v>
          </cell>
          <cell r="J475">
            <v>372.37</v>
          </cell>
          <cell r="K475">
            <v>0</v>
          </cell>
        </row>
        <row r="476">
          <cell r="A476" t="str">
            <v>O&amp;M</v>
          </cell>
          <cell r="B476" t="str">
            <v>Tzimorangas,John G</v>
          </cell>
          <cell r="C476">
            <v>16255</v>
          </cell>
          <cell r="D476" t="str">
            <v>16255</v>
          </cell>
          <cell r="E476" t="str">
            <v>Field Support CambElectric</v>
          </cell>
          <cell r="F476" t="str">
            <v>Electric Operations</v>
          </cell>
          <cell r="G476" t="str">
            <v>Field Support CambElectric</v>
          </cell>
          <cell r="H476" t="str">
            <v>120</v>
          </cell>
          <cell r="I476" t="str">
            <v>IT</v>
          </cell>
          <cell r="K476">
            <v>2489.15</v>
          </cell>
        </row>
        <row r="477">
          <cell r="A477" t="str">
            <v>O&amp;M</v>
          </cell>
          <cell r="B477" t="str">
            <v>Tzimorangas,John G</v>
          </cell>
          <cell r="C477">
            <v>16255</v>
          </cell>
          <cell r="D477" t="str">
            <v>16255</v>
          </cell>
          <cell r="E477" t="str">
            <v>Field Support CambElectric</v>
          </cell>
          <cell r="F477" t="str">
            <v>Electric Operations</v>
          </cell>
          <cell r="G477" t="str">
            <v>Field Support CambElectric</v>
          </cell>
          <cell r="H477" t="str">
            <v>120</v>
          </cell>
          <cell r="I477" t="str">
            <v>LT</v>
          </cell>
          <cell r="J477">
            <v>455.26</v>
          </cell>
          <cell r="M477">
            <v>2423.15</v>
          </cell>
        </row>
        <row r="478">
          <cell r="A478" t="str">
            <v>O&amp;M</v>
          </cell>
          <cell r="B478" t="str">
            <v>Tzimorangas,John G</v>
          </cell>
          <cell r="C478">
            <v>16255</v>
          </cell>
          <cell r="D478" t="str">
            <v>16255</v>
          </cell>
          <cell r="E478" t="str">
            <v>Field Support CambElectric</v>
          </cell>
          <cell r="F478" t="str">
            <v>Electric Operations</v>
          </cell>
          <cell r="G478" t="str">
            <v>Field Support CambElectric</v>
          </cell>
          <cell r="H478" t="str">
            <v>120</v>
          </cell>
          <cell r="I478" t="str">
            <v>OT</v>
          </cell>
          <cell r="J478">
            <v>1672.37</v>
          </cell>
          <cell r="K478">
            <v>1878.23</v>
          </cell>
          <cell r="L478">
            <v>1580.23</v>
          </cell>
        </row>
        <row r="479">
          <cell r="A479" t="str">
            <v>O&amp;M</v>
          </cell>
          <cell r="B479" t="str">
            <v>Tzimorangas,John G</v>
          </cell>
          <cell r="C479">
            <v>16255</v>
          </cell>
          <cell r="D479" t="str">
            <v>16255</v>
          </cell>
          <cell r="E479" t="str">
            <v>Field Support CambElectric</v>
          </cell>
          <cell r="F479" t="str">
            <v>Electric Operations</v>
          </cell>
          <cell r="G479" t="str">
            <v>Field Support CambElectric</v>
          </cell>
          <cell r="H479" t="str">
            <v>120</v>
          </cell>
          <cell r="I479" t="str">
            <v>TT</v>
          </cell>
          <cell r="J479">
            <v>0</v>
          </cell>
          <cell r="M479">
            <v>88.56</v>
          </cell>
        </row>
        <row r="480">
          <cell r="A480" t="str">
            <v>O&amp;M</v>
          </cell>
          <cell r="C480">
            <v>16260</v>
          </cell>
          <cell r="D480" t="str">
            <v>16260</v>
          </cell>
          <cell r="E480" t="str">
            <v>Maintenance Mgr Mass Ave, Somerville, Cambridge</v>
          </cell>
          <cell r="H480" t="str">
            <v>120</v>
          </cell>
          <cell r="I480" t="str">
            <v>BT</v>
          </cell>
          <cell r="J480">
            <v>8514.7199999999993</v>
          </cell>
          <cell r="K480">
            <v>5315.47</v>
          </cell>
        </row>
        <row r="481">
          <cell r="A481" t="str">
            <v>CAP</v>
          </cell>
          <cell r="C481">
            <v>16260</v>
          </cell>
          <cell r="D481" t="str">
            <v>16260</v>
          </cell>
          <cell r="E481" t="str">
            <v>Maintenance Mgr Mass Ave, Somerville, Cambridge</v>
          </cell>
          <cell r="H481" t="str">
            <v>120</v>
          </cell>
          <cell r="I481" t="str">
            <v>CB</v>
          </cell>
          <cell r="J481">
            <v>983.32</v>
          </cell>
        </row>
        <row r="482">
          <cell r="A482" t="str">
            <v>CAP</v>
          </cell>
          <cell r="C482">
            <v>16260</v>
          </cell>
          <cell r="D482" t="str">
            <v>16260</v>
          </cell>
          <cell r="E482" t="str">
            <v>Maintenance Mgr Mass Ave, Somerville, Cambridge</v>
          </cell>
          <cell r="H482" t="str">
            <v>120</v>
          </cell>
          <cell r="I482" t="str">
            <v>CL</v>
          </cell>
          <cell r="J482">
            <v>2234.85</v>
          </cell>
          <cell r="M482">
            <v>1950197.83</v>
          </cell>
        </row>
        <row r="483">
          <cell r="A483" t="str">
            <v>O&amp;M</v>
          </cell>
          <cell r="C483">
            <v>16260</v>
          </cell>
          <cell r="D483" t="str">
            <v>16260</v>
          </cell>
          <cell r="E483" t="str">
            <v>Maintenance Mgr Mass Ave, Somerville, Cambridge</v>
          </cell>
          <cell r="H483" t="str">
            <v>120</v>
          </cell>
          <cell r="I483" t="str">
            <v>LT</v>
          </cell>
          <cell r="J483">
            <v>24528.52</v>
          </cell>
          <cell r="K483">
            <v>22988.74</v>
          </cell>
          <cell r="M483">
            <v>303.99</v>
          </cell>
        </row>
        <row r="484">
          <cell r="A484" t="str">
            <v>O&amp;M</v>
          </cell>
          <cell r="C484">
            <v>16260</v>
          </cell>
          <cell r="D484" t="str">
            <v>16260</v>
          </cell>
          <cell r="E484" t="str">
            <v>Maintenance Mgr Mass Ave, Somerville, Cambridge</v>
          </cell>
          <cell r="H484" t="str">
            <v>120</v>
          </cell>
          <cell r="I484" t="str">
            <v>TT</v>
          </cell>
          <cell r="J484">
            <v>1657.03</v>
          </cell>
          <cell r="K484">
            <v>2026.49</v>
          </cell>
        </row>
        <row r="485">
          <cell r="A485" t="str">
            <v>O&amp;M</v>
          </cell>
          <cell r="B485" t="str">
            <v>Hallstrom,Craig A</v>
          </cell>
          <cell r="C485">
            <v>16265</v>
          </cell>
          <cell r="D485" t="str">
            <v>16265</v>
          </cell>
          <cell r="E485" t="str">
            <v>Mass Ave, Somerville Admin - Maint</v>
          </cell>
          <cell r="F485" t="str">
            <v>Electric Operations</v>
          </cell>
          <cell r="G485" t="str">
            <v>OLD Mass Ave, Somerville Admin - Maint</v>
          </cell>
          <cell r="H485" t="str">
            <v>120</v>
          </cell>
          <cell r="I485" t="str">
            <v>BT</v>
          </cell>
          <cell r="J485">
            <v>200790.31</v>
          </cell>
          <cell r="K485">
            <v>15290.85</v>
          </cell>
        </row>
        <row r="486">
          <cell r="A486" t="str">
            <v>CAP</v>
          </cell>
          <cell r="B486" t="str">
            <v>Hallstrom,Craig A</v>
          </cell>
          <cell r="C486">
            <v>16265</v>
          </cell>
          <cell r="D486" t="str">
            <v>16265</v>
          </cell>
          <cell r="E486" t="str">
            <v>Mass Ave, Somerville Admin - Maint</v>
          </cell>
          <cell r="F486" t="str">
            <v>Electric Operations</v>
          </cell>
          <cell r="G486" t="str">
            <v>OLD Mass Ave, Somerville Admin - Maint</v>
          </cell>
          <cell r="H486" t="str">
            <v>120</v>
          </cell>
          <cell r="I486" t="str">
            <v>CB</v>
          </cell>
          <cell r="J486">
            <v>54703.45</v>
          </cell>
          <cell r="K486">
            <v>5924.31</v>
          </cell>
        </row>
        <row r="487">
          <cell r="A487" t="str">
            <v>CAP</v>
          </cell>
          <cell r="B487" t="str">
            <v>Hallstrom,Craig A</v>
          </cell>
          <cell r="C487">
            <v>16265</v>
          </cell>
          <cell r="D487" t="str">
            <v>16265</v>
          </cell>
          <cell r="E487" t="str">
            <v>Mass Ave, Somerville Admin - Maint</v>
          </cell>
          <cell r="F487" t="str">
            <v>Electric Operations</v>
          </cell>
          <cell r="G487" t="str">
            <v>OLD Mass Ave, Somerville Admin - Maint</v>
          </cell>
          <cell r="H487" t="str">
            <v>120</v>
          </cell>
          <cell r="I487" t="str">
            <v>CL</v>
          </cell>
          <cell r="J487">
            <v>125369.74</v>
          </cell>
          <cell r="K487">
            <v>13755.08</v>
          </cell>
          <cell r="M487">
            <v>6475564.6400000006</v>
          </cell>
        </row>
        <row r="488">
          <cell r="A488" t="str">
            <v>CAP</v>
          </cell>
          <cell r="B488" t="str">
            <v>Hallstrom,Craig A</v>
          </cell>
          <cell r="C488">
            <v>16265</v>
          </cell>
          <cell r="D488" t="str">
            <v>16265</v>
          </cell>
          <cell r="E488" t="str">
            <v>Mass Ave, Somerville Admin - Maint</v>
          </cell>
          <cell r="F488" t="str">
            <v>Electric Operations</v>
          </cell>
          <cell r="G488" t="str">
            <v>OLD Mass Ave, Somerville Admin - Maint</v>
          </cell>
          <cell r="H488" t="str">
            <v>120</v>
          </cell>
          <cell r="I488" t="str">
            <v>CT</v>
          </cell>
          <cell r="J488">
            <v>22084.65</v>
          </cell>
          <cell r="K488">
            <v>460.29</v>
          </cell>
        </row>
        <row r="489">
          <cell r="A489" t="str">
            <v>O&amp;M</v>
          </cell>
          <cell r="B489" t="str">
            <v>Hallstrom,Craig A</v>
          </cell>
          <cell r="C489">
            <v>16265</v>
          </cell>
          <cell r="D489" t="str">
            <v>16265</v>
          </cell>
          <cell r="E489" t="str">
            <v>Mass Ave, Somerville Admin - Maint</v>
          </cell>
          <cell r="F489" t="str">
            <v>Electric Operations</v>
          </cell>
          <cell r="G489" t="str">
            <v>OLD Mass Ave, Somerville Admin - Maint</v>
          </cell>
          <cell r="H489" t="str">
            <v>120</v>
          </cell>
          <cell r="I489" t="str">
            <v>IT</v>
          </cell>
          <cell r="J489">
            <v>51082.92</v>
          </cell>
          <cell r="K489">
            <v>1372.52</v>
          </cell>
        </row>
        <row r="490">
          <cell r="A490" t="str">
            <v>O&amp;M</v>
          </cell>
          <cell r="B490" t="str">
            <v>Hallstrom,Craig A</v>
          </cell>
          <cell r="C490">
            <v>16265</v>
          </cell>
          <cell r="D490" t="str">
            <v>16265</v>
          </cell>
          <cell r="E490" t="str">
            <v>Mass Ave, Somerville Admin - Maint</v>
          </cell>
          <cell r="F490" t="str">
            <v>Electric Operations</v>
          </cell>
          <cell r="G490" t="str">
            <v>OLD Mass Ave, Somerville Admin - Maint</v>
          </cell>
          <cell r="H490" t="str">
            <v>120</v>
          </cell>
          <cell r="I490" t="str">
            <v>LT</v>
          </cell>
          <cell r="J490">
            <v>587077.88</v>
          </cell>
          <cell r="K490">
            <v>44022.21</v>
          </cell>
        </row>
        <row r="491">
          <cell r="A491" t="str">
            <v>O&amp;M</v>
          </cell>
          <cell r="B491" t="str">
            <v>Hallstrom,Craig A</v>
          </cell>
          <cell r="C491">
            <v>16265</v>
          </cell>
          <cell r="D491" t="str">
            <v>16265</v>
          </cell>
          <cell r="E491" t="str">
            <v>Mass Ave, Somerville Admin - Maint</v>
          </cell>
          <cell r="F491" t="str">
            <v>Electric Operations</v>
          </cell>
          <cell r="G491" t="str">
            <v>OLD Mass Ave, Somerville Admin - Maint</v>
          </cell>
          <cell r="H491" t="str">
            <v>120</v>
          </cell>
          <cell r="I491" t="str">
            <v>MT</v>
          </cell>
          <cell r="J491">
            <v>355.94</v>
          </cell>
          <cell r="K491">
            <v>57.86</v>
          </cell>
          <cell r="M491">
            <v>653.16999999999996</v>
          </cell>
        </row>
        <row r="492">
          <cell r="A492" t="str">
            <v>O&amp;M</v>
          </cell>
          <cell r="B492" t="str">
            <v>Hallstrom,Craig A</v>
          </cell>
          <cell r="C492">
            <v>16265</v>
          </cell>
          <cell r="D492" t="str">
            <v>16265</v>
          </cell>
          <cell r="E492" t="str">
            <v>Mass Ave, Somerville Admin - Maint</v>
          </cell>
          <cell r="F492" t="str">
            <v>Electric Operations</v>
          </cell>
          <cell r="G492" t="str">
            <v>OLD Mass Ave, Somerville Admin - Maint</v>
          </cell>
          <cell r="H492" t="str">
            <v>120</v>
          </cell>
          <cell r="I492" t="str">
            <v>OT</v>
          </cell>
          <cell r="J492">
            <v>247131.22</v>
          </cell>
          <cell r="K492">
            <v>102344.76</v>
          </cell>
          <cell r="M492">
            <v>579.11</v>
          </cell>
        </row>
        <row r="493">
          <cell r="A493" t="str">
            <v>O&amp;M</v>
          </cell>
          <cell r="B493" t="str">
            <v>Hallstrom,Craig A</v>
          </cell>
          <cell r="C493">
            <v>16265</v>
          </cell>
          <cell r="D493" t="str">
            <v>16265</v>
          </cell>
          <cell r="E493" t="str">
            <v>OLD Mass Ave, Somerville Admin - Maint</v>
          </cell>
          <cell r="F493" t="str">
            <v>Electric Operations</v>
          </cell>
          <cell r="G493" t="str">
            <v>OLD Mass Ave, Somerville Admin - Maint</v>
          </cell>
          <cell r="H493" t="str">
            <v>120</v>
          </cell>
          <cell r="I493" t="str">
            <v>OT</v>
          </cell>
          <cell r="L493">
            <v>1085.82</v>
          </cell>
          <cell r="M493">
            <v>7740.74</v>
          </cell>
        </row>
        <row r="494">
          <cell r="A494" t="str">
            <v>O&amp;M</v>
          </cell>
          <cell r="B494" t="str">
            <v>Hallstrom,Craig A</v>
          </cell>
          <cell r="C494">
            <v>16265</v>
          </cell>
          <cell r="D494" t="str">
            <v>16265</v>
          </cell>
          <cell r="E494" t="str">
            <v>Mass Ave, Somerville Admin - Maint</v>
          </cell>
          <cell r="F494" t="str">
            <v>Electric Operations</v>
          </cell>
          <cell r="G494" t="str">
            <v>OLD Mass Ave, Somerville Admin - Maint</v>
          </cell>
          <cell r="H494" t="str">
            <v>120</v>
          </cell>
          <cell r="I494" t="str">
            <v>TT</v>
          </cell>
          <cell r="J494">
            <v>18203.7</v>
          </cell>
          <cell r="K494">
            <v>2062.6999999999998</v>
          </cell>
        </row>
        <row r="495">
          <cell r="A495" t="str">
            <v>O&amp;M</v>
          </cell>
          <cell r="C495">
            <v>16270</v>
          </cell>
          <cell r="D495" t="str">
            <v>16270</v>
          </cell>
          <cell r="E495" t="str">
            <v>Mass Ave, Distribution - Maint</v>
          </cell>
          <cell r="H495" t="str">
            <v>120</v>
          </cell>
          <cell r="I495" t="str">
            <v>BT</v>
          </cell>
          <cell r="J495">
            <v>194012.59</v>
          </cell>
          <cell r="K495">
            <v>-8451.39</v>
          </cell>
        </row>
        <row r="496">
          <cell r="A496" t="str">
            <v>O&amp;M</v>
          </cell>
          <cell r="C496">
            <v>16270</v>
          </cell>
          <cell r="D496" t="str">
            <v>16270</v>
          </cell>
          <cell r="E496" t="str">
            <v>OLD Mass Ave, Distribution - Maint</v>
          </cell>
          <cell r="H496" t="str">
            <v>120</v>
          </cell>
          <cell r="I496" t="str">
            <v>BT</v>
          </cell>
          <cell r="L496">
            <v>4436.67</v>
          </cell>
        </row>
        <row r="497">
          <cell r="A497" t="str">
            <v>CAP</v>
          </cell>
          <cell r="C497">
            <v>16270</v>
          </cell>
          <cell r="D497" t="str">
            <v>16270</v>
          </cell>
          <cell r="E497" t="str">
            <v>Mass Ave, Distribution - Maint</v>
          </cell>
          <cell r="H497" t="str">
            <v>120</v>
          </cell>
          <cell r="I497" t="str">
            <v>CB</v>
          </cell>
          <cell r="J497">
            <v>50754.559999999998</v>
          </cell>
          <cell r="K497">
            <v>1258.3599999999999</v>
          </cell>
        </row>
        <row r="498">
          <cell r="A498" t="str">
            <v>CAP</v>
          </cell>
          <cell r="C498">
            <v>16270</v>
          </cell>
          <cell r="D498" t="str">
            <v>16270</v>
          </cell>
          <cell r="E498" t="str">
            <v>Mass Ave, Distribution - Maint</v>
          </cell>
          <cell r="H498" t="str">
            <v>120</v>
          </cell>
          <cell r="I498" t="str">
            <v>CI</v>
          </cell>
          <cell r="J498">
            <v>73960.59</v>
          </cell>
          <cell r="K498">
            <v>11116.42</v>
          </cell>
        </row>
        <row r="499">
          <cell r="A499" t="str">
            <v>CAP</v>
          </cell>
          <cell r="C499">
            <v>16270</v>
          </cell>
          <cell r="D499" t="str">
            <v>16270</v>
          </cell>
          <cell r="E499" t="str">
            <v>Mass Ave, Distribution - Maint</v>
          </cell>
          <cell r="H499" t="str">
            <v>120</v>
          </cell>
          <cell r="I499" t="str">
            <v>CL</v>
          </cell>
          <cell r="J499">
            <v>115956.18</v>
          </cell>
          <cell r="K499">
            <v>2859.86</v>
          </cell>
          <cell r="M499">
            <v>2895478.76</v>
          </cell>
        </row>
        <row r="500">
          <cell r="A500" t="str">
            <v>CAP</v>
          </cell>
          <cell r="C500">
            <v>16270</v>
          </cell>
          <cell r="D500" t="str">
            <v>16270</v>
          </cell>
          <cell r="E500" t="str">
            <v>Mass Ave, Distribution - Maint</v>
          </cell>
          <cell r="H500" t="str">
            <v>120</v>
          </cell>
          <cell r="I500" t="str">
            <v>CM</v>
          </cell>
          <cell r="J500">
            <v>14100.19</v>
          </cell>
          <cell r="K500">
            <v>2175.35</v>
          </cell>
        </row>
        <row r="501">
          <cell r="A501" t="str">
            <v>CAP</v>
          </cell>
          <cell r="C501">
            <v>16270</v>
          </cell>
          <cell r="D501" t="str">
            <v>16270</v>
          </cell>
          <cell r="E501" t="str">
            <v>Mass Ave, Distribution - Maint</v>
          </cell>
          <cell r="H501" t="str">
            <v>120</v>
          </cell>
          <cell r="I501" t="str">
            <v>CT</v>
          </cell>
          <cell r="J501">
            <v>32194.639999999999</v>
          </cell>
          <cell r="K501">
            <v>344.64</v>
          </cell>
        </row>
        <row r="502">
          <cell r="A502" t="str">
            <v>O&amp;M</v>
          </cell>
          <cell r="C502">
            <v>16270</v>
          </cell>
          <cell r="D502" t="str">
            <v>16270</v>
          </cell>
          <cell r="E502" t="str">
            <v>Mass Ave, Distribution - Maint</v>
          </cell>
          <cell r="H502" t="str">
            <v>120</v>
          </cell>
          <cell r="I502" t="str">
            <v>IT</v>
          </cell>
          <cell r="J502">
            <v>87961</v>
          </cell>
          <cell r="K502">
            <v>-2310.6</v>
          </cell>
        </row>
        <row r="503">
          <cell r="A503" t="str">
            <v>O&amp;M</v>
          </cell>
          <cell r="C503">
            <v>16270</v>
          </cell>
          <cell r="D503" t="str">
            <v>16270</v>
          </cell>
          <cell r="E503" t="str">
            <v>Mass Ave, Distribution - Maint</v>
          </cell>
          <cell r="H503" t="str">
            <v>120</v>
          </cell>
          <cell r="I503" t="str">
            <v>LT</v>
          </cell>
          <cell r="J503">
            <v>525367.78</v>
          </cell>
          <cell r="K503">
            <v>-22193.919999999998</v>
          </cell>
        </row>
        <row r="504">
          <cell r="A504" t="str">
            <v>O&amp;M</v>
          </cell>
          <cell r="C504">
            <v>16270</v>
          </cell>
          <cell r="D504" t="str">
            <v>16270</v>
          </cell>
          <cell r="E504" t="str">
            <v>OLD Mass Ave, Distribution - Maint</v>
          </cell>
          <cell r="H504" t="str">
            <v>120</v>
          </cell>
          <cell r="I504" t="str">
            <v>LT</v>
          </cell>
          <cell r="L504">
            <v>12983.5</v>
          </cell>
        </row>
        <row r="505">
          <cell r="A505" t="str">
            <v>O&amp;M</v>
          </cell>
          <cell r="C505">
            <v>16270</v>
          </cell>
          <cell r="D505" t="str">
            <v>16270</v>
          </cell>
          <cell r="E505" t="str">
            <v>Mass Ave, Distribution - Maint</v>
          </cell>
          <cell r="H505" t="str">
            <v>120</v>
          </cell>
          <cell r="I505" t="str">
            <v>MT</v>
          </cell>
          <cell r="J505">
            <v>6323.61</v>
          </cell>
          <cell r="K505">
            <v>1399.08</v>
          </cell>
          <cell r="M505">
            <v>-56018.04</v>
          </cell>
        </row>
        <row r="506">
          <cell r="A506" t="str">
            <v>O&amp;M</v>
          </cell>
          <cell r="C506">
            <v>16270</v>
          </cell>
          <cell r="D506" t="str">
            <v>16270</v>
          </cell>
          <cell r="E506" t="str">
            <v>Mass Ave, Distribution - Maint</v>
          </cell>
          <cell r="H506" t="str">
            <v>120</v>
          </cell>
          <cell r="I506" t="str">
            <v>OT</v>
          </cell>
          <cell r="J506">
            <v>144.99</v>
          </cell>
        </row>
        <row r="507">
          <cell r="A507" t="str">
            <v>O&amp;M</v>
          </cell>
          <cell r="C507">
            <v>16270</v>
          </cell>
          <cell r="D507" t="str">
            <v>16270</v>
          </cell>
          <cell r="E507" t="str">
            <v>Mass Ave, Distribution - Maint</v>
          </cell>
          <cell r="H507" t="str">
            <v>120</v>
          </cell>
          <cell r="I507" t="str">
            <v>TT</v>
          </cell>
          <cell r="J507">
            <v>125497.38</v>
          </cell>
          <cell r="K507">
            <v>9630.58</v>
          </cell>
        </row>
        <row r="508">
          <cell r="A508" t="str">
            <v>O&amp;M</v>
          </cell>
          <cell r="C508">
            <v>16270</v>
          </cell>
          <cell r="D508" t="str">
            <v>16270</v>
          </cell>
          <cell r="E508" t="str">
            <v>OLD Mass Ave, Distribution - Maint</v>
          </cell>
          <cell r="H508" t="str">
            <v>120</v>
          </cell>
          <cell r="I508" t="str">
            <v>TT</v>
          </cell>
          <cell r="L508">
            <v>17704.55</v>
          </cell>
        </row>
        <row r="509">
          <cell r="A509" t="str">
            <v>O&amp;M</v>
          </cell>
          <cell r="B509" t="str">
            <v>Driscoll,Daniel C</v>
          </cell>
          <cell r="C509">
            <v>16275</v>
          </cell>
          <cell r="D509" t="str">
            <v>16275</v>
          </cell>
          <cell r="E509" t="str">
            <v>Somerville Distribution - Maint</v>
          </cell>
          <cell r="F509" t="str">
            <v>Electric Operations</v>
          </cell>
          <cell r="G509" t="str">
            <v>Somerville Distribution - Maint</v>
          </cell>
          <cell r="H509" t="str">
            <v>120</v>
          </cell>
          <cell r="I509" t="str">
            <v>BT</v>
          </cell>
          <cell r="J509">
            <v>34635.129999999997</v>
          </cell>
          <cell r="K509">
            <v>5386.16</v>
          </cell>
          <cell r="L509">
            <v>806.82</v>
          </cell>
        </row>
        <row r="510">
          <cell r="A510" t="str">
            <v>CAP</v>
          </cell>
          <cell r="B510" t="str">
            <v>Driscoll,Daniel C</v>
          </cell>
          <cell r="C510">
            <v>16275</v>
          </cell>
          <cell r="D510" t="str">
            <v>16275</v>
          </cell>
          <cell r="E510" t="str">
            <v>Somerville Distribution - Maint</v>
          </cell>
          <cell r="F510" t="str">
            <v>Electric Operations</v>
          </cell>
          <cell r="G510" t="str">
            <v>Somerville Distribution - Maint</v>
          </cell>
          <cell r="H510" t="str">
            <v>120</v>
          </cell>
          <cell r="I510" t="str">
            <v>CB</v>
          </cell>
          <cell r="J510">
            <v>8721.4500000000007</v>
          </cell>
          <cell r="K510">
            <v>1481.55</v>
          </cell>
          <cell r="L510">
            <v>161.16999999999999</v>
          </cell>
        </row>
        <row r="511">
          <cell r="A511" t="str">
            <v>CAP</v>
          </cell>
          <cell r="B511" t="str">
            <v>Driscoll,Daniel C</v>
          </cell>
          <cell r="C511">
            <v>16275</v>
          </cell>
          <cell r="D511" t="str">
            <v>16275</v>
          </cell>
          <cell r="E511" t="str">
            <v>Somerville Distribution - Maint</v>
          </cell>
          <cell r="F511" t="str">
            <v>Electric Operations</v>
          </cell>
          <cell r="G511" t="str">
            <v>Somerville Distribution - Maint</v>
          </cell>
          <cell r="H511" t="str">
            <v>120</v>
          </cell>
          <cell r="I511" t="str">
            <v>CI</v>
          </cell>
          <cell r="J511">
            <v>8504.2800000000007</v>
          </cell>
        </row>
        <row r="512">
          <cell r="A512" t="str">
            <v>CAP</v>
          </cell>
          <cell r="B512" t="str">
            <v>Driscoll,Daniel C</v>
          </cell>
          <cell r="C512">
            <v>16275</v>
          </cell>
          <cell r="D512" t="str">
            <v>16275</v>
          </cell>
          <cell r="E512" t="str">
            <v>Somerville Distribution - Maint</v>
          </cell>
          <cell r="F512" t="str">
            <v>Electric Operations</v>
          </cell>
          <cell r="G512" t="str">
            <v>Somerville Distribution - Maint</v>
          </cell>
          <cell r="H512" t="str">
            <v>120</v>
          </cell>
          <cell r="I512" t="str">
            <v>CL</v>
          </cell>
          <cell r="J512">
            <v>20509.11</v>
          </cell>
          <cell r="K512">
            <v>3367.26</v>
          </cell>
          <cell r="L512">
            <v>366.3</v>
          </cell>
          <cell r="M512">
            <v>792450.87</v>
          </cell>
        </row>
        <row r="513">
          <cell r="A513" t="str">
            <v>CAP</v>
          </cell>
          <cell r="B513" t="str">
            <v>Driscoll,Daniel C</v>
          </cell>
          <cell r="C513">
            <v>16275</v>
          </cell>
          <cell r="D513" t="str">
            <v>16275</v>
          </cell>
          <cell r="E513" t="str">
            <v>Somerville Distribution - Maint</v>
          </cell>
          <cell r="F513" t="str">
            <v>Electric Operations</v>
          </cell>
          <cell r="G513" t="str">
            <v>Somerville Distribution - Maint</v>
          </cell>
          <cell r="H513" t="str">
            <v>120</v>
          </cell>
          <cell r="I513" t="str">
            <v>CT</v>
          </cell>
          <cell r="J513">
            <v>3619.69</v>
          </cell>
          <cell r="K513">
            <v>284.7</v>
          </cell>
          <cell r="L513">
            <v>0</v>
          </cell>
        </row>
        <row r="514">
          <cell r="A514" t="str">
            <v>O&amp;M</v>
          </cell>
          <cell r="B514" t="str">
            <v>Driscoll,Daniel C</v>
          </cell>
          <cell r="C514">
            <v>16275</v>
          </cell>
          <cell r="D514" t="str">
            <v>16275</v>
          </cell>
          <cell r="E514" t="str">
            <v>Somerville Distribution - Maint</v>
          </cell>
          <cell r="F514" t="str">
            <v>Electric Operations</v>
          </cell>
          <cell r="G514" t="str">
            <v>Somerville Distribution - Maint</v>
          </cell>
          <cell r="H514" t="str">
            <v>120</v>
          </cell>
          <cell r="I514" t="str">
            <v>IT</v>
          </cell>
          <cell r="J514">
            <v>66403.02</v>
          </cell>
          <cell r="K514">
            <v>9.89</v>
          </cell>
          <cell r="L514">
            <v>0</v>
          </cell>
          <cell r="M514">
            <v>37.82</v>
          </cell>
        </row>
        <row r="515">
          <cell r="A515" t="str">
            <v>O&amp;M</v>
          </cell>
          <cell r="B515" t="str">
            <v>Driscoll,Daniel C</v>
          </cell>
          <cell r="C515">
            <v>16275</v>
          </cell>
          <cell r="D515" t="str">
            <v>16275</v>
          </cell>
          <cell r="E515" t="str">
            <v>Somerville Distribution - Maint</v>
          </cell>
          <cell r="F515" t="str">
            <v>Electric Operations</v>
          </cell>
          <cell r="G515" t="str">
            <v>Somerville Distribution - Maint</v>
          </cell>
          <cell r="H515" t="str">
            <v>120</v>
          </cell>
          <cell r="I515" t="str">
            <v>LT</v>
          </cell>
          <cell r="J515">
            <v>85744.19</v>
          </cell>
          <cell r="K515">
            <v>16489.55</v>
          </cell>
          <cell r="L515">
            <v>2302.48</v>
          </cell>
        </row>
        <row r="516">
          <cell r="A516" t="str">
            <v>O&amp;M</v>
          </cell>
          <cell r="B516" t="str">
            <v>Driscoll,Daniel C</v>
          </cell>
          <cell r="C516">
            <v>16275</v>
          </cell>
          <cell r="D516" t="str">
            <v>16275</v>
          </cell>
          <cell r="E516" t="str">
            <v>Somerville Distribution - Maint</v>
          </cell>
          <cell r="F516" t="str">
            <v>Electric Operations</v>
          </cell>
          <cell r="G516" t="str">
            <v>Somerville Distribution - Maint</v>
          </cell>
          <cell r="H516" t="str">
            <v>120</v>
          </cell>
          <cell r="I516" t="str">
            <v>MT</v>
          </cell>
          <cell r="J516">
            <v>56093.91</v>
          </cell>
          <cell r="K516">
            <v>2129</v>
          </cell>
          <cell r="M516">
            <v>894.74</v>
          </cell>
        </row>
        <row r="517">
          <cell r="A517" t="str">
            <v>O&amp;M</v>
          </cell>
          <cell r="B517" t="str">
            <v>Driscoll,Daniel C</v>
          </cell>
          <cell r="C517">
            <v>16275</v>
          </cell>
          <cell r="D517" t="str">
            <v>16275</v>
          </cell>
          <cell r="E517" t="str">
            <v>Somerville Distribution - Maint</v>
          </cell>
          <cell r="F517" t="str">
            <v>Electric Operations</v>
          </cell>
          <cell r="G517" t="str">
            <v>Somerville Distribution - Maint</v>
          </cell>
          <cell r="H517" t="str">
            <v>120</v>
          </cell>
          <cell r="I517" t="str">
            <v>OT</v>
          </cell>
          <cell r="J517">
            <v>862.21</v>
          </cell>
        </row>
        <row r="518">
          <cell r="A518" t="str">
            <v>O&amp;M</v>
          </cell>
          <cell r="B518" t="str">
            <v>Driscoll,Daniel C</v>
          </cell>
          <cell r="C518">
            <v>16275</v>
          </cell>
          <cell r="D518" t="str">
            <v>16275</v>
          </cell>
          <cell r="E518" t="str">
            <v>Somerville Distribution - Maint</v>
          </cell>
          <cell r="F518" t="str">
            <v>Electric Operations</v>
          </cell>
          <cell r="G518" t="str">
            <v>Somerville Distribution - Maint</v>
          </cell>
          <cell r="H518" t="str">
            <v>120</v>
          </cell>
          <cell r="I518" t="str">
            <v>TT</v>
          </cell>
          <cell r="J518">
            <v>16484.72</v>
          </cell>
          <cell r="K518">
            <v>4757.8100000000004</v>
          </cell>
          <cell r="L518">
            <v>0</v>
          </cell>
        </row>
        <row r="519">
          <cell r="A519" t="str">
            <v>O&amp;M</v>
          </cell>
          <cell r="C519">
            <v>16276</v>
          </cell>
          <cell r="D519" t="str">
            <v>16276</v>
          </cell>
          <cell r="E519" t="str">
            <v>Mass Ave Transmission - Maint</v>
          </cell>
          <cell r="H519" t="str">
            <v>120</v>
          </cell>
          <cell r="I519" t="str">
            <v>BT</v>
          </cell>
          <cell r="J519">
            <v>14019.4</v>
          </cell>
          <cell r="K519">
            <v>892.47</v>
          </cell>
        </row>
        <row r="520">
          <cell r="A520" t="str">
            <v>CAP</v>
          </cell>
          <cell r="C520">
            <v>16276</v>
          </cell>
          <cell r="D520" t="str">
            <v>16276</v>
          </cell>
          <cell r="E520" t="str">
            <v>Mass Ave Transmission - Maint</v>
          </cell>
          <cell r="H520" t="str">
            <v>120</v>
          </cell>
          <cell r="I520" t="str">
            <v>CB</v>
          </cell>
          <cell r="K520">
            <v>12.48</v>
          </cell>
        </row>
        <row r="521">
          <cell r="A521" t="str">
            <v>CAP</v>
          </cell>
          <cell r="C521">
            <v>16276</v>
          </cell>
          <cell r="D521" t="str">
            <v>16276</v>
          </cell>
          <cell r="E521" t="str">
            <v>Mass Ave Transmission - Maint</v>
          </cell>
          <cell r="H521" t="str">
            <v>120</v>
          </cell>
          <cell r="I521" t="str">
            <v>CL</v>
          </cell>
          <cell r="K521">
            <v>28.36</v>
          </cell>
        </row>
        <row r="522">
          <cell r="A522" t="str">
            <v>O&amp;M</v>
          </cell>
          <cell r="C522">
            <v>16276</v>
          </cell>
          <cell r="D522" t="str">
            <v>16276</v>
          </cell>
          <cell r="E522" t="str">
            <v>Mass Ave Transmission - Maint</v>
          </cell>
          <cell r="H522" t="str">
            <v>120</v>
          </cell>
          <cell r="I522" t="str">
            <v>IT</v>
          </cell>
          <cell r="J522">
            <v>2107</v>
          </cell>
        </row>
        <row r="523">
          <cell r="A523" t="str">
            <v>O&amp;M</v>
          </cell>
          <cell r="C523">
            <v>16276</v>
          </cell>
          <cell r="D523" t="str">
            <v>16276</v>
          </cell>
          <cell r="E523" t="str">
            <v>Mass Ave Transmission - Maint</v>
          </cell>
          <cell r="H523" t="str">
            <v>120</v>
          </cell>
          <cell r="I523" t="str">
            <v>LT</v>
          </cell>
          <cell r="J523">
            <v>19819.12</v>
          </cell>
          <cell r="K523">
            <v>2648.98</v>
          </cell>
        </row>
        <row r="524">
          <cell r="A524" t="str">
            <v>O&amp;M</v>
          </cell>
          <cell r="C524">
            <v>16276</v>
          </cell>
          <cell r="D524" t="str">
            <v>16276</v>
          </cell>
          <cell r="E524" t="str">
            <v>Mass Ave Transmission - Maint</v>
          </cell>
          <cell r="H524" t="str">
            <v>120</v>
          </cell>
          <cell r="I524" t="str">
            <v>MT</v>
          </cell>
          <cell r="J524">
            <v>0</v>
          </cell>
          <cell r="M524">
            <v>18270.18</v>
          </cell>
        </row>
        <row r="525">
          <cell r="A525" t="str">
            <v>O&amp;M</v>
          </cell>
          <cell r="C525">
            <v>16276</v>
          </cell>
          <cell r="D525" t="str">
            <v>16276</v>
          </cell>
          <cell r="E525" t="str">
            <v>Mass Ave Transmission - Maint</v>
          </cell>
          <cell r="H525" t="str">
            <v>120</v>
          </cell>
          <cell r="I525" t="str">
            <v>OT</v>
          </cell>
          <cell r="J525">
            <v>43932.13</v>
          </cell>
        </row>
        <row r="526">
          <cell r="A526" t="str">
            <v>O&amp;M</v>
          </cell>
          <cell r="C526">
            <v>16276</v>
          </cell>
          <cell r="D526" t="str">
            <v>16276</v>
          </cell>
          <cell r="E526" t="str">
            <v>Mass Ave Transmission - Maint</v>
          </cell>
          <cell r="H526" t="str">
            <v>120</v>
          </cell>
          <cell r="I526" t="str">
            <v>TT</v>
          </cell>
          <cell r="J526">
            <v>3866.47</v>
          </cell>
          <cell r="K526">
            <v>892.28</v>
          </cell>
        </row>
        <row r="527">
          <cell r="A527" t="str">
            <v>O&amp;M</v>
          </cell>
          <cell r="C527">
            <v>16280</v>
          </cell>
          <cell r="D527" t="str">
            <v>16280</v>
          </cell>
          <cell r="E527" t="str">
            <v>Somerville Transmission - Maint</v>
          </cell>
          <cell r="H527" t="str">
            <v>120</v>
          </cell>
          <cell r="I527" t="str">
            <v>BT</v>
          </cell>
          <cell r="J527">
            <v>18655.03</v>
          </cell>
          <cell r="K527">
            <v>2255.64</v>
          </cell>
          <cell r="L527">
            <v>209.4</v>
          </cell>
        </row>
        <row r="528">
          <cell r="A528" t="str">
            <v>O&amp;M</v>
          </cell>
          <cell r="C528">
            <v>16280</v>
          </cell>
          <cell r="D528" t="str">
            <v>16280</v>
          </cell>
          <cell r="E528" t="str">
            <v>Somerville Transmission - Maint</v>
          </cell>
          <cell r="H528" t="str">
            <v>120</v>
          </cell>
          <cell r="I528" t="str">
            <v>IT</v>
          </cell>
          <cell r="J528">
            <v>39863.24</v>
          </cell>
          <cell r="K528">
            <v>-2177.7399999999998</v>
          </cell>
          <cell r="M528">
            <v>18885.46</v>
          </cell>
        </row>
        <row r="529">
          <cell r="A529" t="str">
            <v>O&amp;M</v>
          </cell>
          <cell r="C529">
            <v>16280</v>
          </cell>
          <cell r="D529" t="str">
            <v>16280</v>
          </cell>
          <cell r="E529" t="str">
            <v>Somerville Transmission - Maint</v>
          </cell>
          <cell r="H529" t="str">
            <v>120</v>
          </cell>
          <cell r="I529" t="str">
            <v>LT</v>
          </cell>
          <cell r="J529">
            <v>47489.64</v>
          </cell>
          <cell r="K529">
            <v>6463.61</v>
          </cell>
          <cell r="L529">
            <v>598.32000000000005</v>
          </cell>
        </row>
        <row r="530">
          <cell r="A530" t="str">
            <v>O&amp;M</v>
          </cell>
          <cell r="C530">
            <v>16280</v>
          </cell>
          <cell r="D530" t="str">
            <v>16280</v>
          </cell>
          <cell r="E530" t="str">
            <v>Somerville Transmission - Maint</v>
          </cell>
          <cell r="H530" t="str">
            <v>120</v>
          </cell>
          <cell r="I530" t="str">
            <v>OT</v>
          </cell>
          <cell r="J530">
            <v>34098.46</v>
          </cell>
          <cell r="K530">
            <v>6481.09</v>
          </cell>
        </row>
        <row r="531">
          <cell r="A531" t="str">
            <v>O&amp;M</v>
          </cell>
          <cell r="C531">
            <v>16280</v>
          </cell>
          <cell r="D531" t="str">
            <v>16280</v>
          </cell>
          <cell r="E531" t="str">
            <v>Somerville Transmission - Maint</v>
          </cell>
          <cell r="H531" t="str">
            <v>120</v>
          </cell>
          <cell r="I531" t="str">
            <v>TT</v>
          </cell>
          <cell r="J531">
            <v>17862.490000000002</v>
          </cell>
          <cell r="K531">
            <v>1690.18</v>
          </cell>
          <cell r="L531">
            <v>443.2</v>
          </cell>
        </row>
        <row r="532">
          <cell r="A532" t="str">
            <v>O&amp;M</v>
          </cell>
          <cell r="C532">
            <v>16285</v>
          </cell>
          <cell r="D532" t="str">
            <v>16285</v>
          </cell>
          <cell r="E532" t="str">
            <v>Camb Admin - Maint</v>
          </cell>
          <cell r="H532" t="str">
            <v>120</v>
          </cell>
          <cell r="I532" t="str">
            <v>IT</v>
          </cell>
          <cell r="J532">
            <v>1178.56</v>
          </cell>
        </row>
        <row r="533">
          <cell r="A533" t="str">
            <v>CAP</v>
          </cell>
          <cell r="C533">
            <v>16290</v>
          </cell>
          <cell r="D533" t="str">
            <v>16290</v>
          </cell>
          <cell r="E533" t="str">
            <v>Cambridge Distribution - Maint</v>
          </cell>
          <cell r="H533" t="str">
            <v>120</v>
          </cell>
          <cell r="I533" t="str">
            <v>CB</v>
          </cell>
          <cell r="J533">
            <v>117</v>
          </cell>
        </row>
        <row r="534">
          <cell r="A534" t="str">
            <v>CAP</v>
          </cell>
          <cell r="C534">
            <v>16290</v>
          </cell>
          <cell r="D534" t="str">
            <v>16290</v>
          </cell>
          <cell r="E534" t="str">
            <v>Cambridge Distribution - Maint</v>
          </cell>
          <cell r="H534" t="str">
            <v>120</v>
          </cell>
          <cell r="I534" t="str">
            <v>CL</v>
          </cell>
          <cell r="J534">
            <v>265.92</v>
          </cell>
          <cell r="M534">
            <v>178096.82</v>
          </cell>
        </row>
        <row r="535">
          <cell r="A535" t="str">
            <v>O&amp;M</v>
          </cell>
          <cell r="C535">
            <v>16295</v>
          </cell>
          <cell r="D535" t="str">
            <v>16295</v>
          </cell>
          <cell r="E535" t="str">
            <v>Cambridge Transmission - Maint</v>
          </cell>
          <cell r="H535" t="str">
            <v>120</v>
          </cell>
          <cell r="I535" t="str">
            <v>BT</v>
          </cell>
          <cell r="K535">
            <v>860.9</v>
          </cell>
        </row>
        <row r="536">
          <cell r="A536" t="str">
            <v>CAP</v>
          </cell>
          <cell r="C536">
            <v>16295</v>
          </cell>
          <cell r="D536" t="str">
            <v>16295</v>
          </cell>
          <cell r="E536" t="str">
            <v>Cambridge Transmission - Maint</v>
          </cell>
          <cell r="H536" t="str">
            <v>120</v>
          </cell>
          <cell r="I536" t="str">
            <v>CB</v>
          </cell>
          <cell r="L536">
            <v>422.68</v>
          </cell>
        </row>
        <row r="537">
          <cell r="A537" t="str">
            <v>CAP</v>
          </cell>
          <cell r="C537">
            <v>16295</v>
          </cell>
          <cell r="D537" t="str">
            <v>16295</v>
          </cell>
          <cell r="E537" t="str">
            <v>Cambridge Transmission - Maint</v>
          </cell>
          <cell r="H537" t="str">
            <v>120</v>
          </cell>
          <cell r="I537" t="str">
            <v>CL</v>
          </cell>
          <cell r="L537">
            <v>960.64</v>
          </cell>
          <cell r="M537">
            <v>1112938.69</v>
          </cell>
        </row>
        <row r="538">
          <cell r="A538" t="str">
            <v>O&amp;M</v>
          </cell>
          <cell r="C538">
            <v>16295</v>
          </cell>
          <cell r="D538" t="str">
            <v>16295</v>
          </cell>
          <cell r="E538" t="str">
            <v>Cambridge Transmission - Maint</v>
          </cell>
          <cell r="H538" t="str">
            <v>120</v>
          </cell>
          <cell r="I538" t="str">
            <v>IT</v>
          </cell>
          <cell r="J538">
            <v>115.38</v>
          </cell>
        </row>
        <row r="539">
          <cell r="A539" t="str">
            <v>O&amp;M</v>
          </cell>
          <cell r="C539">
            <v>16295</v>
          </cell>
          <cell r="D539" t="str">
            <v>16295</v>
          </cell>
          <cell r="E539" t="str">
            <v>Cambridge Transmission - Maint</v>
          </cell>
          <cell r="H539" t="str">
            <v>120</v>
          </cell>
          <cell r="I539" t="str">
            <v>LT</v>
          </cell>
          <cell r="K539">
            <v>2459.7600000000002</v>
          </cell>
        </row>
        <row r="540">
          <cell r="A540" t="str">
            <v>O&amp;M</v>
          </cell>
          <cell r="C540">
            <v>16295</v>
          </cell>
          <cell r="D540" t="str">
            <v>16295</v>
          </cell>
          <cell r="E540" t="str">
            <v>Cambridge Transmission - Maint</v>
          </cell>
          <cell r="H540" t="str">
            <v>120</v>
          </cell>
          <cell r="I540" t="str">
            <v>TT</v>
          </cell>
        </row>
        <row r="541">
          <cell r="A541" t="str">
            <v>O&amp;M</v>
          </cell>
          <cell r="C541">
            <v>16300</v>
          </cell>
          <cell r="D541" t="str">
            <v>16300</v>
          </cell>
          <cell r="E541" t="str">
            <v>H9 - EMPLOYEE DEVELOPMENT  XXX</v>
          </cell>
          <cell r="H541" t="str">
            <v>120</v>
          </cell>
          <cell r="I541" t="str">
            <v>BT</v>
          </cell>
          <cell r="J541">
            <v>60064.81</v>
          </cell>
        </row>
        <row r="542">
          <cell r="A542" t="str">
            <v>O&amp;M</v>
          </cell>
          <cell r="C542">
            <v>16300</v>
          </cell>
          <cell r="D542" t="str">
            <v>16300</v>
          </cell>
          <cell r="E542" t="str">
            <v>H9 - EMPLOYEE DEVELOPMENT  XXX</v>
          </cell>
          <cell r="H542" t="str">
            <v>120</v>
          </cell>
          <cell r="I542" t="str">
            <v>IT</v>
          </cell>
          <cell r="J542">
            <v>13967.17</v>
          </cell>
        </row>
        <row r="543">
          <cell r="A543" t="str">
            <v>O&amp;M</v>
          </cell>
          <cell r="C543">
            <v>16300</v>
          </cell>
          <cell r="D543" t="str">
            <v>16300</v>
          </cell>
          <cell r="E543" t="str">
            <v>H9 - EMPLOYEE DEVELOPMENT  XXX</v>
          </cell>
          <cell r="H543" t="str">
            <v>120</v>
          </cell>
          <cell r="I543" t="str">
            <v>LT</v>
          </cell>
          <cell r="J543">
            <v>155142.64000000001</v>
          </cell>
        </row>
        <row r="544">
          <cell r="A544" t="str">
            <v>O&amp;M</v>
          </cell>
          <cell r="C544">
            <v>16300</v>
          </cell>
          <cell r="D544" t="str">
            <v>16300</v>
          </cell>
          <cell r="E544" t="str">
            <v>H9 - EMPLOYEE DEVELOPMENT  XXX</v>
          </cell>
          <cell r="H544" t="str">
            <v>120</v>
          </cell>
          <cell r="I544" t="str">
            <v>MT</v>
          </cell>
          <cell r="J544">
            <v>5337.37</v>
          </cell>
          <cell r="K544">
            <v>1045.74</v>
          </cell>
          <cell r="L544">
            <v>8.1999999999999993</v>
          </cell>
        </row>
        <row r="545">
          <cell r="A545" t="str">
            <v>O&amp;M</v>
          </cell>
          <cell r="C545">
            <v>16300</v>
          </cell>
          <cell r="D545" t="str">
            <v>16300</v>
          </cell>
          <cell r="E545" t="str">
            <v>H9 - EMPLOYEE DEVELOPMENT  XXX</v>
          </cell>
          <cell r="H545" t="str">
            <v>120</v>
          </cell>
          <cell r="I545" t="str">
            <v>OT</v>
          </cell>
          <cell r="J545">
            <v>-238896.06</v>
          </cell>
        </row>
        <row r="546">
          <cell r="A546" t="str">
            <v>O&amp;M</v>
          </cell>
          <cell r="C546">
            <v>16300</v>
          </cell>
          <cell r="D546" t="str">
            <v>16300</v>
          </cell>
          <cell r="E546" t="str">
            <v>H9 - EMPLOYEE DEVELOPMENT  XXX</v>
          </cell>
          <cell r="H546" t="str">
            <v>120</v>
          </cell>
          <cell r="I546" t="str">
            <v>TT</v>
          </cell>
          <cell r="J546">
            <v>3304.74</v>
          </cell>
        </row>
        <row r="547">
          <cell r="A547" t="str">
            <v>O&amp;M</v>
          </cell>
          <cell r="C547">
            <v>16305</v>
          </cell>
          <cell r="D547" t="str">
            <v>16305</v>
          </cell>
          <cell r="E547" t="str">
            <v>Maintenance Mgr Nb, Plym, Cape</v>
          </cell>
          <cell r="H547" t="str">
            <v>120</v>
          </cell>
          <cell r="I547" t="str">
            <v>BT</v>
          </cell>
          <cell r="J547">
            <v>7852.27</v>
          </cell>
        </row>
        <row r="548">
          <cell r="A548" t="str">
            <v>O&amp;M</v>
          </cell>
          <cell r="C548">
            <v>16305</v>
          </cell>
          <cell r="D548" t="str">
            <v>16305</v>
          </cell>
          <cell r="E548" t="str">
            <v>Maintenance Mgr Nb, Plym, Cape</v>
          </cell>
          <cell r="H548" t="str">
            <v>120</v>
          </cell>
          <cell r="I548" t="str">
            <v>IT</v>
          </cell>
          <cell r="J548">
            <v>272.06</v>
          </cell>
        </row>
        <row r="549">
          <cell r="A549" t="str">
            <v>O&amp;M</v>
          </cell>
          <cell r="C549">
            <v>16305</v>
          </cell>
          <cell r="D549" t="str">
            <v>16305</v>
          </cell>
          <cell r="E549" t="str">
            <v>Maintenance Mgr Nb, Plym, Cape</v>
          </cell>
          <cell r="H549" t="str">
            <v>120</v>
          </cell>
          <cell r="I549" t="str">
            <v>LT</v>
          </cell>
          <cell r="J549">
            <v>22434.23</v>
          </cell>
          <cell r="K549">
            <v>738.96</v>
          </cell>
        </row>
        <row r="550">
          <cell r="A550" t="str">
            <v>O&amp;M</v>
          </cell>
          <cell r="C550">
            <v>16305</v>
          </cell>
          <cell r="D550" t="str">
            <v>16305</v>
          </cell>
          <cell r="E550" t="str">
            <v>Maintenance Mgr Nb, Plym, Cape</v>
          </cell>
          <cell r="H550" t="str">
            <v>120</v>
          </cell>
          <cell r="I550" t="str">
            <v>TT</v>
          </cell>
          <cell r="J550">
            <v>1046.18</v>
          </cell>
          <cell r="K550">
            <v>123.56</v>
          </cell>
        </row>
        <row r="551">
          <cell r="A551" t="str">
            <v>CAP</v>
          </cell>
          <cell r="C551">
            <v>16310</v>
          </cell>
          <cell r="D551" t="str">
            <v>16310</v>
          </cell>
          <cell r="E551" t="str">
            <v>Distribution Maintenance New Bedford</v>
          </cell>
          <cell r="H551" t="str">
            <v>120</v>
          </cell>
          <cell r="I551" t="str">
            <v>CT</v>
          </cell>
          <cell r="J551">
            <v>252.18</v>
          </cell>
        </row>
        <row r="552">
          <cell r="A552" t="str">
            <v>O&amp;M</v>
          </cell>
          <cell r="C552">
            <v>16310</v>
          </cell>
          <cell r="D552" t="str">
            <v>16310</v>
          </cell>
          <cell r="E552" t="str">
            <v>Distribution Maintenance New Bedford</v>
          </cell>
          <cell r="H552" t="str">
            <v>120</v>
          </cell>
          <cell r="I552" t="str">
            <v>IT</v>
          </cell>
          <cell r="J552">
            <v>2244.75</v>
          </cell>
        </row>
        <row r="553">
          <cell r="A553" t="str">
            <v>O&amp;M</v>
          </cell>
          <cell r="C553">
            <v>16315</v>
          </cell>
          <cell r="D553" t="str">
            <v>16315</v>
          </cell>
          <cell r="E553" t="str">
            <v>Distribution Maintenance  Plymouth</v>
          </cell>
          <cell r="H553" t="str">
            <v>120</v>
          </cell>
          <cell r="I553" t="str">
            <v>IT</v>
          </cell>
          <cell r="J553">
            <v>2019.75</v>
          </cell>
        </row>
        <row r="554">
          <cell r="A554" t="str">
            <v>O&amp;M</v>
          </cell>
          <cell r="C554">
            <v>16320</v>
          </cell>
          <cell r="D554" t="str">
            <v>16320</v>
          </cell>
          <cell r="E554" t="str">
            <v>Distribution Maint Cape and Vineyard</v>
          </cell>
          <cell r="H554" t="str">
            <v>120</v>
          </cell>
          <cell r="I554" t="str">
            <v>BT</v>
          </cell>
          <cell r="J554">
            <v>38.82</v>
          </cell>
        </row>
        <row r="555">
          <cell r="A555" t="str">
            <v>O&amp;M</v>
          </cell>
          <cell r="C555">
            <v>16320</v>
          </cell>
          <cell r="D555" t="str">
            <v>16320</v>
          </cell>
          <cell r="E555" t="str">
            <v>Distribution Maint Cape and Vineyard</v>
          </cell>
          <cell r="H555" t="str">
            <v>120</v>
          </cell>
          <cell r="I555" t="str">
            <v>IT</v>
          </cell>
          <cell r="J555">
            <v>815.88</v>
          </cell>
        </row>
        <row r="556">
          <cell r="A556" t="str">
            <v>O&amp;M</v>
          </cell>
          <cell r="C556">
            <v>16320</v>
          </cell>
          <cell r="D556" t="str">
            <v>16320</v>
          </cell>
          <cell r="E556" t="str">
            <v>Distribution Maint Cape and Vineyard</v>
          </cell>
          <cell r="H556" t="str">
            <v>120</v>
          </cell>
          <cell r="I556" t="str">
            <v>LT</v>
          </cell>
          <cell r="J556">
            <v>127.24</v>
          </cell>
        </row>
        <row r="557">
          <cell r="A557" t="str">
            <v>O&amp;M</v>
          </cell>
          <cell r="C557">
            <v>16325</v>
          </cell>
          <cell r="D557" t="str">
            <v>16325</v>
          </cell>
          <cell r="E557" t="str">
            <v>Transmission Maintenance New Bedford</v>
          </cell>
          <cell r="H557" t="str">
            <v>120</v>
          </cell>
          <cell r="I557" t="str">
            <v>BT</v>
          </cell>
          <cell r="K557">
            <v>39.229999999999997</v>
          </cell>
        </row>
        <row r="558">
          <cell r="A558" t="str">
            <v>CAP</v>
          </cell>
          <cell r="C558">
            <v>16325</v>
          </cell>
          <cell r="D558" t="str">
            <v>16325</v>
          </cell>
          <cell r="E558" t="str">
            <v>Transmission Maintenance New Bedford</v>
          </cell>
          <cell r="H558" t="str">
            <v>120</v>
          </cell>
          <cell r="I558" t="str">
            <v>CB</v>
          </cell>
        </row>
        <row r="559">
          <cell r="A559" t="str">
            <v>CAP</v>
          </cell>
          <cell r="C559">
            <v>16325</v>
          </cell>
          <cell r="D559" t="str">
            <v>16325</v>
          </cell>
          <cell r="E559" t="str">
            <v>Transmission Maintenance New Bedford</v>
          </cell>
          <cell r="H559" t="str">
            <v>120</v>
          </cell>
          <cell r="I559" t="str">
            <v>CL</v>
          </cell>
          <cell r="M559">
            <v>234665.08</v>
          </cell>
        </row>
        <row r="560">
          <cell r="A560" t="str">
            <v>CAP</v>
          </cell>
          <cell r="C560">
            <v>16325</v>
          </cell>
          <cell r="D560" t="str">
            <v>16325</v>
          </cell>
          <cell r="E560" t="str">
            <v>Transmission Maintenance New Bedford</v>
          </cell>
          <cell r="H560" t="str">
            <v>120</v>
          </cell>
          <cell r="I560" t="str">
            <v>CT</v>
          </cell>
        </row>
        <row r="561">
          <cell r="A561" t="str">
            <v>O&amp;M</v>
          </cell>
          <cell r="C561">
            <v>16325</v>
          </cell>
          <cell r="D561" t="str">
            <v>16325</v>
          </cell>
          <cell r="E561" t="str">
            <v>Transmission Maintenance New Bedford</v>
          </cell>
          <cell r="H561" t="str">
            <v>120</v>
          </cell>
          <cell r="I561" t="str">
            <v>LT</v>
          </cell>
          <cell r="K561">
            <v>112.08</v>
          </cell>
        </row>
        <row r="562">
          <cell r="A562" t="str">
            <v>O&amp;M</v>
          </cell>
          <cell r="B562" t="str">
            <v>Tzimorangas,John G</v>
          </cell>
          <cell r="C562">
            <v>16330</v>
          </cell>
          <cell r="D562" t="str">
            <v>16330</v>
          </cell>
          <cell r="E562" t="str">
            <v>Station Operations Transmission South</v>
          </cell>
          <cell r="F562" t="str">
            <v>Electric Operations</v>
          </cell>
          <cell r="G562" t="str">
            <v>Station Operations Transmission South</v>
          </cell>
          <cell r="H562" t="str">
            <v>120</v>
          </cell>
          <cell r="I562" t="str">
            <v>BT</v>
          </cell>
          <cell r="L562">
            <v>248.74</v>
          </cell>
        </row>
        <row r="563">
          <cell r="A563" t="str">
            <v>CAP</v>
          </cell>
          <cell r="B563" t="str">
            <v>Tzimorangas,John G</v>
          </cell>
          <cell r="C563">
            <v>16330</v>
          </cell>
          <cell r="D563" t="str">
            <v>16330</v>
          </cell>
          <cell r="E563" t="str">
            <v>Transmission Maintenance Plymouth</v>
          </cell>
          <cell r="F563" t="str">
            <v>Electric Operations</v>
          </cell>
          <cell r="G563" t="str">
            <v>Station Operations Transmission South</v>
          </cell>
          <cell r="H563" t="str">
            <v>120</v>
          </cell>
          <cell r="I563" t="str">
            <v>CI</v>
          </cell>
          <cell r="J563">
            <v>0</v>
          </cell>
        </row>
        <row r="564">
          <cell r="A564" t="str">
            <v>O&amp;M</v>
          </cell>
          <cell r="B564" t="str">
            <v>Tzimorangas,John G</v>
          </cell>
          <cell r="C564">
            <v>16330</v>
          </cell>
          <cell r="D564" t="str">
            <v>16330</v>
          </cell>
          <cell r="E564" t="str">
            <v>Station Operations Transmission South</v>
          </cell>
          <cell r="F564" t="str">
            <v>Electric Operations</v>
          </cell>
          <cell r="G564" t="str">
            <v>Station Operations Transmission South</v>
          </cell>
          <cell r="H564" t="str">
            <v>120</v>
          </cell>
          <cell r="I564" t="str">
            <v>IT</v>
          </cell>
          <cell r="K564">
            <v>1596.73</v>
          </cell>
          <cell r="L564">
            <v>15507.84</v>
          </cell>
        </row>
        <row r="565">
          <cell r="A565" t="str">
            <v>O&amp;M</v>
          </cell>
          <cell r="B565" t="str">
            <v>Tzimorangas,John G</v>
          </cell>
          <cell r="C565">
            <v>16330</v>
          </cell>
          <cell r="D565" t="str">
            <v>16330</v>
          </cell>
          <cell r="E565" t="str">
            <v>Station Operations Transmission South</v>
          </cell>
          <cell r="F565" t="str">
            <v>Electric Operations</v>
          </cell>
          <cell r="G565" t="str">
            <v>Station Operations Transmission South</v>
          </cell>
          <cell r="H565" t="str">
            <v>120</v>
          </cell>
          <cell r="I565" t="str">
            <v>LT</v>
          </cell>
          <cell r="L565">
            <v>710.66</v>
          </cell>
          <cell r="M565">
            <v>255.16</v>
          </cell>
        </row>
        <row r="566">
          <cell r="A566" t="str">
            <v>O&amp;M</v>
          </cell>
          <cell r="B566" t="str">
            <v>Tzimorangas,John G</v>
          </cell>
          <cell r="C566">
            <v>16330</v>
          </cell>
          <cell r="D566" t="str">
            <v>16330</v>
          </cell>
          <cell r="E566" t="str">
            <v>Station Operations Transmission South</v>
          </cell>
          <cell r="F566" t="str">
            <v>Electric Operations</v>
          </cell>
          <cell r="G566" t="str">
            <v>Station Operations Transmission South</v>
          </cell>
          <cell r="H566" t="str">
            <v>120</v>
          </cell>
          <cell r="I566" t="str">
            <v>TT</v>
          </cell>
          <cell r="L566">
            <v>72.400000000000006</v>
          </cell>
        </row>
        <row r="567">
          <cell r="A567" t="str">
            <v>O&amp;M</v>
          </cell>
          <cell r="B567" t="str">
            <v>Tzimorangas,John G</v>
          </cell>
          <cell r="C567">
            <v>16340</v>
          </cell>
          <cell r="D567" t="str">
            <v>16340</v>
          </cell>
          <cell r="E567" t="str">
            <v>Maintenance Mgr Fram, Walp, Walth</v>
          </cell>
          <cell r="F567" t="str">
            <v>Electric Operations</v>
          </cell>
          <cell r="G567" t="str">
            <v>Tran Ops SubSta North Central</v>
          </cell>
          <cell r="H567" t="str">
            <v>120</v>
          </cell>
          <cell r="I567" t="str">
            <v>BT</v>
          </cell>
          <cell r="J567">
            <v>136023.15</v>
          </cell>
          <cell r="K567">
            <v>-1195.9000000000001</v>
          </cell>
        </row>
        <row r="568">
          <cell r="A568" t="str">
            <v>O&amp;M</v>
          </cell>
          <cell r="B568" t="str">
            <v>Tzimorangas,John G</v>
          </cell>
          <cell r="C568">
            <v>16340</v>
          </cell>
          <cell r="D568" t="str">
            <v>16340</v>
          </cell>
          <cell r="E568" t="str">
            <v>Tran Ops SubSta North Central</v>
          </cell>
          <cell r="F568" t="str">
            <v>Electric Operations</v>
          </cell>
          <cell r="G568" t="str">
            <v>Tran Ops SubSta North Central</v>
          </cell>
          <cell r="H568" t="str">
            <v>120</v>
          </cell>
          <cell r="I568" t="str">
            <v>BT</v>
          </cell>
          <cell r="L568">
            <v>60947.92</v>
          </cell>
        </row>
        <row r="569">
          <cell r="A569" t="str">
            <v>CAP</v>
          </cell>
          <cell r="B569" t="str">
            <v>Tzimorangas,John G</v>
          </cell>
          <cell r="C569">
            <v>16340</v>
          </cell>
          <cell r="D569" t="str">
            <v>16340</v>
          </cell>
          <cell r="E569" t="str">
            <v>Maintenance Mgr Fram, Walp, Walth</v>
          </cell>
          <cell r="F569" t="str">
            <v>Electric Operations</v>
          </cell>
          <cell r="G569" t="str">
            <v>Tran Ops SubSta North Central</v>
          </cell>
          <cell r="H569" t="str">
            <v>120</v>
          </cell>
          <cell r="I569" t="str">
            <v>CB</v>
          </cell>
          <cell r="J569">
            <v>28537.34</v>
          </cell>
        </row>
        <row r="570">
          <cell r="A570" t="str">
            <v>CAP</v>
          </cell>
          <cell r="B570" t="str">
            <v>Tzimorangas,John G</v>
          </cell>
          <cell r="C570">
            <v>16340</v>
          </cell>
          <cell r="D570" t="str">
            <v>16340</v>
          </cell>
          <cell r="E570" t="str">
            <v>Tran Ops SubSta North Central</v>
          </cell>
          <cell r="F570" t="str">
            <v>Electric Operations</v>
          </cell>
          <cell r="G570" t="str">
            <v>Tran Ops SubSta North Central</v>
          </cell>
          <cell r="H570" t="str">
            <v>120</v>
          </cell>
          <cell r="I570" t="str">
            <v>CB</v>
          </cell>
          <cell r="K570">
            <v>1460.45</v>
          </cell>
        </row>
        <row r="571">
          <cell r="A571" t="str">
            <v>CAP</v>
          </cell>
          <cell r="B571" t="str">
            <v>Tzimorangas,John G</v>
          </cell>
          <cell r="C571">
            <v>16340</v>
          </cell>
          <cell r="D571" t="str">
            <v>16340</v>
          </cell>
          <cell r="E571" t="str">
            <v>Tran Ops SubSta North Central</v>
          </cell>
          <cell r="F571" t="str">
            <v>Electric Operations</v>
          </cell>
          <cell r="G571" t="str">
            <v>Tran Ops SubSta North Central</v>
          </cell>
          <cell r="H571" t="str">
            <v>120</v>
          </cell>
          <cell r="I571" t="str">
            <v>CI</v>
          </cell>
          <cell r="L571">
            <v>827.46</v>
          </cell>
        </row>
        <row r="572">
          <cell r="A572" t="str">
            <v>CAP</v>
          </cell>
          <cell r="B572" t="str">
            <v>Tzimorangas,John G</v>
          </cell>
          <cell r="C572">
            <v>16340</v>
          </cell>
          <cell r="D572" t="str">
            <v>16340</v>
          </cell>
          <cell r="E572" t="str">
            <v>Maintenance Mgr Fram, Walp, Walth</v>
          </cell>
          <cell r="F572" t="str">
            <v>Electric Operations</v>
          </cell>
          <cell r="G572" t="str">
            <v>Tran Ops SubSta North Central</v>
          </cell>
          <cell r="H572" t="str">
            <v>120</v>
          </cell>
          <cell r="I572" t="str">
            <v>CL</v>
          </cell>
          <cell r="J572">
            <v>64758.9</v>
          </cell>
          <cell r="M572">
            <v>418661.24</v>
          </cell>
        </row>
        <row r="573">
          <cell r="A573" t="str">
            <v>CAP</v>
          </cell>
          <cell r="B573" t="str">
            <v>Tzimorangas,John G</v>
          </cell>
          <cell r="C573">
            <v>16340</v>
          </cell>
          <cell r="D573" t="str">
            <v>16340</v>
          </cell>
          <cell r="E573" t="str">
            <v>Tran Ops SubSta North Central</v>
          </cell>
          <cell r="F573" t="str">
            <v>Electric Operations</v>
          </cell>
          <cell r="G573" t="str">
            <v>Tran Ops SubSta North Central</v>
          </cell>
          <cell r="H573" t="str">
            <v>120</v>
          </cell>
          <cell r="I573" t="str">
            <v>CL</v>
          </cell>
          <cell r="K573">
            <v>3319.5</v>
          </cell>
        </row>
        <row r="574">
          <cell r="A574" t="str">
            <v>CAP</v>
          </cell>
          <cell r="B574" t="str">
            <v>Tzimorangas,John G</v>
          </cell>
          <cell r="C574">
            <v>16340</v>
          </cell>
          <cell r="D574" t="str">
            <v>16340</v>
          </cell>
          <cell r="E574" t="str">
            <v>Maintenance Mgr Fram, Walp, Walth</v>
          </cell>
          <cell r="F574" t="str">
            <v>Electric Operations</v>
          </cell>
          <cell r="G574" t="str">
            <v>Tran Ops SubSta North Central</v>
          </cell>
          <cell r="H574" t="str">
            <v>120</v>
          </cell>
          <cell r="I574" t="str">
            <v>CT</v>
          </cell>
          <cell r="J574">
            <v>5495.17</v>
          </cell>
        </row>
        <row r="575">
          <cell r="A575" t="str">
            <v>CAP</v>
          </cell>
          <cell r="B575" t="str">
            <v>Tzimorangas,John G</v>
          </cell>
          <cell r="C575">
            <v>16340</v>
          </cell>
          <cell r="D575" t="str">
            <v>16340</v>
          </cell>
          <cell r="E575" t="str">
            <v>Tran Ops SubSta North Central</v>
          </cell>
          <cell r="F575" t="str">
            <v>Electric Operations</v>
          </cell>
          <cell r="G575" t="str">
            <v>Tran Ops SubSta North Central</v>
          </cell>
          <cell r="H575" t="str">
            <v>120</v>
          </cell>
          <cell r="I575" t="str">
            <v>CT</v>
          </cell>
          <cell r="K575">
            <v>0</v>
          </cell>
        </row>
        <row r="576">
          <cell r="A576" t="str">
            <v>O&amp;M</v>
          </cell>
          <cell r="B576" t="str">
            <v>Tzimorangas,John G</v>
          </cell>
          <cell r="C576">
            <v>16340</v>
          </cell>
          <cell r="D576" t="str">
            <v>16340</v>
          </cell>
          <cell r="E576" t="str">
            <v>Maintenance Mgr Fram, Walp, Walth</v>
          </cell>
          <cell r="F576" t="str">
            <v>Electric Operations</v>
          </cell>
          <cell r="G576" t="str">
            <v>Tran Ops SubSta North Central</v>
          </cell>
          <cell r="H576" t="str">
            <v>120</v>
          </cell>
          <cell r="I576" t="str">
            <v>IT</v>
          </cell>
          <cell r="J576">
            <v>6491.16</v>
          </cell>
          <cell r="K576">
            <v>-619.12</v>
          </cell>
        </row>
        <row r="577">
          <cell r="A577" t="str">
            <v>O&amp;M</v>
          </cell>
          <cell r="B577" t="str">
            <v>Tzimorangas,John G</v>
          </cell>
          <cell r="C577">
            <v>16340</v>
          </cell>
          <cell r="D577" t="str">
            <v>16340</v>
          </cell>
          <cell r="E577" t="str">
            <v>Tran Ops SubSta North Central</v>
          </cell>
          <cell r="F577" t="str">
            <v>Electric Operations</v>
          </cell>
          <cell r="G577" t="str">
            <v>Tran Ops SubSta North Central</v>
          </cell>
          <cell r="H577" t="str">
            <v>120</v>
          </cell>
          <cell r="I577" t="str">
            <v>IT</v>
          </cell>
          <cell r="L577">
            <v>961153.63</v>
          </cell>
        </row>
        <row r="578">
          <cell r="A578" t="str">
            <v>O&amp;M</v>
          </cell>
          <cell r="B578" t="str">
            <v>Tzimorangas,John G</v>
          </cell>
          <cell r="C578">
            <v>16340</v>
          </cell>
          <cell r="D578" t="str">
            <v>16340</v>
          </cell>
          <cell r="E578" t="str">
            <v>Maintenance Mgr Fram, Walp, Walth</v>
          </cell>
          <cell r="F578" t="str">
            <v>Electric Operations</v>
          </cell>
          <cell r="G578" t="str">
            <v>Tran Ops SubSta North Central</v>
          </cell>
          <cell r="H578" t="str">
            <v>120</v>
          </cell>
          <cell r="I578" t="str">
            <v>LT</v>
          </cell>
          <cell r="J578">
            <v>398738.97</v>
          </cell>
          <cell r="K578">
            <v>-2682.08</v>
          </cell>
        </row>
        <row r="579">
          <cell r="A579" t="str">
            <v>O&amp;M</v>
          </cell>
          <cell r="B579" t="str">
            <v>Tzimorangas,John G</v>
          </cell>
          <cell r="C579">
            <v>16340</v>
          </cell>
          <cell r="D579" t="str">
            <v>16340</v>
          </cell>
          <cell r="E579" t="str">
            <v>Tran Ops SubSta North Central</v>
          </cell>
          <cell r="F579" t="str">
            <v>Electric Operations</v>
          </cell>
          <cell r="G579" t="str">
            <v>Tran Ops SubSta North Central</v>
          </cell>
          <cell r="H579" t="str">
            <v>120</v>
          </cell>
          <cell r="I579" t="str">
            <v>LT</v>
          </cell>
          <cell r="L579">
            <v>180884.46</v>
          </cell>
        </row>
        <row r="580">
          <cell r="A580" t="str">
            <v>O&amp;M</v>
          </cell>
          <cell r="B580" t="str">
            <v>Tzimorangas,John G</v>
          </cell>
          <cell r="C580">
            <v>16340</v>
          </cell>
          <cell r="D580" t="str">
            <v>16340</v>
          </cell>
          <cell r="E580" t="str">
            <v>Maintenance Mgr Fram, Walp, Walth</v>
          </cell>
          <cell r="F580" t="str">
            <v>Electric Operations</v>
          </cell>
          <cell r="G580" t="str">
            <v>Tran Ops SubSta North Central</v>
          </cell>
          <cell r="H580" t="str">
            <v>120</v>
          </cell>
          <cell r="I580" t="str">
            <v>MT</v>
          </cell>
          <cell r="J580">
            <v>266.16000000000003</v>
          </cell>
          <cell r="M580">
            <v>70.11</v>
          </cell>
        </row>
        <row r="581">
          <cell r="A581" t="str">
            <v>O&amp;M</v>
          </cell>
          <cell r="B581" t="str">
            <v>Tzimorangas,John G</v>
          </cell>
          <cell r="C581">
            <v>16340</v>
          </cell>
          <cell r="D581" t="str">
            <v>16340</v>
          </cell>
          <cell r="E581" t="str">
            <v>Tran Ops SubSta North Central</v>
          </cell>
          <cell r="F581" t="str">
            <v>Electric Operations</v>
          </cell>
          <cell r="G581" t="str">
            <v>Tran Ops SubSta North Central</v>
          </cell>
          <cell r="H581" t="str">
            <v>120</v>
          </cell>
          <cell r="I581" t="str">
            <v>MT</v>
          </cell>
          <cell r="L581">
            <v>23084.66</v>
          </cell>
        </row>
        <row r="582">
          <cell r="A582" t="str">
            <v>O&amp;M</v>
          </cell>
          <cell r="B582" t="str">
            <v>Tzimorangas,John G</v>
          </cell>
          <cell r="C582">
            <v>16340</v>
          </cell>
          <cell r="D582" t="str">
            <v>16340</v>
          </cell>
          <cell r="E582" t="str">
            <v>Maintenance Mgr Fram, Walp, Walth</v>
          </cell>
          <cell r="F582" t="str">
            <v>Electric Operations</v>
          </cell>
          <cell r="G582" t="str">
            <v>Tran Ops SubSta North Central</v>
          </cell>
          <cell r="H582" t="str">
            <v>120</v>
          </cell>
          <cell r="I582" t="str">
            <v>OT</v>
          </cell>
          <cell r="J582">
            <v>4629.2700000000004</v>
          </cell>
          <cell r="K582">
            <v>425.71</v>
          </cell>
        </row>
        <row r="583">
          <cell r="A583" t="str">
            <v>O&amp;M</v>
          </cell>
          <cell r="B583" t="str">
            <v>Tzimorangas,John G</v>
          </cell>
          <cell r="C583">
            <v>16340</v>
          </cell>
          <cell r="D583" t="str">
            <v>16340</v>
          </cell>
          <cell r="E583" t="str">
            <v>Tran Ops SubSta North Central</v>
          </cell>
          <cell r="F583" t="str">
            <v>Electric Operations</v>
          </cell>
          <cell r="G583" t="str">
            <v>Tran Ops SubSta North Central</v>
          </cell>
          <cell r="H583" t="str">
            <v>120</v>
          </cell>
          <cell r="I583" t="str">
            <v>OT</v>
          </cell>
          <cell r="L583">
            <v>11912.78</v>
          </cell>
        </row>
        <row r="584">
          <cell r="A584" t="str">
            <v>O&amp;M</v>
          </cell>
          <cell r="B584" t="str">
            <v>Tzimorangas,John G</v>
          </cell>
          <cell r="C584">
            <v>16340</v>
          </cell>
          <cell r="D584" t="str">
            <v>16340</v>
          </cell>
          <cell r="E584" t="str">
            <v>Maintenance Mgr Fram, Walp, Walth</v>
          </cell>
          <cell r="F584" t="str">
            <v>Electric Operations</v>
          </cell>
          <cell r="G584" t="str">
            <v>Tran Ops SubSta North Central</v>
          </cell>
          <cell r="H584" t="str">
            <v>120</v>
          </cell>
          <cell r="I584" t="str">
            <v>TT</v>
          </cell>
          <cell r="J584">
            <v>6381.4</v>
          </cell>
          <cell r="K584">
            <v>1646</v>
          </cell>
        </row>
        <row r="585">
          <cell r="A585" t="str">
            <v>O&amp;M</v>
          </cell>
          <cell r="B585" t="str">
            <v>Tzimorangas,John G</v>
          </cell>
          <cell r="C585">
            <v>16340</v>
          </cell>
          <cell r="D585" t="str">
            <v>16340</v>
          </cell>
          <cell r="E585" t="str">
            <v>Tran Ops SubSta North Central</v>
          </cell>
          <cell r="F585" t="str">
            <v>Electric Operations</v>
          </cell>
          <cell r="G585" t="str">
            <v>Tran Ops SubSta North Central</v>
          </cell>
          <cell r="H585" t="str">
            <v>120</v>
          </cell>
          <cell r="I585" t="str">
            <v>TT</v>
          </cell>
          <cell r="L585">
            <v>72856.39</v>
          </cell>
        </row>
        <row r="586">
          <cell r="A586" t="str">
            <v>O&amp;M</v>
          </cell>
          <cell r="C586">
            <v>16345</v>
          </cell>
          <cell r="D586" t="str">
            <v>16345</v>
          </cell>
          <cell r="E586" t="str">
            <v>Distribution Maintenance Framingham</v>
          </cell>
          <cell r="H586" t="str">
            <v>120</v>
          </cell>
          <cell r="I586" t="str">
            <v>BT</v>
          </cell>
          <cell r="J586">
            <v>36431.919999999998</v>
          </cell>
          <cell r="K586">
            <v>85.19</v>
          </cell>
          <cell r="L586">
            <v>0</v>
          </cell>
        </row>
        <row r="587">
          <cell r="A587" t="str">
            <v>CAP</v>
          </cell>
          <cell r="C587">
            <v>16345</v>
          </cell>
          <cell r="D587" t="str">
            <v>16345</v>
          </cell>
          <cell r="E587" t="str">
            <v>Distribution Maintenance Framingham</v>
          </cell>
          <cell r="H587" t="str">
            <v>120</v>
          </cell>
          <cell r="I587" t="str">
            <v>CB</v>
          </cell>
          <cell r="J587">
            <v>15793.09</v>
          </cell>
          <cell r="K587">
            <v>853.55</v>
          </cell>
        </row>
        <row r="588">
          <cell r="A588" t="str">
            <v>CAP</v>
          </cell>
          <cell r="C588">
            <v>16345</v>
          </cell>
          <cell r="D588" t="str">
            <v>16345</v>
          </cell>
          <cell r="E588" t="str">
            <v>Distribution Maintenance Framingham</v>
          </cell>
          <cell r="H588" t="str">
            <v>120</v>
          </cell>
          <cell r="I588" t="str">
            <v>CI</v>
          </cell>
          <cell r="J588">
            <v>9442.08</v>
          </cell>
          <cell r="K588">
            <v>424</v>
          </cell>
        </row>
        <row r="589">
          <cell r="A589" t="str">
            <v>CAP</v>
          </cell>
          <cell r="C589">
            <v>16345</v>
          </cell>
          <cell r="D589" t="str">
            <v>16345</v>
          </cell>
          <cell r="E589" t="str">
            <v>Distribution Maintenance Framingham</v>
          </cell>
          <cell r="H589" t="str">
            <v>120</v>
          </cell>
          <cell r="I589" t="str">
            <v>CL</v>
          </cell>
          <cell r="J589">
            <v>35013.11</v>
          </cell>
          <cell r="K589">
            <v>1939.94</v>
          </cell>
          <cell r="M589">
            <v>86147.66</v>
          </cell>
        </row>
        <row r="590">
          <cell r="A590" t="str">
            <v>CAP</v>
          </cell>
          <cell r="C590">
            <v>16345</v>
          </cell>
          <cell r="D590" t="str">
            <v>16345</v>
          </cell>
          <cell r="E590" t="str">
            <v>Distribution Maintenance Framingham</v>
          </cell>
          <cell r="H590" t="str">
            <v>120</v>
          </cell>
          <cell r="I590" t="str">
            <v>CM</v>
          </cell>
          <cell r="J590">
            <v>13488.6</v>
          </cell>
          <cell r="K590">
            <v>1229.54</v>
          </cell>
          <cell r="L590">
            <v>277.44</v>
          </cell>
        </row>
        <row r="591">
          <cell r="A591" t="str">
            <v>CAP</v>
          </cell>
          <cell r="C591">
            <v>16345</v>
          </cell>
          <cell r="D591" t="str">
            <v>16345</v>
          </cell>
          <cell r="E591" t="str">
            <v>Distribution Maintenance Framingham</v>
          </cell>
          <cell r="H591" t="str">
            <v>120</v>
          </cell>
          <cell r="I591" t="str">
            <v>CT</v>
          </cell>
          <cell r="J591">
            <v>9027.02</v>
          </cell>
          <cell r="K591">
            <v>0</v>
          </cell>
        </row>
        <row r="592">
          <cell r="A592" t="str">
            <v>O&amp;M</v>
          </cell>
          <cell r="C592">
            <v>16345</v>
          </cell>
          <cell r="D592" t="str">
            <v>16345</v>
          </cell>
          <cell r="E592" t="str">
            <v>Distribution Maintenance Framingham</v>
          </cell>
          <cell r="H592" t="str">
            <v>120</v>
          </cell>
          <cell r="I592" t="str">
            <v>IT</v>
          </cell>
          <cell r="J592">
            <v>78717.63</v>
          </cell>
          <cell r="K592">
            <v>658.15</v>
          </cell>
          <cell r="L592">
            <v>2640</v>
          </cell>
        </row>
        <row r="593">
          <cell r="A593" t="str">
            <v>O&amp;M</v>
          </cell>
          <cell r="C593">
            <v>16345</v>
          </cell>
          <cell r="D593" t="str">
            <v>16345</v>
          </cell>
          <cell r="E593" t="str">
            <v>Distribution Maintenance Framingham</v>
          </cell>
          <cell r="H593" t="str">
            <v>120</v>
          </cell>
          <cell r="I593" t="str">
            <v>LT</v>
          </cell>
          <cell r="J593">
            <v>75709.83</v>
          </cell>
          <cell r="K593">
            <v>285.47000000000003</v>
          </cell>
          <cell r="L593">
            <v>0</v>
          </cell>
        </row>
        <row r="594">
          <cell r="A594" t="str">
            <v>O&amp;M</v>
          </cell>
          <cell r="C594">
            <v>16345</v>
          </cell>
          <cell r="D594" t="str">
            <v>16345</v>
          </cell>
          <cell r="E594" t="str">
            <v>Distribution Maintenance Framingham</v>
          </cell>
          <cell r="H594" t="str">
            <v>120</v>
          </cell>
          <cell r="I594" t="str">
            <v>MT</v>
          </cell>
          <cell r="J594">
            <v>797.98</v>
          </cell>
          <cell r="K594">
            <v>42.93</v>
          </cell>
        </row>
        <row r="595">
          <cell r="A595" t="str">
            <v>O&amp;M</v>
          </cell>
          <cell r="C595">
            <v>16345</v>
          </cell>
          <cell r="D595" t="str">
            <v>16345</v>
          </cell>
          <cell r="E595" t="str">
            <v>Distribution Maintenance Framingham</v>
          </cell>
          <cell r="H595" t="str">
            <v>120</v>
          </cell>
          <cell r="I595" t="str">
            <v>OT</v>
          </cell>
          <cell r="J595">
            <v>1863.27</v>
          </cell>
          <cell r="K595">
            <v>1190.8599999999999</v>
          </cell>
        </row>
        <row r="596">
          <cell r="A596" t="str">
            <v>O&amp;M</v>
          </cell>
          <cell r="C596">
            <v>16345</v>
          </cell>
          <cell r="D596" t="str">
            <v>16345</v>
          </cell>
          <cell r="E596" t="str">
            <v>Distribution Maintenance Framingham</v>
          </cell>
          <cell r="H596" t="str">
            <v>120</v>
          </cell>
          <cell r="I596" t="str">
            <v>TT</v>
          </cell>
          <cell r="J596">
            <v>23911.01</v>
          </cell>
          <cell r="K596">
            <v>3152.76</v>
          </cell>
          <cell r="L596">
            <v>0</v>
          </cell>
        </row>
        <row r="597">
          <cell r="A597" t="str">
            <v>O&amp;M</v>
          </cell>
          <cell r="C597">
            <v>16350</v>
          </cell>
          <cell r="D597" t="str">
            <v>16350</v>
          </cell>
          <cell r="E597" t="str">
            <v>Distribution Maintenance Walpole</v>
          </cell>
          <cell r="H597" t="str">
            <v>120</v>
          </cell>
          <cell r="I597" t="str">
            <v>BT</v>
          </cell>
          <cell r="J597">
            <v>25638.17</v>
          </cell>
          <cell r="K597">
            <v>807.71</v>
          </cell>
          <cell r="L597">
            <v>745.99</v>
          </cell>
        </row>
        <row r="598">
          <cell r="A598" t="str">
            <v>CAP</v>
          </cell>
          <cell r="C598">
            <v>16350</v>
          </cell>
          <cell r="D598" t="str">
            <v>16350</v>
          </cell>
          <cell r="E598" t="str">
            <v>Distribution Maintenance Walpole</v>
          </cell>
          <cell r="H598" t="str">
            <v>120</v>
          </cell>
          <cell r="I598" t="str">
            <v>CB</v>
          </cell>
          <cell r="J598">
            <v>8819.58</v>
          </cell>
          <cell r="K598">
            <v>0</v>
          </cell>
        </row>
        <row r="599">
          <cell r="A599" t="str">
            <v>CAP</v>
          </cell>
          <cell r="C599">
            <v>16350</v>
          </cell>
          <cell r="D599" t="str">
            <v>16350</v>
          </cell>
          <cell r="E599" t="str">
            <v>Distribution Maintenance Walpole</v>
          </cell>
          <cell r="H599" t="str">
            <v>120</v>
          </cell>
          <cell r="I599" t="str">
            <v>CL</v>
          </cell>
          <cell r="J599">
            <v>19635.89</v>
          </cell>
          <cell r="K599">
            <v>0</v>
          </cell>
        </row>
        <row r="600">
          <cell r="A600" t="str">
            <v>CAP</v>
          </cell>
          <cell r="C600">
            <v>16350</v>
          </cell>
          <cell r="D600" t="str">
            <v>16350</v>
          </cell>
          <cell r="E600" t="str">
            <v>Distribution Maintenance Walpole</v>
          </cell>
          <cell r="H600" t="str">
            <v>120</v>
          </cell>
          <cell r="I600" t="str">
            <v>CM</v>
          </cell>
          <cell r="J600">
            <v>4211.1000000000004</v>
          </cell>
        </row>
        <row r="601">
          <cell r="A601" t="str">
            <v>CAP</v>
          </cell>
          <cell r="C601">
            <v>16350</v>
          </cell>
          <cell r="D601" t="str">
            <v>16350</v>
          </cell>
          <cell r="E601" t="str">
            <v>Distribution Maintenance Walpole</v>
          </cell>
          <cell r="H601" t="str">
            <v>120</v>
          </cell>
          <cell r="I601" t="str">
            <v>CT</v>
          </cell>
          <cell r="J601">
            <v>6582.6</v>
          </cell>
          <cell r="K601">
            <v>82.24</v>
          </cell>
        </row>
        <row r="602">
          <cell r="A602" t="str">
            <v>O&amp;M</v>
          </cell>
          <cell r="C602">
            <v>16350</v>
          </cell>
          <cell r="D602" t="str">
            <v>16350</v>
          </cell>
          <cell r="E602" t="str">
            <v>Distribution Maintenance Walpole</v>
          </cell>
          <cell r="H602" t="str">
            <v>120</v>
          </cell>
          <cell r="I602" t="str">
            <v>IT</v>
          </cell>
          <cell r="J602">
            <v>40369.589999999997</v>
          </cell>
        </row>
        <row r="603">
          <cell r="A603" t="str">
            <v>O&amp;M</v>
          </cell>
          <cell r="C603">
            <v>16350</v>
          </cell>
          <cell r="D603" t="str">
            <v>16350</v>
          </cell>
          <cell r="E603" t="str">
            <v>Distribution Maintenance Walpole</v>
          </cell>
          <cell r="H603" t="str">
            <v>120</v>
          </cell>
          <cell r="I603" t="str">
            <v>LT</v>
          </cell>
          <cell r="J603">
            <v>56525.85</v>
          </cell>
          <cell r="K603">
            <v>2376.6</v>
          </cell>
          <cell r="L603">
            <v>2138.06</v>
          </cell>
        </row>
        <row r="604">
          <cell r="A604" t="str">
            <v>O&amp;M</v>
          </cell>
          <cell r="C604">
            <v>16350</v>
          </cell>
          <cell r="D604" t="str">
            <v>16350</v>
          </cell>
          <cell r="E604" t="str">
            <v>Distribution Maintenance Walpole</v>
          </cell>
          <cell r="H604" t="str">
            <v>120</v>
          </cell>
          <cell r="I604" t="str">
            <v>MT</v>
          </cell>
          <cell r="J604">
            <v>15786.15</v>
          </cell>
          <cell r="K604">
            <v>117.78</v>
          </cell>
        </row>
        <row r="605">
          <cell r="A605" t="str">
            <v>O&amp;M</v>
          </cell>
          <cell r="C605">
            <v>16350</v>
          </cell>
          <cell r="D605" t="str">
            <v>16350</v>
          </cell>
          <cell r="E605" t="str">
            <v>Distribution Maintenance Walpole</v>
          </cell>
          <cell r="H605" t="str">
            <v>120</v>
          </cell>
          <cell r="I605" t="str">
            <v>OT</v>
          </cell>
          <cell r="J605">
            <v>1488.56</v>
          </cell>
          <cell r="K605">
            <v>797.73</v>
          </cell>
          <cell r="L605">
            <v>14.16</v>
          </cell>
        </row>
        <row r="606">
          <cell r="A606" t="str">
            <v>O&amp;M</v>
          </cell>
          <cell r="C606">
            <v>16350</v>
          </cell>
          <cell r="D606" t="str">
            <v>16350</v>
          </cell>
          <cell r="E606" t="str">
            <v>Distribution Maintenance Walpole</v>
          </cell>
          <cell r="H606" t="str">
            <v>120</v>
          </cell>
          <cell r="I606" t="str">
            <v>TT</v>
          </cell>
          <cell r="J606">
            <v>23717.13</v>
          </cell>
          <cell r="K606">
            <v>8221.84</v>
          </cell>
          <cell r="L606">
            <v>806.43</v>
          </cell>
        </row>
        <row r="607">
          <cell r="A607" t="str">
            <v>O&amp;M</v>
          </cell>
          <cell r="C607">
            <v>16355</v>
          </cell>
          <cell r="D607" t="str">
            <v>16355</v>
          </cell>
          <cell r="E607" t="str">
            <v>Distribution Maintenance Waltham</v>
          </cell>
          <cell r="H607" t="str">
            <v>120</v>
          </cell>
          <cell r="I607" t="str">
            <v>BT</v>
          </cell>
          <cell r="J607">
            <v>36026.129999999997</v>
          </cell>
          <cell r="K607">
            <v>434.71</v>
          </cell>
          <cell r="L607">
            <v>0</v>
          </cell>
        </row>
        <row r="608">
          <cell r="A608" t="str">
            <v>CAP</v>
          </cell>
          <cell r="C608">
            <v>16355</v>
          </cell>
          <cell r="D608" t="str">
            <v>16355</v>
          </cell>
          <cell r="E608" t="str">
            <v>Distribution Maintenance Waltham</v>
          </cell>
          <cell r="H608" t="str">
            <v>120</v>
          </cell>
          <cell r="I608" t="str">
            <v>CB</v>
          </cell>
          <cell r="J608">
            <v>28063.74</v>
          </cell>
          <cell r="K608">
            <v>0</v>
          </cell>
          <cell r="M608">
            <v>909818.25</v>
          </cell>
        </row>
        <row r="609">
          <cell r="A609" t="str">
            <v>CAP</v>
          </cell>
          <cell r="C609">
            <v>16355</v>
          </cell>
          <cell r="D609" t="str">
            <v>16355</v>
          </cell>
          <cell r="E609" t="str">
            <v>Distribution Maintenance Waltham</v>
          </cell>
          <cell r="H609" t="str">
            <v>120</v>
          </cell>
          <cell r="I609" t="str">
            <v>CI</v>
          </cell>
          <cell r="J609">
            <v>6924.43</v>
          </cell>
          <cell r="K609">
            <v>1072.78</v>
          </cell>
        </row>
        <row r="610">
          <cell r="A610" t="str">
            <v>CAP</v>
          </cell>
          <cell r="C610">
            <v>16355</v>
          </cell>
          <cell r="D610" t="str">
            <v>16355</v>
          </cell>
          <cell r="E610" t="str">
            <v>Distribution Maintenance Waltham</v>
          </cell>
          <cell r="H610" t="str">
            <v>120</v>
          </cell>
          <cell r="I610" t="str">
            <v>CL</v>
          </cell>
          <cell r="J610">
            <v>63461.06</v>
          </cell>
          <cell r="K610">
            <v>0</v>
          </cell>
        </row>
        <row r="611">
          <cell r="A611" t="str">
            <v>CAP</v>
          </cell>
          <cell r="C611">
            <v>16355</v>
          </cell>
          <cell r="D611" t="str">
            <v>16355</v>
          </cell>
          <cell r="E611" t="str">
            <v>Distribution Maintenance Waltham</v>
          </cell>
          <cell r="H611" t="str">
            <v>120</v>
          </cell>
          <cell r="I611" t="str">
            <v>CM</v>
          </cell>
          <cell r="J611">
            <v>12452.65</v>
          </cell>
          <cell r="K611">
            <v>205</v>
          </cell>
        </row>
        <row r="612">
          <cell r="A612" t="str">
            <v>CAP</v>
          </cell>
          <cell r="C612">
            <v>16355</v>
          </cell>
          <cell r="D612" t="str">
            <v>16355</v>
          </cell>
          <cell r="E612" t="str">
            <v>Distribution Maintenance Waltham</v>
          </cell>
          <cell r="H612" t="str">
            <v>120</v>
          </cell>
          <cell r="I612" t="str">
            <v>CT</v>
          </cell>
          <cell r="J612">
            <v>18501.36</v>
          </cell>
          <cell r="K612">
            <v>0</v>
          </cell>
        </row>
        <row r="613">
          <cell r="A613" t="str">
            <v>O&amp;M</v>
          </cell>
          <cell r="C613">
            <v>16355</v>
          </cell>
          <cell r="D613" t="str">
            <v>16355</v>
          </cell>
          <cell r="E613" t="str">
            <v>Distribution Maintenance Waltham</v>
          </cell>
          <cell r="H613" t="str">
            <v>120</v>
          </cell>
          <cell r="I613" t="str">
            <v>IT</v>
          </cell>
          <cell r="J613">
            <v>33631.31</v>
          </cell>
          <cell r="K613">
            <v>-4227.75</v>
          </cell>
        </row>
        <row r="614">
          <cell r="A614" t="str">
            <v>O&amp;M</v>
          </cell>
          <cell r="C614">
            <v>16355</v>
          </cell>
          <cell r="D614" t="str">
            <v>16355</v>
          </cell>
          <cell r="E614" t="str">
            <v>Distribution Maintenance Waltham</v>
          </cell>
          <cell r="H614" t="str">
            <v>120</v>
          </cell>
          <cell r="I614" t="str">
            <v>LT</v>
          </cell>
          <cell r="J614">
            <v>95232.47</v>
          </cell>
          <cell r="K614">
            <v>1249.02</v>
          </cell>
          <cell r="L614">
            <v>0</v>
          </cell>
        </row>
        <row r="615">
          <cell r="A615" t="str">
            <v>O&amp;M</v>
          </cell>
          <cell r="C615">
            <v>16355</v>
          </cell>
          <cell r="D615" t="str">
            <v>16355</v>
          </cell>
          <cell r="E615" t="str">
            <v>Distribution Maintenance Waltham</v>
          </cell>
          <cell r="H615" t="str">
            <v>120</v>
          </cell>
          <cell r="I615" t="str">
            <v>MT</v>
          </cell>
          <cell r="J615">
            <v>13559.62</v>
          </cell>
          <cell r="K615">
            <v>680.63</v>
          </cell>
        </row>
        <row r="616">
          <cell r="A616" t="str">
            <v>O&amp;M</v>
          </cell>
          <cell r="C616">
            <v>16355</v>
          </cell>
          <cell r="D616" t="str">
            <v>16355</v>
          </cell>
          <cell r="E616" t="str">
            <v>Distribution Maintenance Waltham</v>
          </cell>
          <cell r="H616" t="str">
            <v>120</v>
          </cell>
          <cell r="I616" t="str">
            <v>OT</v>
          </cell>
          <cell r="J616">
            <v>831.82</v>
          </cell>
        </row>
        <row r="617">
          <cell r="A617" t="str">
            <v>O&amp;M</v>
          </cell>
          <cell r="C617">
            <v>16355</v>
          </cell>
          <cell r="D617" t="str">
            <v>16355</v>
          </cell>
          <cell r="E617" t="str">
            <v>Distribution Maintenance Waltham</v>
          </cell>
          <cell r="H617" t="str">
            <v>120</v>
          </cell>
          <cell r="I617" t="str">
            <v>TT</v>
          </cell>
          <cell r="J617">
            <v>32356.82</v>
          </cell>
          <cell r="K617">
            <v>3077.36</v>
          </cell>
          <cell r="L617">
            <v>0</v>
          </cell>
        </row>
        <row r="618">
          <cell r="A618" t="str">
            <v>O&amp;M</v>
          </cell>
          <cell r="B618" t="str">
            <v>Tzimorangas,John G</v>
          </cell>
          <cell r="C618">
            <v>16360</v>
          </cell>
          <cell r="D618" t="str">
            <v>16360</v>
          </cell>
          <cell r="E618" t="str">
            <v>Sta Ops Tran North Suburban</v>
          </cell>
          <cell r="F618" t="str">
            <v>Electric Operations</v>
          </cell>
          <cell r="G618" t="str">
            <v>Sta Ops Tran North Suburban</v>
          </cell>
          <cell r="H618" t="str">
            <v>120</v>
          </cell>
          <cell r="I618" t="str">
            <v>BT</v>
          </cell>
          <cell r="L618">
            <v>157049.21</v>
          </cell>
        </row>
        <row r="619">
          <cell r="A619" t="str">
            <v>O&amp;M</v>
          </cell>
          <cell r="B619" t="str">
            <v>Tzimorangas,John G</v>
          </cell>
          <cell r="C619">
            <v>16360</v>
          </cell>
          <cell r="D619" t="str">
            <v>16360</v>
          </cell>
          <cell r="E619" t="str">
            <v>Station Operations Transmission North</v>
          </cell>
          <cell r="F619" t="str">
            <v>Electric Operations</v>
          </cell>
          <cell r="G619" t="str">
            <v>Sta Ops Tran North Suburban</v>
          </cell>
          <cell r="H619" t="str">
            <v>120</v>
          </cell>
          <cell r="I619" t="str">
            <v>BT</v>
          </cell>
          <cell r="K619">
            <v>224973.81</v>
          </cell>
        </row>
        <row r="620">
          <cell r="A620" t="str">
            <v>O&amp;M</v>
          </cell>
          <cell r="B620" t="str">
            <v>Tzimorangas,John G</v>
          </cell>
          <cell r="C620">
            <v>16360</v>
          </cell>
          <cell r="D620" t="str">
            <v>16360</v>
          </cell>
          <cell r="E620" t="str">
            <v>Transmission Maintenance Framingham</v>
          </cell>
          <cell r="F620" t="str">
            <v>Electric Operations</v>
          </cell>
          <cell r="G620" t="str">
            <v>Sta Ops Tran North Suburban</v>
          </cell>
          <cell r="H620" t="str">
            <v>120</v>
          </cell>
          <cell r="I620" t="str">
            <v>BT</v>
          </cell>
          <cell r="J620">
            <v>4979.6099999999997</v>
          </cell>
        </row>
        <row r="621">
          <cell r="A621" t="str">
            <v>CAP</v>
          </cell>
          <cell r="B621" t="str">
            <v>Tzimorangas,John G</v>
          </cell>
          <cell r="C621">
            <v>16360</v>
          </cell>
          <cell r="D621" t="str">
            <v>16360</v>
          </cell>
          <cell r="E621" t="str">
            <v>Sta Ops Tran North Suburban</v>
          </cell>
          <cell r="F621" t="str">
            <v>Electric Operations</v>
          </cell>
          <cell r="G621" t="str">
            <v>Sta Ops Tran North Suburban</v>
          </cell>
          <cell r="H621" t="str">
            <v>120</v>
          </cell>
          <cell r="I621" t="str">
            <v>CB</v>
          </cell>
          <cell r="K621">
            <v>14745.54</v>
          </cell>
          <cell r="L621">
            <v>23977.62</v>
          </cell>
          <cell r="M621">
            <v>1295324.8899999999</v>
          </cell>
        </row>
        <row r="622">
          <cell r="A622" t="str">
            <v>CAP</v>
          </cell>
          <cell r="B622" t="str">
            <v>Tzimorangas,John G</v>
          </cell>
          <cell r="C622">
            <v>16360</v>
          </cell>
          <cell r="D622" t="str">
            <v>16360</v>
          </cell>
          <cell r="E622" t="str">
            <v>Sta Ops Tran North Suburban</v>
          </cell>
          <cell r="F622" t="str">
            <v>Electric Operations</v>
          </cell>
          <cell r="G622" t="str">
            <v>Sta Ops Tran North Suburban</v>
          </cell>
          <cell r="H622" t="str">
            <v>120</v>
          </cell>
          <cell r="I622" t="str">
            <v>CI</v>
          </cell>
          <cell r="K622">
            <v>81158.960000000006</v>
          </cell>
          <cell r="L622">
            <v>217094.32</v>
          </cell>
        </row>
        <row r="623">
          <cell r="A623" t="str">
            <v>CAP</v>
          </cell>
          <cell r="B623" t="str">
            <v>Tzimorangas,John G</v>
          </cell>
          <cell r="C623">
            <v>16360</v>
          </cell>
          <cell r="D623" t="str">
            <v>16360</v>
          </cell>
          <cell r="E623" t="str">
            <v>Sta Ops Tran North Suburban</v>
          </cell>
          <cell r="F623" t="str">
            <v>Electric Operations</v>
          </cell>
          <cell r="G623" t="str">
            <v>Sta Ops Tran North Suburban</v>
          </cell>
          <cell r="H623" t="str">
            <v>120</v>
          </cell>
          <cell r="I623" t="str">
            <v>CL</v>
          </cell>
          <cell r="K623">
            <v>33234.25</v>
          </cell>
          <cell r="L623">
            <v>60810.720000000001</v>
          </cell>
        </row>
        <row r="624">
          <cell r="A624" t="str">
            <v>CAP</v>
          </cell>
          <cell r="B624" t="str">
            <v>Tzimorangas,John G</v>
          </cell>
          <cell r="C624">
            <v>16360</v>
          </cell>
          <cell r="D624" t="str">
            <v>16360</v>
          </cell>
          <cell r="E624" t="str">
            <v>Sta Ops Tran North Suburban</v>
          </cell>
          <cell r="F624" t="str">
            <v>Electric Operations</v>
          </cell>
          <cell r="G624" t="str">
            <v>Sta Ops Tran North Suburban</v>
          </cell>
          <cell r="H624" t="str">
            <v>120</v>
          </cell>
          <cell r="I624" t="str">
            <v>CM</v>
          </cell>
          <cell r="K624">
            <v>33481</v>
          </cell>
          <cell r="L624">
            <v>62051.68</v>
          </cell>
        </row>
        <row r="625">
          <cell r="A625" t="str">
            <v>CAP</v>
          </cell>
          <cell r="B625" t="str">
            <v>Tzimorangas,John G</v>
          </cell>
          <cell r="C625">
            <v>16360</v>
          </cell>
          <cell r="D625" t="str">
            <v>16360</v>
          </cell>
          <cell r="E625" t="str">
            <v>Sta Ops Tran North Suburban</v>
          </cell>
          <cell r="F625" t="str">
            <v>Electric Operations</v>
          </cell>
          <cell r="G625" t="str">
            <v>Sta Ops Tran North Suburban</v>
          </cell>
          <cell r="H625" t="str">
            <v>120</v>
          </cell>
          <cell r="I625" t="str">
            <v>CO</v>
          </cell>
          <cell r="L625">
            <v>492.76</v>
          </cell>
        </row>
        <row r="626">
          <cell r="A626" t="str">
            <v>CAP</v>
          </cell>
          <cell r="B626" t="str">
            <v>Tzimorangas,John G</v>
          </cell>
          <cell r="C626">
            <v>16360</v>
          </cell>
          <cell r="D626" t="str">
            <v>16360</v>
          </cell>
          <cell r="E626" t="str">
            <v>Sta Ops Tran North Suburban</v>
          </cell>
          <cell r="F626" t="str">
            <v>Electric Operations</v>
          </cell>
          <cell r="G626" t="str">
            <v>Sta Ops Tran North Suburban</v>
          </cell>
          <cell r="H626" t="str">
            <v>120</v>
          </cell>
          <cell r="I626" t="str">
            <v>CT</v>
          </cell>
          <cell r="K626">
            <v>13783.37</v>
          </cell>
          <cell r="L626">
            <v>54293.81</v>
          </cell>
        </row>
        <row r="627">
          <cell r="A627" t="str">
            <v>O&amp;M</v>
          </cell>
          <cell r="B627" t="str">
            <v>Tzimorangas,John G</v>
          </cell>
          <cell r="C627">
            <v>16360</v>
          </cell>
          <cell r="D627" t="str">
            <v>16360</v>
          </cell>
          <cell r="E627" t="str">
            <v>Sta Ops Tran North Suburban</v>
          </cell>
          <cell r="F627" t="str">
            <v>Electric Operations</v>
          </cell>
          <cell r="G627" t="str">
            <v>Sta Ops Tran North Suburban</v>
          </cell>
          <cell r="H627" t="str">
            <v>120</v>
          </cell>
          <cell r="I627" t="str">
            <v>IT</v>
          </cell>
          <cell r="L627">
            <v>623286.89</v>
          </cell>
        </row>
        <row r="628">
          <cell r="A628" t="str">
            <v>O&amp;M</v>
          </cell>
          <cell r="B628" t="str">
            <v>Tzimorangas,John G</v>
          </cell>
          <cell r="C628">
            <v>16360</v>
          </cell>
          <cell r="D628" t="str">
            <v>16360</v>
          </cell>
          <cell r="E628" t="str">
            <v>Station Operations Transmission North</v>
          </cell>
          <cell r="F628" t="str">
            <v>Electric Operations</v>
          </cell>
          <cell r="G628" t="str">
            <v>Sta Ops Tran North Suburban</v>
          </cell>
          <cell r="H628" t="str">
            <v>120</v>
          </cell>
          <cell r="I628" t="str">
            <v>IT</v>
          </cell>
          <cell r="K628">
            <v>814939.24</v>
          </cell>
        </row>
        <row r="629">
          <cell r="A629" t="str">
            <v>O&amp;M</v>
          </cell>
          <cell r="B629" t="str">
            <v>Tzimorangas,John G</v>
          </cell>
          <cell r="C629">
            <v>16360</v>
          </cell>
          <cell r="D629" t="str">
            <v>16360</v>
          </cell>
          <cell r="E629" t="str">
            <v>Transmission Maintenance Framingham</v>
          </cell>
          <cell r="F629" t="str">
            <v>Electric Operations</v>
          </cell>
          <cell r="G629" t="str">
            <v>Sta Ops Tran North Suburban</v>
          </cell>
          <cell r="H629" t="str">
            <v>120</v>
          </cell>
          <cell r="I629" t="str">
            <v>IT</v>
          </cell>
          <cell r="J629">
            <v>7119.88</v>
          </cell>
        </row>
        <row r="630">
          <cell r="A630" t="str">
            <v>O&amp;M</v>
          </cell>
          <cell r="B630" t="str">
            <v>Tzimorangas,John G</v>
          </cell>
          <cell r="C630">
            <v>16360</v>
          </cell>
          <cell r="D630" t="str">
            <v>16360</v>
          </cell>
          <cell r="E630" t="str">
            <v>Sta Ops Tran North Suburban</v>
          </cell>
          <cell r="F630" t="str">
            <v>Electric Operations</v>
          </cell>
          <cell r="G630" t="str">
            <v>Sta Ops Tran North Suburban</v>
          </cell>
          <cell r="H630" t="str">
            <v>120</v>
          </cell>
          <cell r="I630" t="str">
            <v>LT</v>
          </cell>
          <cell r="L630">
            <v>454923.35</v>
          </cell>
        </row>
        <row r="631">
          <cell r="A631" t="str">
            <v>O&amp;M</v>
          </cell>
          <cell r="B631" t="str">
            <v>Tzimorangas,John G</v>
          </cell>
          <cell r="C631">
            <v>16360</v>
          </cell>
          <cell r="D631" t="str">
            <v>16360</v>
          </cell>
          <cell r="E631" t="str">
            <v>Station Operations Transmission North</v>
          </cell>
          <cell r="F631" t="str">
            <v>Electric Operations</v>
          </cell>
          <cell r="G631" t="str">
            <v>Sta Ops Tran North Suburban</v>
          </cell>
          <cell r="H631" t="str">
            <v>120</v>
          </cell>
          <cell r="I631" t="str">
            <v>LT</v>
          </cell>
          <cell r="K631">
            <v>684646.38</v>
          </cell>
        </row>
        <row r="632">
          <cell r="A632" t="str">
            <v>O&amp;M</v>
          </cell>
          <cell r="B632" t="str">
            <v>Tzimorangas,John G</v>
          </cell>
          <cell r="C632">
            <v>16360</v>
          </cell>
          <cell r="D632" t="str">
            <v>16360</v>
          </cell>
          <cell r="E632" t="str">
            <v>Transmission Maintenance Framingham</v>
          </cell>
          <cell r="F632" t="str">
            <v>Electric Operations</v>
          </cell>
          <cell r="G632" t="str">
            <v>Sta Ops Tran North Suburban</v>
          </cell>
          <cell r="H632" t="str">
            <v>120</v>
          </cell>
          <cell r="I632" t="str">
            <v>LT</v>
          </cell>
          <cell r="J632">
            <v>14227.51</v>
          </cell>
        </row>
        <row r="633">
          <cell r="A633" t="str">
            <v>O&amp;M</v>
          </cell>
          <cell r="B633" t="str">
            <v>Tzimorangas,John G</v>
          </cell>
          <cell r="C633">
            <v>16360</v>
          </cell>
          <cell r="D633" t="str">
            <v>16360</v>
          </cell>
          <cell r="E633" t="str">
            <v>Sta Ops Tran North Suburban</v>
          </cell>
          <cell r="F633" t="str">
            <v>Electric Operations</v>
          </cell>
          <cell r="G633" t="str">
            <v>Sta Ops Tran North Suburban</v>
          </cell>
          <cell r="H633" t="str">
            <v>120</v>
          </cell>
          <cell r="I633" t="str">
            <v>MT</v>
          </cell>
          <cell r="L633">
            <v>171713.89</v>
          </cell>
        </row>
        <row r="634">
          <cell r="A634" t="str">
            <v>O&amp;M</v>
          </cell>
          <cell r="B634" t="str">
            <v>Tzimorangas,John G</v>
          </cell>
          <cell r="C634">
            <v>16360</v>
          </cell>
          <cell r="D634" t="str">
            <v>16360</v>
          </cell>
          <cell r="E634" t="str">
            <v>Station Operations Transmission North</v>
          </cell>
          <cell r="F634" t="str">
            <v>Electric Operations</v>
          </cell>
          <cell r="G634" t="str">
            <v>Sta Ops Tran North Suburban</v>
          </cell>
          <cell r="H634" t="str">
            <v>120</v>
          </cell>
          <cell r="I634" t="str">
            <v>MT</v>
          </cell>
          <cell r="K634">
            <v>27239.47</v>
          </cell>
        </row>
        <row r="635">
          <cell r="A635" t="str">
            <v>O&amp;M</v>
          </cell>
          <cell r="B635" t="str">
            <v>Tzimorangas,John G</v>
          </cell>
          <cell r="C635">
            <v>16360</v>
          </cell>
          <cell r="D635" t="str">
            <v>16360</v>
          </cell>
          <cell r="E635" t="str">
            <v>Transmission Maintenance Framingham</v>
          </cell>
          <cell r="F635" t="str">
            <v>Electric Operations</v>
          </cell>
          <cell r="G635" t="str">
            <v>Sta Ops Tran North Suburban</v>
          </cell>
          <cell r="H635" t="str">
            <v>120</v>
          </cell>
          <cell r="I635" t="str">
            <v>MT</v>
          </cell>
          <cell r="J635">
            <v>0</v>
          </cell>
          <cell r="M635">
            <v>-1662.69</v>
          </cell>
        </row>
        <row r="636">
          <cell r="A636" t="str">
            <v>O&amp;M</v>
          </cell>
          <cell r="B636" t="str">
            <v>Tzimorangas,John G</v>
          </cell>
          <cell r="C636">
            <v>16360</v>
          </cell>
          <cell r="D636" t="str">
            <v>16360</v>
          </cell>
          <cell r="E636" t="str">
            <v>Sta Ops Tran North Suburban</v>
          </cell>
          <cell r="F636" t="str">
            <v>Electric Operations</v>
          </cell>
          <cell r="G636" t="str">
            <v>Sta Ops Tran North Suburban</v>
          </cell>
          <cell r="H636" t="str">
            <v>120</v>
          </cell>
          <cell r="I636" t="str">
            <v>OT</v>
          </cell>
          <cell r="L636">
            <v>218.93</v>
          </cell>
        </row>
        <row r="637">
          <cell r="A637" t="str">
            <v>O&amp;M</v>
          </cell>
          <cell r="B637" t="str">
            <v>Tzimorangas,John G</v>
          </cell>
          <cell r="C637">
            <v>16360</v>
          </cell>
          <cell r="D637" t="str">
            <v>16360</v>
          </cell>
          <cell r="E637" t="str">
            <v>Station Operations Transmission North</v>
          </cell>
          <cell r="F637" t="str">
            <v>Electric Operations</v>
          </cell>
          <cell r="G637" t="str">
            <v>Sta Ops Tran North Suburban</v>
          </cell>
          <cell r="H637" t="str">
            <v>120</v>
          </cell>
          <cell r="I637" t="str">
            <v>OT</v>
          </cell>
          <cell r="K637">
            <v>0</v>
          </cell>
        </row>
        <row r="638">
          <cell r="A638" t="str">
            <v>O&amp;M</v>
          </cell>
          <cell r="B638" t="str">
            <v>Tzimorangas,John G</v>
          </cell>
          <cell r="C638">
            <v>16360</v>
          </cell>
          <cell r="D638" t="str">
            <v>16360</v>
          </cell>
          <cell r="E638" t="str">
            <v>Transmission Maintenance Framingham</v>
          </cell>
          <cell r="F638" t="str">
            <v>Electric Operations</v>
          </cell>
          <cell r="G638" t="str">
            <v>Sta Ops Tran North Suburban</v>
          </cell>
          <cell r="H638" t="str">
            <v>120</v>
          </cell>
          <cell r="I638" t="str">
            <v>OT</v>
          </cell>
          <cell r="J638">
            <v>0</v>
          </cell>
        </row>
        <row r="639">
          <cell r="A639" t="str">
            <v>O&amp;M</v>
          </cell>
          <cell r="B639" t="str">
            <v>Tzimorangas,John G</v>
          </cell>
          <cell r="C639">
            <v>16360</v>
          </cell>
          <cell r="D639" t="str">
            <v>16360</v>
          </cell>
          <cell r="E639" t="str">
            <v>Sta Ops Tran North Suburban</v>
          </cell>
          <cell r="F639" t="str">
            <v>Electric Operations</v>
          </cell>
          <cell r="G639" t="str">
            <v>Sta Ops Tran North Suburban</v>
          </cell>
          <cell r="H639" t="str">
            <v>120</v>
          </cell>
          <cell r="I639" t="str">
            <v>TT</v>
          </cell>
          <cell r="L639">
            <v>214679.52</v>
          </cell>
        </row>
        <row r="640">
          <cell r="A640" t="str">
            <v>O&amp;M</v>
          </cell>
          <cell r="B640" t="str">
            <v>Tzimorangas,John G</v>
          </cell>
          <cell r="C640">
            <v>16360</v>
          </cell>
          <cell r="D640" t="str">
            <v>16360</v>
          </cell>
          <cell r="E640" t="str">
            <v>Station Operations Transmission North</v>
          </cell>
          <cell r="F640" t="str">
            <v>Electric Operations</v>
          </cell>
          <cell r="G640" t="str">
            <v>Sta Ops Tran North Suburban</v>
          </cell>
          <cell r="H640" t="str">
            <v>120</v>
          </cell>
          <cell r="I640" t="str">
            <v>TT</v>
          </cell>
          <cell r="K640">
            <v>454276.06</v>
          </cell>
        </row>
        <row r="641">
          <cell r="A641" t="str">
            <v>O&amp;M</v>
          </cell>
          <cell r="B641" t="str">
            <v>Tzimorangas,John G</v>
          </cell>
          <cell r="C641">
            <v>16360</v>
          </cell>
          <cell r="D641" t="str">
            <v>16360</v>
          </cell>
          <cell r="E641" t="str">
            <v>Transmission Maintenance Framingham</v>
          </cell>
          <cell r="F641" t="str">
            <v>Electric Operations</v>
          </cell>
          <cell r="G641" t="str">
            <v>Sta Ops Tran North Suburban</v>
          </cell>
          <cell r="H641" t="str">
            <v>120</v>
          </cell>
          <cell r="I641" t="str">
            <v>TT</v>
          </cell>
          <cell r="J641">
            <v>5615.62</v>
          </cell>
        </row>
        <row r="642">
          <cell r="A642" t="str">
            <v>O&amp;M</v>
          </cell>
          <cell r="B642" t="str">
            <v>Tzimorangas,John G</v>
          </cell>
          <cell r="C642">
            <v>16365</v>
          </cell>
          <cell r="D642" t="str">
            <v>16365</v>
          </cell>
          <cell r="E642" t="str">
            <v>Field Support Transmission NSTAR</v>
          </cell>
          <cell r="F642" t="str">
            <v>Electric Operations</v>
          </cell>
          <cell r="G642" t="str">
            <v>Field Support Transmission NSTAR</v>
          </cell>
          <cell r="H642" t="str">
            <v>120</v>
          </cell>
          <cell r="I642" t="str">
            <v>BT</v>
          </cell>
          <cell r="K642">
            <v>70.36</v>
          </cell>
          <cell r="L642">
            <v>72570.8</v>
          </cell>
        </row>
        <row r="643">
          <cell r="A643" t="str">
            <v>CAP</v>
          </cell>
          <cell r="B643" t="str">
            <v>Tzimorangas,John G</v>
          </cell>
          <cell r="C643">
            <v>16365</v>
          </cell>
          <cell r="D643" t="str">
            <v>16365</v>
          </cell>
          <cell r="E643" t="str">
            <v>Field Support Transmission NSTAR</v>
          </cell>
          <cell r="F643" t="str">
            <v>Electric Operations</v>
          </cell>
          <cell r="G643" t="str">
            <v>Field Support Transmission NSTAR</v>
          </cell>
          <cell r="H643" t="str">
            <v>120</v>
          </cell>
          <cell r="I643" t="str">
            <v>CB</v>
          </cell>
          <cell r="L643">
            <v>802.59</v>
          </cell>
          <cell r="M643">
            <v>1115934.98</v>
          </cell>
        </row>
        <row r="644">
          <cell r="A644" t="str">
            <v>CAP</v>
          </cell>
          <cell r="B644" t="str">
            <v>Tzimorangas,John G</v>
          </cell>
          <cell r="C644">
            <v>16365</v>
          </cell>
          <cell r="D644" t="str">
            <v>16365</v>
          </cell>
          <cell r="E644" t="str">
            <v>Field Support Transmission NSTAR</v>
          </cell>
          <cell r="F644" t="str">
            <v>Electric Operations</v>
          </cell>
          <cell r="G644" t="str">
            <v>Field Support Transmission NSTAR</v>
          </cell>
          <cell r="H644" t="str">
            <v>120</v>
          </cell>
          <cell r="I644" t="str">
            <v>CL</v>
          </cell>
          <cell r="L644">
            <v>1823.96</v>
          </cell>
        </row>
        <row r="645">
          <cell r="A645" t="str">
            <v>CAP</v>
          </cell>
          <cell r="B645" t="str">
            <v>Tzimorangas,John G</v>
          </cell>
          <cell r="C645">
            <v>16365</v>
          </cell>
          <cell r="D645" t="str">
            <v>16365</v>
          </cell>
          <cell r="E645" t="str">
            <v>Field Support Transmission NSTAR</v>
          </cell>
          <cell r="F645" t="str">
            <v>Electric Operations</v>
          </cell>
          <cell r="G645" t="str">
            <v>Field Support Transmission NSTAR</v>
          </cell>
          <cell r="H645" t="str">
            <v>120</v>
          </cell>
          <cell r="I645" t="str">
            <v>CM</v>
          </cell>
          <cell r="L645">
            <v>17710</v>
          </cell>
        </row>
        <row r="646">
          <cell r="A646" t="str">
            <v>CAP</v>
          </cell>
          <cell r="B646" t="str">
            <v>Tzimorangas,John G</v>
          </cell>
          <cell r="C646">
            <v>16365</v>
          </cell>
          <cell r="D646" t="str">
            <v>16365</v>
          </cell>
          <cell r="E646" t="str">
            <v>Field Support Transmission NSTAR</v>
          </cell>
          <cell r="F646" t="str">
            <v>Electric Operations</v>
          </cell>
          <cell r="G646" t="str">
            <v>Field Support Transmission NSTAR</v>
          </cell>
          <cell r="H646" t="str">
            <v>120</v>
          </cell>
          <cell r="I646" t="str">
            <v>CT</v>
          </cell>
          <cell r="L646">
            <v>45</v>
          </cell>
        </row>
        <row r="647">
          <cell r="A647" t="str">
            <v>O&amp;M</v>
          </cell>
          <cell r="B647" t="str">
            <v>Tzimorangas,John G</v>
          </cell>
          <cell r="C647">
            <v>16365</v>
          </cell>
          <cell r="D647" t="str">
            <v>16365</v>
          </cell>
          <cell r="E647" t="str">
            <v>Field Support Transmission NSTAR</v>
          </cell>
          <cell r="F647" t="str">
            <v>Electric Operations</v>
          </cell>
          <cell r="G647" t="str">
            <v>Field Support Transmission NSTAR</v>
          </cell>
          <cell r="H647" t="str">
            <v>120</v>
          </cell>
          <cell r="I647" t="str">
            <v>IT</v>
          </cell>
          <cell r="K647">
            <v>8500</v>
          </cell>
          <cell r="L647">
            <v>15232.25</v>
          </cell>
        </row>
        <row r="648">
          <cell r="A648" t="str">
            <v>O&amp;M</v>
          </cell>
          <cell r="B648" t="str">
            <v>Tzimorangas,John G</v>
          </cell>
          <cell r="C648">
            <v>16365</v>
          </cell>
          <cell r="D648" t="str">
            <v>16365</v>
          </cell>
          <cell r="E648" t="str">
            <v>Field Support Transmission NSTAR</v>
          </cell>
          <cell r="F648" t="str">
            <v>Electric Operations</v>
          </cell>
          <cell r="G648" t="str">
            <v>Field Support Transmission NSTAR</v>
          </cell>
          <cell r="H648" t="str">
            <v>120</v>
          </cell>
          <cell r="I648" t="str">
            <v>LT</v>
          </cell>
          <cell r="K648">
            <v>201.04</v>
          </cell>
          <cell r="L648">
            <v>207613.17</v>
          </cell>
          <cell r="M648">
            <v>11094.64</v>
          </cell>
        </row>
        <row r="649">
          <cell r="A649" t="str">
            <v>O&amp;M</v>
          </cell>
          <cell r="B649" t="str">
            <v>Tzimorangas,John G</v>
          </cell>
          <cell r="C649">
            <v>16365</v>
          </cell>
          <cell r="D649" t="str">
            <v>16365</v>
          </cell>
          <cell r="E649" t="str">
            <v>Field Support Transmission NSTAR</v>
          </cell>
          <cell r="F649" t="str">
            <v>Electric Operations</v>
          </cell>
          <cell r="G649" t="str">
            <v>Field Support Transmission NSTAR</v>
          </cell>
          <cell r="H649" t="str">
            <v>120</v>
          </cell>
          <cell r="I649" t="str">
            <v>MT</v>
          </cell>
          <cell r="L649">
            <v>0</v>
          </cell>
          <cell r="M649">
            <v>43566.04</v>
          </cell>
        </row>
        <row r="650">
          <cell r="A650" t="str">
            <v>O&amp;M</v>
          </cell>
          <cell r="B650" t="str">
            <v>Tzimorangas,John G</v>
          </cell>
          <cell r="C650">
            <v>16365</v>
          </cell>
          <cell r="D650" t="str">
            <v>16365</v>
          </cell>
          <cell r="E650" t="str">
            <v>Field Support Transmission NSTAR</v>
          </cell>
          <cell r="F650" t="str">
            <v>Electric Operations</v>
          </cell>
          <cell r="G650" t="str">
            <v>Field Support Transmission NSTAR</v>
          </cell>
          <cell r="H650" t="str">
            <v>120</v>
          </cell>
          <cell r="I650" t="str">
            <v>OT</v>
          </cell>
          <cell r="L650">
            <v>3405.87</v>
          </cell>
        </row>
        <row r="651">
          <cell r="A651" t="str">
            <v>O&amp;M</v>
          </cell>
          <cell r="B651" t="str">
            <v>Tzimorangas,John G</v>
          </cell>
          <cell r="C651">
            <v>16365</v>
          </cell>
          <cell r="D651" t="str">
            <v>16365</v>
          </cell>
          <cell r="E651" t="str">
            <v>Field Support Transmission NSTAR</v>
          </cell>
          <cell r="F651" t="str">
            <v>Electric Operations</v>
          </cell>
          <cell r="G651" t="str">
            <v>Field Support Transmission NSTAR</v>
          </cell>
          <cell r="H651" t="str">
            <v>120</v>
          </cell>
          <cell r="I651" t="str">
            <v>TT</v>
          </cell>
          <cell r="K651">
            <v>69.84</v>
          </cell>
          <cell r="L651">
            <v>77007.67</v>
          </cell>
        </row>
        <row r="652">
          <cell r="A652" t="str">
            <v>O&amp;M</v>
          </cell>
          <cell r="C652">
            <v>16370</v>
          </cell>
          <cell r="D652" t="str">
            <v>16370</v>
          </cell>
          <cell r="E652" t="str">
            <v>Transmission Maintenance Walpole</v>
          </cell>
          <cell r="H652" t="str">
            <v>120</v>
          </cell>
          <cell r="I652" t="str">
            <v>BT</v>
          </cell>
          <cell r="J652">
            <v>18764.41</v>
          </cell>
          <cell r="K652">
            <v>1608.7</v>
          </cell>
          <cell r="L652">
            <v>893.38</v>
          </cell>
        </row>
        <row r="653">
          <cell r="A653" t="str">
            <v>CAP</v>
          </cell>
          <cell r="C653">
            <v>16370</v>
          </cell>
          <cell r="D653" t="str">
            <v>16370</v>
          </cell>
          <cell r="E653" t="str">
            <v>Transmission Maintenance Walpole</v>
          </cell>
          <cell r="H653" t="str">
            <v>120</v>
          </cell>
          <cell r="I653" t="str">
            <v>CB</v>
          </cell>
          <cell r="J653">
            <v>45.18</v>
          </cell>
          <cell r="K653">
            <v>62.39</v>
          </cell>
          <cell r="M653">
            <v>2042985.02</v>
          </cell>
        </row>
        <row r="654">
          <cell r="A654" t="str">
            <v>CAP</v>
          </cell>
          <cell r="C654">
            <v>16370</v>
          </cell>
          <cell r="D654" t="str">
            <v>16370</v>
          </cell>
          <cell r="E654" t="str">
            <v>Transmission Maintenance Walpole</v>
          </cell>
          <cell r="H654" t="str">
            <v>120</v>
          </cell>
          <cell r="I654" t="str">
            <v>CL</v>
          </cell>
          <cell r="J654">
            <v>102.72</v>
          </cell>
          <cell r="K654">
            <v>141.80000000000001</v>
          </cell>
        </row>
        <row r="655">
          <cell r="A655" t="str">
            <v>CAP</v>
          </cell>
          <cell r="C655">
            <v>16370</v>
          </cell>
          <cell r="D655" t="str">
            <v>16370</v>
          </cell>
          <cell r="E655" t="str">
            <v>Transmission Maintenance Walpole</v>
          </cell>
          <cell r="H655" t="str">
            <v>120</v>
          </cell>
          <cell r="I655" t="str">
            <v>CT</v>
          </cell>
          <cell r="K655">
            <v>85.08</v>
          </cell>
        </row>
        <row r="656">
          <cell r="A656" t="str">
            <v>O&amp;M</v>
          </cell>
          <cell r="C656">
            <v>16370</v>
          </cell>
          <cell r="D656" t="str">
            <v>16370</v>
          </cell>
          <cell r="E656" t="str">
            <v>Transmission Maintenance Walpole</v>
          </cell>
          <cell r="H656" t="str">
            <v>120</v>
          </cell>
          <cell r="I656" t="str">
            <v>IT</v>
          </cell>
          <cell r="J656">
            <v>48825.69</v>
          </cell>
        </row>
        <row r="657">
          <cell r="A657" t="str">
            <v>O&amp;M</v>
          </cell>
          <cell r="C657">
            <v>16370</v>
          </cell>
          <cell r="D657" t="str">
            <v>16370</v>
          </cell>
          <cell r="E657" t="str">
            <v>Transmission Maintenance Walpole</v>
          </cell>
          <cell r="H657" t="str">
            <v>120</v>
          </cell>
          <cell r="I657" t="str">
            <v>LT</v>
          </cell>
          <cell r="J657">
            <v>54386.080000000002</v>
          </cell>
          <cell r="K657">
            <v>4546.8900000000003</v>
          </cell>
          <cell r="L657">
            <v>2607.71</v>
          </cell>
          <cell r="M657">
            <v>4508.8900000000003</v>
          </cell>
        </row>
        <row r="658">
          <cell r="A658" t="str">
            <v>O&amp;M</v>
          </cell>
          <cell r="C658">
            <v>16370</v>
          </cell>
          <cell r="D658" t="str">
            <v>16370</v>
          </cell>
          <cell r="E658" t="str">
            <v>Transmission Maintenance Walpole</v>
          </cell>
          <cell r="H658" t="str">
            <v>120</v>
          </cell>
          <cell r="I658" t="str">
            <v>MT</v>
          </cell>
          <cell r="J658">
            <v>0</v>
          </cell>
          <cell r="M658">
            <v>-38190.269999999997</v>
          </cell>
        </row>
        <row r="659">
          <cell r="A659" t="str">
            <v>O&amp;M</v>
          </cell>
          <cell r="C659">
            <v>16370</v>
          </cell>
          <cell r="D659" t="str">
            <v>16370</v>
          </cell>
          <cell r="E659" t="str">
            <v>Transmission Maintenance Walpole</v>
          </cell>
          <cell r="H659" t="str">
            <v>120</v>
          </cell>
          <cell r="I659" t="str">
            <v>OT</v>
          </cell>
          <cell r="J659">
            <v>0</v>
          </cell>
        </row>
        <row r="660">
          <cell r="A660" t="str">
            <v>O&amp;M</v>
          </cell>
          <cell r="C660">
            <v>16370</v>
          </cell>
          <cell r="D660" t="str">
            <v>16370</v>
          </cell>
          <cell r="E660" t="str">
            <v>Transmission Maintenance Walpole</v>
          </cell>
          <cell r="H660" t="str">
            <v>120</v>
          </cell>
          <cell r="I660" t="str">
            <v>TT</v>
          </cell>
          <cell r="J660">
            <v>20845.11</v>
          </cell>
          <cell r="K660">
            <v>1822.25</v>
          </cell>
          <cell r="L660">
            <v>0</v>
          </cell>
          <cell r="M660">
            <v>1938635.55</v>
          </cell>
        </row>
        <row r="661">
          <cell r="A661" t="str">
            <v>O&amp;M</v>
          </cell>
          <cell r="C661">
            <v>16375</v>
          </cell>
          <cell r="D661" t="str">
            <v>16375</v>
          </cell>
          <cell r="E661" t="str">
            <v>Transmission Maintenance Waltham</v>
          </cell>
          <cell r="H661" t="str">
            <v>120</v>
          </cell>
          <cell r="I661" t="str">
            <v>BT</v>
          </cell>
          <cell r="J661">
            <v>9893.6200000000008</v>
          </cell>
          <cell r="K661">
            <v>258.98</v>
          </cell>
          <cell r="L661">
            <v>340.07</v>
          </cell>
        </row>
        <row r="662">
          <cell r="A662" t="str">
            <v>CAP</v>
          </cell>
          <cell r="C662">
            <v>16375</v>
          </cell>
          <cell r="D662" t="str">
            <v>16375</v>
          </cell>
          <cell r="E662" t="str">
            <v>Transmission Maintenance Waltham</v>
          </cell>
          <cell r="H662" t="str">
            <v>120</v>
          </cell>
          <cell r="I662" t="str">
            <v>CB</v>
          </cell>
          <cell r="J662">
            <v>48.22</v>
          </cell>
          <cell r="K662">
            <v>180.94</v>
          </cell>
          <cell r="L662">
            <v>149.54</v>
          </cell>
          <cell r="M662">
            <v>252817.61</v>
          </cell>
        </row>
        <row r="663">
          <cell r="A663" t="str">
            <v>CAP</v>
          </cell>
          <cell r="C663">
            <v>16375</v>
          </cell>
          <cell r="D663" t="str">
            <v>16375</v>
          </cell>
          <cell r="E663" t="str">
            <v>Transmission Maintenance Waltham</v>
          </cell>
          <cell r="H663" t="str">
            <v>120</v>
          </cell>
          <cell r="I663" t="str">
            <v>CI</v>
          </cell>
          <cell r="J663">
            <v>11292.58</v>
          </cell>
        </row>
        <row r="664">
          <cell r="A664" t="str">
            <v>CAP</v>
          </cell>
          <cell r="C664">
            <v>16375</v>
          </cell>
          <cell r="D664" t="str">
            <v>16375</v>
          </cell>
          <cell r="E664" t="str">
            <v>Transmission Maintenance Waltham</v>
          </cell>
          <cell r="H664" t="str">
            <v>120</v>
          </cell>
          <cell r="I664" t="str">
            <v>CL</v>
          </cell>
          <cell r="J664">
            <v>109.6</v>
          </cell>
          <cell r="K664">
            <v>413.03</v>
          </cell>
          <cell r="L664">
            <v>351.62</v>
          </cell>
        </row>
        <row r="665">
          <cell r="A665" t="str">
            <v>CAP</v>
          </cell>
          <cell r="C665">
            <v>16375</v>
          </cell>
          <cell r="D665" t="str">
            <v>16375</v>
          </cell>
          <cell r="E665" t="str">
            <v>Transmission Maintenance Waltham</v>
          </cell>
          <cell r="H665" t="str">
            <v>120</v>
          </cell>
          <cell r="I665" t="str">
            <v>CT</v>
          </cell>
          <cell r="J665">
            <v>123.3</v>
          </cell>
          <cell r="K665">
            <v>223.98</v>
          </cell>
          <cell r="L665">
            <v>71.03</v>
          </cell>
        </row>
        <row r="666">
          <cell r="A666" t="str">
            <v>O&amp;M</v>
          </cell>
          <cell r="C666">
            <v>16375</v>
          </cell>
          <cell r="D666" t="str">
            <v>16375</v>
          </cell>
          <cell r="E666" t="str">
            <v>Transmission Maintenance Waltham</v>
          </cell>
          <cell r="H666" t="str">
            <v>120</v>
          </cell>
          <cell r="I666" t="str">
            <v>IT</v>
          </cell>
          <cell r="J666">
            <v>13016.85</v>
          </cell>
        </row>
        <row r="667">
          <cell r="A667" t="str">
            <v>O&amp;M</v>
          </cell>
          <cell r="C667">
            <v>16375</v>
          </cell>
          <cell r="D667" t="str">
            <v>16375</v>
          </cell>
          <cell r="E667" t="str">
            <v>Transmission Maintenance Waltham</v>
          </cell>
          <cell r="H667" t="str">
            <v>120</v>
          </cell>
          <cell r="I667" t="str">
            <v>LT</v>
          </cell>
          <cell r="J667">
            <v>27585.91</v>
          </cell>
          <cell r="K667">
            <v>825.26</v>
          </cell>
          <cell r="L667">
            <v>1004.76</v>
          </cell>
          <cell r="M667">
            <v>17922.87</v>
          </cell>
        </row>
        <row r="668">
          <cell r="A668" t="str">
            <v>O&amp;M</v>
          </cell>
          <cell r="C668">
            <v>16375</v>
          </cell>
          <cell r="D668" t="str">
            <v>16375</v>
          </cell>
          <cell r="E668" t="str">
            <v>Transmission Maintenance Waltham</v>
          </cell>
          <cell r="H668" t="str">
            <v>120</v>
          </cell>
          <cell r="I668" t="str">
            <v>MT</v>
          </cell>
          <cell r="J668">
            <v>4642.53</v>
          </cell>
          <cell r="M668">
            <v>66992.02</v>
          </cell>
        </row>
        <row r="669">
          <cell r="A669" t="str">
            <v>O&amp;M</v>
          </cell>
          <cell r="C669">
            <v>16375</v>
          </cell>
          <cell r="D669" t="str">
            <v>16375</v>
          </cell>
          <cell r="E669" t="str">
            <v>Transmission Maintenance Waltham</v>
          </cell>
          <cell r="H669" t="str">
            <v>120</v>
          </cell>
          <cell r="I669" t="str">
            <v>OT</v>
          </cell>
          <cell r="J669">
            <v>0</v>
          </cell>
          <cell r="M669">
            <v>276.24</v>
          </cell>
        </row>
        <row r="670">
          <cell r="A670" t="str">
            <v>O&amp;M</v>
          </cell>
          <cell r="C670">
            <v>16375</v>
          </cell>
          <cell r="D670" t="str">
            <v>16375</v>
          </cell>
          <cell r="E670" t="str">
            <v>Transmission Maintenance Waltham</v>
          </cell>
          <cell r="H670" t="str">
            <v>120</v>
          </cell>
          <cell r="I670" t="str">
            <v>TT</v>
          </cell>
          <cell r="J670">
            <v>7710.69</v>
          </cell>
          <cell r="K670">
            <v>3387.46</v>
          </cell>
          <cell r="L670">
            <v>114.9</v>
          </cell>
          <cell r="M670">
            <v>394717.4</v>
          </cell>
        </row>
        <row r="671">
          <cell r="A671" t="str">
            <v>O&amp;M</v>
          </cell>
          <cell r="C671">
            <v>16380</v>
          </cell>
          <cell r="D671" t="str">
            <v>16380</v>
          </cell>
          <cell r="E671" t="str">
            <v>Construction Mgr Mass Ave, Somerville, Cambridge</v>
          </cell>
          <cell r="H671" t="str">
            <v>120</v>
          </cell>
          <cell r="I671" t="str">
            <v>BT</v>
          </cell>
          <cell r="J671">
            <v>8711.01</v>
          </cell>
        </row>
        <row r="672">
          <cell r="A672" t="str">
            <v>CAP</v>
          </cell>
          <cell r="C672">
            <v>16380</v>
          </cell>
          <cell r="D672" t="str">
            <v>16380</v>
          </cell>
          <cell r="E672" t="str">
            <v>Construction Mgr Mass Ave, Somerville, Cambridge</v>
          </cell>
          <cell r="H672" t="str">
            <v>120</v>
          </cell>
          <cell r="I672" t="str">
            <v>CB</v>
          </cell>
          <cell r="J672">
            <v>5381.76</v>
          </cell>
          <cell r="K672">
            <v>0</v>
          </cell>
          <cell r="L672">
            <v>9.91</v>
          </cell>
          <cell r="M672">
            <v>407483.84</v>
          </cell>
        </row>
        <row r="673">
          <cell r="A673" t="str">
            <v>CAP</v>
          </cell>
          <cell r="C673">
            <v>16380</v>
          </cell>
          <cell r="D673" t="str">
            <v>16380</v>
          </cell>
          <cell r="E673" t="str">
            <v>Construction Mgr Mass Ave, Somerville, Cambridge</v>
          </cell>
          <cell r="H673" t="str">
            <v>120</v>
          </cell>
          <cell r="I673" t="str">
            <v>CL</v>
          </cell>
          <cell r="J673">
            <v>12231.17</v>
          </cell>
          <cell r="K673">
            <v>0</v>
          </cell>
          <cell r="L673">
            <v>22.84</v>
          </cell>
          <cell r="M673">
            <v>469596.22</v>
          </cell>
        </row>
        <row r="674">
          <cell r="A674" t="str">
            <v>CAP</v>
          </cell>
          <cell r="C674">
            <v>16380</v>
          </cell>
          <cell r="D674" t="str">
            <v>16380</v>
          </cell>
          <cell r="E674" t="str">
            <v>Construction Mgr Mass Ave, Somerville, Cambridge</v>
          </cell>
          <cell r="H674" t="str">
            <v>120</v>
          </cell>
          <cell r="I674" t="str">
            <v>CT</v>
          </cell>
          <cell r="J674">
            <v>1611.76</v>
          </cell>
          <cell r="K674">
            <v>0</v>
          </cell>
          <cell r="L674">
            <v>240.97</v>
          </cell>
        </row>
        <row r="675">
          <cell r="A675" t="str">
            <v>O&amp;M</v>
          </cell>
          <cell r="C675">
            <v>16380</v>
          </cell>
          <cell r="D675" t="str">
            <v>16380</v>
          </cell>
          <cell r="E675" t="str">
            <v>Construction Mgr Mass Ave, Somerville, Cambridge</v>
          </cell>
          <cell r="H675" t="str">
            <v>120</v>
          </cell>
          <cell r="I675" t="str">
            <v>IT</v>
          </cell>
          <cell r="J675">
            <v>894.66</v>
          </cell>
        </row>
        <row r="676">
          <cell r="A676" t="str">
            <v>O&amp;M</v>
          </cell>
          <cell r="C676">
            <v>16380</v>
          </cell>
          <cell r="D676" t="str">
            <v>16380</v>
          </cell>
          <cell r="E676" t="str">
            <v>Construction Mgr Mass Ave, Somerville, Cambridge</v>
          </cell>
          <cell r="H676" t="str">
            <v>120</v>
          </cell>
          <cell r="I676" t="str">
            <v>LT</v>
          </cell>
          <cell r="J676">
            <v>24898.720000000001</v>
          </cell>
          <cell r="M676">
            <v>429.16</v>
          </cell>
        </row>
        <row r="677">
          <cell r="A677" t="str">
            <v>O&amp;M</v>
          </cell>
          <cell r="C677">
            <v>16380</v>
          </cell>
          <cell r="D677" t="str">
            <v>16380</v>
          </cell>
          <cell r="E677" t="str">
            <v>Construction Mgr Mass Ave, Somerville, Cambridge</v>
          </cell>
          <cell r="H677" t="str">
            <v>120</v>
          </cell>
          <cell r="I677" t="str">
            <v>TT</v>
          </cell>
          <cell r="J677">
            <v>1815.26</v>
          </cell>
          <cell r="M677">
            <v>2662957.39</v>
          </cell>
        </row>
        <row r="678">
          <cell r="A678" t="str">
            <v>O&amp;M</v>
          </cell>
          <cell r="B678" t="str">
            <v>Andreas,Philip B</v>
          </cell>
          <cell r="C678">
            <v>16385</v>
          </cell>
          <cell r="D678" t="str">
            <v>16385</v>
          </cell>
          <cell r="E678" t="str">
            <v>Mass Ave, Som  Admin - Construction</v>
          </cell>
          <cell r="F678" t="str">
            <v>Electric Operations</v>
          </cell>
          <cell r="G678" t="str">
            <v>Planning &amp; Scheduling Central</v>
          </cell>
          <cell r="H678" t="str">
            <v>120</v>
          </cell>
          <cell r="I678" t="str">
            <v>BT</v>
          </cell>
          <cell r="J678">
            <v>114.44</v>
          </cell>
          <cell r="K678">
            <v>297378.37</v>
          </cell>
          <cell r="M678">
            <v>240.61</v>
          </cell>
        </row>
        <row r="679">
          <cell r="A679" t="str">
            <v>O&amp;M</v>
          </cell>
          <cell r="B679" t="str">
            <v>Andreas,Philip B</v>
          </cell>
          <cell r="C679">
            <v>16385</v>
          </cell>
          <cell r="D679" t="str">
            <v>16385</v>
          </cell>
          <cell r="E679" t="str">
            <v>Planning &amp; Scheduling Central</v>
          </cell>
          <cell r="F679" t="str">
            <v>Electric Operations</v>
          </cell>
          <cell r="G679" t="str">
            <v>Planning &amp; Scheduling Central</v>
          </cell>
          <cell r="H679" t="str">
            <v>120</v>
          </cell>
          <cell r="I679" t="str">
            <v>BT</v>
          </cell>
          <cell r="L679">
            <v>390415.58</v>
          </cell>
          <cell r="M679">
            <v>293.44</v>
          </cell>
        </row>
        <row r="680">
          <cell r="A680" t="str">
            <v>CAP</v>
          </cell>
          <cell r="B680" t="str">
            <v>Andreas,Philip B</v>
          </cell>
          <cell r="C680">
            <v>16385</v>
          </cell>
          <cell r="D680" t="str">
            <v>16385</v>
          </cell>
          <cell r="E680" t="str">
            <v>Mass Ave, Som  Admin - Construction</v>
          </cell>
          <cell r="F680" t="str">
            <v>Electric Operations</v>
          </cell>
          <cell r="G680" t="str">
            <v>Planning &amp; Scheduling Central</v>
          </cell>
          <cell r="H680" t="str">
            <v>120</v>
          </cell>
          <cell r="I680" t="str">
            <v>CB</v>
          </cell>
          <cell r="J680">
            <v>465.63</v>
          </cell>
        </row>
        <row r="681">
          <cell r="A681" t="str">
            <v>CAP</v>
          </cell>
          <cell r="B681" t="str">
            <v>Andreas,Philip B</v>
          </cell>
          <cell r="C681">
            <v>16385</v>
          </cell>
          <cell r="D681" t="str">
            <v>16385</v>
          </cell>
          <cell r="E681" t="str">
            <v>Plan &amp; Sched North Central</v>
          </cell>
          <cell r="F681" t="str">
            <v>Electric Operations</v>
          </cell>
          <cell r="G681" t="str">
            <v>Planning &amp; Scheduling Central</v>
          </cell>
          <cell r="H681" t="str">
            <v>120</v>
          </cell>
          <cell r="I681" t="str">
            <v>CB</v>
          </cell>
          <cell r="K681">
            <v>551325.31999999995</v>
          </cell>
        </row>
        <row r="682">
          <cell r="A682" t="str">
            <v>CAP</v>
          </cell>
          <cell r="B682" t="str">
            <v>Andreas,Philip B</v>
          </cell>
          <cell r="C682">
            <v>16385</v>
          </cell>
          <cell r="D682" t="str">
            <v>16385</v>
          </cell>
          <cell r="E682" t="str">
            <v>Planning &amp; Scheduling Central</v>
          </cell>
          <cell r="F682" t="str">
            <v>Electric Operations</v>
          </cell>
          <cell r="G682" t="str">
            <v>Planning &amp; Scheduling Central</v>
          </cell>
          <cell r="H682" t="str">
            <v>120</v>
          </cell>
          <cell r="I682" t="str">
            <v>CB</v>
          </cell>
          <cell r="L682">
            <v>455815.83</v>
          </cell>
        </row>
        <row r="683">
          <cell r="A683" t="str">
            <v>CAP</v>
          </cell>
          <cell r="B683" t="str">
            <v>Andreas,Philip B</v>
          </cell>
          <cell r="C683">
            <v>16385</v>
          </cell>
          <cell r="D683" t="str">
            <v>16385</v>
          </cell>
          <cell r="E683" t="str">
            <v>Plan &amp; Sched North Central</v>
          </cell>
          <cell r="F683" t="str">
            <v>Electric Operations</v>
          </cell>
          <cell r="G683" t="str">
            <v>Planning &amp; Scheduling Central</v>
          </cell>
          <cell r="H683" t="str">
            <v>120</v>
          </cell>
          <cell r="I683" t="str">
            <v>CI</v>
          </cell>
          <cell r="K683">
            <v>62341.22</v>
          </cell>
        </row>
        <row r="684">
          <cell r="A684" t="str">
            <v>CAP</v>
          </cell>
          <cell r="B684" t="str">
            <v>Andreas,Philip B</v>
          </cell>
          <cell r="C684">
            <v>16385</v>
          </cell>
          <cell r="D684" t="str">
            <v>16385</v>
          </cell>
          <cell r="E684" t="str">
            <v>Planning &amp; Scheduling Central</v>
          </cell>
          <cell r="F684" t="str">
            <v>Electric Operations</v>
          </cell>
          <cell r="G684" t="str">
            <v>Planning &amp; Scheduling Central</v>
          </cell>
          <cell r="H684" t="str">
            <v>120</v>
          </cell>
          <cell r="I684" t="str">
            <v>CI</v>
          </cell>
          <cell r="L684">
            <v>189657.7</v>
          </cell>
        </row>
        <row r="685">
          <cell r="A685" t="str">
            <v>CAP</v>
          </cell>
          <cell r="B685" t="str">
            <v>Andreas,Philip B</v>
          </cell>
          <cell r="C685">
            <v>16385</v>
          </cell>
          <cell r="D685" t="str">
            <v>16385</v>
          </cell>
          <cell r="E685" t="str">
            <v>Mass Ave, Som  Admin - Construction</v>
          </cell>
          <cell r="F685" t="str">
            <v>Electric Operations</v>
          </cell>
          <cell r="G685" t="str">
            <v>Planning &amp; Scheduling Central</v>
          </cell>
          <cell r="H685" t="str">
            <v>120</v>
          </cell>
          <cell r="I685" t="str">
            <v>CL</v>
          </cell>
          <cell r="J685">
            <v>1058.25</v>
          </cell>
          <cell r="M685">
            <v>242172.38</v>
          </cell>
        </row>
        <row r="686">
          <cell r="A686" t="str">
            <v>CAP</v>
          </cell>
          <cell r="B686" t="str">
            <v>Andreas,Philip B</v>
          </cell>
          <cell r="C686">
            <v>16385</v>
          </cell>
          <cell r="D686" t="str">
            <v>16385</v>
          </cell>
          <cell r="E686" t="str">
            <v>Plan &amp; Sched North Central</v>
          </cell>
          <cell r="F686" t="str">
            <v>Electric Operations</v>
          </cell>
          <cell r="G686" t="str">
            <v>Planning &amp; Scheduling Central</v>
          </cell>
          <cell r="H686" t="str">
            <v>120</v>
          </cell>
          <cell r="I686" t="str">
            <v>CL</v>
          </cell>
          <cell r="K686">
            <v>1293568.01</v>
          </cell>
          <cell r="M686">
            <v>546236.19999999995</v>
          </cell>
        </row>
        <row r="687">
          <cell r="A687" t="str">
            <v>CAP</v>
          </cell>
          <cell r="B687" t="str">
            <v>Andreas,Philip B</v>
          </cell>
          <cell r="C687">
            <v>16385</v>
          </cell>
          <cell r="D687" t="str">
            <v>16385</v>
          </cell>
          <cell r="E687" t="str">
            <v>Planning &amp; Scheduling Central</v>
          </cell>
          <cell r="F687" t="str">
            <v>Electric Operations</v>
          </cell>
          <cell r="G687" t="str">
            <v>Planning &amp; Scheduling Central</v>
          </cell>
          <cell r="H687" t="str">
            <v>120</v>
          </cell>
          <cell r="I687" t="str">
            <v>CL</v>
          </cell>
          <cell r="L687">
            <v>1053868.29</v>
          </cell>
          <cell r="M687">
            <v>171630.36</v>
          </cell>
        </row>
        <row r="688">
          <cell r="A688" t="str">
            <v>CAP</v>
          </cell>
          <cell r="B688" t="str">
            <v>Andreas,Philip B</v>
          </cell>
          <cell r="C688">
            <v>16385</v>
          </cell>
          <cell r="D688" t="str">
            <v>16385</v>
          </cell>
          <cell r="E688" t="str">
            <v>Plan &amp; Sched North Central</v>
          </cell>
          <cell r="F688" t="str">
            <v>Electric Operations</v>
          </cell>
          <cell r="G688" t="str">
            <v>Planning &amp; Scheduling Central</v>
          </cell>
          <cell r="H688" t="str">
            <v>120</v>
          </cell>
          <cell r="I688" t="str">
            <v>CM</v>
          </cell>
          <cell r="K688">
            <v>1960</v>
          </cell>
        </row>
        <row r="689">
          <cell r="A689" t="str">
            <v>CAP</v>
          </cell>
          <cell r="B689" t="str">
            <v>Andreas,Philip B</v>
          </cell>
          <cell r="C689">
            <v>16385</v>
          </cell>
          <cell r="D689" t="str">
            <v>16385</v>
          </cell>
          <cell r="E689" t="str">
            <v>Planning &amp; Scheduling Central</v>
          </cell>
          <cell r="F689" t="str">
            <v>Electric Operations</v>
          </cell>
          <cell r="G689" t="str">
            <v>Planning &amp; Scheduling Central</v>
          </cell>
          <cell r="H689" t="str">
            <v>120</v>
          </cell>
          <cell r="I689" t="str">
            <v>CM</v>
          </cell>
          <cell r="L689">
            <v>7605.28</v>
          </cell>
        </row>
        <row r="690">
          <cell r="A690" t="str">
            <v>CAP</v>
          </cell>
          <cell r="B690" t="str">
            <v>Andreas,Philip B</v>
          </cell>
          <cell r="C690">
            <v>16385</v>
          </cell>
          <cell r="D690" t="str">
            <v>16385</v>
          </cell>
          <cell r="E690" t="str">
            <v>Planning &amp; Scheduling Central</v>
          </cell>
          <cell r="F690" t="str">
            <v>Electric Operations</v>
          </cell>
          <cell r="G690" t="str">
            <v>Planning &amp; Scheduling Central</v>
          </cell>
          <cell r="H690" t="str">
            <v>120</v>
          </cell>
          <cell r="I690" t="str">
            <v>CO</v>
          </cell>
        </row>
        <row r="691">
          <cell r="A691" t="str">
            <v>CAP</v>
          </cell>
          <cell r="B691" t="str">
            <v>Andreas,Philip B</v>
          </cell>
          <cell r="C691">
            <v>16385</v>
          </cell>
          <cell r="D691" t="str">
            <v>16385</v>
          </cell>
          <cell r="E691" t="str">
            <v>Mass Ave, Som  Admin - Construction</v>
          </cell>
          <cell r="F691" t="str">
            <v>Electric Operations</v>
          </cell>
          <cell r="G691" t="str">
            <v>Planning &amp; Scheduling Central</v>
          </cell>
          <cell r="H691" t="str">
            <v>120</v>
          </cell>
          <cell r="I691" t="str">
            <v>CT</v>
          </cell>
          <cell r="J691">
            <v>320.89999999999998</v>
          </cell>
        </row>
        <row r="692">
          <cell r="A692" t="str">
            <v>CAP</v>
          </cell>
          <cell r="B692" t="str">
            <v>Andreas,Philip B</v>
          </cell>
          <cell r="C692">
            <v>16385</v>
          </cell>
          <cell r="D692" t="str">
            <v>16385</v>
          </cell>
          <cell r="E692" t="str">
            <v>Plan &amp; Sched North Central</v>
          </cell>
          <cell r="F692" t="str">
            <v>Electric Operations</v>
          </cell>
          <cell r="G692" t="str">
            <v>Planning &amp; Scheduling Central</v>
          </cell>
          <cell r="H692" t="str">
            <v>120</v>
          </cell>
          <cell r="I692" t="str">
            <v>CT</v>
          </cell>
          <cell r="K692">
            <v>216563.91</v>
          </cell>
        </row>
        <row r="693">
          <cell r="A693" t="str">
            <v>CAP</v>
          </cell>
          <cell r="B693" t="str">
            <v>Andreas,Philip B</v>
          </cell>
          <cell r="C693">
            <v>16385</v>
          </cell>
          <cell r="D693" t="str">
            <v>16385</v>
          </cell>
          <cell r="E693" t="str">
            <v>Planning &amp; Scheduling Central</v>
          </cell>
          <cell r="F693" t="str">
            <v>Electric Operations</v>
          </cell>
          <cell r="G693" t="str">
            <v>Planning &amp; Scheduling Central</v>
          </cell>
          <cell r="H693" t="str">
            <v>120</v>
          </cell>
          <cell r="I693" t="str">
            <v>CT</v>
          </cell>
          <cell r="L693">
            <v>195015.99</v>
          </cell>
        </row>
        <row r="694">
          <cell r="A694" t="str">
            <v>O&amp;M</v>
          </cell>
          <cell r="B694" t="str">
            <v>Andreas,Philip B</v>
          </cell>
          <cell r="C694">
            <v>16385</v>
          </cell>
          <cell r="D694" t="str">
            <v>16385</v>
          </cell>
          <cell r="E694" t="str">
            <v>Mass Ave, Som  Admin - Construction</v>
          </cell>
          <cell r="F694" t="str">
            <v>Electric Operations</v>
          </cell>
          <cell r="G694" t="str">
            <v>Planning &amp; Scheduling Central</v>
          </cell>
          <cell r="H694" t="str">
            <v>120</v>
          </cell>
          <cell r="I694" t="str">
            <v>IT</v>
          </cell>
          <cell r="J694">
            <v>33821.199999999997</v>
          </cell>
          <cell r="K694">
            <v>321537.7</v>
          </cell>
        </row>
        <row r="695">
          <cell r="A695" t="str">
            <v>O&amp;M</v>
          </cell>
          <cell r="B695" t="str">
            <v>Andreas,Philip B</v>
          </cell>
          <cell r="C695">
            <v>16385</v>
          </cell>
          <cell r="D695" t="str">
            <v>16385</v>
          </cell>
          <cell r="E695" t="str">
            <v>Planning &amp; Scheduling Central</v>
          </cell>
          <cell r="F695" t="str">
            <v>Electric Operations</v>
          </cell>
          <cell r="G695" t="str">
            <v>Planning &amp; Scheduling Central</v>
          </cell>
          <cell r="H695" t="str">
            <v>120</v>
          </cell>
          <cell r="I695" t="str">
            <v>IT</v>
          </cell>
          <cell r="L695">
            <v>1244707.24</v>
          </cell>
        </row>
        <row r="696">
          <cell r="A696" t="str">
            <v>O&amp;M</v>
          </cell>
          <cell r="B696" t="str">
            <v>Andreas,Philip B</v>
          </cell>
          <cell r="C696">
            <v>16385</v>
          </cell>
          <cell r="D696" t="str">
            <v>16385</v>
          </cell>
          <cell r="E696" t="str">
            <v>Mass Ave, Som  Admin - Construction</v>
          </cell>
          <cell r="F696" t="str">
            <v>Electric Operations</v>
          </cell>
          <cell r="G696" t="str">
            <v>Planning &amp; Scheduling Central</v>
          </cell>
          <cell r="H696" t="str">
            <v>120</v>
          </cell>
          <cell r="I696" t="str">
            <v>LT</v>
          </cell>
          <cell r="J696">
            <v>326.97000000000003</v>
          </cell>
          <cell r="K696">
            <v>869016.06</v>
          </cell>
        </row>
        <row r="697">
          <cell r="A697" t="str">
            <v>O&amp;M</v>
          </cell>
          <cell r="B697" t="str">
            <v>Andreas,Philip B</v>
          </cell>
          <cell r="C697">
            <v>16385</v>
          </cell>
          <cell r="D697" t="str">
            <v>16385</v>
          </cell>
          <cell r="E697" t="str">
            <v>Planning &amp; Scheduling Central</v>
          </cell>
          <cell r="F697" t="str">
            <v>Electric Operations</v>
          </cell>
          <cell r="G697" t="str">
            <v>Planning &amp; Scheduling Central</v>
          </cell>
          <cell r="H697" t="str">
            <v>120</v>
          </cell>
          <cell r="I697" t="str">
            <v>LT</v>
          </cell>
          <cell r="L697">
            <v>1118693.78</v>
          </cell>
        </row>
        <row r="698">
          <cell r="A698" t="str">
            <v>O&amp;M</v>
          </cell>
          <cell r="B698" t="str">
            <v>Andreas,Philip B</v>
          </cell>
          <cell r="C698">
            <v>16385</v>
          </cell>
          <cell r="D698" t="str">
            <v>16385</v>
          </cell>
          <cell r="E698" t="str">
            <v>Mass Ave, Som  Admin - Construction</v>
          </cell>
          <cell r="F698" t="str">
            <v>Electric Operations</v>
          </cell>
          <cell r="G698" t="str">
            <v>Planning &amp; Scheduling Central</v>
          </cell>
          <cell r="H698" t="str">
            <v>120</v>
          </cell>
          <cell r="I698" t="str">
            <v>MT</v>
          </cell>
          <cell r="K698">
            <v>30</v>
          </cell>
          <cell r="M698">
            <v>65242.68</v>
          </cell>
        </row>
        <row r="699">
          <cell r="A699" t="str">
            <v>O&amp;M</v>
          </cell>
          <cell r="B699" t="str">
            <v>Andreas,Philip B</v>
          </cell>
          <cell r="C699">
            <v>16385</v>
          </cell>
          <cell r="D699" t="str">
            <v>16385</v>
          </cell>
          <cell r="E699" t="str">
            <v>Planning &amp; Scheduling Central</v>
          </cell>
          <cell r="F699" t="str">
            <v>Electric Operations</v>
          </cell>
          <cell r="G699" t="str">
            <v>Planning &amp; Scheduling Central</v>
          </cell>
          <cell r="H699" t="str">
            <v>120</v>
          </cell>
          <cell r="I699" t="str">
            <v>MT</v>
          </cell>
          <cell r="M699">
            <v>1648.76</v>
          </cell>
        </row>
        <row r="700">
          <cell r="A700" t="str">
            <v>O&amp;M</v>
          </cell>
          <cell r="B700" t="str">
            <v>Andreas,Philip B</v>
          </cell>
          <cell r="C700">
            <v>16385</v>
          </cell>
          <cell r="D700" t="str">
            <v>16385</v>
          </cell>
          <cell r="E700" t="str">
            <v>Mass Ave, Som  Admin - Construction</v>
          </cell>
          <cell r="F700" t="str">
            <v>Electric Operations</v>
          </cell>
          <cell r="G700" t="str">
            <v>Planning &amp; Scheduling Central</v>
          </cell>
          <cell r="H700" t="str">
            <v>120</v>
          </cell>
          <cell r="I700" t="str">
            <v>OT</v>
          </cell>
          <cell r="K700">
            <v>18222.349999999999</v>
          </cell>
          <cell r="M700">
            <v>378.4</v>
          </cell>
        </row>
        <row r="701">
          <cell r="A701" t="str">
            <v>O&amp;M</v>
          </cell>
          <cell r="B701" t="str">
            <v>Andreas,Philip B</v>
          </cell>
          <cell r="C701">
            <v>16385</v>
          </cell>
          <cell r="D701" t="str">
            <v>16385</v>
          </cell>
          <cell r="E701" t="str">
            <v>Planning &amp; Scheduling Central</v>
          </cell>
          <cell r="F701" t="str">
            <v>Electric Operations</v>
          </cell>
          <cell r="G701" t="str">
            <v>Planning &amp; Scheduling Central</v>
          </cell>
          <cell r="H701" t="str">
            <v>120</v>
          </cell>
          <cell r="I701" t="str">
            <v>OT</v>
          </cell>
          <cell r="L701">
            <v>32009.61</v>
          </cell>
          <cell r="M701">
            <v>309.60000000000002</v>
          </cell>
        </row>
        <row r="702">
          <cell r="A702" t="str">
            <v>O&amp;M</v>
          </cell>
          <cell r="B702" t="str">
            <v>Andreas,Philip B</v>
          </cell>
          <cell r="C702">
            <v>16385</v>
          </cell>
          <cell r="D702" t="str">
            <v>16385</v>
          </cell>
          <cell r="E702" t="str">
            <v>Mass Ave, Som  Admin - Construction</v>
          </cell>
          <cell r="F702" t="str">
            <v>Electric Operations</v>
          </cell>
          <cell r="G702" t="str">
            <v>Planning &amp; Scheduling Central</v>
          </cell>
          <cell r="H702" t="str">
            <v>120</v>
          </cell>
          <cell r="I702" t="str">
            <v>TT</v>
          </cell>
          <cell r="J702">
            <v>259.60000000000002</v>
          </cell>
          <cell r="K702">
            <v>78605.77</v>
          </cell>
          <cell r="M702">
            <v>45856.75</v>
          </cell>
        </row>
        <row r="703">
          <cell r="A703" t="str">
            <v>O&amp;M</v>
          </cell>
          <cell r="B703" t="str">
            <v>Andreas,Philip B</v>
          </cell>
          <cell r="C703">
            <v>16385</v>
          </cell>
          <cell r="D703" t="str">
            <v>16385</v>
          </cell>
          <cell r="E703" t="str">
            <v>Planning &amp; Scheduling Central</v>
          </cell>
          <cell r="F703" t="str">
            <v>Electric Operations</v>
          </cell>
          <cell r="G703" t="str">
            <v>Planning &amp; Scheduling Central</v>
          </cell>
          <cell r="H703" t="str">
            <v>120</v>
          </cell>
          <cell r="I703" t="str">
            <v>TT</v>
          </cell>
          <cell r="L703">
            <v>110006.57</v>
          </cell>
          <cell r="M703">
            <v>326749.43</v>
          </cell>
        </row>
        <row r="704">
          <cell r="A704" t="str">
            <v>O&amp;M</v>
          </cell>
          <cell r="B704" t="str">
            <v>Andreas,Philip B</v>
          </cell>
          <cell r="C704">
            <v>16387</v>
          </cell>
          <cell r="D704" t="str">
            <v>16387</v>
          </cell>
          <cell r="E704" t="str">
            <v>Planning &amp; Scheduling West</v>
          </cell>
          <cell r="F704" t="str">
            <v>Electric Operations</v>
          </cell>
          <cell r="G704" t="str">
            <v>Planning &amp; Scheduling West</v>
          </cell>
          <cell r="H704" t="str">
            <v>120</v>
          </cell>
          <cell r="I704" t="str">
            <v>BT</v>
          </cell>
          <cell r="L704">
            <v>344322.56</v>
          </cell>
          <cell r="M704">
            <v>0</v>
          </cell>
        </row>
        <row r="705">
          <cell r="A705" t="str">
            <v>CAP</v>
          </cell>
          <cell r="B705" t="str">
            <v>Andreas,Philip B</v>
          </cell>
          <cell r="C705">
            <v>16387</v>
          </cell>
          <cell r="D705" t="str">
            <v>16387</v>
          </cell>
          <cell r="E705" t="str">
            <v>Planning &amp; Scheduling West</v>
          </cell>
          <cell r="F705" t="str">
            <v>Electric Operations</v>
          </cell>
          <cell r="G705" t="str">
            <v>Planning &amp; Scheduling West</v>
          </cell>
          <cell r="H705" t="str">
            <v>120</v>
          </cell>
          <cell r="I705" t="str">
            <v>CB</v>
          </cell>
          <cell r="L705">
            <v>400960.75</v>
          </cell>
        </row>
        <row r="706">
          <cell r="A706" t="str">
            <v>CAP</v>
          </cell>
          <cell r="B706" t="str">
            <v>Andreas,Philip B</v>
          </cell>
          <cell r="C706">
            <v>16387</v>
          </cell>
          <cell r="D706" t="str">
            <v>16387</v>
          </cell>
          <cell r="E706" t="str">
            <v>Planning &amp; Scheduling West</v>
          </cell>
          <cell r="F706" t="str">
            <v>Electric Operations</v>
          </cell>
          <cell r="G706" t="str">
            <v>Planning &amp; Scheduling West</v>
          </cell>
          <cell r="H706" t="str">
            <v>120</v>
          </cell>
          <cell r="I706" t="str">
            <v>CI</v>
          </cell>
        </row>
        <row r="707">
          <cell r="A707" t="str">
            <v>CAP</v>
          </cell>
          <cell r="B707" t="str">
            <v>Andreas,Philip B</v>
          </cell>
          <cell r="C707">
            <v>16387</v>
          </cell>
          <cell r="D707" t="str">
            <v>16387</v>
          </cell>
          <cell r="E707" t="str">
            <v>Planning &amp; Scheduling West</v>
          </cell>
          <cell r="F707" t="str">
            <v>Electric Operations</v>
          </cell>
          <cell r="G707" t="str">
            <v>Planning &amp; Scheduling West</v>
          </cell>
          <cell r="H707" t="str">
            <v>120</v>
          </cell>
          <cell r="I707" t="str">
            <v>CL</v>
          </cell>
          <cell r="L707">
            <v>916435.34</v>
          </cell>
          <cell r="M707">
            <v>-329011.59999999998</v>
          </cell>
        </row>
        <row r="708">
          <cell r="A708" t="str">
            <v>CAP</v>
          </cell>
          <cell r="B708" t="str">
            <v>Andreas,Philip B</v>
          </cell>
          <cell r="C708">
            <v>16387</v>
          </cell>
          <cell r="D708" t="str">
            <v>16387</v>
          </cell>
          <cell r="E708" t="str">
            <v>Planning &amp; Scheduling West</v>
          </cell>
          <cell r="F708" t="str">
            <v>Electric Operations</v>
          </cell>
          <cell r="G708" t="str">
            <v>Planning &amp; Scheduling West</v>
          </cell>
          <cell r="H708" t="str">
            <v>120</v>
          </cell>
          <cell r="I708" t="str">
            <v>CT</v>
          </cell>
          <cell r="L708">
            <v>130966.74</v>
          </cell>
        </row>
        <row r="709">
          <cell r="A709" t="str">
            <v>O&amp;M</v>
          </cell>
          <cell r="B709" t="str">
            <v>Andreas,Philip B</v>
          </cell>
          <cell r="C709">
            <v>16387</v>
          </cell>
          <cell r="D709" t="str">
            <v>16387</v>
          </cell>
          <cell r="E709" t="str">
            <v>Planning &amp; Scheduling West</v>
          </cell>
          <cell r="F709" t="str">
            <v>Electric Operations</v>
          </cell>
          <cell r="G709" t="str">
            <v>Planning &amp; Scheduling West</v>
          </cell>
          <cell r="H709" t="str">
            <v>120</v>
          </cell>
          <cell r="I709" t="str">
            <v>IT</v>
          </cell>
          <cell r="L709">
            <v>28081.02</v>
          </cell>
        </row>
        <row r="710">
          <cell r="A710" t="str">
            <v>O&amp;M</v>
          </cell>
          <cell r="B710" t="str">
            <v>Andreas,Philip B</v>
          </cell>
          <cell r="C710">
            <v>16387</v>
          </cell>
          <cell r="D710" t="str">
            <v>16387</v>
          </cell>
          <cell r="E710" t="str">
            <v>Planning &amp; Scheduling West</v>
          </cell>
          <cell r="F710" t="str">
            <v>Electric Operations</v>
          </cell>
          <cell r="G710" t="str">
            <v>Planning &amp; Scheduling West</v>
          </cell>
          <cell r="H710" t="str">
            <v>120</v>
          </cell>
          <cell r="I710" t="str">
            <v>LT</v>
          </cell>
          <cell r="L710">
            <v>989687.18</v>
          </cell>
        </row>
        <row r="711">
          <cell r="A711" t="str">
            <v>O&amp;M</v>
          </cell>
          <cell r="B711" t="str">
            <v>Andreas,Philip B</v>
          </cell>
          <cell r="C711">
            <v>16387</v>
          </cell>
          <cell r="D711" t="str">
            <v>16387</v>
          </cell>
          <cell r="E711" t="str">
            <v>Planning &amp; Scheduling West</v>
          </cell>
          <cell r="F711" t="str">
            <v>Electric Operations</v>
          </cell>
          <cell r="G711" t="str">
            <v>Planning &amp; Scheduling West</v>
          </cell>
          <cell r="H711" t="str">
            <v>120</v>
          </cell>
          <cell r="I711" t="str">
            <v>OT</v>
          </cell>
          <cell r="L711">
            <v>10650.95</v>
          </cell>
        </row>
        <row r="712">
          <cell r="A712" t="str">
            <v>O&amp;M</v>
          </cell>
          <cell r="B712" t="str">
            <v>Andreas,Philip B</v>
          </cell>
          <cell r="C712">
            <v>16387</v>
          </cell>
          <cell r="D712" t="str">
            <v>16387</v>
          </cell>
          <cell r="E712" t="str">
            <v>Planning &amp; Scheduling West</v>
          </cell>
          <cell r="F712" t="str">
            <v>Electric Operations</v>
          </cell>
          <cell r="G712" t="str">
            <v>Planning &amp; Scheduling West</v>
          </cell>
          <cell r="H712" t="str">
            <v>120</v>
          </cell>
          <cell r="I712" t="str">
            <v>TT</v>
          </cell>
          <cell r="L712">
            <v>97774.82</v>
          </cell>
          <cell r="M712">
            <v>231074.41</v>
          </cell>
        </row>
        <row r="713">
          <cell r="A713" t="str">
            <v>O&amp;M</v>
          </cell>
          <cell r="B713" t="str">
            <v>Hallstrom,Craig A</v>
          </cell>
          <cell r="C713">
            <v>16390</v>
          </cell>
          <cell r="D713" t="str">
            <v>16390</v>
          </cell>
          <cell r="E713" t="str">
            <v>Mass Ave Distribution - Const</v>
          </cell>
          <cell r="F713" t="str">
            <v>Electric Operations</v>
          </cell>
          <cell r="G713" t="str">
            <v>Mass Ave Distribution - Const</v>
          </cell>
          <cell r="H713" t="str">
            <v>120</v>
          </cell>
          <cell r="I713" t="str">
            <v>BT</v>
          </cell>
          <cell r="J713">
            <v>10625.13</v>
          </cell>
          <cell r="K713">
            <v>396825.94</v>
          </cell>
          <cell r="L713">
            <v>680926.62</v>
          </cell>
        </row>
        <row r="714">
          <cell r="A714" t="str">
            <v>CAP</v>
          </cell>
          <cell r="B714" t="str">
            <v>Hallstrom,Craig A</v>
          </cell>
          <cell r="C714">
            <v>16390</v>
          </cell>
          <cell r="D714" t="str">
            <v>16390</v>
          </cell>
          <cell r="E714" t="str">
            <v>Mass Ave Distribution - Const</v>
          </cell>
          <cell r="F714" t="str">
            <v>Electric Operations</v>
          </cell>
          <cell r="G714" t="str">
            <v>Mass Ave Distribution - Const</v>
          </cell>
          <cell r="H714" t="str">
            <v>120</v>
          </cell>
          <cell r="I714" t="str">
            <v>CB</v>
          </cell>
          <cell r="J714">
            <v>672686.81</v>
          </cell>
          <cell r="K714">
            <v>1323681</v>
          </cell>
          <cell r="L714">
            <v>1705770.15</v>
          </cell>
        </row>
        <row r="715">
          <cell r="A715" t="str">
            <v>CAP</v>
          </cell>
          <cell r="B715" t="str">
            <v>Hallstrom,Craig A</v>
          </cell>
          <cell r="C715">
            <v>16390</v>
          </cell>
          <cell r="D715" t="str">
            <v>16390</v>
          </cell>
          <cell r="E715" t="str">
            <v>Mass Ave Distribution - Const</v>
          </cell>
          <cell r="F715" t="str">
            <v>Electric Operations</v>
          </cell>
          <cell r="G715" t="str">
            <v>Mass Ave Distribution - Const</v>
          </cell>
          <cell r="H715" t="str">
            <v>120</v>
          </cell>
          <cell r="I715" t="str">
            <v>CI</v>
          </cell>
          <cell r="J715">
            <v>1710015.56</v>
          </cell>
          <cell r="K715">
            <v>10336171.369999999</v>
          </cell>
          <cell r="L715">
            <v>23504096.159999993</v>
          </cell>
        </row>
        <row r="716">
          <cell r="A716" t="str">
            <v>CAP</v>
          </cell>
          <cell r="B716" t="str">
            <v>Hallstrom,Craig A</v>
          </cell>
          <cell r="C716">
            <v>16390</v>
          </cell>
          <cell r="D716" t="str">
            <v>16390</v>
          </cell>
          <cell r="E716" t="str">
            <v>Mass Ave Distribution - Const</v>
          </cell>
          <cell r="F716" t="str">
            <v>Electric Operations</v>
          </cell>
          <cell r="G716" t="str">
            <v>Mass Ave Distribution - Const</v>
          </cell>
          <cell r="H716" t="str">
            <v>120</v>
          </cell>
          <cell r="I716" t="str">
            <v>CL</v>
          </cell>
          <cell r="J716">
            <v>1547985.96</v>
          </cell>
          <cell r="K716">
            <v>3056581.01</v>
          </cell>
          <cell r="L716">
            <v>3946714.95</v>
          </cell>
          <cell r="M716">
            <v>77463.13</v>
          </cell>
        </row>
        <row r="717">
          <cell r="A717" t="str">
            <v>CAP</v>
          </cell>
          <cell r="B717" t="str">
            <v>Hallstrom,Craig A</v>
          </cell>
          <cell r="C717">
            <v>16390</v>
          </cell>
          <cell r="D717" t="str">
            <v>16390</v>
          </cell>
          <cell r="E717" t="str">
            <v>Mass Ave Distribution - Const</v>
          </cell>
          <cell r="F717" t="str">
            <v>Electric Operations</v>
          </cell>
          <cell r="G717" t="str">
            <v>Mass Ave Distribution - Const</v>
          </cell>
          <cell r="H717" t="str">
            <v>120</v>
          </cell>
          <cell r="I717" t="str">
            <v>CM</v>
          </cell>
          <cell r="J717">
            <v>1668589.56</v>
          </cell>
          <cell r="K717">
            <v>5454187.8199999994</v>
          </cell>
          <cell r="L717">
            <v>6150886.2699999996</v>
          </cell>
        </row>
        <row r="718">
          <cell r="A718" t="str">
            <v>CAP</v>
          </cell>
          <cell r="B718" t="str">
            <v>Hallstrom,Craig A</v>
          </cell>
          <cell r="C718">
            <v>16390</v>
          </cell>
          <cell r="D718" t="str">
            <v>16390</v>
          </cell>
          <cell r="E718" t="str">
            <v>Mass Ave Distribution - Const</v>
          </cell>
          <cell r="F718" t="str">
            <v>Electric Operations</v>
          </cell>
          <cell r="G718" t="str">
            <v>Mass Ave Distribution - Const</v>
          </cell>
          <cell r="H718" t="str">
            <v>120</v>
          </cell>
          <cell r="I718" t="str">
            <v>CO</v>
          </cell>
          <cell r="J718">
            <v>543</v>
          </cell>
          <cell r="K718">
            <v>-24088.42</v>
          </cell>
          <cell r="L718">
            <v>12213.04</v>
          </cell>
        </row>
        <row r="719">
          <cell r="A719" t="str">
            <v>CAP</v>
          </cell>
          <cell r="B719" t="str">
            <v>Hallstrom,Craig A</v>
          </cell>
          <cell r="C719">
            <v>16390</v>
          </cell>
          <cell r="D719" t="str">
            <v>16390</v>
          </cell>
          <cell r="E719" t="str">
            <v>Mass Ave Distribution - Const</v>
          </cell>
          <cell r="F719" t="str">
            <v>Electric Operations</v>
          </cell>
          <cell r="G719" t="str">
            <v>Mass Ave Distribution - Const</v>
          </cell>
          <cell r="H719" t="str">
            <v>120</v>
          </cell>
          <cell r="I719" t="str">
            <v>CT</v>
          </cell>
          <cell r="J719">
            <v>877310.76</v>
          </cell>
          <cell r="K719">
            <v>1548061.46</v>
          </cell>
          <cell r="L719">
            <v>2265363.0099999998</v>
          </cell>
        </row>
        <row r="720">
          <cell r="A720" t="str">
            <v>O&amp;M</v>
          </cell>
          <cell r="B720" t="str">
            <v>Hallstrom,Craig A</v>
          </cell>
          <cell r="C720">
            <v>16390</v>
          </cell>
          <cell r="D720" t="str">
            <v>16390</v>
          </cell>
          <cell r="E720" t="str">
            <v>Mass Ave Distribution - Const</v>
          </cell>
          <cell r="F720" t="str">
            <v>Electric Operations</v>
          </cell>
          <cell r="G720" t="str">
            <v>Mass Ave Distribution - Const</v>
          </cell>
          <cell r="H720" t="str">
            <v>120</v>
          </cell>
          <cell r="I720" t="str">
            <v>IT</v>
          </cell>
          <cell r="J720">
            <v>13601.3</v>
          </cell>
          <cell r="K720">
            <v>1383071.59</v>
          </cell>
          <cell r="L720">
            <v>1444842.39</v>
          </cell>
        </row>
        <row r="721">
          <cell r="A721" t="str">
            <v>O&amp;M</v>
          </cell>
          <cell r="B721" t="str">
            <v>Hallstrom,Craig A</v>
          </cell>
          <cell r="C721">
            <v>16390</v>
          </cell>
          <cell r="D721" t="str">
            <v>16390</v>
          </cell>
          <cell r="E721" t="str">
            <v>Mass Ave Distribution - Const</v>
          </cell>
          <cell r="F721" t="str">
            <v>Electric Operations</v>
          </cell>
          <cell r="G721" t="str">
            <v>Mass Ave Distribution - Const</v>
          </cell>
          <cell r="H721" t="str">
            <v>120</v>
          </cell>
          <cell r="I721" t="str">
            <v>LT</v>
          </cell>
          <cell r="J721">
            <v>26927.49</v>
          </cell>
          <cell r="K721">
            <v>1175522.52</v>
          </cell>
          <cell r="L721">
            <v>1967809.87</v>
          </cell>
        </row>
        <row r="722">
          <cell r="A722" t="str">
            <v>O&amp;M</v>
          </cell>
          <cell r="B722" t="str">
            <v>Hallstrom,Craig A</v>
          </cell>
          <cell r="C722">
            <v>16390</v>
          </cell>
          <cell r="D722" t="str">
            <v>16390</v>
          </cell>
          <cell r="E722" t="str">
            <v>Mass Ave Distribution - Const</v>
          </cell>
          <cell r="F722" t="str">
            <v>Electric Operations</v>
          </cell>
          <cell r="G722" t="str">
            <v>Mass Ave Distribution - Const</v>
          </cell>
          <cell r="H722" t="str">
            <v>120</v>
          </cell>
          <cell r="I722" t="str">
            <v>MT</v>
          </cell>
          <cell r="J722">
            <v>1577.8</v>
          </cell>
          <cell r="K722">
            <v>146515.59</v>
          </cell>
          <cell r="L722">
            <v>263003.77</v>
          </cell>
          <cell r="M722">
            <v>15670.1</v>
          </cell>
        </row>
        <row r="723">
          <cell r="A723" t="str">
            <v>O&amp;M</v>
          </cell>
          <cell r="B723" t="str">
            <v>Hallstrom,Craig A</v>
          </cell>
          <cell r="C723">
            <v>16390</v>
          </cell>
          <cell r="D723" t="str">
            <v>16390</v>
          </cell>
          <cell r="E723" t="str">
            <v>Mass Ave Distribution - Const</v>
          </cell>
          <cell r="F723" t="str">
            <v>Electric Operations</v>
          </cell>
          <cell r="G723" t="str">
            <v>Mass Ave Distribution - Const</v>
          </cell>
          <cell r="H723" t="str">
            <v>120</v>
          </cell>
          <cell r="I723" t="str">
            <v>OT</v>
          </cell>
          <cell r="J723">
            <v>7143.24</v>
          </cell>
          <cell r="K723">
            <v>44785.760000000002</v>
          </cell>
          <cell r="L723">
            <v>40175.08</v>
          </cell>
        </row>
        <row r="724">
          <cell r="A724" t="str">
            <v>O&amp;M</v>
          </cell>
          <cell r="B724" t="str">
            <v>Hallstrom,Craig A</v>
          </cell>
          <cell r="C724">
            <v>16390</v>
          </cell>
          <cell r="D724" t="str">
            <v>16390</v>
          </cell>
          <cell r="E724" t="str">
            <v>Mass Ave Distribution - Const</v>
          </cell>
          <cell r="F724" t="str">
            <v>Electric Operations</v>
          </cell>
          <cell r="G724" t="str">
            <v>Mass Ave Distribution - Const</v>
          </cell>
          <cell r="H724" t="str">
            <v>120</v>
          </cell>
          <cell r="I724" t="str">
            <v>TT</v>
          </cell>
          <cell r="J724">
            <v>9967.56</v>
          </cell>
          <cell r="K724">
            <v>298087.98</v>
          </cell>
          <cell r="L724">
            <v>385549.79</v>
          </cell>
        </row>
        <row r="725">
          <cell r="A725" t="str">
            <v>O&amp;M</v>
          </cell>
          <cell r="C725">
            <v>16395</v>
          </cell>
          <cell r="D725" t="str">
            <v>16395</v>
          </cell>
          <cell r="E725" t="str">
            <v>Somerville Distribution - Const</v>
          </cell>
          <cell r="H725" t="str">
            <v>120</v>
          </cell>
          <cell r="I725" t="str">
            <v>BT</v>
          </cell>
          <cell r="J725">
            <v>2475.64</v>
          </cell>
          <cell r="K725">
            <v>60.34</v>
          </cell>
          <cell r="L725">
            <v>12.22</v>
          </cell>
        </row>
        <row r="726">
          <cell r="A726" t="str">
            <v>CAP</v>
          </cell>
          <cell r="C726">
            <v>16395</v>
          </cell>
          <cell r="D726" t="str">
            <v>16395</v>
          </cell>
          <cell r="E726" t="str">
            <v>Somerville Distribution - Const</v>
          </cell>
          <cell r="H726" t="str">
            <v>120</v>
          </cell>
          <cell r="I726" t="str">
            <v>CB</v>
          </cell>
          <cell r="J726">
            <v>278609.77</v>
          </cell>
          <cell r="K726">
            <v>4305.63</v>
          </cell>
          <cell r="L726">
            <v>42560.61</v>
          </cell>
        </row>
        <row r="727">
          <cell r="A727" t="str">
            <v>CAP</v>
          </cell>
          <cell r="C727">
            <v>16395</v>
          </cell>
          <cell r="D727" t="str">
            <v>16395</v>
          </cell>
          <cell r="E727" t="str">
            <v>Somerville Distribution - Const</v>
          </cell>
          <cell r="H727" t="str">
            <v>120</v>
          </cell>
          <cell r="I727" t="str">
            <v>CI</v>
          </cell>
          <cell r="J727">
            <v>307859.68</v>
          </cell>
          <cell r="K727">
            <v>164136.70000000001</v>
          </cell>
          <cell r="L727">
            <v>199820.43</v>
          </cell>
        </row>
        <row r="728">
          <cell r="A728" t="str">
            <v>CAP</v>
          </cell>
          <cell r="C728">
            <v>16395</v>
          </cell>
          <cell r="D728" t="str">
            <v>16395</v>
          </cell>
          <cell r="E728" t="str">
            <v>Somerville Distribution - Const</v>
          </cell>
          <cell r="H728" t="str">
            <v>120</v>
          </cell>
          <cell r="I728" t="str">
            <v>CL</v>
          </cell>
          <cell r="J728">
            <v>635050.54</v>
          </cell>
          <cell r="K728">
            <v>10125.86</v>
          </cell>
          <cell r="L728">
            <v>98051.63</v>
          </cell>
          <cell r="M728">
            <v>613568.1</v>
          </cell>
        </row>
        <row r="729">
          <cell r="A729" t="str">
            <v>CAP</v>
          </cell>
          <cell r="C729">
            <v>16395</v>
          </cell>
          <cell r="D729" t="str">
            <v>16395</v>
          </cell>
          <cell r="E729" t="str">
            <v>Somerville Distribution - Const</v>
          </cell>
          <cell r="H729" t="str">
            <v>120</v>
          </cell>
          <cell r="I729" t="str">
            <v>CM</v>
          </cell>
          <cell r="J729">
            <v>1153427.75</v>
          </cell>
          <cell r="K729">
            <v>11078.05</v>
          </cell>
          <cell r="L729">
            <v>284145.09000000003</v>
          </cell>
        </row>
        <row r="730">
          <cell r="A730" t="str">
            <v>CAP</v>
          </cell>
          <cell r="C730">
            <v>16395</v>
          </cell>
          <cell r="D730" t="str">
            <v>16395</v>
          </cell>
          <cell r="E730" t="str">
            <v>Somerville Distribution - Const</v>
          </cell>
          <cell r="H730" t="str">
            <v>120</v>
          </cell>
          <cell r="I730" t="str">
            <v>CO</v>
          </cell>
          <cell r="J730">
            <v>-138.96</v>
          </cell>
          <cell r="K730">
            <v>0</v>
          </cell>
          <cell r="M730">
            <v>0.01</v>
          </cell>
        </row>
        <row r="731">
          <cell r="A731" t="str">
            <v>CAP</v>
          </cell>
          <cell r="C731">
            <v>16395</v>
          </cell>
          <cell r="D731" t="str">
            <v>16395</v>
          </cell>
          <cell r="E731" t="str">
            <v>Somerville Distribution - Const</v>
          </cell>
          <cell r="H731" t="str">
            <v>120</v>
          </cell>
          <cell r="I731" t="str">
            <v>CT</v>
          </cell>
          <cell r="J731">
            <v>248483.97</v>
          </cell>
          <cell r="K731">
            <v>3490.07</v>
          </cell>
          <cell r="L731">
            <v>74313.16</v>
          </cell>
        </row>
        <row r="732">
          <cell r="A732" t="str">
            <v>O&amp;M</v>
          </cell>
          <cell r="C732">
            <v>16395</v>
          </cell>
          <cell r="D732" t="str">
            <v>16395</v>
          </cell>
          <cell r="E732" t="str">
            <v>Somerville Distribution - Const</v>
          </cell>
          <cell r="H732" t="str">
            <v>120</v>
          </cell>
          <cell r="I732" t="str">
            <v>IT</v>
          </cell>
          <cell r="J732">
            <v>3967.1</v>
          </cell>
          <cell r="M732">
            <v>1439.81</v>
          </cell>
        </row>
        <row r="733">
          <cell r="A733" t="str">
            <v>O&amp;M</v>
          </cell>
          <cell r="C733">
            <v>16395</v>
          </cell>
          <cell r="D733" t="str">
            <v>16395</v>
          </cell>
          <cell r="E733" t="str">
            <v>Somerville Distribution - Const</v>
          </cell>
          <cell r="H733" t="str">
            <v>120</v>
          </cell>
          <cell r="I733" t="str">
            <v>LT</v>
          </cell>
          <cell r="J733">
            <v>4791.97</v>
          </cell>
          <cell r="K733">
            <v>172.4</v>
          </cell>
          <cell r="L733">
            <v>10.92</v>
          </cell>
        </row>
        <row r="734">
          <cell r="A734" t="str">
            <v>O&amp;M</v>
          </cell>
          <cell r="C734">
            <v>16395</v>
          </cell>
          <cell r="D734" t="str">
            <v>16395</v>
          </cell>
          <cell r="E734" t="str">
            <v>Somerville Distribution - Const</v>
          </cell>
          <cell r="H734" t="str">
            <v>120</v>
          </cell>
          <cell r="I734" t="str">
            <v>MT</v>
          </cell>
          <cell r="J734">
            <v>-2042.17</v>
          </cell>
          <cell r="L734">
            <v>513.72</v>
          </cell>
        </row>
        <row r="735">
          <cell r="A735" t="str">
            <v>O&amp;M</v>
          </cell>
          <cell r="C735">
            <v>16395</v>
          </cell>
          <cell r="D735" t="str">
            <v>16395</v>
          </cell>
          <cell r="E735" t="str">
            <v>Somerville Distribution - Const</v>
          </cell>
          <cell r="H735" t="str">
            <v>120</v>
          </cell>
          <cell r="I735" t="str">
            <v>TT</v>
          </cell>
          <cell r="J735">
            <v>3320.97</v>
          </cell>
          <cell r="L735">
            <v>0</v>
          </cell>
        </row>
        <row r="736">
          <cell r="A736" t="str">
            <v>O&amp;M</v>
          </cell>
          <cell r="B736" t="str">
            <v>Hallstrom,Craig A</v>
          </cell>
          <cell r="C736">
            <v>16400</v>
          </cell>
          <cell r="D736" t="str">
            <v>16400</v>
          </cell>
          <cell r="E736" t="str">
            <v>H7 - COMMUNITY LIGHTING SERVICE XXX</v>
          </cell>
          <cell r="F736" t="str">
            <v>Electric Operations</v>
          </cell>
          <cell r="G736" t="str">
            <v>OLD H7 - COMMUNITY LIGHTING SERVICE XXX</v>
          </cell>
          <cell r="H736" t="str">
            <v>120</v>
          </cell>
          <cell r="I736" t="str">
            <v>BT</v>
          </cell>
          <cell r="J736">
            <v>35858.58</v>
          </cell>
          <cell r="K736">
            <v>10.19</v>
          </cell>
        </row>
        <row r="737">
          <cell r="A737" t="str">
            <v>CAP</v>
          </cell>
          <cell r="B737" t="str">
            <v>Hallstrom,Craig A</v>
          </cell>
          <cell r="C737">
            <v>16400</v>
          </cell>
          <cell r="D737" t="str">
            <v>16400</v>
          </cell>
          <cell r="E737" t="str">
            <v>H7 - COMMUNITY LIGHTING SERVICE XXX</v>
          </cell>
          <cell r="F737" t="str">
            <v>Electric Operations</v>
          </cell>
          <cell r="G737" t="str">
            <v>OLD H7 - COMMUNITY LIGHTING SERVICE XXX</v>
          </cell>
          <cell r="H737" t="str">
            <v>120</v>
          </cell>
          <cell r="I737" t="str">
            <v>CB</v>
          </cell>
          <cell r="J737">
            <v>6707.82</v>
          </cell>
          <cell r="K737">
            <v>1167.94</v>
          </cell>
          <cell r="M737">
            <v>943783.38</v>
          </cell>
        </row>
        <row r="738">
          <cell r="A738" t="str">
            <v>CAP</v>
          </cell>
          <cell r="B738" t="str">
            <v>Hallstrom,Craig A</v>
          </cell>
          <cell r="C738">
            <v>16400</v>
          </cell>
          <cell r="D738" t="str">
            <v>16400</v>
          </cell>
          <cell r="E738" t="str">
            <v>H7 - COMMUNITY LIGHTING SERVICE XXX</v>
          </cell>
          <cell r="F738" t="str">
            <v>Electric Operations</v>
          </cell>
          <cell r="G738" t="str">
            <v>OLD H7 - COMMUNITY LIGHTING SERVICE XXX</v>
          </cell>
          <cell r="H738" t="str">
            <v>120</v>
          </cell>
          <cell r="I738" t="str">
            <v>CI</v>
          </cell>
          <cell r="J738">
            <v>7.0000000000000007E-2</v>
          </cell>
        </row>
        <row r="739">
          <cell r="A739" t="str">
            <v>CAP</v>
          </cell>
          <cell r="B739" t="str">
            <v>Hallstrom,Craig A</v>
          </cell>
          <cell r="C739">
            <v>16400</v>
          </cell>
          <cell r="D739" t="str">
            <v>16400</v>
          </cell>
          <cell r="E739" t="str">
            <v>H7 - COMMUNITY LIGHTING SERVICE XXX</v>
          </cell>
          <cell r="F739" t="str">
            <v>Electric Operations</v>
          </cell>
          <cell r="G739" t="str">
            <v>OLD H7 - COMMUNITY LIGHTING SERVICE XXX</v>
          </cell>
          <cell r="H739" t="str">
            <v>120</v>
          </cell>
          <cell r="I739" t="str">
            <v>CL</v>
          </cell>
          <cell r="J739">
            <v>15367.6</v>
          </cell>
          <cell r="K739">
            <v>2534.81</v>
          </cell>
          <cell r="M739">
            <v>215403.02</v>
          </cell>
        </row>
        <row r="740">
          <cell r="A740" t="str">
            <v>CAP</v>
          </cell>
          <cell r="B740" t="str">
            <v>Hallstrom,Craig A</v>
          </cell>
          <cell r="C740">
            <v>16400</v>
          </cell>
          <cell r="D740" t="str">
            <v>16400</v>
          </cell>
          <cell r="E740" t="str">
            <v>H7 - COMMUNITY LIGHTING SERVICE XXX</v>
          </cell>
          <cell r="F740" t="str">
            <v>Electric Operations</v>
          </cell>
          <cell r="G740" t="str">
            <v>OLD H7 - COMMUNITY LIGHTING SERVICE XXX</v>
          </cell>
          <cell r="H740" t="str">
            <v>120</v>
          </cell>
          <cell r="I740" t="str">
            <v>CM</v>
          </cell>
          <cell r="J740">
            <v>115914.82</v>
          </cell>
          <cell r="K740">
            <v>590.82000000000005</v>
          </cell>
        </row>
        <row r="741">
          <cell r="A741" t="str">
            <v>CAP</v>
          </cell>
          <cell r="B741" t="str">
            <v>Hallstrom,Craig A</v>
          </cell>
          <cell r="C741">
            <v>16400</v>
          </cell>
          <cell r="D741" t="str">
            <v>16400</v>
          </cell>
          <cell r="E741" t="str">
            <v>OLD H7 - COMMUNITY LIGHTING SERVICE XXX</v>
          </cell>
          <cell r="F741" t="str">
            <v>Electric Operations</v>
          </cell>
          <cell r="G741" t="str">
            <v>OLD H7 - COMMUNITY LIGHTING SERVICE XXX</v>
          </cell>
          <cell r="H741" t="str">
            <v>120</v>
          </cell>
          <cell r="I741" t="str">
            <v>CM</v>
          </cell>
          <cell r="L741">
            <v>433.42</v>
          </cell>
        </row>
        <row r="742">
          <cell r="A742" t="str">
            <v>CAP</v>
          </cell>
          <cell r="B742" t="str">
            <v>Hallstrom,Craig A</v>
          </cell>
          <cell r="C742">
            <v>16400</v>
          </cell>
          <cell r="D742" t="str">
            <v>16400</v>
          </cell>
          <cell r="E742" t="str">
            <v>H7 - COMMUNITY LIGHTING SERVICE XXX</v>
          </cell>
          <cell r="F742" t="str">
            <v>Electric Operations</v>
          </cell>
          <cell r="G742" t="str">
            <v>OLD H7 - COMMUNITY LIGHTING SERVICE XXX</v>
          </cell>
          <cell r="H742" t="str">
            <v>120</v>
          </cell>
          <cell r="I742" t="str">
            <v>CO</v>
          </cell>
          <cell r="J742">
            <v>-4525</v>
          </cell>
          <cell r="M742">
            <v>0</v>
          </cell>
        </row>
        <row r="743">
          <cell r="A743" t="str">
            <v>CAP</v>
          </cell>
          <cell r="B743" t="str">
            <v>Hallstrom,Craig A</v>
          </cell>
          <cell r="C743">
            <v>16400</v>
          </cell>
          <cell r="D743" t="str">
            <v>16400</v>
          </cell>
          <cell r="E743" t="str">
            <v>H7 - COMMUNITY LIGHTING SERVICE XXX</v>
          </cell>
          <cell r="F743" t="str">
            <v>Electric Operations</v>
          </cell>
          <cell r="G743" t="str">
            <v>OLD H7 - COMMUNITY LIGHTING SERVICE XXX</v>
          </cell>
          <cell r="H743" t="str">
            <v>120</v>
          </cell>
          <cell r="I743" t="str">
            <v>CT</v>
          </cell>
          <cell r="J743">
            <v>6430.7</v>
          </cell>
          <cell r="K743">
            <v>397.62</v>
          </cell>
        </row>
        <row r="744">
          <cell r="A744" t="str">
            <v>O&amp;M</v>
          </cell>
          <cell r="B744" t="str">
            <v>Hallstrom,Craig A</v>
          </cell>
          <cell r="C744">
            <v>16400</v>
          </cell>
          <cell r="D744" t="str">
            <v>16400</v>
          </cell>
          <cell r="E744" t="str">
            <v>H7 - COMMUNITY LIGHTING SERVICE XXX</v>
          </cell>
          <cell r="F744" t="str">
            <v>Electric Operations</v>
          </cell>
          <cell r="G744" t="str">
            <v>OLD H7 - COMMUNITY LIGHTING SERVICE XXX</v>
          </cell>
          <cell r="H744" t="str">
            <v>120</v>
          </cell>
          <cell r="I744" t="str">
            <v>IT</v>
          </cell>
          <cell r="J744">
            <v>41543.410000000003</v>
          </cell>
          <cell r="K744">
            <v>6.12</v>
          </cell>
        </row>
        <row r="745">
          <cell r="A745" t="str">
            <v>O&amp;M</v>
          </cell>
          <cell r="B745" t="str">
            <v>Hallstrom,Craig A</v>
          </cell>
          <cell r="C745">
            <v>16400</v>
          </cell>
          <cell r="D745" t="str">
            <v>16400</v>
          </cell>
          <cell r="E745" t="str">
            <v>OLD H7 - COMMUNITY LIGHTING SERVICE XXX</v>
          </cell>
          <cell r="F745" t="str">
            <v>Electric Operations</v>
          </cell>
          <cell r="G745" t="str">
            <v>OLD H7 - COMMUNITY LIGHTING SERVICE XXX</v>
          </cell>
          <cell r="H745" t="str">
            <v>120</v>
          </cell>
          <cell r="I745" t="str">
            <v>IT</v>
          </cell>
        </row>
        <row r="746">
          <cell r="A746" t="str">
            <v>O&amp;M</v>
          </cell>
          <cell r="B746" t="str">
            <v>Hallstrom,Craig A</v>
          </cell>
          <cell r="C746">
            <v>16400</v>
          </cell>
          <cell r="D746" t="str">
            <v>16400</v>
          </cell>
          <cell r="E746" t="str">
            <v>H7 - COMMUNITY LIGHTING SERVICE XXX</v>
          </cell>
          <cell r="F746" t="str">
            <v>Electric Operations</v>
          </cell>
          <cell r="G746" t="str">
            <v>OLD H7 - COMMUNITY LIGHTING SERVICE XXX</v>
          </cell>
          <cell r="H746" t="str">
            <v>120</v>
          </cell>
          <cell r="I746" t="str">
            <v>LT</v>
          </cell>
          <cell r="J746">
            <v>88263.87</v>
          </cell>
          <cell r="K746">
            <v>30.45</v>
          </cell>
        </row>
        <row r="747">
          <cell r="A747" t="str">
            <v>O&amp;M</v>
          </cell>
          <cell r="B747" t="str">
            <v>Hallstrom,Craig A</v>
          </cell>
          <cell r="C747">
            <v>16400</v>
          </cell>
          <cell r="D747" t="str">
            <v>16400</v>
          </cell>
          <cell r="E747" t="str">
            <v>H7 - COMMUNITY LIGHTING SERVICE XXX</v>
          </cell>
          <cell r="F747" t="str">
            <v>Electric Operations</v>
          </cell>
          <cell r="G747" t="str">
            <v>OLD H7 - COMMUNITY LIGHTING SERVICE XXX</v>
          </cell>
          <cell r="H747" t="str">
            <v>120</v>
          </cell>
          <cell r="I747" t="str">
            <v>MT</v>
          </cell>
          <cell r="J747">
            <v>232161.99</v>
          </cell>
          <cell r="K747">
            <v>99249.14</v>
          </cell>
        </row>
        <row r="748">
          <cell r="A748" t="str">
            <v>O&amp;M</v>
          </cell>
          <cell r="B748" t="str">
            <v>Hallstrom,Craig A</v>
          </cell>
          <cell r="C748">
            <v>16400</v>
          </cell>
          <cell r="D748" t="str">
            <v>16400</v>
          </cell>
          <cell r="E748" t="str">
            <v>OLD H7 - COMMUNITY LIGHTING SERVICE XXX</v>
          </cell>
          <cell r="F748" t="str">
            <v>Electric Operations</v>
          </cell>
          <cell r="G748" t="str">
            <v>OLD H7 - COMMUNITY LIGHTING SERVICE XXX</v>
          </cell>
          <cell r="H748" t="str">
            <v>120</v>
          </cell>
          <cell r="I748" t="str">
            <v>MT</v>
          </cell>
          <cell r="L748">
            <v>42432.39</v>
          </cell>
        </row>
        <row r="749">
          <cell r="A749" t="str">
            <v>O&amp;M</v>
          </cell>
          <cell r="B749" t="str">
            <v>Hallstrom,Craig A</v>
          </cell>
          <cell r="C749">
            <v>16400</v>
          </cell>
          <cell r="D749" t="str">
            <v>16400</v>
          </cell>
          <cell r="E749" t="str">
            <v>H7 - COMMUNITY LIGHTING SERVICE XXX</v>
          </cell>
          <cell r="F749" t="str">
            <v>Electric Operations</v>
          </cell>
          <cell r="G749" t="str">
            <v>OLD H7 - COMMUNITY LIGHTING SERVICE XXX</v>
          </cell>
          <cell r="H749" t="str">
            <v>120</v>
          </cell>
          <cell r="I749" t="str">
            <v>OT</v>
          </cell>
          <cell r="J749">
            <v>3288.72</v>
          </cell>
          <cell r="K749">
            <v>164.32</v>
          </cell>
        </row>
        <row r="750">
          <cell r="A750" t="str">
            <v>O&amp;M</v>
          </cell>
          <cell r="B750" t="str">
            <v>Hallstrom,Craig A</v>
          </cell>
          <cell r="C750">
            <v>16400</v>
          </cell>
          <cell r="D750" t="str">
            <v>16400</v>
          </cell>
          <cell r="E750" t="str">
            <v>H7 - COMMUNITY LIGHTING SERVICE XXX</v>
          </cell>
          <cell r="F750" t="str">
            <v>Electric Operations</v>
          </cell>
          <cell r="G750" t="str">
            <v>OLD H7 - COMMUNITY LIGHTING SERVICE XXX</v>
          </cell>
          <cell r="H750" t="str">
            <v>120</v>
          </cell>
          <cell r="I750" t="str">
            <v>TT</v>
          </cell>
          <cell r="J750">
            <v>9498.59</v>
          </cell>
          <cell r="K750">
            <v>515.69000000000005</v>
          </cell>
        </row>
        <row r="751">
          <cell r="A751" t="str">
            <v>O&amp;M</v>
          </cell>
          <cell r="B751" t="str">
            <v>Kearns, Robert A</v>
          </cell>
          <cell r="C751">
            <v>16405</v>
          </cell>
          <cell r="D751" t="str">
            <v>16405</v>
          </cell>
          <cell r="E751" t="str">
            <v>Mass Ave Transmission - Const</v>
          </cell>
          <cell r="F751" t="str">
            <v>Electric Operations</v>
          </cell>
          <cell r="G751" t="str">
            <v>New Customer South</v>
          </cell>
          <cell r="H751" t="str">
            <v>120</v>
          </cell>
          <cell r="I751" t="str">
            <v>BT</v>
          </cell>
          <cell r="J751">
            <v>9217.86</v>
          </cell>
          <cell r="K751">
            <v>549.01</v>
          </cell>
        </row>
        <row r="752">
          <cell r="A752" t="str">
            <v>O&amp;M</v>
          </cell>
          <cell r="B752" t="str">
            <v>Kearns, Robert A</v>
          </cell>
          <cell r="C752">
            <v>16405</v>
          </cell>
          <cell r="D752" t="str">
            <v>16405</v>
          </cell>
          <cell r="E752" t="str">
            <v>New Customer South</v>
          </cell>
          <cell r="F752" t="str">
            <v>Electric Operations</v>
          </cell>
          <cell r="G752" t="str">
            <v>New Customer South</v>
          </cell>
          <cell r="H752" t="str">
            <v>120</v>
          </cell>
          <cell r="I752" t="str">
            <v>BT</v>
          </cell>
          <cell r="L752">
            <v>1151.25</v>
          </cell>
        </row>
        <row r="753">
          <cell r="A753" t="str">
            <v>CAP</v>
          </cell>
          <cell r="B753" t="str">
            <v>Kearns, Robert A</v>
          </cell>
          <cell r="C753">
            <v>16405</v>
          </cell>
          <cell r="D753" t="str">
            <v>16405</v>
          </cell>
          <cell r="E753" t="str">
            <v>EO Cust Connect Reg Central / South</v>
          </cell>
          <cell r="F753" t="str">
            <v>Electric Operations</v>
          </cell>
          <cell r="G753" t="str">
            <v>New Customer South</v>
          </cell>
          <cell r="H753" t="str">
            <v>120</v>
          </cell>
          <cell r="I753" t="str">
            <v>CB</v>
          </cell>
          <cell r="K753">
            <v>4761.17</v>
          </cell>
          <cell r="M753">
            <v>2583905.2599999998</v>
          </cell>
        </row>
        <row r="754">
          <cell r="A754" t="str">
            <v>CAP</v>
          </cell>
          <cell r="B754" t="str">
            <v>Kearns, Robert A</v>
          </cell>
          <cell r="C754">
            <v>16405</v>
          </cell>
          <cell r="D754" t="str">
            <v>16405</v>
          </cell>
          <cell r="E754" t="str">
            <v>Mass Ave Transmission - Const</v>
          </cell>
          <cell r="F754" t="str">
            <v>Electric Operations</v>
          </cell>
          <cell r="G754" t="str">
            <v>New Customer South</v>
          </cell>
          <cell r="H754" t="str">
            <v>120</v>
          </cell>
          <cell r="I754" t="str">
            <v>CB</v>
          </cell>
          <cell r="J754">
            <v>297372.99</v>
          </cell>
          <cell r="M754">
            <v>1154801.29</v>
          </cell>
        </row>
        <row r="755">
          <cell r="A755" t="str">
            <v>CAP</v>
          </cell>
          <cell r="B755" t="str">
            <v>Kearns, Robert A</v>
          </cell>
          <cell r="C755">
            <v>16405</v>
          </cell>
          <cell r="D755" t="str">
            <v>16405</v>
          </cell>
          <cell r="E755" t="str">
            <v>New Customer South</v>
          </cell>
          <cell r="F755" t="str">
            <v>Electric Operations</v>
          </cell>
          <cell r="G755" t="str">
            <v>New Customer South</v>
          </cell>
          <cell r="H755" t="str">
            <v>120</v>
          </cell>
          <cell r="I755" t="str">
            <v>CB</v>
          </cell>
          <cell r="L755">
            <v>112151.6</v>
          </cell>
          <cell r="M755">
            <v>2227373.6800000002</v>
          </cell>
        </row>
        <row r="756">
          <cell r="A756" t="str">
            <v>CAP</v>
          </cell>
          <cell r="B756" t="str">
            <v>Kearns, Robert A</v>
          </cell>
          <cell r="C756">
            <v>16405</v>
          </cell>
          <cell r="D756" t="str">
            <v>16405</v>
          </cell>
          <cell r="E756" t="str">
            <v>EO Cust Connect Reg Central / South</v>
          </cell>
          <cell r="F756" t="str">
            <v>Electric Operations</v>
          </cell>
          <cell r="G756" t="str">
            <v>New Customer South</v>
          </cell>
          <cell r="H756" t="str">
            <v>120</v>
          </cell>
          <cell r="I756" t="str">
            <v>CI</v>
          </cell>
          <cell r="K756">
            <v>-65577.5</v>
          </cell>
        </row>
        <row r="757">
          <cell r="A757" t="str">
            <v>CAP</v>
          </cell>
          <cell r="B757" t="str">
            <v>Kearns, Robert A</v>
          </cell>
          <cell r="C757">
            <v>16405</v>
          </cell>
          <cell r="D757" t="str">
            <v>16405</v>
          </cell>
          <cell r="E757" t="str">
            <v>Mass Ave Transmission - Const</v>
          </cell>
          <cell r="F757" t="str">
            <v>Electric Operations</v>
          </cell>
          <cell r="G757" t="str">
            <v>New Customer South</v>
          </cell>
          <cell r="H757" t="str">
            <v>120</v>
          </cell>
          <cell r="I757" t="str">
            <v>CI</v>
          </cell>
          <cell r="J757">
            <v>8124958.3300000001</v>
          </cell>
        </row>
        <row r="758">
          <cell r="A758" t="str">
            <v>CAP</v>
          </cell>
          <cell r="B758" t="str">
            <v>Kearns, Robert A</v>
          </cell>
          <cell r="C758">
            <v>16405</v>
          </cell>
          <cell r="D758" t="str">
            <v>16405</v>
          </cell>
          <cell r="E758" t="str">
            <v>New Customer South</v>
          </cell>
          <cell r="F758" t="str">
            <v>Electric Operations</v>
          </cell>
          <cell r="G758" t="str">
            <v>New Customer South</v>
          </cell>
          <cell r="H758" t="str">
            <v>120</v>
          </cell>
          <cell r="I758" t="str">
            <v>CI</v>
          </cell>
          <cell r="L758">
            <v>-1513256.67</v>
          </cell>
        </row>
        <row r="759">
          <cell r="A759" t="str">
            <v>CAP</v>
          </cell>
          <cell r="B759" t="str">
            <v>Kearns, Robert A</v>
          </cell>
          <cell r="C759">
            <v>16405</v>
          </cell>
          <cell r="D759" t="str">
            <v>16405</v>
          </cell>
          <cell r="E759" t="str">
            <v>EO Cust Connect Reg Central / South</v>
          </cell>
          <cell r="F759" t="str">
            <v>Electric Operations</v>
          </cell>
          <cell r="G759" t="str">
            <v>New Customer South</v>
          </cell>
          <cell r="H759" t="str">
            <v>120</v>
          </cell>
          <cell r="I759" t="str">
            <v>CL</v>
          </cell>
          <cell r="K759">
            <v>11068.92</v>
          </cell>
          <cell r="M759">
            <v>798492.53</v>
          </cell>
        </row>
        <row r="760">
          <cell r="A760" t="str">
            <v>CAP</v>
          </cell>
          <cell r="B760" t="str">
            <v>Kearns, Robert A</v>
          </cell>
          <cell r="C760">
            <v>16405</v>
          </cell>
          <cell r="D760" t="str">
            <v>16405</v>
          </cell>
          <cell r="E760" t="str">
            <v>Mass Ave Transmission - Const</v>
          </cell>
          <cell r="F760" t="str">
            <v>Electric Operations</v>
          </cell>
          <cell r="G760" t="str">
            <v>New Customer South</v>
          </cell>
          <cell r="H760" t="str">
            <v>120</v>
          </cell>
          <cell r="I760" t="str">
            <v>CL</v>
          </cell>
          <cell r="J760">
            <v>680272.98</v>
          </cell>
          <cell r="M760">
            <v>1865683.7</v>
          </cell>
        </row>
        <row r="761">
          <cell r="A761" t="str">
            <v>CAP</v>
          </cell>
          <cell r="B761" t="str">
            <v>Kearns, Robert A</v>
          </cell>
          <cell r="C761">
            <v>16405</v>
          </cell>
          <cell r="D761" t="str">
            <v>16405</v>
          </cell>
          <cell r="E761" t="str">
            <v>New Customer South</v>
          </cell>
          <cell r="F761" t="str">
            <v>Electric Operations</v>
          </cell>
          <cell r="G761" t="str">
            <v>New Customer South</v>
          </cell>
          <cell r="H761" t="str">
            <v>120</v>
          </cell>
          <cell r="I761" t="str">
            <v>CL</v>
          </cell>
          <cell r="L761">
            <v>254131.15</v>
          </cell>
          <cell r="M761">
            <v>-1724344.61</v>
          </cell>
        </row>
        <row r="762">
          <cell r="A762" t="str">
            <v>CAP</v>
          </cell>
          <cell r="B762" t="str">
            <v>Kearns, Robert A</v>
          </cell>
          <cell r="C762">
            <v>16405</v>
          </cell>
          <cell r="D762" t="str">
            <v>16405</v>
          </cell>
          <cell r="E762" t="str">
            <v>Mass Ave Transmission - Const</v>
          </cell>
          <cell r="F762" t="str">
            <v>Electric Operations</v>
          </cell>
          <cell r="G762" t="str">
            <v>New Customer South</v>
          </cell>
          <cell r="H762" t="str">
            <v>120</v>
          </cell>
          <cell r="I762" t="str">
            <v>CM</v>
          </cell>
          <cell r="J762">
            <v>160433.45000000001</v>
          </cell>
        </row>
        <row r="763">
          <cell r="A763" t="str">
            <v>CAP</v>
          </cell>
          <cell r="B763" t="str">
            <v>Kearns, Robert A</v>
          </cell>
          <cell r="C763">
            <v>16405</v>
          </cell>
          <cell r="D763" t="str">
            <v>16405</v>
          </cell>
          <cell r="E763" t="str">
            <v>New Customer South</v>
          </cell>
          <cell r="F763" t="str">
            <v>Electric Operations</v>
          </cell>
          <cell r="G763" t="str">
            <v>New Customer South</v>
          </cell>
          <cell r="H763" t="str">
            <v>120</v>
          </cell>
          <cell r="I763" t="str">
            <v>CM</v>
          </cell>
          <cell r="L763">
            <v>-264</v>
          </cell>
        </row>
        <row r="764">
          <cell r="A764" t="str">
            <v>CAP</v>
          </cell>
          <cell r="B764" t="str">
            <v>Kearns, Robert A</v>
          </cell>
          <cell r="C764">
            <v>16405</v>
          </cell>
          <cell r="D764" t="str">
            <v>16405</v>
          </cell>
          <cell r="E764" t="str">
            <v>Mass Ave Transmission - Const</v>
          </cell>
          <cell r="F764" t="str">
            <v>Electric Operations</v>
          </cell>
          <cell r="G764" t="str">
            <v>New Customer South</v>
          </cell>
          <cell r="H764" t="str">
            <v>120</v>
          </cell>
          <cell r="I764" t="str">
            <v>CO</v>
          </cell>
          <cell r="J764">
            <v>160.36000000000001</v>
          </cell>
        </row>
        <row r="765">
          <cell r="A765" t="str">
            <v>CAP</v>
          </cell>
          <cell r="B765" t="str">
            <v>Kearns, Robert A</v>
          </cell>
          <cell r="C765">
            <v>16405</v>
          </cell>
          <cell r="D765" t="str">
            <v>16405</v>
          </cell>
          <cell r="E765" t="str">
            <v>New Customer South</v>
          </cell>
          <cell r="F765" t="str">
            <v>Electric Operations</v>
          </cell>
          <cell r="G765" t="str">
            <v>New Customer South</v>
          </cell>
          <cell r="H765" t="str">
            <v>120</v>
          </cell>
          <cell r="I765" t="str">
            <v>CO</v>
          </cell>
          <cell r="L765">
            <v>-4234</v>
          </cell>
          <cell r="M765">
            <v>874.6</v>
          </cell>
        </row>
        <row r="766">
          <cell r="A766" t="str">
            <v>CAP</v>
          </cell>
          <cell r="B766" t="str">
            <v>Kearns, Robert A</v>
          </cell>
          <cell r="C766">
            <v>16405</v>
          </cell>
          <cell r="D766" t="str">
            <v>16405</v>
          </cell>
          <cell r="E766" t="str">
            <v>EO Cust Connect Reg Central / South</v>
          </cell>
          <cell r="F766" t="str">
            <v>Electric Operations</v>
          </cell>
          <cell r="G766" t="str">
            <v>New Customer South</v>
          </cell>
          <cell r="H766" t="str">
            <v>120</v>
          </cell>
          <cell r="I766" t="str">
            <v>CT</v>
          </cell>
          <cell r="K766">
            <v>0</v>
          </cell>
        </row>
        <row r="767">
          <cell r="A767" t="str">
            <v>CAP</v>
          </cell>
          <cell r="B767" t="str">
            <v>Kearns, Robert A</v>
          </cell>
          <cell r="C767">
            <v>16405</v>
          </cell>
          <cell r="D767" t="str">
            <v>16405</v>
          </cell>
          <cell r="E767" t="str">
            <v>Mass Ave Transmission - Const</v>
          </cell>
          <cell r="F767" t="str">
            <v>Electric Operations</v>
          </cell>
          <cell r="G767" t="str">
            <v>New Customer South</v>
          </cell>
          <cell r="H767" t="str">
            <v>120</v>
          </cell>
          <cell r="I767" t="str">
            <v>CT</v>
          </cell>
          <cell r="J767">
            <v>385871.35</v>
          </cell>
        </row>
        <row r="768">
          <cell r="A768" t="str">
            <v>CAP</v>
          </cell>
          <cell r="B768" t="str">
            <v>Kearns, Robert A</v>
          </cell>
          <cell r="C768">
            <v>16405</v>
          </cell>
          <cell r="D768" t="str">
            <v>16405</v>
          </cell>
          <cell r="E768" t="str">
            <v>New Customer South</v>
          </cell>
          <cell r="F768" t="str">
            <v>Electric Operations</v>
          </cell>
          <cell r="G768" t="str">
            <v>New Customer South</v>
          </cell>
          <cell r="H768" t="str">
            <v>120</v>
          </cell>
          <cell r="I768" t="str">
            <v>CT</v>
          </cell>
          <cell r="L768">
            <v>-719.32</v>
          </cell>
        </row>
        <row r="769">
          <cell r="A769" t="str">
            <v>O&amp;M</v>
          </cell>
          <cell r="B769" t="str">
            <v>Kearns, Robert A</v>
          </cell>
          <cell r="C769">
            <v>16405</v>
          </cell>
          <cell r="D769" t="str">
            <v>16405</v>
          </cell>
          <cell r="E769" t="str">
            <v>Mass Ave Transmission - Const</v>
          </cell>
          <cell r="F769" t="str">
            <v>Electric Operations</v>
          </cell>
          <cell r="G769" t="str">
            <v>New Customer South</v>
          </cell>
          <cell r="H769" t="str">
            <v>120</v>
          </cell>
          <cell r="I769" t="str">
            <v>IT</v>
          </cell>
          <cell r="J769">
            <v>565.03</v>
          </cell>
          <cell r="K769">
            <v>105.03</v>
          </cell>
        </row>
        <row r="770">
          <cell r="A770" t="str">
            <v>O&amp;M</v>
          </cell>
          <cell r="B770" t="str">
            <v>Kearns, Robert A</v>
          </cell>
          <cell r="C770">
            <v>16405</v>
          </cell>
          <cell r="D770" t="str">
            <v>16405</v>
          </cell>
          <cell r="E770" t="str">
            <v>New Customer South</v>
          </cell>
          <cell r="F770" t="str">
            <v>Electric Operations</v>
          </cell>
          <cell r="G770" t="str">
            <v>New Customer South</v>
          </cell>
          <cell r="H770" t="str">
            <v>120</v>
          </cell>
          <cell r="I770" t="str">
            <v>IT</v>
          </cell>
          <cell r="L770">
            <v>716.79</v>
          </cell>
        </row>
        <row r="771">
          <cell r="A771" t="str">
            <v>O&amp;M</v>
          </cell>
          <cell r="B771" t="str">
            <v>Kearns, Robert A</v>
          </cell>
          <cell r="C771">
            <v>16405</v>
          </cell>
          <cell r="D771" t="str">
            <v>16405</v>
          </cell>
          <cell r="E771" t="str">
            <v>Mass Ave Transmission - Const</v>
          </cell>
          <cell r="F771" t="str">
            <v>Electric Operations</v>
          </cell>
          <cell r="G771" t="str">
            <v>New Customer South</v>
          </cell>
          <cell r="H771" t="str">
            <v>120</v>
          </cell>
          <cell r="I771" t="str">
            <v>LT</v>
          </cell>
          <cell r="J771">
            <v>25870.05</v>
          </cell>
          <cell r="K771">
            <v>1568.56</v>
          </cell>
        </row>
        <row r="772">
          <cell r="A772" t="str">
            <v>O&amp;M</v>
          </cell>
          <cell r="B772" t="str">
            <v>Kearns, Robert A</v>
          </cell>
          <cell r="C772">
            <v>16405</v>
          </cell>
          <cell r="D772" t="str">
            <v>16405</v>
          </cell>
          <cell r="E772" t="str">
            <v>New Customer South</v>
          </cell>
          <cell r="F772" t="str">
            <v>Electric Operations</v>
          </cell>
          <cell r="G772" t="str">
            <v>New Customer South</v>
          </cell>
          <cell r="H772" t="str">
            <v>120</v>
          </cell>
          <cell r="I772" t="str">
            <v>LT</v>
          </cell>
          <cell r="L772">
            <v>-6617.04</v>
          </cell>
        </row>
        <row r="773">
          <cell r="A773" t="str">
            <v>O&amp;M</v>
          </cell>
          <cell r="B773" t="str">
            <v>Kearns, Robert A</v>
          </cell>
          <cell r="C773">
            <v>16405</v>
          </cell>
          <cell r="D773" t="str">
            <v>16405</v>
          </cell>
          <cell r="E773" t="str">
            <v>Mass Ave Transmission - Const</v>
          </cell>
          <cell r="F773" t="str">
            <v>Electric Operations</v>
          </cell>
          <cell r="G773" t="str">
            <v>New Customer South</v>
          </cell>
          <cell r="H773" t="str">
            <v>120</v>
          </cell>
          <cell r="I773" t="str">
            <v>MT</v>
          </cell>
          <cell r="J773">
            <v>1778.57</v>
          </cell>
        </row>
        <row r="774">
          <cell r="A774" t="str">
            <v>O&amp;M</v>
          </cell>
          <cell r="B774" t="str">
            <v>Kearns, Robert A</v>
          </cell>
          <cell r="C774">
            <v>16405</v>
          </cell>
          <cell r="D774" t="str">
            <v>16405</v>
          </cell>
          <cell r="E774" t="str">
            <v>New Customer South</v>
          </cell>
          <cell r="F774" t="str">
            <v>Electric Operations</v>
          </cell>
          <cell r="G774" t="str">
            <v>New Customer South</v>
          </cell>
          <cell r="H774" t="str">
            <v>120</v>
          </cell>
          <cell r="I774" t="str">
            <v>MT</v>
          </cell>
          <cell r="L774">
            <v>92.63</v>
          </cell>
        </row>
        <row r="775">
          <cell r="A775" t="str">
            <v>O&amp;M</v>
          </cell>
          <cell r="B775" t="str">
            <v>Kearns, Robert A</v>
          </cell>
          <cell r="C775">
            <v>16405</v>
          </cell>
          <cell r="D775" t="str">
            <v>16405</v>
          </cell>
          <cell r="E775" t="str">
            <v>New Customer South</v>
          </cell>
          <cell r="F775" t="str">
            <v>Electric Operations</v>
          </cell>
          <cell r="G775" t="str">
            <v>New Customer South</v>
          </cell>
          <cell r="H775" t="str">
            <v>120</v>
          </cell>
          <cell r="I775" t="str">
            <v>OT</v>
          </cell>
          <cell r="L775">
            <v>342.93</v>
          </cell>
        </row>
        <row r="776">
          <cell r="A776" t="str">
            <v>O&amp;M</v>
          </cell>
          <cell r="B776" t="str">
            <v>Kearns, Robert A</v>
          </cell>
          <cell r="C776">
            <v>16405</v>
          </cell>
          <cell r="D776" t="str">
            <v>16405</v>
          </cell>
          <cell r="E776" t="str">
            <v>Mass Ave Transmission - Const</v>
          </cell>
          <cell r="F776" t="str">
            <v>Electric Operations</v>
          </cell>
          <cell r="G776" t="str">
            <v>New Customer South</v>
          </cell>
          <cell r="H776" t="str">
            <v>120</v>
          </cell>
          <cell r="I776" t="str">
            <v>TT</v>
          </cell>
          <cell r="J776">
            <v>5186.92</v>
          </cell>
          <cell r="K776">
            <v>126.05</v>
          </cell>
          <cell r="M776">
            <v>-16.86</v>
          </cell>
        </row>
        <row r="777">
          <cell r="A777" t="str">
            <v>O&amp;M</v>
          </cell>
          <cell r="C777">
            <v>16410</v>
          </cell>
          <cell r="D777" t="str">
            <v>16410</v>
          </cell>
          <cell r="E777" t="str">
            <v>Somerville Transmission - Const</v>
          </cell>
          <cell r="H777" t="str">
            <v>120</v>
          </cell>
          <cell r="I777" t="str">
            <v>BT</v>
          </cell>
          <cell r="J777">
            <v>2785.6</v>
          </cell>
          <cell r="M777">
            <v>84.59</v>
          </cell>
        </row>
        <row r="778">
          <cell r="A778" t="str">
            <v>CAP</v>
          </cell>
          <cell r="C778">
            <v>16410</v>
          </cell>
          <cell r="D778" t="str">
            <v>16410</v>
          </cell>
          <cell r="E778" t="str">
            <v>Somerville Transmission - Const</v>
          </cell>
          <cell r="H778" t="str">
            <v>120</v>
          </cell>
          <cell r="I778" t="str">
            <v>CB</v>
          </cell>
          <cell r="J778">
            <v>111282.44</v>
          </cell>
          <cell r="K778">
            <v>18097.38</v>
          </cell>
          <cell r="L778">
            <v>41774.230000000003</v>
          </cell>
          <cell r="M778">
            <v>-249156.52</v>
          </cell>
        </row>
        <row r="779">
          <cell r="A779" t="str">
            <v>CAP</v>
          </cell>
          <cell r="C779">
            <v>16410</v>
          </cell>
          <cell r="D779" t="str">
            <v>16410</v>
          </cell>
          <cell r="E779" t="str">
            <v>Somerville Transmission - Const</v>
          </cell>
          <cell r="H779" t="str">
            <v>120</v>
          </cell>
          <cell r="I779" t="str">
            <v>CI</v>
          </cell>
          <cell r="J779">
            <v>781584.88</v>
          </cell>
          <cell r="K779">
            <v>336</v>
          </cell>
          <cell r="L779">
            <v>25396.15</v>
          </cell>
        </row>
        <row r="780">
          <cell r="A780" t="str">
            <v>CAP</v>
          </cell>
          <cell r="C780">
            <v>16410</v>
          </cell>
          <cell r="D780" t="str">
            <v>16410</v>
          </cell>
          <cell r="E780" t="str">
            <v>Somerville Transmission - Const</v>
          </cell>
          <cell r="H780" t="str">
            <v>120</v>
          </cell>
          <cell r="I780" t="str">
            <v>CL</v>
          </cell>
          <cell r="J780">
            <v>254736.32</v>
          </cell>
          <cell r="K780">
            <v>41191.980000000003</v>
          </cell>
          <cell r="L780">
            <v>94869.8</v>
          </cell>
          <cell r="M780">
            <v>279768.19</v>
          </cell>
        </row>
        <row r="781">
          <cell r="A781" t="str">
            <v>CAP</v>
          </cell>
          <cell r="C781">
            <v>16410</v>
          </cell>
          <cell r="D781" t="str">
            <v>16410</v>
          </cell>
          <cell r="E781" t="str">
            <v>Somerville Transmission - Const</v>
          </cell>
          <cell r="H781" t="str">
            <v>120</v>
          </cell>
          <cell r="I781" t="str">
            <v>CM</v>
          </cell>
          <cell r="J781">
            <v>61591.23</v>
          </cell>
          <cell r="L781">
            <v>3870</v>
          </cell>
        </row>
        <row r="782">
          <cell r="A782" t="str">
            <v>CAP</v>
          </cell>
          <cell r="C782">
            <v>16410</v>
          </cell>
          <cell r="D782" t="str">
            <v>16410</v>
          </cell>
          <cell r="E782" t="str">
            <v>Somerville Transmission - Const</v>
          </cell>
          <cell r="H782" t="str">
            <v>120</v>
          </cell>
          <cell r="I782" t="str">
            <v>CO</v>
          </cell>
          <cell r="L782">
            <v>1220.95</v>
          </cell>
        </row>
        <row r="783">
          <cell r="A783" t="str">
            <v>CAP</v>
          </cell>
          <cell r="C783">
            <v>16410</v>
          </cell>
          <cell r="D783" t="str">
            <v>16410</v>
          </cell>
          <cell r="E783" t="str">
            <v>Somerville Transmission - Const</v>
          </cell>
          <cell r="H783" t="str">
            <v>120</v>
          </cell>
          <cell r="I783" t="str">
            <v>CT</v>
          </cell>
          <cell r="J783">
            <v>121009.03</v>
          </cell>
          <cell r="K783">
            <v>12402.71</v>
          </cell>
          <cell r="L783">
            <v>19608.060000000001</v>
          </cell>
        </row>
        <row r="784">
          <cell r="A784" t="str">
            <v>O&amp;M</v>
          </cell>
          <cell r="C784">
            <v>16410</v>
          </cell>
          <cell r="D784" t="str">
            <v>16410</v>
          </cell>
          <cell r="E784" t="str">
            <v>Somerville Transmission - Const</v>
          </cell>
          <cell r="H784" t="str">
            <v>120</v>
          </cell>
          <cell r="I784" t="str">
            <v>IT</v>
          </cell>
          <cell r="J784">
            <v>68.06</v>
          </cell>
          <cell r="L784">
            <v>765.8</v>
          </cell>
        </row>
        <row r="785">
          <cell r="A785" t="str">
            <v>O&amp;M</v>
          </cell>
          <cell r="C785">
            <v>16410</v>
          </cell>
          <cell r="D785" t="str">
            <v>16410</v>
          </cell>
          <cell r="E785" t="str">
            <v>Somerville Transmission - Const</v>
          </cell>
          <cell r="H785" t="str">
            <v>120</v>
          </cell>
          <cell r="I785" t="str">
            <v>LT</v>
          </cell>
          <cell r="J785">
            <v>7958.86</v>
          </cell>
        </row>
        <row r="786">
          <cell r="A786" t="str">
            <v>O&amp;M</v>
          </cell>
          <cell r="C786">
            <v>16410</v>
          </cell>
          <cell r="D786" t="str">
            <v>16410</v>
          </cell>
          <cell r="E786" t="str">
            <v>Somerville Transmission - Const</v>
          </cell>
          <cell r="H786" t="str">
            <v>120</v>
          </cell>
          <cell r="I786" t="str">
            <v>TT</v>
          </cell>
          <cell r="J786">
            <v>697.68</v>
          </cell>
        </row>
        <row r="787">
          <cell r="A787" t="str">
            <v>O&amp;M</v>
          </cell>
          <cell r="C787">
            <v>16420</v>
          </cell>
          <cell r="D787" t="str">
            <v>16420</v>
          </cell>
          <cell r="E787" t="str">
            <v>Cambridge Distribution -Const</v>
          </cell>
          <cell r="H787" t="str">
            <v>120</v>
          </cell>
          <cell r="I787" t="str">
            <v>BT</v>
          </cell>
          <cell r="J787">
            <v>274.74</v>
          </cell>
          <cell r="K787">
            <v>38.909999999999997</v>
          </cell>
          <cell r="M787">
            <v>103.16</v>
          </cell>
        </row>
        <row r="788">
          <cell r="A788" t="str">
            <v>CAP</v>
          </cell>
          <cell r="C788">
            <v>16420</v>
          </cell>
          <cell r="D788" t="str">
            <v>16420</v>
          </cell>
          <cell r="E788" t="str">
            <v>Cambridge Distribution -Const</v>
          </cell>
          <cell r="H788" t="str">
            <v>120</v>
          </cell>
          <cell r="I788" t="str">
            <v>CB</v>
          </cell>
          <cell r="J788">
            <v>837.17</v>
          </cell>
          <cell r="K788">
            <v>2281.04</v>
          </cell>
          <cell r="L788">
            <v>38.729999999999997</v>
          </cell>
          <cell r="M788">
            <v>423105.2</v>
          </cell>
        </row>
        <row r="789">
          <cell r="A789" t="str">
            <v>CAP</v>
          </cell>
          <cell r="C789">
            <v>16420</v>
          </cell>
          <cell r="D789" t="str">
            <v>16420</v>
          </cell>
          <cell r="E789" t="str">
            <v>Cambridge Distribution -Const</v>
          </cell>
          <cell r="H789" t="str">
            <v>120</v>
          </cell>
          <cell r="I789" t="str">
            <v>CI</v>
          </cell>
          <cell r="J789">
            <v>96941.89</v>
          </cell>
          <cell r="K789">
            <v>24955.62</v>
          </cell>
        </row>
        <row r="790">
          <cell r="A790" t="str">
            <v>CAP</v>
          </cell>
          <cell r="C790">
            <v>16420</v>
          </cell>
          <cell r="D790" t="str">
            <v>16420</v>
          </cell>
          <cell r="E790" t="str">
            <v>Cambridge Distribution -Const</v>
          </cell>
          <cell r="H790" t="str">
            <v>120</v>
          </cell>
          <cell r="I790" t="str">
            <v>CL</v>
          </cell>
          <cell r="J790">
            <v>1902.76</v>
          </cell>
          <cell r="K790">
            <v>5209.5</v>
          </cell>
          <cell r="L790">
            <v>142.56</v>
          </cell>
        </row>
        <row r="791">
          <cell r="A791" t="str">
            <v>CAP</v>
          </cell>
          <cell r="C791">
            <v>16420</v>
          </cell>
          <cell r="D791" t="str">
            <v>16420</v>
          </cell>
          <cell r="E791" t="str">
            <v>Cambridge Distribution -Const</v>
          </cell>
          <cell r="H791" t="str">
            <v>120</v>
          </cell>
          <cell r="I791" t="str">
            <v>CT</v>
          </cell>
          <cell r="K791">
            <v>951.4</v>
          </cell>
        </row>
        <row r="792">
          <cell r="A792" t="str">
            <v>O&amp;M</v>
          </cell>
          <cell r="C792">
            <v>16420</v>
          </cell>
          <cell r="D792" t="str">
            <v>16420</v>
          </cell>
          <cell r="E792" t="str">
            <v>Cambridge Distribution -Const</v>
          </cell>
          <cell r="H792" t="str">
            <v>120</v>
          </cell>
          <cell r="I792" t="str">
            <v>LT</v>
          </cell>
          <cell r="J792">
            <v>914.95</v>
          </cell>
          <cell r="K792">
            <v>112.5</v>
          </cell>
        </row>
        <row r="793">
          <cell r="A793" t="str">
            <v>O&amp;M</v>
          </cell>
          <cell r="C793">
            <v>16420</v>
          </cell>
          <cell r="D793" t="str">
            <v>16420</v>
          </cell>
          <cell r="E793" t="str">
            <v>Cambridge Distribution -Const</v>
          </cell>
          <cell r="H793" t="str">
            <v>120</v>
          </cell>
          <cell r="I793" t="str">
            <v>TT</v>
          </cell>
          <cell r="J793">
            <v>41.55</v>
          </cell>
        </row>
        <row r="794">
          <cell r="A794" t="str">
            <v>O&amp;M</v>
          </cell>
          <cell r="C794">
            <v>16425</v>
          </cell>
          <cell r="D794" t="str">
            <v>16425</v>
          </cell>
          <cell r="E794" t="str">
            <v>Cambridge Transmission - Const</v>
          </cell>
          <cell r="H794" t="str">
            <v>120</v>
          </cell>
          <cell r="I794" t="str">
            <v>BT</v>
          </cell>
          <cell r="J794">
            <v>791.68</v>
          </cell>
          <cell r="K794">
            <v>44.09</v>
          </cell>
        </row>
        <row r="795">
          <cell r="A795" t="str">
            <v>O&amp;M</v>
          </cell>
          <cell r="C795">
            <v>16425</v>
          </cell>
          <cell r="D795" t="str">
            <v>16425</v>
          </cell>
          <cell r="E795" t="str">
            <v>OLD Cambridge Transmission - Const</v>
          </cell>
          <cell r="H795" t="str">
            <v>120</v>
          </cell>
          <cell r="I795" t="str">
            <v>BT</v>
          </cell>
          <cell r="L795">
            <v>35.5</v>
          </cell>
        </row>
        <row r="796">
          <cell r="A796" t="str">
            <v>CAP</v>
          </cell>
          <cell r="C796">
            <v>16425</v>
          </cell>
          <cell r="D796" t="str">
            <v>16425</v>
          </cell>
          <cell r="E796" t="str">
            <v>Cambridge Transmission - Const</v>
          </cell>
          <cell r="H796" t="str">
            <v>120</v>
          </cell>
          <cell r="I796" t="str">
            <v>CB</v>
          </cell>
          <cell r="J796">
            <v>583.75</v>
          </cell>
          <cell r="K796">
            <v>0</v>
          </cell>
        </row>
        <row r="797">
          <cell r="A797" t="str">
            <v>CAP</v>
          </cell>
          <cell r="C797">
            <v>16425</v>
          </cell>
          <cell r="D797" t="str">
            <v>16425</v>
          </cell>
          <cell r="E797" t="str">
            <v>Cambridge Transmission - Const</v>
          </cell>
          <cell r="H797" t="str">
            <v>120</v>
          </cell>
          <cell r="I797" t="str">
            <v>CL</v>
          </cell>
          <cell r="J797">
            <v>1326.72</v>
          </cell>
          <cell r="K797">
            <v>0</v>
          </cell>
        </row>
        <row r="798">
          <cell r="A798" t="str">
            <v>CAP</v>
          </cell>
          <cell r="C798">
            <v>16425</v>
          </cell>
          <cell r="D798" t="str">
            <v>16425</v>
          </cell>
          <cell r="E798" t="str">
            <v>Cambridge Transmission - Const</v>
          </cell>
          <cell r="H798" t="str">
            <v>120</v>
          </cell>
          <cell r="I798" t="str">
            <v>CT</v>
          </cell>
          <cell r="J798">
            <v>777.87</v>
          </cell>
          <cell r="K798">
            <v>70.849999999999994</v>
          </cell>
        </row>
        <row r="799">
          <cell r="A799" t="str">
            <v>O&amp;M</v>
          </cell>
          <cell r="C799">
            <v>16425</v>
          </cell>
          <cell r="D799" t="str">
            <v>16425</v>
          </cell>
          <cell r="E799" t="str">
            <v>Cambridge Transmission - Const</v>
          </cell>
          <cell r="H799" t="str">
            <v>120</v>
          </cell>
          <cell r="I799" t="str">
            <v>IT</v>
          </cell>
          <cell r="J799">
            <v>9.75</v>
          </cell>
        </row>
        <row r="800">
          <cell r="A800" t="str">
            <v>O&amp;M</v>
          </cell>
          <cell r="C800">
            <v>16425</v>
          </cell>
          <cell r="D800" t="str">
            <v>16425</v>
          </cell>
          <cell r="E800" t="str">
            <v>Cambridge Transmission - Const</v>
          </cell>
          <cell r="H800" t="str">
            <v>120</v>
          </cell>
          <cell r="I800" t="str">
            <v>LT</v>
          </cell>
          <cell r="J800">
            <v>2202.87</v>
          </cell>
          <cell r="K800">
            <v>147.54</v>
          </cell>
        </row>
        <row r="801">
          <cell r="A801" t="str">
            <v>O&amp;M</v>
          </cell>
          <cell r="C801">
            <v>16425</v>
          </cell>
          <cell r="D801" t="str">
            <v>16425</v>
          </cell>
          <cell r="E801" t="str">
            <v>OLD Cambridge Transmission - Const</v>
          </cell>
          <cell r="H801" t="str">
            <v>120</v>
          </cell>
          <cell r="I801" t="str">
            <v>LT</v>
          </cell>
          <cell r="L801">
            <v>101.45</v>
          </cell>
        </row>
        <row r="802">
          <cell r="A802" t="str">
            <v>O&amp;M</v>
          </cell>
          <cell r="C802">
            <v>16425</v>
          </cell>
          <cell r="D802" t="str">
            <v>16425</v>
          </cell>
          <cell r="E802" t="str">
            <v>Cambridge Transmission - Const</v>
          </cell>
          <cell r="H802" t="str">
            <v>120</v>
          </cell>
          <cell r="I802" t="str">
            <v>TT</v>
          </cell>
          <cell r="J802">
            <v>162.54</v>
          </cell>
          <cell r="K802">
            <v>107.94</v>
          </cell>
          <cell r="M802">
            <v>0</v>
          </cell>
        </row>
        <row r="803">
          <cell r="A803" t="str">
            <v>O&amp;M</v>
          </cell>
          <cell r="B803" t="str">
            <v>Andreas,Philip B</v>
          </cell>
          <cell r="C803">
            <v>16430</v>
          </cell>
          <cell r="D803" t="str">
            <v>16430</v>
          </cell>
          <cell r="E803" t="str">
            <v>Planning &amp; Scheduling South</v>
          </cell>
          <cell r="F803" t="str">
            <v>Electric Operations</v>
          </cell>
          <cell r="G803" t="str">
            <v>Planning &amp; Scheduling South</v>
          </cell>
          <cell r="H803" t="str">
            <v>120</v>
          </cell>
          <cell r="I803" t="str">
            <v>BT</v>
          </cell>
          <cell r="L803">
            <v>1895.05</v>
          </cell>
        </row>
        <row r="804">
          <cell r="A804" t="str">
            <v>O&amp;M</v>
          </cell>
          <cell r="B804" t="str">
            <v>Andreas,Philip B</v>
          </cell>
          <cell r="C804">
            <v>16430</v>
          </cell>
          <cell r="D804" t="str">
            <v>16430</v>
          </cell>
          <cell r="E804" t="str">
            <v>Construction Mgr NB, Plym, Cape</v>
          </cell>
          <cell r="F804" t="str">
            <v>Electric Operations</v>
          </cell>
          <cell r="G804" t="str">
            <v>Planning &amp; Scheduling South</v>
          </cell>
          <cell r="H804" t="str">
            <v>120</v>
          </cell>
          <cell r="I804" t="str">
            <v>IT</v>
          </cell>
          <cell r="K804">
            <v>539.5</v>
          </cell>
        </row>
        <row r="805">
          <cell r="A805" t="str">
            <v>O&amp;M</v>
          </cell>
          <cell r="B805" t="str">
            <v>Andreas,Philip B</v>
          </cell>
          <cell r="C805">
            <v>16430</v>
          </cell>
          <cell r="D805" t="str">
            <v>16430</v>
          </cell>
          <cell r="E805" t="str">
            <v>Planning &amp; Scheduling South</v>
          </cell>
          <cell r="F805" t="str">
            <v>Electric Operations</v>
          </cell>
          <cell r="G805" t="str">
            <v>Planning &amp; Scheduling South</v>
          </cell>
          <cell r="H805" t="str">
            <v>120</v>
          </cell>
          <cell r="I805" t="str">
            <v>IT</v>
          </cell>
          <cell r="L805">
            <v>1973.83</v>
          </cell>
        </row>
        <row r="806">
          <cell r="A806" t="str">
            <v>O&amp;M</v>
          </cell>
          <cell r="B806" t="str">
            <v>Andreas,Philip B</v>
          </cell>
          <cell r="C806">
            <v>16430</v>
          </cell>
          <cell r="D806" t="str">
            <v>16430</v>
          </cell>
          <cell r="E806" t="str">
            <v>Planning &amp; Scheduling South</v>
          </cell>
          <cell r="F806" t="str">
            <v>Electric Operations</v>
          </cell>
          <cell r="G806" t="str">
            <v>Planning &amp; Scheduling South</v>
          </cell>
          <cell r="H806" t="str">
            <v>120</v>
          </cell>
          <cell r="I806" t="str">
            <v>LT</v>
          </cell>
          <cell r="L806">
            <v>947.16</v>
          </cell>
        </row>
        <row r="807">
          <cell r="A807" t="str">
            <v>O&amp;M</v>
          </cell>
          <cell r="B807" t="str">
            <v>Andreas,Philip B</v>
          </cell>
          <cell r="C807">
            <v>16430</v>
          </cell>
          <cell r="D807" t="str">
            <v>16430</v>
          </cell>
          <cell r="E807" t="str">
            <v>Planning &amp; Scheduling South</v>
          </cell>
          <cell r="F807" t="str">
            <v>Electric Operations</v>
          </cell>
          <cell r="G807" t="str">
            <v>Planning &amp; Scheduling South</v>
          </cell>
          <cell r="H807" t="str">
            <v>120</v>
          </cell>
          <cell r="I807" t="str">
            <v>OT</v>
          </cell>
          <cell r="L807">
            <v>0</v>
          </cell>
        </row>
        <row r="808">
          <cell r="A808" t="str">
            <v>O&amp;M</v>
          </cell>
          <cell r="B808" t="str">
            <v>Andreas,Philip B</v>
          </cell>
          <cell r="C808">
            <v>16430</v>
          </cell>
          <cell r="D808" t="str">
            <v>16430</v>
          </cell>
          <cell r="E808" t="str">
            <v>Planning &amp; Scheduling South</v>
          </cell>
          <cell r="F808" t="str">
            <v>Electric Operations</v>
          </cell>
          <cell r="G808" t="str">
            <v>Planning &amp; Scheduling South</v>
          </cell>
          <cell r="H808" t="str">
            <v>120</v>
          </cell>
          <cell r="I808" t="str">
            <v>TT</v>
          </cell>
          <cell r="L808">
            <v>0</v>
          </cell>
        </row>
        <row r="809">
          <cell r="A809" t="str">
            <v>O&amp;M</v>
          </cell>
          <cell r="C809">
            <v>16435</v>
          </cell>
          <cell r="D809" t="str">
            <v>16435</v>
          </cell>
          <cell r="E809" t="str">
            <v>Distribution  Construction New Bedford</v>
          </cell>
          <cell r="H809" t="str">
            <v>120</v>
          </cell>
          <cell r="I809" t="str">
            <v>IT</v>
          </cell>
          <cell r="J809">
            <v>2019.75</v>
          </cell>
        </row>
        <row r="810">
          <cell r="A810" t="str">
            <v>O&amp;M</v>
          </cell>
          <cell r="C810">
            <v>16440</v>
          </cell>
          <cell r="D810" t="str">
            <v>16440</v>
          </cell>
          <cell r="E810" t="str">
            <v>Distribution  Construction  Plymouth</v>
          </cell>
          <cell r="H810" t="str">
            <v>120</v>
          </cell>
          <cell r="I810" t="str">
            <v>BT</v>
          </cell>
          <cell r="J810">
            <v>19.41</v>
          </cell>
        </row>
        <row r="811">
          <cell r="A811" t="str">
            <v>CAP</v>
          </cell>
          <cell r="C811">
            <v>16440</v>
          </cell>
          <cell r="D811" t="str">
            <v>16440</v>
          </cell>
          <cell r="E811" t="str">
            <v>Distribution  Construction  Plymouth</v>
          </cell>
          <cell r="H811" t="str">
            <v>120</v>
          </cell>
          <cell r="I811" t="str">
            <v>CB</v>
          </cell>
          <cell r="J811">
            <v>98.6</v>
          </cell>
        </row>
        <row r="812">
          <cell r="A812" t="str">
            <v>CAP</v>
          </cell>
          <cell r="C812">
            <v>16440</v>
          </cell>
          <cell r="D812" t="str">
            <v>16440</v>
          </cell>
          <cell r="E812" t="str">
            <v>Distribution  Construction  Plymouth</v>
          </cell>
          <cell r="H812" t="str">
            <v>120</v>
          </cell>
          <cell r="I812" t="str">
            <v>CL</v>
          </cell>
          <cell r="J812">
            <v>224.08</v>
          </cell>
          <cell r="M812">
            <v>592.83000000000004</v>
          </cell>
        </row>
        <row r="813">
          <cell r="A813" t="str">
            <v>O&amp;M</v>
          </cell>
          <cell r="C813">
            <v>16440</v>
          </cell>
          <cell r="D813" t="str">
            <v>16440</v>
          </cell>
          <cell r="E813" t="str">
            <v>Distribution  Construction  Plymouth</v>
          </cell>
          <cell r="H813" t="str">
            <v>120</v>
          </cell>
          <cell r="I813" t="str">
            <v>IT</v>
          </cell>
          <cell r="J813">
            <v>2019.85</v>
          </cell>
        </row>
        <row r="814">
          <cell r="A814" t="str">
            <v>O&amp;M</v>
          </cell>
          <cell r="C814">
            <v>16440</v>
          </cell>
          <cell r="D814" t="str">
            <v>16440</v>
          </cell>
          <cell r="E814" t="str">
            <v>Distribution  Construction  Plymouth</v>
          </cell>
          <cell r="H814" t="str">
            <v>120</v>
          </cell>
          <cell r="I814" t="str">
            <v>LT</v>
          </cell>
          <cell r="J814">
            <v>58.3</v>
          </cell>
        </row>
        <row r="815">
          <cell r="A815" t="str">
            <v>O&amp;M</v>
          </cell>
          <cell r="C815">
            <v>16440</v>
          </cell>
          <cell r="D815" t="str">
            <v>16440</v>
          </cell>
          <cell r="E815" t="str">
            <v>Distribution  Construction  Plymouth</v>
          </cell>
          <cell r="H815" t="str">
            <v>120</v>
          </cell>
          <cell r="I815" t="str">
            <v>TT</v>
          </cell>
          <cell r="K815">
            <v>162.4</v>
          </cell>
        </row>
        <row r="816">
          <cell r="A816" t="str">
            <v>O&amp;M</v>
          </cell>
          <cell r="C816">
            <v>16445</v>
          </cell>
          <cell r="D816" t="str">
            <v>16445</v>
          </cell>
          <cell r="E816" t="str">
            <v>Distribution  Construction Cape and Vineyard</v>
          </cell>
          <cell r="H816" t="str">
            <v>120</v>
          </cell>
          <cell r="I816" t="str">
            <v>BT</v>
          </cell>
        </row>
        <row r="817">
          <cell r="A817" t="str">
            <v>O&amp;M</v>
          </cell>
          <cell r="C817">
            <v>16445</v>
          </cell>
          <cell r="D817" t="str">
            <v>16445</v>
          </cell>
          <cell r="E817" t="str">
            <v>Distribution  Construction Cape and Vineyard</v>
          </cell>
          <cell r="H817" t="str">
            <v>120</v>
          </cell>
          <cell r="I817" t="str">
            <v>IT</v>
          </cell>
          <cell r="J817">
            <v>240</v>
          </cell>
        </row>
        <row r="818">
          <cell r="A818" t="str">
            <v>O&amp;M</v>
          </cell>
          <cell r="C818">
            <v>16445</v>
          </cell>
          <cell r="D818" t="str">
            <v>16445</v>
          </cell>
          <cell r="E818" t="str">
            <v>Distribution  Construction Cape and Vineyard</v>
          </cell>
          <cell r="H818" t="str">
            <v>120</v>
          </cell>
          <cell r="I818" t="str">
            <v>LT</v>
          </cell>
        </row>
        <row r="819">
          <cell r="A819" t="str">
            <v>O&amp;M</v>
          </cell>
          <cell r="C819">
            <v>16450</v>
          </cell>
          <cell r="D819" t="str">
            <v>16450</v>
          </cell>
          <cell r="E819" t="str">
            <v>Transmission Construction New Bedford</v>
          </cell>
          <cell r="H819" t="str">
            <v>120</v>
          </cell>
          <cell r="I819" t="str">
            <v>BT</v>
          </cell>
          <cell r="J819">
            <v>100.27</v>
          </cell>
        </row>
        <row r="820">
          <cell r="A820" t="str">
            <v>CAP</v>
          </cell>
          <cell r="C820">
            <v>16450</v>
          </cell>
          <cell r="D820" t="str">
            <v>16450</v>
          </cell>
          <cell r="E820" t="str">
            <v>Transmission Construction New Bedford</v>
          </cell>
          <cell r="H820" t="str">
            <v>120</v>
          </cell>
          <cell r="I820" t="str">
            <v>CB</v>
          </cell>
          <cell r="J820">
            <v>3962.09</v>
          </cell>
          <cell r="K820">
            <v>2691.44</v>
          </cell>
          <cell r="L820">
            <v>110.28</v>
          </cell>
        </row>
        <row r="821">
          <cell r="A821" t="str">
            <v>CAP</v>
          </cell>
          <cell r="C821">
            <v>16450</v>
          </cell>
          <cell r="D821" t="str">
            <v>16450</v>
          </cell>
          <cell r="E821" t="str">
            <v>Transmission Construction New Bedford</v>
          </cell>
          <cell r="H821" t="str">
            <v>120</v>
          </cell>
          <cell r="I821" t="str">
            <v>CI</v>
          </cell>
          <cell r="J821">
            <v>54.07</v>
          </cell>
          <cell r="L821">
            <v>9.25</v>
          </cell>
        </row>
        <row r="822">
          <cell r="A822" t="str">
            <v>CAP</v>
          </cell>
          <cell r="C822">
            <v>16450</v>
          </cell>
          <cell r="D822" t="str">
            <v>16450</v>
          </cell>
          <cell r="E822" t="str">
            <v>Transmission Construction New Bedford</v>
          </cell>
          <cell r="H822" t="str">
            <v>120</v>
          </cell>
          <cell r="I822" t="str">
            <v>CL</v>
          </cell>
          <cell r="J822">
            <v>9004.89</v>
          </cell>
          <cell r="K822">
            <v>6117.05</v>
          </cell>
          <cell r="L822">
            <v>250.62</v>
          </cell>
        </row>
        <row r="823">
          <cell r="A823" t="str">
            <v>CAP</v>
          </cell>
          <cell r="C823">
            <v>16450</v>
          </cell>
          <cell r="D823" t="str">
            <v>16450</v>
          </cell>
          <cell r="E823" t="str">
            <v>Transmission Construction New Bedford</v>
          </cell>
          <cell r="H823" t="str">
            <v>120</v>
          </cell>
          <cell r="I823" t="str">
            <v>CM</v>
          </cell>
          <cell r="L823">
            <v>900.8</v>
          </cell>
        </row>
        <row r="824">
          <cell r="A824" t="str">
            <v>CAP</v>
          </cell>
          <cell r="C824">
            <v>16450</v>
          </cell>
          <cell r="D824" t="str">
            <v>16450</v>
          </cell>
          <cell r="E824" t="str">
            <v>Transmission Construction New Bedford</v>
          </cell>
          <cell r="H824" t="str">
            <v>120</v>
          </cell>
          <cell r="I824" t="str">
            <v>CT</v>
          </cell>
          <cell r="J824">
            <v>4028.62</v>
          </cell>
          <cell r="K824">
            <v>705.57</v>
          </cell>
        </row>
        <row r="825">
          <cell r="A825" t="str">
            <v>O&amp;M</v>
          </cell>
          <cell r="C825">
            <v>16450</v>
          </cell>
          <cell r="D825" t="str">
            <v>16450</v>
          </cell>
          <cell r="E825" t="str">
            <v>Transmission Construction New Bedford</v>
          </cell>
          <cell r="H825" t="str">
            <v>120</v>
          </cell>
          <cell r="I825" t="str">
            <v>LT</v>
          </cell>
          <cell r="J825">
            <v>286.48</v>
          </cell>
        </row>
        <row r="826">
          <cell r="A826" t="str">
            <v>O&amp;M</v>
          </cell>
          <cell r="C826">
            <v>16450</v>
          </cell>
          <cell r="D826" t="str">
            <v>16450</v>
          </cell>
          <cell r="E826" t="str">
            <v>Transmission Construction New Bedford</v>
          </cell>
          <cell r="H826" t="str">
            <v>120</v>
          </cell>
          <cell r="I826" t="str">
            <v>TT</v>
          </cell>
          <cell r="J826">
            <v>429.72</v>
          </cell>
        </row>
        <row r="827">
          <cell r="A827" t="str">
            <v>O&amp;M</v>
          </cell>
          <cell r="C827">
            <v>16465</v>
          </cell>
          <cell r="D827" t="str">
            <v>16465</v>
          </cell>
          <cell r="E827" t="str">
            <v>Construction Mgr Fram, Wlp, Wlt</v>
          </cell>
          <cell r="H827" t="str">
            <v>120</v>
          </cell>
          <cell r="I827" t="str">
            <v>BT</v>
          </cell>
          <cell r="J827">
            <v>54644.51</v>
          </cell>
          <cell r="K827">
            <v>5194.04</v>
          </cell>
        </row>
        <row r="828">
          <cell r="A828" t="str">
            <v>O&amp;M</v>
          </cell>
          <cell r="C828">
            <v>16465</v>
          </cell>
          <cell r="D828" t="str">
            <v>16465</v>
          </cell>
          <cell r="E828" t="str">
            <v>OLD Construction Mgr Fram, Wlp, Wlt</v>
          </cell>
          <cell r="H828" t="str">
            <v>120</v>
          </cell>
          <cell r="I828" t="str">
            <v>BT</v>
          </cell>
          <cell r="L828">
            <v>-20.29</v>
          </cell>
        </row>
        <row r="829">
          <cell r="A829" t="str">
            <v>CAP</v>
          </cell>
          <cell r="C829">
            <v>16465</v>
          </cell>
          <cell r="D829" t="str">
            <v>16465</v>
          </cell>
          <cell r="E829" t="str">
            <v>Construction Mgr Fram, Wlp, Wlt</v>
          </cell>
          <cell r="H829" t="str">
            <v>120</v>
          </cell>
          <cell r="I829" t="str">
            <v>CB</v>
          </cell>
          <cell r="J829">
            <v>33408.019999999997</v>
          </cell>
          <cell r="K829">
            <v>3362.2</v>
          </cell>
        </row>
        <row r="830">
          <cell r="A830" t="str">
            <v>CAP</v>
          </cell>
          <cell r="C830">
            <v>16465</v>
          </cell>
          <cell r="D830" t="str">
            <v>16465</v>
          </cell>
          <cell r="E830" t="str">
            <v>Construction Mgr Fram, Wlp, Wlt</v>
          </cell>
          <cell r="H830" t="str">
            <v>120</v>
          </cell>
          <cell r="I830" t="str">
            <v>CI</v>
          </cell>
          <cell r="J830">
            <v>5242.43</v>
          </cell>
        </row>
        <row r="831">
          <cell r="A831" t="str">
            <v>CAP</v>
          </cell>
          <cell r="C831">
            <v>16465</v>
          </cell>
          <cell r="D831" t="str">
            <v>16465</v>
          </cell>
          <cell r="E831" t="str">
            <v>Construction Mgr Fram, Wlp, Wlt</v>
          </cell>
          <cell r="H831" t="str">
            <v>120</v>
          </cell>
          <cell r="I831" t="str">
            <v>CL</v>
          </cell>
          <cell r="J831">
            <v>75397.77</v>
          </cell>
          <cell r="K831">
            <v>7641.82</v>
          </cell>
          <cell r="M831">
            <v>794.13</v>
          </cell>
        </row>
        <row r="832">
          <cell r="A832" t="str">
            <v>CAP</v>
          </cell>
          <cell r="C832">
            <v>16465</v>
          </cell>
          <cell r="D832" t="str">
            <v>16465</v>
          </cell>
          <cell r="E832" t="str">
            <v>Construction Mgr Fram, Wlp, Wlt</v>
          </cell>
          <cell r="H832" t="str">
            <v>120</v>
          </cell>
          <cell r="I832" t="str">
            <v>CT</v>
          </cell>
          <cell r="J832">
            <v>5578.52</v>
          </cell>
          <cell r="K832">
            <v>305.67</v>
          </cell>
        </row>
        <row r="833">
          <cell r="A833" t="str">
            <v>O&amp;M</v>
          </cell>
          <cell r="C833">
            <v>16465</v>
          </cell>
          <cell r="D833" t="str">
            <v>16465</v>
          </cell>
          <cell r="E833" t="str">
            <v>Construction Mgr Fram, Wlp, Wlt</v>
          </cell>
          <cell r="H833" t="str">
            <v>120</v>
          </cell>
          <cell r="I833" t="str">
            <v>IT</v>
          </cell>
          <cell r="J833">
            <v>17146.13</v>
          </cell>
          <cell r="K833">
            <v>676.07</v>
          </cell>
        </row>
        <row r="834">
          <cell r="A834" t="str">
            <v>O&amp;M</v>
          </cell>
          <cell r="C834">
            <v>16465</v>
          </cell>
          <cell r="D834" t="str">
            <v>16465</v>
          </cell>
          <cell r="E834" t="str">
            <v>Construction Mgr Fram, Wlp, Wlt</v>
          </cell>
          <cell r="H834" t="str">
            <v>120</v>
          </cell>
          <cell r="I834" t="str">
            <v>LT</v>
          </cell>
          <cell r="J834">
            <v>158728.44</v>
          </cell>
          <cell r="K834">
            <v>14795.98</v>
          </cell>
        </row>
        <row r="835">
          <cell r="A835" t="str">
            <v>O&amp;M</v>
          </cell>
          <cell r="C835">
            <v>16465</v>
          </cell>
          <cell r="D835" t="str">
            <v>16465</v>
          </cell>
          <cell r="E835" t="str">
            <v>OLD Construction Mgr Fram, Wlp, Wlt</v>
          </cell>
          <cell r="H835" t="str">
            <v>120</v>
          </cell>
          <cell r="I835" t="str">
            <v>LT</v>
          </cell>
          <cell r="L835">
            <v>0</v>
          </cell>
        </row>
        <row r="836">
          <cell r="A836" t="str">
            <v>O&amp;M</v>
          </cell>
          <cell r="C836">
            <v>16465</v>
          </cell>
          <cell r="D836" t="str">
            <v>16465</v>
          </cell>
          <cell r="E836" t="str">
            <v>Construction Mgr Fram, Wlp, Wlt</v>
          </cell>
          <cell r="H836" t="str">
            <v>120</v>
          </cell>
          <cell r="I836" t="str">
            <v>MT</v>
          </cell>
          <cell r="J836">
            <v>2740.6</v>
          </cell>
          <cell r="K836">
            <v>5550.94</v>
          </cell>
        </row>
        <row r="837">
          <cell r="A837" t="str">
            <v>O&amp;M</v>
          </cell>
          <cell r="C837">
            <v>16465</v>
          </cell>
          <cell r="D837" t="str">
            <v>16465</v>
          </cell>
          <cell r="E837" t="str">
            <v>Construction Mgr Fram, Wlp, Wlt</v>
          </cell>
          <cell r="H837" t="str">
            <v>120</v>
          </cell>
          <cell r="I837" t="str">
            <v>OT</v>
          </cell>
          <cell r="J837">
            <v>56118.62</v>
          </cell>
          <cell r="K837">
            <v>105.05</v>
          </cell>
        </row>
        <row r="838">
          <cell r="A838" t="str">
            <v>O&amp;M</v>
          </cell>
          <cell r="C838">
            <v>16465</v>
          </cell>
          <cell r="D838" t="str">
            <v>16465</v>
          </cell>
          <cell r="E838" t="str">
            <v>Construction Mgr Fram, Wlp, Wlt</v>
          </cell>
          <cell r="H838" t="str">
            <v>120</v>
          </cell>
          <cell r="I838" t="str">
            <v>TT</v>
          </cell>
          <cell r="J838">
            <v>7444.49</v>
          </cell>
          <cell r="K838">
            <v>2766.49</v>
          </cell>
        </row>
        <row r="839">
          <cell r="A839" t="str">
            <v>O&amp;M</v>
          </cell>
          <cell r="C839">
            <v>16465</v>
          </cell>
          <cell r="D839" t="str">
            <v>16465</v>
          </cell>
          <cell r="E839" t="str">
            <v>OLD Construction Mgr Fram, Wlp, Wlt</v>
          </cell>
          <cell r="H839" t="str">
            <v>120</v>
          </cell>
          <cell r="I839" t="str">
            <v>TT</v>
          </cell>
          <cell r="L839">
            <v>0</v>
          </cell>
        </row>
        <row r="840">
          <cell r="A840" t="str">
            <v>O&amp;M</v>
          </cell>
          <cell r="B840" t="str">
            <v>Barsamian, Peter A</v>
          </cell>
          <cell r="C840">
            <v>16470</v>
          </cell>
          <cell r="D840" t="str">
            <v>16470</v>
          </cell>
          <cell r="E840" t="str">
            <v>Distribution Construction Framingham</v>
          </cell>
          <cell r="F840" t="str">
            <v>Customer Care</v>
          </cell>
          <cell r="G840" t="str">
            <v>New Customer-OLD</v>
          </cell>
          <cell r="H840" t="str">
            <v>120</v>
          </cell>
          <cell r="I840" t="str">
            <v>BT</v>
          </cell>
          <cell r="J840">
            <v>10020.73</v>
          </cell>
        </row>
        <row r="841">
          <cell r="A841" t="str">
            <v>O&amp;M</v>
          </cell>
          <cell r="B841" t="str">
            <v>Barsamian, Peter A</v>
          </cell>
          <cell r="C841">
            <v>16470</v>
          </cell>
          <cell r="D841" t="str">
            <v>16470</v>
          </cell>
          <cell r="E841" t="str">
            <v>New Customer West</v>
          </cell>
          <cell r="F841" t="str">
            <v>Customer Care</v>
          </cell>
          <cell r="G841" t="str">
            <v>New Customer-OLD</v>
          </cell>
          <cell r="H841" t="str">
            <v>120</v>
          </cell>
          <cell r="I841" t="str">
            <v>BT</v>
          </cell>
          <cell r="L841">
            <v>140.74</v>
          </cell>
        </row>
        <row r="842">
          <cell r="A842" t="str">
            <v>CAP</v>
          </cell>
          <cell r="B842" t="str">
            <v>Barsamian, Peter A</v>
          </cell>
          <cell r="C842">
            <v>16470</v>
          </cell>
          <cell r="D842" t="str">
            <v>16470</v>
          </cell>
          <cell r="E842" t="str">
            <v>Distribution Construction Framingham</v>
          </cell>
          <cell r="F842" t="str">
            <v>Customer Care</v>
          </cell>
          <cell r="G842" t="str">
            <v>New Customer-OLD</v>
          </cell>
          <cell r="H842" t="str">
            <v>120</v>
          </cell>
          <cell r="I842" t="str">
            <v>CB</v>
          </cell>
          <cell r="J842">
            <v>127979.05</v>
          </cell>
        </row>
        <row r="843">
          <cell r="A843" t="str">
            <v>CAP</v>
          </cell>
          <cell r="B843" t="str">
            <v>Barsamian, Peter A</v>
          </cell>
          <cell r="C843">
            <v>16470</v>
          </cell>
          <cell r="D843" t="str">
            <v>16470</v>
          </cell>
          <cell r="E843" t="str">
            <v>Elec Op Cust Connect Regn West</v>
          </cell>
          <cell r="F843" t="str">
            <v>Customer Care</v>
          </cell>
          <cell r="G843" t="str">
            <v>New Customer-OLD</v>
          </cell>
          <cell r="H843" t="str">
            <v>120</v>
          </cell>
          <cell r="I843" t="str">
            <v>CB</v>
          </cell>
          <cell r="K843">
            <v>3122.6</v>
          </cell>
        </row>
        <row r="844">
          <cell r="A844" t="str">
            <v>CAP</v>
          </cell>
          <cell r="B844" t="str">
            <v>Barsamian, Peter A</v>
          </cell>
          <cell r="C844">
            <v>16470</v>
          </cell>
          <cell r="D844" t="str">
            <v>16470</v>
          </cell>
          <cell r="E844" t="str">
            <v>New Customer West</v>
          </cell>
          <cell r="F844" t="str">
            <v>Customer Care</v>
          </cell>
          <cell r="G844" t="str">
            <v>New Customer-OLD</v>
          </cell>
          <cell r="H844" t="str">
            <v>120</v>
          </cell>
          <cell r="I844" t="str">
            <v>CB</v>
          </cell>
          <cell r="L844">
            <v>161384.17000000001</v>
          </cell>
          <cell r="M844">
            <v>1621769.25</v>
          </cell>
        </row>
        <row r="845">
          <cell r="A845" t="str">
            <v>CAP</v>
          </cell>
          <cell r="B845" t="str">
            <v>Barsamian, Peter A</v>
          </cell>
          <cell r="C845">
            <v>16470</v>
          </cell>
          <cell r="D845" t="str">
            <v>16470</v>
          </cell>
          <cell r="E845" t="str">
            <v>Distribution Construction Framingham</v>
          </cell>
          <cell r="F845" t="str">
            <v>Customer Care</v>
          </cell>
          <cell r="G845" t="str">
            <v>New Customer-OLD</v>
          </cell>
          <cell r="H845" t="str">
            <v>120</v>
          </cell>
          <cell r="I845" t="str">
            <v>CI</v>
          </cell>
          <cell r="J845">
            <v>549665.06999999995</v>
          </cell>
        </row>
        <row r="846">
          <cell r="A846" t="str">
            <v>CAP</v>
          </cell>
          <cell r="B846" t="str">
            <v>Barsamian, Peter A</v>
          </cell>
          <cell r="C846">
            <v>16470</v>
          </cell>
          <cell r="D846" t="str">
            <v>16470</v>
          </cell>
          <cell r="E846" t="str">
            <v>Elec Op Cust Connect Regn West</v>
          </cell>
          <cell r="F846" t="str">
            <v>Customer Care</v>
          </cell>
          <cell r="G846" t="str">
            <v>New Customer-OLD</v>
          </cell>
          <cell r="H846" t="str">
            <v>120</v>
          </cell>
          <cell r="I846" t="str">
            <v>CI</v>
          </cell>
          <cell r="K846">
            <v>-34678.5</v>
          </cell>
        </row>
        <row r="847">
          <cell r="A847" t="str">
            <v>CAP</v>
          </cell>
          <cell r="B847" t="str">
            <v>Barsamian, Peter A</v>
          </cell>
          <cell r="C847">
            <v>16470</v>
          </cell>
          <cell r="D847" t="str">
            <v>16470</v>
          </cell>
          <cell r="E847" t="str">
            <v>New Customer West</v>
          </cell>
          <cell r="F847" t="str">
            <v>Customer Care</v>
          </cell>
          <cell r="G847" t="str">
            <v>New Customer-OLD</v>
          </cell>
          <cell r="H847" t="str">
            <v>120</v>
          </cell>
          <cell r="I847" t="str">
            <v>CI</v>
          </cell>
          <cell r="L847">
            <v>58908.15</v>
          </cell>
          <cell r="M847">
            <v>0</v>
          </cell>
        </row>
        <row r="848">
          <cell r="A848" t="str">
            <v>CAP</v>
          </cell>
          <cell r="B848" t="str">
            <v>Barsamian, Peter A</v>
          </cell>
          <cell r="C848">
            <v>16470</v>
          </cell>
          <cell r="D848" t="str">
            <v>16470</v>
          </cell>
          <cell r="E848" t="str">
            <v>Distribution Construction Framingham</v>
          </cell>
          <cell r="F848" t="str">
            <v>Customer Care</v>
          </cell>
          <cell r="G848" t="str">
            <v>New Customer-OLD</v>
          </cell>
          <cell r="H848" t="str">
            <v>120</v>
          </cell>
          <cell r="I848" t="str">
            <v>CL</v>
          </cell>
          <cell r="J848">
            <v>288786.7</v>
          </cell>
          <cell r="M848">
            <v>407.5</v>
          </cell>
        </row>
        <row r="849">
          <cell r="A849" t="str">
            <v>CAP</v>
          </cell>
          <cell r="B849" t="str">
            <v>Barsamian, Peter A</v>
          </cell>
          <cell r="C849">
            <v>16470</v>
          </cell>
          <cell r="D849" t="str">
            <v>16470</v>
          </cell>
          <cell r="E849" t="str">
            <v>Elec Op Cust Connect Regn West</v>
          </cell>
          <cell r="F849" t="str">
            <v>Customer Care</v>
          </cell>
          <cell r="G849" t="str">
            <v>New Customer-OLD</v>
          </cell>
          <cell r="H849" t="str">
            <v>120</v>
          </cell>
          <cell r="I849" t="str">
            <v>CL</v>
          </cell>
          <cell r="K849">
            <v>7096.63</v>
          </cell>
        </row>
        <row r="850">
          <cell r="A850" t="str">
            <v>CAP</v>
          </cell>
          <cell r="B850" t="str">
            <v>Barsamian, Peter A</v>
          </cell>
          <cell r="C850">
            <v>16470</v>
          </cell>
          <cell r="D850" t="str">
            <v>16470</v>
          </cell>
          <cell r="E850" t="str">
            <v>New Customer West</v>
          </cell>
          <cell r="F850" t="str">
            <v>Customer Care</v>
          </cell>
          <cell r="G850" t="str">
            <v>New Customer-OLD</v>
          </cell>
          <cell r="H850" t="str">
            <v>120</v>
          </cell>
          <cell r="I850" t="str">
            <v>CL</v>
          </cell>
          <cell r="L850">
            <v>378924.29</v>
          </cell>
        </row>
        <row r="851">
          <cell r="A851" t="str">
            <v>CAP</v>
          </cell>
          <cell r="B851" t="str">
            <v>Barsamian, Peter A</v>
          </cell>
          <cell r="C851">
            <v>16470</v>
          </cell>
          <cell r="D851" t="str">
            <v>16470</v>
          </cell>
          <cell r="E851" t="str">
            <v>Distribution Construction Framingham</v>
          </cell>
          <cell r="F851" t="str">
            <v>Customer Care</v>
          </cell>
          <cell r="G851" t="str">
            <v>New Customer-OLD</v>
          </cell>
          <cell r="H851" t="str">
            <v>120</v>
          </cell>
          <cell r="I851" t="str">
            <v>CM</v>
          </cell>
          <cell r="J851">
            <v>112583.46</v>
          </cell>
        </row>
        <row r="852">
          <cell r="A852" t="str">
            <v>CAP</v>
          </cell>
          <cell r="B852" t="str">
            <v>Barsamian, Peter A</v>
          </cell>
          <cell r="C852">
            <v>16470</v>
          </cell>
          <cell r="D852" t="str">
            <v>16470</v>
          </cell>
          <cell r="E852" t="str">
            <v>Elec Op Cust Connect Regn West</v>
          </cell>
          <cell r="F852" t="str">
            <v>Customer Care</v>
          </cell>
          <cell r="G852" t="str">
            <v>New Customer-OLD</v>
          </cell>
          <cell r="H852" t="str">
            <v>120</v>
          </cell>
          <cell r="I852" t="str">
            <v>CM</v>
          </cell>
          <cell r="K852">
            <v>4331.13</v>
          </cell>
        </row>
        <row r="853">
          <cell r="A853" t="str">
            <v>CAP</v>
          </cell>
          <cell r="B853" t="str">
            <v>Barsamian, Peter A</v>
          </cell>
          <cell r="C853">
            <v>16470</v>
          </cell>
          <cell r="D853" t="str">
            <v>16470</v>
          </cell>
          <cell r="E853" t="str">
            <v>New Customer West</v>
          </cell>
          <cell r="F853" t="str">
            <v>Customer Care</v>
          </cell>
          <cell r="G853" t="str">
            <v>New Customer-OLD</v>
          </cell>
          <cell r="H853" t="str">
            <v>120</v>
          </cell>
          <cell r="I853" t="str">
            <v>CM</v>
          </cell>
          <cell r="M853">
            <v>130.4</v>
          </cell>
        </row>
        <row r="854">
          <cell r="A854" t="str">
            <v>CAP</v>
          </cell>
          <cell r="B854" t="str">
            <v>Barsamian, Peter A</v>
          </cell>
          <cell r="C854">
            <v>16470</v>
          </cell>
          <cell r="D854" t="str">
            <v>16470</v>
          </cell>
          <cell r="E854" t="str">
            <v>Distribution Construction Framingham</v>
          </cell>
          <cell r="F854" t="str">
            <v>Customer Care</v>
          </cell>
          <cell r="G854" t="str">
            <v>New Customer-OLD</v>
          </cell>
          <cell r="H854" t="str">
            <v>120</v>
          </cell>
          <cell r="I854" t="str">
            <v>CO</v>
          </cell>
          <cell r="J854">
            <v>5101.1400000000003</v>
          </cell>
          <cell r="M854">
            <v>1252.92</v>
          </cell>
        </row>
        <row r="855">
          <cell r="A855" t="str">
            <v>CAP</v>
          </cell>
          <cell r="B855" t="str">
            <v>Barsamian, Peter A</v>
          </cell>
          <cell r="C855">
            <v>16470</v>
          </cell>
          <cell r="D855" t="str">
            <v>16470</v>
          </cell>
          <cell r="E855" t="str">
            <v>Distribution Construction Framingham</v>
          </cell>
          <cell r="F855" t="str">
            <v>Customer Care</v>
          </cell>
          <cell r="G855" t="str">
            <v>New Customer-OLD</v>
          </cell>
          <cell r="H855" t="str">
            <v>120</v>
          </cell>
          <cell r="I855" t="str">
            <v>CT</v>
          </cell>
          <cell r="J855">
            <v>204078.07</v>
          </cell>
        </row>
        <row r="856">
          <cell r="A856" t="str">
            <v>CAP</v>
          </cell>
          <cell r="B856" t="str">
            <v>Barsamian, Peter A</v>
          </cell>
          <cell r="C856">
            <v>16470</v>
          </cell>
          <cell r="D856" t="str">
            <v>16470</v>
          </cell>
          <cell r="E856" t="str">
            <v>Elec Op Cust Connect Regn West</v>
          </cell>
          <cell r="F856" t="str">
            <v>Customer Care</v>
          </cell>
          <cell r="G856" t="str">
            <v>New Customer-OLD</v>
          </cell>
          <cell r="H856" t="str">
            <v>120</v>
          </cell>
          <cell r="I856" t="str">
            <v>CT</v>
          </cell>
          <cell r="K856">
            <v>1708.37</v>
          </cell>
        </row>
        <row r="857">
          <cell r="A857" t="str">
            <v>CAP</v>
          </cell>
          <cell r="B857" t="str">
            <v>Barsamian, Peter A</v>
          </cell>
          <cell r="C857">
            <v>16470</v>
          </cell>
          <cell r="D857" t="str">
            <v>16470</v>
          </cell>
          <cell r="E857" t="str">
            <v>New Customer West</v>
          </cell>
          <cell r="F857" t="str">
            <v>Customer Care</v>
          </cell>
          <cell r="G857" t="str">
            <v>New Customer-OLD</v>
          </cell>
          <cell r="H857" t="str">
            <v>120</v>
          </cell>
          <cell r="I857" t="str">
            <v>CT</v>
          </cell>
          <cell r="L857">
            <v>22029.48</v>
          </cell>
        </row>
        <row r="858">
          <cell r="A858" t="str">
            <v>O&amp;M</v>
          </cell>
          <cell r="B858" t="str">
            <v>Barsamian, Peter A</v>
          </cell>
          <cell r="C858">
            <v>16470</v>
          </cell>
          <cell r="D858" t="str">
            <v>16470</v>
          </cell>
          <cell r="E858" t="str">
            <v>Distribution Construction Framingham</v>
          </cell>
          <cell r="F858" t="str">
            <v>Customer Care</v>
          </cell>
          <cell r="G858" t="str">
            <v>New Customer-OLD</v>
          </cell>
          <cell r="H858" t="str">
            <v>120</v>
          </cell>
          <cell r="I858" t="str">
            <v>IT</v>
          </cell>
          <cell r="J858">
            <v>8164.29</v>
          </cell>
          <cell r="K858">
            <v>205.4</v>
          </cell>
        </row>
        <row r="859">
          <cell r="A859" t="str">
            <v>O&amp;M</v>
          </cell>
          <cell r="B859" t="str">
            <v>Barsamian, Peter A</v>
          </cell>
          <cell r="C859">
            <v>16470</v>
          </cell>
          <cell r="D859" t="str">
            <v>16470</v>
          </cell>
          <cell r="E859" t="str">
            <v>New Customer West</v>
          </cell>
          <cell r="F859" t="str">
            <v>Customer Care</v>
          </cell>
          <cell r="G859" t="str">
            <v>New Customer-OLD</v>
          </cell>
          <cell r="H859" t="str">
            <v>120</v>
          </cell>
          <cell r="I859" t="str">
            <v>IT</v>
          </cell>
          <cell r="L859">
            <v>22795.67</v>
          </cell>
        </row>
        <row r="860">
          <cell r="A860" t="str">
            <v>O&amp;M</v>
          </cell>
          <cell r="B860" t="str">
            <v>Barsamian, Peter A</v>
          </cell>
          <cell r="C860">
            <v>16470</v>
          </cell>
          <cell r="D860" t="str">
            <v>16470</v>
          </cell>
          <cell r="E860" t="str">
            <v>Distribution Construction Framingham</v>
          </cell>
          <cell r="F860" t="str">
            <v>Customer Care</v>
          </cell>
          <cell r="G860" t="str">
            <v>New Customer-OLD</v>
          </cell>
          <cell r="H860" t="str">
            <v>120</v>
          </cell>
          <cell r="I860" t="str">
            <v>LT</v>
          </cell>
          <cell r="J860">
            <v>28332.04</v>
          </cell>
        </row>
        <row r="861">
          <cell r="A861" t="str">
            <v>O&amp;M</v>
          </cell>
          <cell r="B861" t="str">
            <v>Barsamian, Peter A</v>
          </cell>
          <cell r="C861">
            <v>16470</v>
          </cell>
          <cell r="D861" t="str">
            <v>16470</v>
          </cell>
          <cell r="E861" t="str">
            <v>New Customer West</v>
          </cell>
          <cell r="F861" t="str">
            <v>Customer Care</v>
          </cell>
          <cell r="G861" t="str">
            <v>New Customer-OLD</v>
          </cell>
          <cell r="H861" t="str">
            <v>120</v>
          </cell>
          <cell r="I861" t="str">
            <v>LT</v>
          </cell>
          <cell r="L861">
            <v>402.13</v>
          </cell>
          <cell r="M861">
            <v>13495.79</v>
          </cell>
        </row>
        <row r="862">
          <cell r="A862" t="str">
            <v>O&amp;M</v>
          </cell>
          <cell r="B862" t="str">
            <v>Barsamian, Peter A</v>
          </cell>
          <cell r="C862">
            <v>16470</v>
          </cell>
          <cell r="D862" t="str">
            <v>16470</v>
          </cell>
          <cell r="E862" t="str">
            <v>Distribution Construction Framingham</v>
          </cell>
          <cell r="F862" t="str">
            <v>Customer Care</v>
          </cell>
          <cell r="G862" t="str">
            <v>New Customer-OLD</v>
          </cell>
          <cell r="H862" t="str">
            <v>120</v>
          </cell>
          <cell r="I862" t="str">
            <v>MT</v>
          </cell>
          <cell r="J862">
            <v>7700.13</v>
          </cell>
          <cell r="M862">
            <v>0.6</v>
          </cell>
        </row>
        <row r="863">
          <cell r="A863" t="str">
            <v>O&amp;M</v>
          </cell>
          <cell r="B863" t="str">
            <v>Barsamian, Peter A</v>
          </cell>
          <cell r="C863">
            <v>16470</v>
          </cell>
          <cell r="D863" t="str">
            <v>16470</v>
          </cell>
          <cell r="E863" t="str">
            <v>New Customer West</v>
          </cell>
          <cell r="F863" t="str">
            <v>Customer Care</v>
          </cell>
          <cell r="G863" t="str">
            <v>New Customer-OLD</v>
          </cell>
          <cell r="H863" t="str">
            <v>120</v>
          </cell>
          <cell r="I863" t="str">
            <v>MT</v>
          </cell>
          <cell r="M863">
            <v>29514.95</v>
          </cell>
        </row>
        <row r="864">
          <cell r="A864" t="str">
            <v>O&amp;M</v>
          </cell>
          <cell r="B864" t="str">
            <v>Barsamian, Peter A</v>
          </cell>
          <cell r="C864">
            <v>16470</v>
          </cell>
          <cell r="D864" t="str">
            <v>16470</v>
          </cell>
          <cell r="E864" t="str">
            <v>New Customer West</v>
          </cell>
          <cell r="F864" t="str">
            <v>Customer Care</v>
          </cell>
          <cell r="G864" t="str">
            <v>New Customer-OLD</v>
          </cell>
          <cell r="H864" t="str">
            <v>120</v>
          </cell>
          <cell r="I864" t="str">
            <v>OT</v>
          </cell>
          <cell r="L864">
            <v>611.41</v>
          </cell>
          <cell r="M864">
            <v>13051.85</v>
          </cell>
        </row>
        <row r="865">
          <cell r="A865" t="str">
            <v>O&amp;M</v>
          </cell>
          <cell r="B865" t="str">
            <v>Barsamian, Peter A</v>
          </cell>
          <cell r="C865">
            <v>16470</v>
          </cell>
          <cell r="D865" t="str">
            <v>16470</v>
          </cell>
          <cell r="E865" t="str">
            <v>Distribution Construction Framingham</v>
          </cell>
          <cell r="F865" t="str">
            <v>Customer Care</v>
          </cell>
          <cell r="G865" t="str">
            <v>New Customer-OLD</v>
          </cell>
          <cell r="H865" t="str">
            <v>120</v>
          </cell>
          <cell r="I865" t="str">
            <v>TT</v>
          </cell>
          <cell r="J865">
            <v>5590.09</v>
          </cell>
        </row>
        <row r="866">
          <cell r="A866" t="str">
            <v>O&amp;M</v>
          </cell>
          <cell r="C866">
            <v>16475</v>
          </cell>
          <cell r="D866" t="str">
            <v>16475</v>
          </cell>
          <cell r="E866" t="str">
            <v>Distribution Construction  Walpole</v>
          </cell>
          <cell r="H866" t="str">
            <v>120</v>
          </cell>
          <cell r="I866" t="str">
            <v>BT</v>
          </cell>
          <cell r="J866">
            <v>12901.81</v>
          </cell>
        </row>
        <row r="867">
          <cell r="A867" t="str">
            <v>CAP</v>
          </cell>
          <cell r="C867">
            <v>16475</v>
          </cell>
          <cell r="D867" t="str">
            <v>16475</v>
          </cell>
          <cell r="E867" t="str">
            <v>Distribution Construction  Walpole</v>
          </cell>
          <cell r="H867" t="str">
            <v>120</v>
          </cell>
          <cell r="I867" t="str">
            <v>CB</v>
          </cell>
          <cell r="J867">
            <v>114822.52</v>
          </cell>
          <cell r="K867">
            <v>10125.209999999999</v>
          </cell>
          <cell r="M867">
            <v>3234276.36</v>
          </cell>
        </row>
        <row r="868">
          <cell r="A868" t="str">
            <v>CAP</v>
          </cell>
          <cell r="C868">
            <v>16475</v>
          </cell>
          <cell r="D868" t="str">
            <v>16475</v>
          </cell>
          <cell r="E868" t="str">
            <v>Distribution Construction  Walpole</v>
          </cell>
          <cell r="H868" t="str">
            <v>120</v>
          </cell>
          <cell r="I868" t="str">
            <v>CI</v>
          </cell>
          <cell r="J868">
            <v>940277.17</v>
          </cell>
          <cell r="K868">
            <v>32278.82</v>
          </cell>
          <cell r="L868">
            <v>0</v>
          </cell>
          <cell r="M868">
            <v>45750</v>
          </cell>
        </row>
        <row r="869">
          <cell r="A869" t="str">
            <v>CAP</v>
          </cell>
          <cell r="C869">
            <v>16475</v>
          </cell>
          <cell r="D869" t="str">
            <v>16475</v>
          </cell>
          <cell r="E869" t="str">
            <v>Distribution Construction  Walpole</v>
          </cell>
          <cell r="H869" t="str">
            <v>120</v>
          </cell>
          <cell r="I869" t="str">
            <v>CL</v>
          </cell>
          <cell r="J869">
            <v>260275.88</v>
          </cell>
          <cell r="K869">
            <v>22666.81</v>
          </cell>
          <cell r="M869">
            <v>-1765103.61</v>
          </cell>
        </row>
        <row r="870">
          <cell r="A870" t="str">
            <v>CAP</v>
          </cell>
          <cell r="C870">
            <v>16475</v>
          </cell>
          <cell r="D870" t="str">
            <v>16475</v>
          </cell>
          <cell r="E870" t="str">
            <v>Distribution Construction  Walpole</v>
          </cell>
          <cell r="H870" t="str">
            <v>120</v>
          </cell>
          <cell r="I870" t="str">
            <v>CM</v>
          </cell>
          <cell r="J870">
            <v>288702.88</v>
          </cell>
          <cell r="K870">
            <v>24190.560000000001</v>
          </cell>
          <cell r="L870">
            <v>806.84</v>
          </cell>
        </row>
        <row r="871">
          <cell r="A871" t="str">
            <v>CAP</v>
          </cell>
          <cell r="C871">
            <v>16475</v>
          </cell>
          <cell r="D871" t="str">
            <v>16475</v>
          </cell>
          <cell r="E871" t="str">
            <v>Distribution Construction  Walpole</v>
          </cell>
          <cell r="H871" t="str">
            <v>120</v>
          </cell>
          <cell r="I871" t="str">
            <v>CO</v>
          </cell>
          <cell r="J871">
            <v>2624.12</v>
          </cell>
        </row>
        <row r="872">
          <cell r="A872" t="str">
            <v>CAP</v>
          </cell>
          <cell r="C872">
            <v>16475</v>
          </cell>
          <cell r="D872" t="str">
            <v>16475</v>
          </cell>
          <cell r="E872" t="str">
            <v>Distribution Construction  Walpole</v>
          </cell>
          <cell r="H872" t="str">
            <v>120</v>
          </cell>
          <cell r="I872" t="str">
            <v>CT</v>
          </cell>
          <cell r="J872">
            <v>137902.26999999999</v>
          </cell>
          <cell r="K872">
            <v>5904.11</v>
          </cell>
        </row>
        <row r="873">
          <cell r="A873" t="str">
            <v>O&amp;M</v>
          </cell>
          <cell r="C873">
            <v>16475</v>
          </cell>
          <cell r="D873" t="str">
            <v>16475</v>
          </cell>
          <cell r="E873" t="str">
            <v>Distribution Construction  Walpole</v>
          </cell>
          <cell r="H873" t="str">
            <v>120</v>
          </cell>
          <cell r="I873" t="str">
            <v>IT</v>
          </cell>
          <cell r="J873">
            <v>122651.32</v>
          </cell>
          <cell r="K873">
            <v>2146.59</v>
          </cell>
        </row>
        <row r="874">
          <cell r="A874" t="str">
            <v>O&amp;M</v>
          </cell>
          <cell r="C874">
            <v>16475</v>
          </cell>
          <cell r="D874" t="str">
            <v>16475</v>
          </cell>
          <cell r="E874" t="str">
            <v>Distribution Construction  Walpole</v>
          </cell>
          <cell r="H874" t="str">
            <v>120</v>
          </cell>
          <cell r="I874" t="str">
            <v>LT</v>
          </cell>
          <cell r="J874">
            <v>37188.6</v>
          </cell>
          <cell r="M874">
            <v>322.27999999999997</v>
          </cell>
        </row>
        <row r="875">
          <cell r="A875" t="str">
            <v>O&amp;M</v>
          </cell>
          <cell r="C875">
            <v>16475</v>
          </cell>
          <cell r="D875" t="str">
            <v>16475</v>
          </cell>
          <cell r="E875" t="str">
            <v>Distribution Construction  Walpole</v>
          </cell>
          <cell r="H875" t="str">
            <v>120</v>
          </cell>
          <cell r="I875" t="str">
            <v>MT</v>
          </cell>
          <cell r="J875">
            <v>9653.41</v>
          </cell>
          <cell r="K875">
            <v>820.16</v>
          </cell>
        </row>
        <row r="876">
          <cell r="A876" t="str">
            <v>O&amp;M</v>
          </cell>
          <cell r="C876">
            <v>16475</v>
          </cell>
          <cell r="D876" t="str">
            <v>16475</v>
          </cell>
          <cell r="E876" t="str">
            <v>Distribution Construction  Walpole</v>
          </cell>
          <cell r="H876" t="str">
            <v>120</v>
          </cell>
          <cell r="I876" t="str">
            <v>OT</v>
          </cell>
          <cell r="J876">
            <v>1246.4100000000001</v>
          </cell>
        </row>
        <row r="877">
          <cell r="A877" t="str">
            <v>O&amp;M</v>
          </cell>
          <cell r="C877">
            <v>16475</v>
          </cell>
          <cell r="D877" t="str">
            <v>16475</v>
          </cell>
          <cell r="E877" t="str">
            <v>Distribution Construction  Walpole</v>
          </cell>
          <cell r="H877" t="str">
            <v>120</v>
          </cell>
          <cell r="I877" t="str">
            <v>TT</v>
          </cell>
          <cell r="J877">
            <v>27727.8</v>
          </cell>
        </row>
        <row r="878">
          <cell r="A878" t="str">
            <v>O&amp;M</v>
          </cell>
          <cell r="B878" t="str">
            <v>Kearns, Robert A</v>
          </cell>
          <cell r="C878">
            <v>16480</v>
          </cell>
          <cell r="D878" t="str">
            <v>16480</v>
          </cell>
          <cell r="E878" t="str">
            <v>Contracts Management</v>
          </cell>
          <cell r="F878" t="str">
            <v>Electric Operations</v>
          </cell>
          <cell r="G878" t="str">
            <v>Distribution Construction</v>
          </cell>
          <cell r="H878" t="str">
            <v>120</v>
          </cell>
          <cell r="I878" t="str">
            <v>BT</v>
          </cell>
          <cell r="L878">
            <v>43804.59</v>
          </cell>
        </row>
        <row r="879">
          <cell r="A879" t="str">
            <v>O&amp;M</v>
          </cell>
          <cell r="B879" t="str">
            <v>Kearns, Robert A</v>
          </cell>
          <cell r="C879">
            <v>16480</v>
          </cell>
          <cell r="D879" t="str">
            <v>16480</v>
          </cell>
          <cell r="E879" t="str">
            <v>Distribution Construction  Waltham</v>
          </cell>
          <cell r="F879" t="str">
            <v>Electric Operations</v>
          </cell>
          <cell r="G879" t="str">
            <v>Distribution Construction</v>
          </cell>
          <cell r="H879" t="str">
            <v>120</v>
          </cell>
          <cell r="I879" t="str">
            <v>BT</v>
          </cell>
          <cell r="J879">
            <v>4595.2299999999996</v>
          </cell>
        </row>
        <row r="880">
          <cell r="A880" t="str">
            <v>CAP</v>
          </cell>
          <cell r="B880" t="str">
            <v>Kearns, Robert A</v>
          </cell>
          <cell r="C880">
            <v>16480</v>
          </cell>
          <cell r="D880" t="str">
            <v>16480</v>
          </cell>
          <cell r="E880" t="str">
            <v>Contract Mgmt</v>
          </cell>
          <cell r="F880" t="str">
            <v>Electric Operations</v>
          </cell>
          <cell r="G880" t="str">
            <v>Distribution Construction</v>
          </cell>
          <cell r="H880" t="str">
            <v>120</v>
          </cell>
          <cell r="I880" t="str">
            <v>CB</v>
          </cell>
          <cell r="K880">
            <v>3448.84</v>
          </cell>
          <cell r="M880">
            <v>1985298.34</v>
          </cell>
        </row>
        <row r="881">
          <cell r="A881" t="str">
            <v>CAP</v>
          </cell>
          <cell r="B881" t="str">
            <v>Kearns, Robert A</v>
          </cell>
          <cell r="C881">
            <v>16480</v>
          </cell>
          <cell r="D881" t="str">
            <v>16480</v>
          </cell>
          <cell r="E881" t="str">
            <v>Contracts Management</v>
          </cell>
          <cell r="F881" t="str">
            <v>Electric Operations</v>
          </cell>
          <cell r="G881" t="str">
            <v>Distribution Construction</v>
          </cell>
          <cell r="H881" t="str">
            <v>120</v>
          </cell>
          <cell r="I881" t="str">
            <v>CB</v>
          </cell>
          <cell r="L881">
            <v>2566.84</v>
          </cell>
          <cell r="M881">
            <v>3341312.86</v>
          </cell>
        </row>
        <row r="882">
          <cell r="A882" t="str">
            <v>CAP</v>
          </cell>
          <cell r="B882" t="str">
            <v>Kearns, Robert A</v>
          </cell>
          <cell r="C882">
            <v>16480</v>
          </cell>
          <cell r="D882" t="str">
            <v>16480</v>
          </cell>
          <cell r="E882" t="str">
            <v>Distribution Construction  Waltham</v>
          </cell>
          <cell r="F882" t="str">
            <v>Electric Operations</v>
          </cell>
          <cell r="G882" t="str">
            <v>Distribution Construction</v>
          </cell>
          <cell r="H882" t="str">
            <v>120</v>
          </cell>
          <cell r="I882" t="str">
            <v>CB</v>
          </cell>
          <cell r="J882">
            <v>157675.94</v>
          </cell>
          <cell r="M882">
            <v>673746.09</v>
          </cell>
        </row>
        <row r="883">
          <cell r="A883" t="str">
            <v>CAP</v>
          </cell>
          <cell r="B883" t="str">
            <v>Kearns, Robert A</v>
          </cell>
          <cell r="C883">
            <v>16480</v>
          </cell>
          <cell r="D883" t="str">
            <v>16480</v>
          </cell>
          <cell r="E883" t="str">
            <v>Contract Mgmt</v>
          </cell>
          <cell r="F883" t="str">
            <v>Electric Operations</v>
          </cell>
          <cell r="G883" t="str">
            <v>Distribution Construction</v>
          </cell>
          <cell r="H883" t="str">
            <v>120</v>
          </cell>
          <cell r="I883" t="str">
            <v>CI</v>
          </cell>
          <cell r="K883">
            <v>11875.65</v>
          </cell>
          <cell r="M883">
            <v>459.55</v>
          </cell>
        </row>
        <row r="884">
          <cell r="A884" t="str">
            <v>CAP</v>
          </cell>
          <cell r="B884" t="str">
            <v>Kearns, Robert A</v>
          </cell>
          <cell r="C884">
            <v>16480</v>
          </cell>
          <cell r="D884" t="str">
            <v>16480</v>
          </cell>
          <cell r="E884" t="str">
            <v>Contracts Management</v>
          </cell>
          <cell r="F884" t="str">
            <v>Electric Operations</v>
          </cell>
          <cell r="G884" t="str">
            <v>Distribution Construction</v>
          </cell>
          <cell r="H884" t="str">
            <v>120</v>
          </cell>
          <cell r="I884" t="str">
            <v>CI</v>
          </cell>
          <cell r="L884">
            <v>106.7</v>
          </cell>
        </row>
        <row r="885">
          <cell r="A885" t="str">
            <v>CAP</v>
          </cell>
          <cell r="B885" t="str">
            <v>Kearns, Robert A</v>
          </cell>
          <cell r="C885">
            <v>16480</v>
          </cell>
          <cell r="D885" t="str">
            <v>16480</v>
          </cell>
          <cell r="E885" t="str">
            <v>Distribution Construction  Waltham</v>
          </cell>
          <cell r="F885" t="str">
            <v>Electric Operations</v>
          </cell>
          <cell r="G885" t="str">
            <v>Distribution Construction</v>
          </cell>
          <cell r="H885" t="str">
            <v>120</v>
          </cell>
          <cell r="I885" t="str">
            <v>CI</v>
          </cell>
          <cell r="J885">
            <v>497859.09</v>
          </cell>
        </row>
        <row r="886">
          <cell r="A886" t="str">
            <v>CAP</v>
          </cell>
          <cell r="B886" t="str">
            <v>Kearns, Robert A</v>
          </cell>
          <cell r="C886">
            <v>16480</v>
          </cell>
          <cell r="D886" t="str">
            <v>16480</v>
          </cell>
          <cell r="E886" t="str">
            <v>Contract Mgmt</v>
          </cell>
          <cell r="F886" t="str">
            <v>Electric Operations</v>
          </cell>
          <cell r="G886" t="str">
            <v>Distribution Construction</v>
          </cell>
          <cell r="H886" t="str">
            <v>120</v>
          </cell>
          <cell r="I886" t="str">
            <v>CL</v>
          </cell>
          <cell r="K886">
            <v>7859.92</v>
          </cell>
          <cell r="M886">
            <v>674000.34</v>
          </cell>
        </row>
        <row r="887">
          <cell r="A887" t="str">
            <v>CAP</v>
          </cell>
          <cell r="B887" t="str">
            <v>Kearns, Robert A</v>
          </cell>
          <cell r="C887">
            <v>16480</v>
          </cell>
          <cell r="D887" t="str">
            <v>16480</v>
          </cell>
          <cell r="E887" t="str">
            <v>Contracts Management</v>
          </cell>
          <cell r="F887" t="str">
            <v>Electric Operations</v>
          </cell>
          <cell r="G887" t="str">
            <v>Distribution Construction</v>
          </cell>
          <cell r="H887" t="str">
            <v>120</v>
          </cell>
          <cell r="I887" t="str">
            <v>CL</v>
          </cell>
          <cell r="L887">
            <v>5835.31</v>
          </cell>
          <cell r="M887">
            <v>0</v>
          </cell>
        </row>
        <row r="888">
          <cell r="A888" t="str">
            <v>CAP</v>
          </cell>
          <cell r="B888" t="str">
            <v>Kearns, Robert A</v>
          </cell>
          <cell r="C888">
            <v>16480</v>
          </cell>
          <cell r="D888" t="str">
            <v>16480</v>
          </cell>
          <cell r="E888" t="str">
            <v>Distribution Construction  Waltham</v>
          </cell>
          <cell r="F888" t="str">
            <v>Electric Operations</v>
          </cell>
          <cell r="G888" t="str">
            <v>Distribution Construction</v>
          </cell>
          <cell r="H888" t="str">
            <v>120</v>
          </cell>
          <cell r="I888" t="str">
            <v>CL</v>
          </cell>
          <cell r="J888">
            <v>362037.98</v>
          </cell>
          <cell r="M888">
            <v>-767029.88</v>
          </cell>
        </row>
        <row r="889">
          <cell r="A889" t="str">
            <v>CAP</v>
          </cell>
          <cell r="B889" t="str">
            <v>Kearns, Robert A</v>
          </cell>
          <cell r="C889">
            <v>16480</v>
          </cell>
          <cell r="D889" t="str">
            <v>16480</v>
          </cell>
          <cell r="E889" t="str">
            <v>Contract Mgmt</v>
          </cell>
          <cell r="F889" t="str">
            <v>Electric Operations</v>
          </cell>
          <cell r="G889" t="str">
            <v>Distribution Construction</v>
          </cell>
          <cell r="H889" t="str">
            <v>120</v>
          </cell>
          <cell r="I889" t="str">
            <v>CM</v>
          </cell>
          <cell r="K889">
            <v>206920.01</v>
          </cell>
        </row>
        <row r="890">
          <cell r="A890" t="str">
            <v>CAP</v>
          </cell>
          <cell r="B890" t="str">
            <v>Kearns, Robert A</v>
          </cell>
          <cell r="C890">
            <v>16480</v>
          </cell>
          <cell r="D890" t="str">
            <v>16480</v>
          </cell>
          <cell r="E890" t="str">
            <v>Contracts Management</v>
          </cell>
          <cell r="F890" t="str">
            <v>Electric Operations</v>
          </cell>
          <cell r="G890" t="str">
            <v>Distribution Construction</v>
          </cell>
          <cell r="H890" t="str">
            <v>120</v>
          </cell>
          <cell r="I890" t="str">
            <v>CM</v>
          </cell>
          <cell r="L890">
            <v>238040.23</v>
          </cell>
        </row>
        <row r="891">
          <cell r="A891" t="str">
            <v>CAP</v>
          </cell>
          <cell r="B891" t="str">
            <v>Kearns, Robert A</v>
          </cell>
          <cell r="C891">
            <v>16480</v>
          </cell>
          <cell r="D891" t="str">
            <v>16480</v>
          </cell>
          <cell r="E891" t="str">
            <v>Distribution Construction  Waltham</v>
          </cell>
          <cell r="F891" t="str">
            <v>Electric Operations</v>
          </cell>
          <cell r="G891" t="str">
            <v>Distribution Construction</v>
          </cell>
          <cell r="H891" t="str">
            <v>120</v>
          </cell>
          <cell r="I891" t="str">
            <v>CM</v>
          </cell>
          <cell r="J891">
            <v>365314.06</v>
          </cell>
        </row>
        <row r="892">
          <cell r="A892" t="str">
            <v>CAP</v>
          </cell>
          <cell r="B892" t="str">
            <v>Kearns, Robert A</v>
          </cell>
          <cell r="C892">
            <v>16480</v>
          </cell>
          <cell r="D892" t="str">
            <v>16480</v>
          </cell>
          <cell r="E892" t="str">
            <v>Distribution Construction  Waltham</v>
          </cell>
          <cell r="F892" t="str">
            <v>Electric Operations</v>
          </cell>
          <cell r="G892" t="str">
            <v>Distribution Construction</v>
          </cell>
          <cell r="H892" t="str">
            <v>120</v>
          </cell>
          <cell r="I892" t="str">
            <v>CO</v>
          </cell>
          <cell r="J892">
            <v>44.78</v>
          </cell>
        </row>
        <row r="893">
          <cell r="A893" t="str">
            <v>CAP</v>
          </cell>
          <cell r="B893" t="str">
            <v>Kearns, Robert A</v>
          </cell>
          <cell r="C893">
            <v>16480</v>
          </cell>
          <cell r="D893" t="str">
            <v>16480</v>
          </cell>
          <cell r="E893" t="str">
            <v>Contract Mgmt</v>
          </cell>
          <cell r="F893" t="str">
            <v>Electric Operations</v>
          </cell>
          <cell r="G893" t="str">
            <v>Distribution Construction</v>
          </cell>
          <cell r="H893" t="str">
            <v>120</v>
          </cell>
          <cell r="I893" t="str">
            <v>CT</v>
          </cell>
          <cell r="K893">
            <v>7775.29</v>
          </cell>
        </row>
        <row r="894">
          <cell r="A894" t="str">
            <v>CAP</v>
          </cell>
          <cell r="B894" t="str">
            <v>Kearns, Robert A</v>
          </cell>
          <cell r="C894">
            <v>16480</v>
          </cell>
          <cell r="D894" t="str">
            <v>16480</v>
          </cell>
          <cell r="E894" t="str">
            <v>Contracts Management</v>
          </cell>
          <cell r="F894" t="str">
            <v>Electric Operations</v>
          </cell>
          <cell r="G894" t="str">
            <v>Distribution Construction</v>
          </cell>
          <cell r="H894" t="str">
            <v>120</v>
          </cell>
          <cell r="I894" t="str">
            <v>CT</v>
          </cell>
          <cell r="L894">
            <v>4434.1499999999996</v>
          </cell>
        </row>
        <row r="895">
          <cell r="A895" t="str">
            <v>CAP</v>
          </cell>
          <cell r="B895" t="str">
            <v>Kearns, Robert A</v>
          </cell>
          <cell r="C895">
            <v>16480</v>
          </cell>
          <cell r="D895" t="str">
            <v>16480</v>
          </cell>
          <cell r="E895" t="str">
            <v>Distribution Construction  Waltham</v>
          </cell>
          <cell r="F895" t="str">
            <v>Electric Operations</v>
          </cell>
          <cell r="G895" t="str">
            <v>Distribution Construction</v>
          </cell>
          <cell r="H895" t="str">
            <v>120</v>
          </cell>
          <cell r="I895" t="str">
            <v>CT</v>
          </cell>
          <cell r="J895">
            <v>166620.48000000001</v>
          </cell>
        </row>
        <row r="896">
          <cell r="A896" t="str">
            <v>O&amp;M</v>
          </cell>
          <cell r="B896" t="str">
            <v>Kearns, Robert A</v>
          </cell>
          <cell r="C896">
            <v>16480</v>
          </cell>
          <cell r="D896" t="str">
            <v>16480</v>
          </cell>
          <cell r="E896" t="str">
            <v>Contracts Management</v>
          </cell>
          <cell r="F896" t="str">
            <v>Electric Operations</v>
          </cell>
          <cell r="G896" t="str">
            <v>Distribution Construction</v>
          </cell>
          <cell r="H896" t="str">
            <v>120</v>
          </cell>
          <cell r="I896" t="str">
            <v>IT</v>
          </cell>
          <cell r="L896">
            <v>6134.24</v>
          </cell>
        </row>
        <row r="897">
          <cell r="A897" t="str">
            <v>O&amp;M</v>
          </cell>
          <cell r="B897" t="str">
            <v>Kearns, Robert A</v>
          </cell>
          <cell r="C897">
            <v>16480</v>
          </cell>
          <cell r="D897" t="str">
            <v>16480</v>
          </cell>
          <cell r="E897" t="str">
            <v>Distribution Construction  Waltham</v>
          </cell>
          <cell r="F897" t="str">
            <v>Electric Operations</v>
          </cell>
          <cell r="G897" t="str">
            <v>Distribution Construction</v>
          </cell>
          <cell r="H897" t="str">
            <v>120</v>
          </cell>
          <cell r="I897" t="str">
            <v>IT</v>
          </cell>
          <cell r="J897">
            <v>2813.5</v>
          </cell>
        </row>
        <row r="898">
          <cell r="A898" t="str">
            <v>O&amp;M</v>
          </cell>
          <cell r="B898" t="str">
            <v>Kearns, Robert A</v>
          </cell>
          <cell r="C898">
            <v>16480</v>
          </cell>
          <cell r="D898" t="str">
            <v>16480</v>
          </cell>
          <cell r="E898" t="str">
            <v>Contracts Management</v>
          </cell>
          <cell r="F898" t="str">
            <v>Electric Operations</v>
          </cell>
          <cell r="G898" t="str">
            <v>Distribution Construction</v>
          </cell>
          <cell r="H898" t="str">
            <v>120</v>
          </cell>
          <cell r="I898" t="str">
            <v>LT</v>
          </cell>
          <cell r="L898">
            <v>124024.32000000001</v>
          </cell>
        </row>
        <row r="899">
          <cell r="A899" t="str">
            <v>O&amp;M</v>
          </cell>
          <cell r="B899" t="str">
            <v>Kearns, Robert A</v>
          </cell>
          <cell r="C899">
            <v>16480</v>
          </cell>
          <cell r="D899" t="str">
            <v>16480</v>
          </cell>
          <cell r="E899" t="str">
            <v>Distribution Construction  Waltham</v>
          </cell>
          <cell r="F899" t="str">
            <v>Electric Operations</v>
          </cell>
          <cell r="G899" t="str">
            <v>Distribution Construction</v>
          </cell>
          <cell r="H899" t="str">
            <v>120</v>
          </cell>
          <cell r="I899" t="str">
            <v>LT</v>
          </cell>
          <cell r="J899">
            <v>13943.6</v>
          </cell>
        </row>
        <row r="900">
          <cell r="A900" t="str">
            <v>O&amp;M</v>
          </cell>
          <cell r="B900" t="str">
            <v>Kearns, Robert A</v>
          </cell>
          <cell r="C900">
            <v>16480</v>
          </cell>
          <cell r="D900" t="str">
            <v>16480</v>
          </cell>
          <cell r="E900" t="str">
            <v>Contracts Management</v>
          </cell>
          <cell r="F900" t="str">
            <v>Electric Operations</v>
          </cell>
          <cell r="G900" t="str">
            <v>Distribution Construction</v>
          </cell>
          <cell r="H900" t="str">
            <v>120</v>
          </cell>
          <cell r="I900" t="str">
            <v>MT</v>
          </cell>
          <cell r="L900">
            <v>127.16</v>
          </cell>
          <cell r="M900">
            <v>-900</v>
          </cell>
        </row>
        <row r="901">
          <cell r="A901" t="str">
            <v>O&amp;M</v>
          </cell>
          <cell r="B901" t="str">
            <v>Kearns, Robert A</v>
          </cell>
          <cell r="C901">
            <v>16480</v>
          </cell>
          <cell r="D901" t="str">
            <v>16480</v>
          </cell>
          <cell r="E901" t="str">
            <v>Distribution Construction  Waltham</v>
          </cell>
          <cell r="F901" t="str">
            <v>Electric Operations</v>
          </cell>
          <cell r="G901" t="str">
            <v>Distribution Construction</v>
          </cell>
          <cell r="H901" t="str">
            <v>120</v>
          </cell>
          <cell r="I901" t="str">
            <v>MT</v>
          </cell>
          <cell r="J901">
            <v>11651.23</v>
          </cell>
          <cell r="K901">
            <v>183.48</v>
          </cell>
        </row>
        <row r="902">
          <cell r="A902" t="str">
            <v>O&amp;M</v>
          </cell>
          <cell r="B902" t="str">
            <v>Kearns, Robert A</v>
          </cell>
          <cell r="C902">
            <v>16480</v>
          </cell>
          <cell r="D902" t="str">
            <v>16480</v>
          </cell>
          <cell r="E902" t="str">
            <v>Contracts Management</v>
          </cell>
          <cell r="F902" t="str">
            <v>Electric Operations</v>
          </cell>
          <cell r="G902" t="str">
            <v>Distribution Construction</v>
          </cell>
          <cell r="H902" t="str">
            <v>120</v>
          </cell>
          <cell r="I902" t="str">
            <v>OT</v>
          </cell>
          <cell r="L902">
            <v>26.84</v>
          </cell>
        </row>
        <row r="903">
          <cell r="A903" t="str">
            <v>O&amp;M</v>
          </cell>
          <cell r="B903" t="str">
            <v>Kearns, Robert A</v>
          </cell>
          <cell r="C903">
            <v>16480</v>
          </cell>
          <cell r="D903" t="str">
            <v>16480</v>
          </cell>
          <cell r="E903" t="str">
            <v>Contracts Management</v>
          </cell>
          <cell r="F903" t="str">
            <v>Electric Operations</v>
          </cell>
          <cell r="G903" t="str">
            <v>Distribution Construction</v>
          </cell>
          <cell r="H903" t="str">
            <v>120</v>
          </cell>
          <cell r="I903" t="str">
            <v>TT</v>
          </cell>
          <cell r="L903">
            <v>65.16</v>
          </cell>
        </row>
        <row r="904">
          <cell r="A904" t="str">
            <v>O&amp;M</v>
          </cell>
          <cell r="B904" t="str">
            <v>Kearns, Robert A</v>
          </cell>
          <cell r="C904">
            <v>16480</v>
          </cell>
          <cell r="D904" t="str">
            <v>16480</v>
          </cell>
          <cell r="E904" t="str">
            <v>Distribution Construction  Waltham</v>
          </cell>
          <cell r="F904" t="str">
            <v>Electric Operations</v>
          </cell>
          <cell r="G904" t="str">
            <v>Distribution Construction</v>
          </cell>
          <cell r="H904" t="str">
            <v>120</v>
          </cell>
          <cell r="I904" t="str">
            <v>TT</v>
          </cell>
          <cell r="J904">
            <v>4496.1899999999996</v>
          </cell>
          <cell r="M904">
            <v>51175.33</v>
          </cell>
        </row>
        <row r="905">
          <cell r="A905" t="str">
            <v>O&amp;M</v>
          </cell>
          <cell r="C905">
            <v>16485</v>
          </cell>
          <cell r="D905" t="str">
            <v>16485</v>
          </cell>
          <cell r="E905" t="str">
            <v>Transmission Construction Framingham</v>
          </cell>
          <cell r="H905" t="str">
            <v>120</v>
          </cell>
          <cell r="I905" t="str">
            <v>BT</v>
          </cell>
          <cell r="J905">
            <v>1021.78</v>
          </cell>
          <cell r="L905">
            <v>336.24</v>
          </cell>
        </row>
        <row r="906">
          <cell r="A906" t="str">
            <v>CAP</v>
          </cell>
          <cell r="C906">
            <v>16485</v>
          </cell>
          <cell r="D906" t="str">
            <v>16485</v>
          </cell>
          <cell r="E906" t="str">
            <v>Transmission Construction Framingham</v>
          </cell>
          <cell r="H906" t="str">
            <v>120</v>
          </cell>
          <cell r="I906" t="str">
            <v>CB</v>
          </cell>
          <cell r="J906">
            <v>9390.39</v>
          </cell>
          <cell r="K906">
            <v>207.6</v>
          </cell>
          <cell r="M906">
            <v>1165693.3600000001</v>
          </cell>
        </row>
        <row r="907">
          <cell r="A907" t="str">
            <v>CAP</v>
          </cell>
          <cell r="C907">
            <v>16485</v>
          </cell>
          <cell r="D907" t="str">
            <v>16485</v>
          </cell>
          <cell r="E907" t="str">
            <v>Transmission Construction Framingham</v>
          </cell>
          <cell r="H907" t="str">
            <v>120</v>
          </cell>
          <cell r="I907" t="str">
            <v>CI</v>
          </cell>
          <cell r="J907">
            <v>16510</v>
          </cell>
          <cell r="M907">
            <v>0</v>
          </cell>
        </row>
        <row r="908">
          <cell r="A908" t="str">
            <v>CAP</v>
          </cell>
          <cell r="C908">
            <v>16485</v>
          </cell>
          <cell r="D908" t="str">
            <v>16485</v>
          </cell>
          <cell r="E908" t="str">
            <v>Transmission Construction Framingham</v>
          </cell>
          <cell r="H908" t="str">
            <v>120</v>
          </cell>
          <cell r="I908" t="str">
            <v>CL</v>
          </cell>
          <cell r="J908">
            <v>22847.040000000001</v>
          </cell>
          <cell r="K908">
            <v>471.84</v>
          </cell>
        </row>
        <row r="909">
          <cell r="A909" t="str">
            <v>CAP</v>
          </cell>
          <cell r="C909">
            <v>16485</v>
          </cell>
          <cell r="D909" t="str">
            <v>16485</v>
          </cell>
          <cell r="E909" t="str">
            <v>Transmission Construction Framingham</v>
          </cell>
          <cell r="H909" t="str">
            <v>120</v>
          </cell>
          <cell r="I909" t="str">
            <v>CM</v>
          </cell>
          <cell r="J909">
            <v>624</v>
          </cell>
        </row>
        <row r="910">
          <cell r="A910" t="str">
            <v>CAP</v>
          </cell>
          <cell r="C910">
            <v>16485</v>
          </cell>
          <cell r="D910" t="str">
            <v>16485</v>
          </cell>
          <cell r="E910" t="str">
            <v>Transmission Construction Framingham</v>
          </cell>
          <cell r="H910" t="str">
            <v>120</v>
          </cell>
          <cell r="I910" t="str">
            <v>CT</v>
          </cell>
          <cell r="J910">
            <v>17431.59</v>
          </cell>
        </row>
        <row r="911">
          <cell r="A911" t="str">
            <v>O&amp;M</v>
          </cell>
          <cell r="C911">
            <v>16485</v>
          </cell>
          <cell r="D911" t="str">
            <v>16485</v>
          </cell>
          <cell r="E911" t="str">
            <v>Transmission Construction Framingham</v>
          </cell>
          <cell r="H911" t="str">
            <v>120</v>
          </cell>
          <cell r="I911" t="str">
            <v>IT</v>
          </cell>
          <cell r="J911">
            <v>13641.28</v>
          </cell>
        </row>
        <row r="912">
          <cell r="A912" t="str">
            <v>O&amp;M</v>
          </cell>
          <cell r="C912">
            <v>16485</v>
          </cell>
          <cell r="D912" t="str">
            <v>16485</v>
          </cell>
          <cell r="E912" t="str">
            <v>Transmission Construction Framingham</v>
          </cell>
          <cell r="H912" t="str">
            <v>120</v>
          </cell>
          <cell r="I912" t="str">
            <v>LT</v>
          </cell>
          <cell r="J912">
            <v>2913.79</v>
          </cell>
          <cell r="L912">
            <v>960.64</v>
          </cell>
        </row>
        <row r="913">
          <cell r="A913" t="str">
            <v>O&amp;M</v>
          </cell>
          <cell r="C913">
            <v>16485</v>
          </cell>
          <cell r="D913" t="str">
            <v>16485</v>
          </cell>
          <cell r="E913" t="str">
            <v>Transmission Construction Framingham</v>
          </cell>
          <cell r="H913" t="str">
            <v>120</v>
          </cell>
          <cell r="I913" t="str">
            <v>OT</v>
          </cell>
          <cell r="L913">
            <v>-327.98</v>
          </cell>
        </row>
        <row r="914">
          <cell r="A914" t="str">
            <v>O&amp;M</v>
          </cell>
          <cell r="C914">
            <v>16485</v>
          </cell>
          <cell r="D914" t="str">
            <v>16485</v>
          </cell>
          <cell r="E914" t="str">
            <v>Transmission Construction Framingham</v>
          </cell>
          <cell r="H914" t="str">
            <v>120</v>
          </cell>
          <cell r="I914" t="str">
            <v>TT</v>
          </cell>
          <cell r="J914">
            <v>5508.56</v>
          </cell>
          <cell r="M914">
            <v>198007.15</v>
          </cell>
        </row>
        <row r="915">
          <cell r="A915" t="str">
            <v>O&amp;M</v>
          </cell>
          <cell r="C915">
            <v>16490</v>
          </cell>
          <cell r="D915" t="str">
            <v>16490</v>
          </cell>
          <cell r="E915" t="str">
            <v>Transmission Construction Walpole</v>
          </cell>
          <cell r="H915" t="str">
            <v>120</v>
          </cell>
          <cell r="I915" t="str">
            <v>BT</v>
          </cell>
          <cell r="J915">
            <v>1122.74</v>
          </cell>
        </row>
        <row r="916">
          <cell r="A916" t="str">
            <v>CAP</v>
          </cell>
          <cell r="C916">
            <v>16490</v>
          </cell>
          <cell r="D916" t="str">
            <v>16490</v>
          </cell>
          <cell r="E916" t="str">
            <v>Transmission Construction Walpole</v>
          </cell>
          <cell r="H916" t="str">
            <v>120</v>
          </cell>
          <cell r="I916" t="str">
            <v>CB</v>
          </cell>
          <cell r="J916">
            <v>67751.539999999994</v>
          </cell>
          <cell r="K916">
            <v>0</v>
          </cell>
        </row>
        <row r="917">
          <cell r="A917" t="str">
            <v>CAP</v>
          </cell>
          <cell r="C917">
            <v>16490</v>
          </cell>
          <cell r="D917" t="str">
            <v>16490</v>
          </cell>
          <cell r="E917" t="str">
            <v>Transmission Construction Walpole</v>
          </cell>
          <cell r="H917" t="str">
            <v>120</v>
          </cell>
          <cell r="I917" t="str">
            <v>CI</v>
          </cell>
          <cell r="J917">
            <v>3736366.76</v>
          </cell>
          <cell r="K917">
            <v>80</v>
          </cell>
        </row>
        <row r="918">
          <cell r="A918" t="str">
            <v>CAP</v>
          </cell>
          <cell r="C918">
            <v>16490</v>
          </cell>
          <cell r="D918" t="str">
            <v>16490</v>
          </cell>
          <cell r="E918" t="str">
            <v>Transmission Construction Walpole</v>
          </cell>
          <cell r="H918" t="str">
            <v>120</v>
          </cell>
          <cell r="I918" t="str">
            <v>CL</v>
          </cell>
          <cell r="J918">
            <v>153860.49</v>
          </cell>
          <cell r="K918">
            <v>0</v>
          </cell>
        </row>
        <row r="919">
          <cell r="A919" t="str">
            <v>CAP</v>
          </cell>
          <cell r="C919">
            <v>16490</v>
          </cell>
          <cell r="D919" t="str">
            <v>16490</v>
          </cell>
          <cell r="E919" t="str">
            <v>Transmission Construction Walpole</v>
          </cell>
          <cell r="H919" t="str">
            <v>120</v>
          </cell>
          <cell r="I919" t="str">
            <v>CM</v>
          </cell>
          <cell r="J919">
            <v>89381.91</v>
          </cell>
          <cell r="L919">
            <v>503.54</v>
          </cell>
        </row>
        <row r="920">
          <cell r="A920" t="str">
            <v>CAP</v>
          </cell>
          <cell r="C920">
            <v>16490</v>
          </cell>
          <cell r="D920" t="str">
            <v>16490</v>
          </cell>
          <cell r="E920" t="str">
            <v>Transmission Construction Walpole</v>
          </cell>
          <cell r="H920" t="str">
            <v>120</v>
          </cell>
          <cell r="I920" t="str">
            <v>CO</v>
          </cell>
          <cell r="J920">
            <v>1406.08</v>
          </cell>
        </row>
        <row r="921">
          <cell r="A921" t="str">
            <v>CAP</v>
          </cell>
          <cell r="C921">
            <v>16490</v>
          </cell>
          <cell r="D921" t="str">
            <v>16490</v>
          </cell>
          <cell r="E921" t="str">
            <v>Transmission Construction Walpole</v>
          </cell>
          <cell r="H921" t="str">
            <v>120</v>
          </cell>
          <cell r="I921" t="str">
            <v>CT</v>
          </cell>
          <cell r="J921">
            <v>102239.78</v>
          </cell>
          <cell r="K921">
            <v>217.53</v>
          </cell>
          <cell r="L921">
            <v>599.91999999999996</v>
          </cell>
        </row>
        <row r="922">
          <cell r="A922" t="str">
            <v>O&amp;M</v>
          </cell>
          <cell r="C922">
            <v>16490</v>
          </cell>
          <cell r="D922" t="str">
            <v>16490</v>
          </cell>
          <cell r="E922" t="str">
            <v>Transmission Construction Walpole</v>
          </cell>
          <cell r="H922" t="str">
            <v>120</v>
          </cell>
          <cell r="I922" t="str">
            <v>IT</v>
          </cell>
          <cell r="K922">
            <v>29.08</v>
          </cell>
        </row>
        <row r="923">
          <cell r="A923" t="str">
            <v>O&amp;M</v>
          </cell>
          <cell r="C923">
            <v>16490</v>
          </cell>
          <cell r="D923" t="str">
            <v>16490</v>
          </cell>
          <cell r="E923" t="str">
            <v>Transmission Construction Walpole</v>
          </cell>
          <cell r="H923" t="str">
            <v>120</v>
          </cell>
          <cell r="I923" t="str">
            <v>LT</v>
          </cell>
          <cell r="J923">
            <v>3207.79</v>
          </cell>
        </row>
        <row r="924">
          <cell r="A924" t="str">
            <v>O&amp;M</v>
          </cell>
          <cell r="C924">
            <v>16490</v>
          </cell>
          <cell r="D924" t="str">
            <v>16490</v>
          </cell>
          <cell r="E924" t="str">
            <v>Transmission Construction Walpole</v>
          </cell>
          <cell r="H924" t="str">
            <v>120</v>
          </cell>
          <cell r="I924" t="str">
            <v>TT</v>
          </cell>
          <cell r="J924">
            <v>234.29</v>
          </cell>
          <cell r="M924">
            <v>72009.73</v>
          </cell>
        </row>
        <row r="925">
          <cell r="A925" t="str">
            <v>O&amp;M</v>
          </cell>
          <cell r="C925">
            <v>16495</v>
          </cell>
          <cell r="D925" t="str">
            <v>16495</v>
          </cell>
          <cell r="E925" t="str">
            <v>Transmission Construction Waltham</v>
          </cell>
          <cell r="H925" t="str">
            <v>120</v>
          </cell>
          <cell r="I925" t="str">
            <v>BT</v>
          </cell>
          <cell r="J925">
            <v>34912.86</v>
          </cell>
          <cell r="K925">
            <v>210.82</v>
          </cell>
        </row>
        <row r="926">
          <cell r="A926" t="str">
            <v>CAP</v>
          </cell>
          <cell r="C926">
            <v>16495</v>
          </cell>
          <cell r="D926" t="str">
            <v>16495</v>
          </cell>
          <cell r="E926" t="str">
            <v>Transmission Construction Waltham</v>
          </cell>
          <cell r="H926" t="str">
            <v>120</v>
          </cell>
          <cell r="I926" t="str">
            <v>CB</v>
          </cell>
          <cell r="J926">
            <v>6610.95</v>
          </cell>
        </row>
        <row r="927">
          <cell r="A927" t="str">
            <v>CAP</v>
          </cell>
          <cell r="C927">
            <v>16495</v>
          </cell>
          <cell r="D927" t="str">
            <v>16495</v>
          </cell>
          <cell r="E927" t="str">
            <v>Transmission Construction Waltham</v>
          </cell>
          <cell r="H927" t="str">
            <v>120</v>
          </cell>
          <cell r="I927" t="str">
            <v>CI</v>
          </cell>
          <cell r="J927">
            <v>236245.49</v>
          </cell>
          <cell r="K927">
            <v>0</v>
          </cell>
        </row>
        <row r="928">
          <cell r="A928" t="str">
            <v>CAP</v>
          </cell>
          <cell r="C928">
            <v>16495</v>
          </cell>
          <cell r="D928" t="str">
            <v>16495</v>
          </cell>
          <cell r="E928" t="str">
            <v>Transmission Construction Waltham</v>
          </cell>
          <cell r="H928" t="str">
            <v>120</v>
          </cell>
          <cell r="I928" t="str">
            <v>CL</v>
          </cell>
          <cell r="J928">
            <v>15036.33</v>
          </cell>
        </row>
        <row r="929">
          <cell r="A929" t="str">
            <v>CAP</v>
          </cell>
          <cell r="C929">
            <v>16495</v>
          </cell>
          <cell r="D929" t="str">
            <v>16495</v>
          </cell>
          <cell r="E929" t="str">
            <v>Transmission Construction Waltham</v>
          </cell>
          <cell r="H929" t="str">
            <v>120</v>
          </cell>
          <cell r="I929" t="str">
            <v>CM</v>
          </cell>
          <cell r="J929">
            <v>36469.14</v>
          </cell>
          <cell r="K929">
            <v>0</v>
          </cell>
        </row>
        <row r="930">
          <cell r="A930" t="str">
            <v>CAP</v>
          </cell>
          <cell r="C930">
            <v>16495</v>
          </cell>
          <cell r="D930" t="str">
            <v>16495</v>
          </cell>
          <cell r="E930" t="str">
            <v>Transmission Construction Waltham</v>
          </cell>
          <cell r="H930" t="str">
            <v>120</v>
          </cell>
          <cell r="I930" t="str">
            <v>CO</v>
          </cell>
          <cell r="J930">
            <v>212.21</v>
          </cell>
        </row>
        <row r="931">
          <cell r="A931" t="str">
            <v>CAP</v>
          </cell>
          <cell r="C931">
            <v>16495</v>
          </cell>
          <cell r="D931" t="str">
            <v>16495</v>
          </cell>
          <cell r="E931" t="str">
            <v>Transmission Construction Waltham</v>
          </cell>
          <cell r="H931" t="str">
            <v>120</v>
          </cell>
          <cell r="I931" t="str">
            <v>CT</v>
          </cell>
          <cell r="J931">
            <v>9552.32</v>
          </cell>
          <cell r="K931">
            <v>598.32000000000005</v>
          </cell>
        </row>
        <row r="932">
          <cell r="A932" t="str">
            <v>O&amp;M</v>
          </cell>
          <cell r="C932">
            <v>16495</v>
          </cell>
          <cell r="D932" t="str">
            <v>16495</v>
          </cell>
          <cell r="E932" t="str">
            <v>Transmission Construction Waltham</v>
          </cell>
          <cell r="H932" t="str">
            <v>120</v>
          </cell>
          <cell r="I932" t="str">
            <v>IT</v>
          </cell>
          <cell r="J932">
            <v>147132.79</v>
          </cell>
          <cell r="K932">
            <v>-105619.15</v>
          </cell>
        </row>
        <row r="933">
          <cell r="A933" t="str">
            <v>O&amp;M</v>
          </cell>
          <cell r="C933">
            <v>16495</v>
          </cell>
          <cell r="D933" t="str">
            <v>16495</v>
          </cell>
          <cell r="E933" t="str">
            <v>Transmission Construction Waltham</v>
          </cell>
          <cell r="H933" t="str">
            <v>120</v>
          </cell>
          <cell r="I933" t="str">
            <v>LT</v>
          </cell>
          <cell r="J933">
            <v>94661.37</v>
          </cell>
          <cell r="K933">
            <v>602.36</v>
          </cell>
        </row>
        <row r="934">
          <cell r="A934" t="str">
            <v>O&amp;M</v>
          </cell>
          <cell r="C934">
            <v>16495</v>
          </cell>
          <cell r="D934" t="str">
            <v>16495</v>
          </cell>
          <cell r="E934" t="str">
            <v>Transmission Construction Waltham</v>
          </cell>
          <cell r="H934" t="str">
            <v>120</v>
          </cell>
          <cell r="I934" t="str">
            <v>MT</v>
          </cell>
          <cell r="J934">
            <v>2969.24</v>
          </cell>
        </row>
        <row r="935">
          <cell r="A935" t="str">
            <v>O&amp;M</v>
          </cell>
          <cell r="C935">
            <v>16495</v>
          </cell>
          <cell r="D935" t="str">
            <v>16495</v>
          </cell>
          <cell r="E935" t="str">
            <v>Transmission Construction Waltham</v>
          </cell>
          <cell r="H935" t="str">
            <v>120</v>
          </cell>
          <cell r="I935" t="str">
            <v>TT</v>
          </cell>
          <cell r="J935">
            <v>54093.07</v>
          </cell>
          <cell r="M935">
            <v>55677.05</v>
          </cell>
        </row>
        <row r="936">
          <cell r="A936" t="str">
            <v>O&amp;M</v>
          </cell>
          <cell r="B936" t="str">
            <v>Vaitkus,Paul D</v>
          </cell>
          <cell r="C936">
            <v>16500</v>
          </cell>
          <cell r="D936" t="str">
            <v>16500</v>
          </cell>
          <cell r="E936" t="str">
            <v>Engineering VP</v>
          </cell>
          <cell r="F936" t="str">
            <v>Engineering</v>
          </cell>
          <cell r="G936" t="str">
            <v>Engineering VP</v>
          </cell>
          <cell r="H936" t="str">
            <v>120</v>
          </cell>
          <cell r="I936" t="str">
            <v>BT</v>
          </cell>
          <cell r="L936">
            <v>1242.4000000000001</v>
          </cell>
        </row>
        <row r="937">
          <cell r="A937" t="str">
            <v>O&amp;M</v>
          </cell>
          <cell r="B937" t="str">
            <v>Vaitkus,Paul D</v>
          </cell>
          <cell r="C937">
            <v>16500</v>
          </cell>
          <cell r="D937" t="str">
            <v>16500</v>
          </cell>
          <cell r="E937" t="str">
            <v>G8 - Asset Management VP</v>
          </cell>
          <cell r="F937" t="str">
            <v>Engineering</v>
          </cell>
          <cell r="G937" t="str">
            <v>Engineering VP</v>
          </cell>
          <cell r="H937" t="str">
            <v>120</v>
          </cell>
          <cell r="I937" t="str">
            <v>BT</v>
          </cell>
          <cell r="J937">
            <v>67609.899999999994</v>
          </cell>
          <cell r="K937">
            <v>40527.46</v>
          </cell>
          <cell r="M937">
            <v>21295.45</v>
          </cell>
        </row>
        <row r="938">
          <cell r="A938" t="str">
            <v>O&amp;M</v>
          </cell>
          <cell r="B938" t="str">
            <v>Vaitkus,Paul D</v>
          </cell>
          <cell r="C938">
            <v>16500</v>
          </cell>
          <cell r="D938" t="str">
            <v>16500</v>
          </cell>
          <cell r="E938" t="str">
            <v>Engineering VP</v>
          </cell>
          <cell r="F938" t="str">
            <v>Engineering</v>
          </cell>
          <cell r="G938" t="str">
            <v>Engineering VP</v>
          </cell>
          <cell r="H938" t="str">
            <v>120</v>
          </cell>
          <cell r="I938" t="str">
            <v>IT</v>
          </cell>
          <cell r="L938">
            <v>-4661.4399999999996</v>
          </cell>
        </row>
        <row r="939">
          <cell r="A939" t="str">
            <v>O&amp;M</v>
          </cell>
          <cell r="B939" t="str">
            <v>Vaitkus,Paul D</v>
          </cell>
          <cell r="C939">
            <v>16500</v>
          </cell>
          <cell r="D939" t="str">
            <v>16500</v>
          </cell>
          <cell r="E939" t="str">
            <v>G8 - Asset Management VP</v>
          </cell>
          <cell r="F939" t="str">
            <v>Engineering</v>
          </cell>
          <cell r="G939" t="str">
            <v>Engineering VP</v>
          </cell>
          <cell r="H939" t="str">
            <v>120</v>
          </cell>
          <cell r="I939" t="str">
            <v>IT</v>
          </cell>
          <cell r="J939">
            <v>-8438.51</v>
          </cell>
          <cell r="K939">
            <v>844286.67</v>
          </cell>
        </row>
        <row r="940">
          <cell r="A940" t="str">
            <v>O&amp;M</v>
          </cell>
          <cell r="B940" t="str">
            <v>Vaitkus,Paul D</v>
          </cell>
          <cell r="C940">
            <v>16500</v>
          </cell>
          <cell r="D940" t="str">
            <v>16500</v>
          </cell>
          <cell r="E940" t="str">
            <v>Engineering VP</v>
          </cell>
          <cell r="F940" t="str">
            <v>Engineering</v>
          </cell>
          <cell r="G940" t="str">
            <v>Engineering VP</v>
          </cell>
          <cell r="H940" t="str">
            <v>120</v>
          </cell>
          <cell r="I940" t="str">
            <v>LT</v>
          </cell>
          <cell r="L940">
            <v>3549.6</v>
          </cell>
          <cell r="M940">
            <v>3522.07</v>
          </cell>
        </row>
        <row r="941">
          <cell r="A941" t="str">
            <v>O&amp;M</v>
          </cell>
          <cell r="B941" t="str">
            <v>Vaitkus,Paul D</v>
          </cell>
          <cell r="C941">
            <v>16500</v>
          </cell>
          <cell r="D941" t="str">
            <v>16500</v>
          </cell>
          <cell r="E941" t="str">
            <v>G8 - Asset Management VP</v>
          </cell>
          <cell r="F941" t="str">
            <v>Engineering</v>
          </cell>
          <cell r="G941" t="str">
            <v>Engineering VP</v>
          </cell>
          <cell r="H941" t="str">
            <v>120</v>
          </cell>
          <cell r="I941" t="str">
            <v>LT</v>
          </cell>
          <cell r="J941">
            <v>229816.47</v>
          </cell>
          <cell r="K941">
            <v>114688.97</v>
          </cell>
          <cell r="M941">
            <v>134980.51</v>
          </cell>
        </row>
        <row r="942">
          <cell r="A942" t="str">
            <v>O&amp;M</v>
          </cell>
          <cell r="B942" t="str">
            <v>Vaitkus,Paul D</v>
          </cell>
          <cell r="C942">
            <v>16500</v>
          </cell>
          <cell r="D942" t="str">
            <v>16500</v>
          </cell>
          <cell r="E942" t="str">
            <v>Engineering VP</v>
          </cell>
          <cell r="F942" t="str">
            <v>Engineering</v>
          </cell>
          <cell r="G942" t="str">
            <v>Engineering VP</v>
          </cell>
          <cell r="H942" t="str">
            <v>120</v>
          </cell>
          <cell r="I942" t="str">
            <v>MT</v>
          </cell>
        </row>
        <row r="943">
          <cell r="A943" t="str">
            <v>O&amp;M</v>
          </cell>
          <cell r="B943" t="str">
            <v>Vaitkus,Paul D</v>
          </cell>
          <cell r="C943">
            <v>16500</v>
          </cell>
          <cell r="D943" t="str">
            <v>16500</v>
          </cell>
          <cell r="E943" t="str">
            <v>Engineering VP</v>
          </cell>
          <cell r="F943" t="str">
            <v>Engineering</v>
          </cell>
          <cell r="G943" t="str">
            <v>Engineering VP</v>
          </cell>
          <cell r="H943" t="str">
            <v>120</v>
          </cell>
          <cell r="I943" t="str">
            <v>OT</v>
          </cell>
          <cell r="L943">
            <v>10791.97</v>
          </cell>
        </row>
        <row r="944">
          <cell r="A944" t="str">
            <v>O&amp;M</v>
          </cell>
          <cell r="B944" t="str">
            <v>Vaitkus,Paul D</v>
          </cell>
          <cell r="C944">
            <v>16500</v>
          </cell>
          <cell r="D944" t="str">
            <v>16500</v>
          </cell>
          <cell r="E944" t="str">
            <v>G8 - Asset Management VP</v>
          </cell>
          <cell r="F944" t="str">
            <v>Engineering</v>
          </cell>
          <cell r="G944" t="str">
            <v>Engineering VP</v>
          </cell>
          <cell r="H944" t="str">
            <v>120</v>
          </cell>
          <cell r="I944" t="str">
            <v>OT</v>
          </cell>
          <cell r="J944">
            <v>25345.59</v>
          </cell>
          <cell r="K944">
            <v>19001.14</v>
          </cell>
        </row>
        <row r="945">
          <cell r="A945" t="str">
            <v>O&amp;M</v>
          </cell>
          <cell r="B945" t="str">
            <v>Vaitkus,Paul D</v>
          </cell>
          <cell r="C945">
            <v>16500</v>
          </cell>
          <cell r="D945" t="str">
            <v>16500</v>
          </cell>
          <cell r="E945" t="str">
            <v>Engineering VP</v>
          </cell>
          <cell r="F945" t="str">
            <v>Engineering</v>
          </cell>
          <cell r="G945" t="str">
            <v>Engineering VP</v>
          </cell>
          <cell r="H945" t="str">
            <v>120</v>
          </cell>
          <cell r="I945" t="str">
            <v>TT</v>
          </cell>
        </row>
        <row r="946">
          <cell r="A946" t="str">
            <v>O&amp;M</v>
          </cell>
          <cell r="B946" t="str">
            <v>Vaitkus,Paul D</v>
          </cell>
          <cell r="C946">
            <v>16500</v>
          </cell>
          <cell r="D946" t="str">
            <v>16500</v>
          </cell>
          <cell r="E946" t="str">
            <v>G8 - Asset Management VP</v>
          </cell>
          <cell r="F946" t="str">
            <v>Engineering</v>
          </cell>
          <cell r="G946" t="str">
            <v>Engineering VP</v>
          </cell>
          <cell r="H946" t="str">
            <v>120</v>
          </cell>
          <cell r="I946" t="str">
            <v>TT</v>
          </cell>
          <cell r="K946">
            <v>116.47</v>
          </cell>
          <cell r="M946">
            <v>10483.790000000001</v>
          </cell>
        </row>
        <row r="947">
          <cell r="A947" t="str">
            <v>O&amp;M</v>
          </cell>
          <cell r="B947" t="str">
            <v>Sullivan,Gregory R</v>
          </cell>
          <cell r="C947">
            <v>16505</v>
          </cell>
          <cell r="D947" t="str">
            <v>16505</v>
          </cell>
          <cell r="E947" t="str">
            <v>Asset Strategy Transmission</v>
          </cell>
          <cell r="F947" t="str">
            <v>Engineering</v>
          </cell>
          <cell r="G947" t="str">
            <v>Transmission Engineering</v>
          </cell>
          <cell r="H947" t="str">
            <v>120</v>
          </cell>
          <cell r="I947" t="str">
            <v>BT</v>
          </cell>
          <cell r="J947">
            <v>58334.12</v>
          </cell>
          <cell r="K947">
            <v>62628.98</v>
          </cell>
          <cell r="M947">
            <v>21941.11</v>
          </cell>
        </row>
        <row r="948">
          <cell r="A948" t="str">
            <v>O&amp;M</v>
          </cell>
          <cell r="B948" t="str">
            <v>Sullivan,Gregory R</v>
          </cell>
          <cell r="C948">
            <v>16505</v>
          </cell>
          <cell r="D948" t="str">
            <v>16505</v>
          </cell>
          <cell r="E948" t="str">
            <v>Transmission Engineering</v>
          </cell>
          <cell r="F948" t="str">
            <v>Engineering</v>
          </cell>
          <cell r="G948" t="str">
            <v>Transmission Engineering</v>
          </cell>
          <cell r="H948" t="str">
            <v>120</v>
          </cell>
          <cell r="I948" t="str">
            <v>BT</v>
          </cell>
          <cell r="L948">
            <v>15826.24</v>
          </cell>
          <cell r="M948">
            <v>27055.65</v>
          </cell>
        </row>
        <row r="949">
          <cell r="A949" t="str">
            <v>CAP</v>
          </cell>
          <cell r="B949" t="str">
            <v>Sullivan,Gregory R</v>
          </cell>
          <cell r="C949">
            <v>16505</v>
          </cell>
          <cell r="D949" t="str">
            <v>16505</v>
          </cell>
          <cell r="E949" t="str">
            <v>Asset Strategy Transmission</v>
          </cell>
          <cell r="F949" t="str">
            <v>Engineering</v>
          </cell>
          <cell r="G949" t="str">
            <v>Transmission Engineering</v>
          </cell>
          <cell r="H949" t="str">
            <v>120</v>
          </cell>
          <cell r="I949" t="str">
            <v>CB</v>
          </cell>
          <cell r="J949">
            <v>8016.9</v>
          </cell>
        </row>
        <row r="950">
          <cell r="A950" t="str">
            <v>CAP</v>
          </cell>
          <cell r="B950" t="str">
            <v>Sullivan,Gregory R</v>
          </cell>
          <cell r="C950">
            <v>16505</v>
          </cell>
          <cell r="D950" t="str">
            <v>16505</v>
          </cell>
          <cell r="E950" t="str">
            <v>Transmission Engineering</v>
          </cell>
          <cell r="F950" t="str">
            <v>Engineering</v>
          </cell>
          <cell r="G950" t="str">
            <v>Transmission Engineering</v>
          </cell>
          <cell r="H950" t="str">
            <v>120</v>
          </cell>
          <cell r="I950" t="str">
            <v>CB</v>
          </cell>
        </row>
        <row r="951">
          <cell r="A951" t="str">
            <v>CAP</v>
          </cell>
          <cell r="B951" t="str">
            <v>Sullivan,Gregory R</v>
          </cell>
          <cell r="C951">
            <v>16505</v>
          </cell>
          <cell r="D951" t="str">
            <v>16505</v>
          </cell>
          <cell r="E951" t="str">
            <v>Asset Strategy Transmission</v>
          </cell>
          <cell r="F951" t="str">
            <v>Engineering</v>
          </cell>
          <cell r="G951" t="str">
            <v>Transmission Engineering</v>
          </cell>
          <cell r="H951" t="str">
            <v>120</v>
          </cell>
          <cell r="I951" t="str">
            <v>CI</v>
          </cell>
          <cell r="J951">
            <v>80.84</v>
          </cell>
        </row>
        <row r="952">
          <cell r="A952" t="str">
            <v>CAP</v>
          </cell>
          <cell r="B952" t="str">
            <v>Sullivan,Gregory R</v>
          </cell>
          <cell r="C952">
            <v>16505</v>
          </cell>
          <cell r="D952" t="str">
            <v>16505</v>
          </cell>
          <cell r="E952" t="str">
            <v>Asset Strategy Transmission</v>
          </cell>
          <cell r="F952" t="str">
            <v>Engineering</v>
          </cell>
          <cell r="G952" t="str">
            <v>Transmission Engineering</v>
          </cell>
          <cell r="H952" t="str">
            <v>120</v>
          </cell>
          <cell r="I952" t="str">
            <v>CL</v>
          </cell>
          <cell r="J952">
            <v>18463.400000000001</v>
          </cell>
        </row>
        <row r="953">
          <cell r="A953" t="str">
            <v>CAP</v>
          </cell>
          <cell r="B953" t="str">
            <v>Sullivan,Gregory R</v>
          </cell>
          <cell r="C953">
            <v>16505</v>
          </cell>
          <cell r="D953" t="str">
            <v>16505</v>
          </cell>
          <cell r="E953" t="str">
            <v>Transmission Engineering</v>
          </cell>
          <cell r="F953" t="str">
            <v>Engineering</v>
          </cell>
          <cell r="G953" t="str">
            <v>Transmission Engineering</v>
          </cell>
          <cell r="H953" t="str">
            <v>120</v>
          </cell>
          <cell r="I953" t="str">
            <v>CL</v>
          </cell>
          <cell r="M953">
            <v>5033138.62</v>
          </cell>
        </row>
        <row r="954">
          <cell r="A954" t="str">
            <v>CAP</v>
          </cell>
          <cell r="B954" t="str">
            <v>Sullivan,Gregory R</v>
          </cell>
          <cell r="C954">
            <v>16505</v>
          </cell>
          <cell r="D954" t="str">
            <v>16505</v>
          </cell>
          <cell r="E954" t="str">
            <v>Asset Strategy Transmission</v>
          </cell>
          <cell r="F954" t="str">
            <v>Engineering</v>
          </cell>
          <cell r="G954" t="str">
            <v>Transmission Engineering</v>
          </cell>
          <cell r="H954" t="str">
            <v>120</v>
          </cell>
          <cell r="I954" t="str">
            <v>CT</v>
          </cell>
          <cell r="J954">
            <v>16628.64</v>
          </cell>
        </row>
        <row r="955">
          <cell r="A955" t="str">
            <v>CAP</v>
          </cell>
          <cell r="B955" t="str">
            <v>Sullivan,Gregory R</v>
          </cell>
          <cell r="C955">
            <v>16505</v>
          </cell>
          <cell r="D955" t="str">
            <v>16505</v>
          </cell>
          <cell r="E955" t="str">
            <v>Transmission Engineering</v>
          </cell>
          <cell r="F955" t="str">
            <v>Engineering</v>
          </cell>
          <cell r="G955" t="str">
            <v>Transmission Engineering</v>
          </cell>
          <cell r="H955" t="str">
            <v>120</v>
          </cell>
          <cell r="I955" t="str">
            <v>CT</v>
          </cell>
          <cell r="M955">
            <v>5714.91</v>
          </cell>
        </row>
        <row r="956">
          <cell r="A956" t="str">
            <v>O&amp;M</v>
          </cell>
          <cell r="B956" t="str">
            <v>Sullivan,Gregory R</v>
          </cell>
          <cell r="C956">
            <v>16505</v>
          </cell>
          <cell r="D956" t="str">
            <v>16505</v>
          </cell>
          <cell r="E956" t="str">
            <v>Asset Strategy Transmission</v>
          </cell>
          <cell r="F956" t="str">
            <v>Engineering</v>
          </cell>
          <cell r="G956" t="str">
            <v>Transmission Engineering</v>
          </cell>
          <cell r="H956" t="str">
            <v>120</v>
          </cell>
          <cell r="I956" t="str">
            <v>IT</v>
          </cell>
          <cell r="J956">
            <v>373547.39</v>
          </cell>
          <cell r="K956">
            <v>272653.34999999998</v>
          </cell>
        </row>
        <row r="957">
          <cell r="A957" t="str">
            <v>O&amp;M</v>
          </cell>
          <cell r="B957" t="str">
            <v>Sullivan,Gregory R</v>
          </cell>
          <cell r="C957">
            <v>16505</v>
          </cell>
          <cell r="D957" t="str">
            <v>16505</v>
          </cell>
          <cell r="E957" t="str">
            <v>Transmission Engineering</v>
          </cell>
          <cell r="F957" t="str">
            <v>Engineering</v>
          </cell>
          <cell r="G957" t="str">
            <v>Transmission Engineering</v>
          </cell>
          <cell r="H957" t="str">
            <v>120</v>
          </cell>
          <cell r="I957" t="str">
            <v>IT</v>
          </cell>
          <cell r="L957">
            <v>271832.09999999998</v>
          </cell>
        </row>
        <row r="958">
          <cell r="A958" t="str">
            <v>O&amp;M</v>
          </cell>
          <cell r="B958" t="str">
            <v>Sullivan,Gregory R</v>
          </cell>
          <cell r="C958">
            <v>16505</v>
          </cell>
          <cell r="D958" t="str">
            <v>16505</v>
          </cell>
          <cell r="E958" t="str">
            <v>Asset Strategy Transmission</v>
          </cell>
          <cell r="F958" t="str">
            <v>Engineering</v>
          </cell>
          <cell r="G958" t="str">
            <v>Transmission Engineering</v>
          </cell>
          <cell r="H958" t="str">
            <v>120</v>
          </cell>
          <cell r="I958" t="str">
            <v>LT</v>
          </cell>
          <cell r="J958">
            <v>178746.06</v>
          </cell>
          <cell r="K958">
            <v>182135.64</v>
          </cell>
          <cell r="M958">
            <v>5062.9799999999996</v>
          </cell>
        </row>
        <row r="959">
          <cell r="A959" t="str">
            <v>O&amp;M</v>
          </cell>
          <cell r="B959" t="str">
            <v>Sullivan,Gregory R</v>
          </cell>
          <cell r="C959">
            <v>16505</v>
          </cell>
          <cell r="D959" t="str">
            <v>16505</v>
          </cell>
          <cell r="E959" t="str">
            <v>Transmission Engineering</v>
          </cell>
          <cell r="F959" t="str">
            <v>Engineering</v>
          </cell>
          <cell r="G959" t="str">
            <v>Transmission Engineering</v>
          </cell>
          <cell r="H959" t="str">
            <v>120</v>
          </cell>
          <cell r="I959" t="str">
            <v>LT</v>
          </cell>
          <cell r="L959">
            <v>39813.06</v>
          </cell>
          <cell r="M959">
            <v>410.84</v>
          </cell>
        </row>
        <row r="960">
          <cell r="A960" t="str">
            <v>O&amp;M</v>
          </cell>
          <cell r="B960" t="str">
            <v>Sullivan,Gregory R</v>
          </cell>
          <cell r="C960">
            <v>16505</v>
          </cell>
          <cell r="D960" t="str">
            <v>16505</v>
          </cell>
          <cell r="E960" t="str">
            <v>Asset Strategy Transmission</v>
          </cell>
          <cell r="F960" t="str">
            <v>Engineering</v>
          </cell>
          <cell r="G960" t="str">
            <v>Transmission Engineering</v>
          </cell>
          <cell r="H960" t="str">
            <v>120</v>
          </cell>
          <cell r="I960" t="str">
            <v>OT</v>
          </cell>
          <cell r="J960">
            <v>7474.55</v>
          </cell>
        </row>
        <row r="961">
          <cell r="A961" t="str">
            <v>O&amp;M</v>
          </cell>
          <cell r="B961" t="str">
            <v>Sullivan,Gregory R</v>
          </cell>
          <cell r="C961">
            <v>16505</v>
          </cell>
          <cell r="D961" t="str">
            <v>16505</v>
          </cell>
          <cell r="E961" t="str">
            <v>Transmission Engineering</v>
          </cell>
          <cell r="F961" t="str">
            <v>Engineering</v>
          </cell>
          <cell r="G961" t="str">
            <v>Transmission Engineering</v>
          </cell>
          <cell r="H961" t="str">
            <v>120</v>
          </cell>
          <cell r="I961" t="str">
            <v>OT</v>
          </cell>
          <cell r="M961">
            <v>3715.98</v>
          </cell>
        </row>
        <row r="962">
          <cell r="A962" t="str">
            <v>O&amp;M</v>
          </cell>
          <cell r="B962" t="str">
            <v>Sullivan,Gregory R</v>
          </cell>
          <cell r="C962">
            <v>16505</v>
          </cell>
          <cell r="D962" t="str">
            <v>16505</v>
          </cell>
          <cell r="E962" t="str">
            <v>Asset Strategy Transmission</v>
          </cell>
          <cell r="F962" t="str">
            <v>Engineering</v>
          </cell>
          <cell r="G962" t="str">
            <v>Transmission Engineering</v>
          </cell>
          <cell r="H962" t="str">
            <v>120</v>
          </cell>
          <cell r="I962" t="str">
            <v>TT</v>
          </cell>
          <cell r="J962">
            <v>2987.44</v>
          </cell>
          <cell r="K962">
            <v>1178.07</v>
          </cell>
          <cell r="M962">
            <v>62624.29</v>
          </cell>
        </row>
        <row r="963">
          <cell r="A963" t="str">
            <v>O&amp;M</v>
          </cell>
          <cell r="B963" t="str">
            <v>Sullivan,Gregory R</v>
          </cell>
          <cell r="C963">
            <v>16505</v>
          </cell>
          <cell r="D963" t="str">
            <v>16505</v>
          </cell>
          <cell r="E963" t="str">
            <v>Transmission Engineering</v>
          </cell>
          <cell r="F963" t="str">
            <v>Engineering</v>
          </cell>
          <cell r="G963" t="str">
            <v>Transmission Engineering</v>
          </cell>
          <cell r="H963" t="str">
            <v>120</v>
          </cell>
          <cell r="I963" t="str">
            <v>TT</v>
          </cell>
          <cell r="L963">
            <v>-35.97</v>
          </cell>
          <cell r="M963">
            <v>66984.94</v>
          </cell>
        </row>
        <row r="964">
          <cell r="A964" t="str">
            <v>O&amp;M</v>
          </cell>
          <cell r="B964" t="str">
            <v>Schweiger,Werner J</v>
          </cell>
          <cell r="C964">
            <v>16510</v>
          </cell>
          <cell r="D964" t="str">
            <v>16510</v>
          </cell>
          <cell r="E964" t="str">
            <v>S7 - Investment Planning</v>
          </cell>
          <cell r="F964" t="str">
            <v>Ops SVP</v>
          </cell>
          <cell r="G964" t="str">
            <v>Investment Planning</v>
          </cell>
          <cell r="H964" t="str">
            <v>120</v>
          </cell>
          <cell r="I964" t="str">
            <v>BT</v>
          </cell>
          <cell r="J964">
            <v>145514.63</v>
          </cell>
          <cell r="K964">
            <v>154768.67000000001</v>
          </cell>
          <cell r="L964">
            <v>11342.76</v>
          </cell>
          <cell r="M964">
            <v>56521.18</v>
          </cell>
        </row>
        <row r="965">
          <cell r="A965" t="str">
            <v>CAP</v>
          </cell>
          <cell r="B965" t="str">
            <v>Schweiger,Werner J</v>
          </cell>
          <cell r="C965">
            <v>16510</v>
          </cell>
          <cell r="D965" t="str">
            <v>16510</v>
          </cell>
          <cell r="E965" t="str">
            <v>S7 - Investment Planning</v>
          </cell>
          <cell r="F965" t="str">
            <v>Ops SVP</v>
          </cell>
          <cell r="G965" t="str">
            <v>Investment Planning</v>
          </cell>
          <cell r="H965" t="str">
            <v>120</v>
          </cell>
          <cell r="I965" t="str">
            <v>CI</v>
          </cell>
          <cell r="J965">
            <v>0</v>
          </cell>
        </row>
        <row r="966">
          <cell r="A966" t="str">
            <v>O&amp;M</v>
          </cell>
          <cell r="B966" t="str">
            <v>Schweiger,Werner J</v>
          </cell>
          <cell r="C966">
            <v>16510</v>
          </cell>
          <cell r="D966" t="str">
            <v>16510</v>
          </cell>
          <cell r="E966" t="str">
            <v>S7 - Investment Planning</v>
          </cell>
          <cell r="F966" t="str">
            <v>Ops SVP</v>
          </cell>
          <cell r="G966" t="str">
            <v>Investment Planning</v>
          </cell>
          <cell r="H966" t="str">
            <v>120</v>
          </cell>
          <cell r="I966" t="str">
            <v>IT</v>
          </cell>
          <cell r="J966">
            <v>35900.76</v>
          </cell>
          <cell r="K966">
            <v>11478.84</v>
          </cell>
          <cell r="L966">
            <v>3344.21</v>
          </cell>
        </row>
        <row r="967">
          <cell r="A967" t="str">
            <v>O&amp;M</v>
          </cell>
          <cell r="B967" t="str">
            <v>Schweiger,Werner J</v>
          </cell>
          <cell r="C967">
            <v>16510</v>
          </cell>
          <cell r="D967" t="str">
            <v>16510</v>
          </cell>
          <cell r="E967" t="str">
            <v>S7 - Investment Planning</v>
          </cell>
          <cell r="F967" t="str">
            <v>Ops SVP</v>
          </cell>
          <cell r="G967" t="str">
            <v>Investment Planning</v>
          </cell>
          <cell r="H967" t="str">
            <v>120</v>
          </cell>
          <cell r="I967" t="str">
            <v>LT</v>
          </cell>
          <cell r="J967">
            <v>410179.88</v>
          </cell>
          <cell r="K967">
            <v>446541.27</v>
          </cell>
          <cell r="L967">
            <v>32408.12</v>
          </cell>
          <cell r="M967">
            <v>3237</v>
          </cell>
        </row>
        <row r="968">
          <cell r="A968" t="str">
            <v>O&amp;M</v>
          </cell>
          <cell r="B968" t="str">
            <v>Schweiger,Werner J</v>
          </cell>
          <cell r="C968">
            <v>16510</v>
          </cell>
          <cell r="D968" t="str">
            <v>16510</v>
          </cell>
          <cell r="E968" t="str">
            <v>S7 - Investment Planning</v>
          </cell>
          <cell r="F968" t="str">
            <v>Ops SVP</v>
          </cell>
          <cell r="G968" t="str">
            <v>Investment Planning</v>
          </cell>
          <cell r="H968" t="str">
            <v>120</v>
          </cell>
          <cell r="I968" t="str">
            <v>OT</v>
          </cell>
          <cell r="J968">
            <v>4129.04</v>
          </cell>
          <cell r="M968">
            <v>419.68</v>
          </cell>
        </row>
        <row r="969">
          <cell r="A969" t="str">
            <v>O&amp;M</v>
          </cell>
          <cell r="B969" t="str">
            <v>Schweiger,Werner J</v>
          </cell>
          <cell r="C969">
            <v>16510</v>
          </cell>
          <cell r="D969" t="str">
            <v>16510</v>
          </cell>
          <cell r="E969" t="str">
            <v>S7 - Investment Planning</v>
          </cell>
          <cell r="F969" t="str">
            <v>Ops SVP</v>
          </cell>
          <cell r="G969" t="str">
            <v>Investment Planning</v>
          </cell>
          <cell r="H969" t="str">
            <v>120</v>
          </cell>
          <cell r="I969" t="str">
            <v>TT</v>
          </cell>
          <cell r="J969">
            <v>12483.39</v>
          </cell>
          <cell r="K969">
            <v>83.48</v>
          </cell>
          <cell r="M969">
            <v>87944.37</v>
          </cell>
        </row>
        <row r="970">
          <cell r="A970" t="str">
            <v>O&amp;M</v>
          </cell>
          <cell r="B970" t="str">
            <v>Sullivan,Gregory R</v>
          </cell>
          <cell r="C970">
            <v>16515</v>
          </cell>
          <cell r="D970" t="str">
            <v>16515</v>
          </cell>
          <cell r="E970" t="str">
            <v>Transmission Lines</v>
          </cell>
          <cell r="F970" t="str">
            <v>Engineering</v>
          </cell>
          <cell r="G970" t="str">
            <v>Transmission Lines</v>
          </cell>
          <cell r="H970" t="str">
            <v>120</v>
          </cell>
          <cell r="I970" t="str">
            <v>BT</v>
          </cell>
          <cell r="J970">
            <v>104091.1</v>
          </cell>
          <cell r="K970">
            <v>95649.27</v>
          </cell>
          <cell r="L970">
            <v>23737.93</v>
          </cell>
        </row>
        <row r="971">
          <cell r="A971" t="str">
            <v>CAP</v>
          </cell>
          <cell r="B971" t="str">
            <v>Sullivan,Gregory R</v>
          </cell>
          <cell r="C971">
            <v>16515</v>
          </cell>
          <cell r="D971" t="str">
            <v>16515</v>
          </cell>
          <cell r="E971" t="str">
            <v>Transmission Lines</v>
          </cell>
          <cell r="F971" t="str">
            <v>Engineering</v>
          </cell>
          <cell r="G971" t="str">
            <v>Transmission Lines</v>
          </cell>
          <cell r="H971" t="str">
            <v>120</v>
          </cell>
          <cell r="I971" t="str">
            <v>CB</v>
          </cell>
          <cell r="J971">
            <v>85700.03</v>
          </cell>
          <cell r="K971">
            <v>42126.25</v>
          </cell>
          <cell r="L971">
            <v>66087.509999999995</v>
          </cell>
        </row>
        <row r="972">
          <cell r="A972" t="str">
            <v>CAP</v>
          </cell>
          <cell r="B972" t="str">
            <v>Sullivan,Gregory R</v>
          </cell>
          <cell r="C972">
            <v>16515</v>
          </cell>
          <cell r="D972" t="str">
            <v>16515</v>
          </cell>
          <cell r="E972" t="str">
            <v>Transmission Lines</v>
          </cell>
          <cell r="F972" t="str">
            <v>Engineering</v>
          </cell>
          <cell r="G972" t="str">
            <v>Transmission Lines</v>
          </cell>
          <cell r="H972" t="str">
            <v>120</v>
          </cell>
          <cell r="I972" t="str">
            <v>CI</v>
          </cell>
          <cell r="J972">
            <v>1364881.2</v>
          </cell>
          <cell r="K972">
            <v>2847396.1</v>
          </cell>
          <cell r="L972">
            <v>1031709.85</v>
          </cell>
        </row>
        <row r="973">
          <cell r="A973" t="str">
            <v>CAP</v>
          </cell>
          <cell r="B973" t="str">
            <v>Sullivan,Gregory R</v>
          </cell>
          <cell r="C973">
            <v>16515</v>
          </cell>
          <cell r="D973" t="str">
            <v>16515</v>
          </cell>
          <cell r="E973" t="str">
            <v>Transmission Lines</v>
          </cell>
          <cell r="F973" t="str">
            <v>Engineering</v>
          </cell>
          <cell r="G973" t="str">
            <v>Transmission Lines</v>
          </cell>
          <cell r="H973" t="str">
            <v>120</v>
          </cell>
          <cell r="I973" t="str">
            <v>CL</v>
          </cell>
          <cell r="J973">
            <v>197022.4</v>
          </cell>
          <cell r="K973">
            <v>137012.1</v>
          </cell>
          <cell r="L973">
            <v>155867.75</v>
          </cell>
        </row>
        <row r="974">
          <cell r="A974" t="str">
            <v>CAP</v>
          </cell>
          <cell r="B974" t="str">
            <v>Sullivan,Gregory R</v>
          </cell>
          <cell r="C974">
            <v>16515</v>
          </cell>
          <cell r="D974" t="str">
            <v>16515</v>
          </cell>
          <cell r="E974" t="str">
            <v>Transmission Lines</v>
          </cell>
          <cell r="F974" t="str">
            <v>Engineering</v>
          </cell>
          <cell r="G974" t="str">
            <v>Transmission Lines</v>
          </cell>
          <cell r="H974" t="str">
            <v>120</v>
          </cell>
          <cell r="I974" t="str">
            <v>CM</v>
          </cell>
          <cell r="J974">
            <v>299435.2</v>
          </cell>
          <cell r="K974">
            <v>171434.25</v>
          </cell>
          <cell r="L974">
            <v>252841.89</v>
          </cell>
          <cell r="M974">
            <v>0</v>
          </cell>
        </row>
        <row r="975">
          <cell r="A975" t="str">
            <v>CAP</v>
          </cell>
          <cell r="B975" t="str">
            <v>Sullivan,Gregory R</v>
          </cell>
          <cell r="C975">
            <v>16515</v>
          </cell>
          <cell r="D975" t="str">
            <v>16515</v>
          </cell>
          <cell r="E975" t="str">
            <v>Transmission Lines</v>
          </cell>
          <cell r="F975" t="str">
            <v>Engineering</v>
          </cell>
          <cell r="G975" t="str">
            <v>Transmission Lines</v>
          </cell>
          <cell r="H975" t="str">
            <v>120</v>
          </cell>
          <cell r="I975" t="str">
            <v>CO</v>
          </cell>
          <cell r="L975">
            <v>12029905.24</v>
          </cell>
        </row>
        <row r="976">
          <cell r="A976" t="str">
            <v>CAP</v>
          </cell>
          <cell r="B976" t="str">
            <v>Sullivan,Gregory R</v>
          </cell>
          <cell r="C976">
            <v>16515</v>
          </cell>
          <cell r="D976" t="str">
            <v>16515</v>
          </cell>
          <cell r="E976" t="str">
            <v>Transmission Lines</v>
          </cell>
          <cell r="F976" t="str">
            <v>Engineering</v>
          </cell>
          <cell r="G976" t="str">
            <v>Transmission Lines</v>
          </cell>
          <cell r="H976" t="str">
            <v>120</v>
          </cell>
          <cell r="I976" t="str">
            <v>CT</v>
          </cell>
          <cell r="J976">
            <v>23885.75</v>
          </cell>
          <cell r="K976">
            <v>115155.56</v>
          </cell>
          <cell r="L976">
            <v>198549.28</v>
          </cell>
          <cell r="M976">
            <v>9371.0400000000009</v>
          </cell>
        </row>
        <row r="977">
          <cell r="A977" t="str">
            <v>O&amp;M</v>
          </cell>
          <cell r="B977" t="str">
            <v>Sullivan,Gregory R</v>
          </cell>
          <cell r="C977">
            <v>16515</v>
          </cell>
          <cell r="D977" t="str">
            <v>16515</v>
          </cell>
          <cell r="E977" t="str">
            <v>Transmission Lines</v>
          </cell>
          <cell r="F977" t="str">
            <v>Engineering</v>
          </cell>
          <cell r="G977" t="str">
            <v>Transmission Lines</v>
          </cell>
          <cell r="H977" t="str">
            <v>120</v>
          </cell>
          <cell r="I977" t="str">
            <v>IT</v>
          </cell>
          <cell r="J977">
            <v>172988.72</v>
          </cell>
          <cell r="K977">
            <v>261056.32</v>
          </cell>
          <cell r="L977">
            <v>151941.72</v>
          </cell>
        </row>
        <row r="978">
          <cell r="A978" t="str">
            <v>O&amp;M</v>
          </cell>
          <cell r="B978" t="str">
            <v>Sullivan,Gregory R</v>
          </cell>
          <cell r="C978">
            <v>16515</v>
          </cell>
          <cell r="D978" t="str">
            <v>16515</v>
          </cell>
          <cell r="E978" t="str">
            <v>Transmission Lines</v>
          </cell>
          <cell r="F978" t="str">
            <v>Engineering</v>
          </cell>
          <cell r="G978" t="str">
            <v>Transmission Lines</v>
          </cell>
          <cell r="H978" t="str">
            <v>120</v>
          </cell>
          <cell r="I978" t="str">
            <v>LT</v>
          </cell>
          <cell r="J978">
            <v>315032.05</v>
          </cell>
          <cell r="K978">
            <v>280016.46000000002</v>
          </cell>
          <cell r="L978">
            <v>70656.33</v>
          </cell>
          <cell r="M978">
            <v>4818.05</v>
          </cell>
        </row>
        <row r="979">
          <cell r="A979" t="str">
            <v>O&amp;M</v>
          </cell>
          <cell r="B979" t="str">
            <v>Sullivan,Gregory R</v>
          </cell>
          <cell r="C979">
            <v>16515</v>
          </cell>
          <cell r="D979" t="str">
            <v>16515</v>
          </cell>
          <cell r="E979" t="str">
            <v>Transmission Lines</v>
          </cell>
          <cell r="F979" t="str">
            <v>Engineering</v>
          </cell>
          <cell r="G979" t="str">
            <v>Transmission Lines</v>
          </cell>
          <cell r="H979" t="str">
            <v>120</v>
          </cell>
          <cell r="I979" t="str">
            <v>MT</v>
          </cell>
          <cell r="J979">
            <v>11.39</v>
          </cell>
          <cell r="K979">
            <v>23.1</v>
          </cell>
          <cell r="L979">
            <v>41045.440000000002</v>
          </cell>
        </row>
        <row r="980">
          <cell r="A980" t="str">
            <v>O&amp;M</v>
          </cell>
          <cell r="B980" t="str">
            <v>Sullivan,Gregory R</v>
          </cell>
          <cell r="C980">
            <v>16515</v>
          </cell>
          <cell r="D980" t="str">
            <v>16515</v>
          </cell>
          <cell r="E980" t="str">
            <v>Transmission Lines</v>
          </cell>
          <cell r="F980" t="str">
            <v>Engineering</v>
          </cell>
          <cell r="G980" t="str">
            <v>Transmission Lines</v>
          </cell>
          <cell r="H980" t="str">
            <v>120</v>
          </cell>
          <cell r="I980" t="str">
            <v>OT</v>
          </cell>
          <cell r="J980">
            <v>44275.53</v>
          </cell>
          <cell r="K980">
            <v>248.26</v>
          </cell>
          <cell r="L980">
            <v>-54309.25</v>
          </cell>
          <cell r="M980">
            <v>4036.5</v>
          </cell>
        </row>
        <row r="981">
          <cell r="A981" t="str">
            <v>O&amp;M</v>
          </cell>
          <cell r="B981" t="str">
            <v>Sullivan,Gregory R</v>
          </cell>
          <cell r="C981">
            <v>16515</v>
          </cell>
          <cell r="D981" t="str">
            <v>16515</v>
          </cell>
          <cell r="E981" t="str">
            <v>Transmission Lines</v>
          </cell>
          <cell r="F981" t="str">
            <v>Engineering</v>
          </cell>
          <cell r="G981" t="str">
            <v>Transmission Lines</v>
          </cell>
          <cell r="H981" t="str">
            <v>120</v>
          </cell>
          <cell r="I981" t="str">
            <v>TT</v>
          </cell>
          <cell r="J981">
            <v>3048.93</v>
          </cell>
          <cell r="K981">
            <v>1194.6400000000001</v>
          </cell>
          <cell r="L981">
            <v>24698.49</v>
          </cell>
          <cell r="M981">
            <v>51037.27</v>
          </cell>
        </row>
        <row r="982">
          <cell r="A982" t="str">
            <v>O&amp;M</v>
          </cell>
          <cell r="B982" t="str">
            <v>Dion,Peter D</v>
          </cell>
          <cell r="C982">
            <v>16520</v>
          </cell>
          <cell r="D982" t="str">
            <v>16520</v>
          </cell>
          <cell r="E982" t="str">
            <v>S8 - Performance Management</v>
          </cell>
          <cell r="F982" t="str">
            <v>Electric Operations</v>
          </cell>
          <cell r="G982" t="str">
            <v>System Support</v>
          </cell>
          <cell r="H982" t="str">
            <v>120</v>
          </cell>
          <cell r="I982" t="str">
            <v>BT</v>
          </cell>
          <cell r="J982">
            <v>136485.25</v>
          </cell>
          <cell r="K982">
            <v>203946.02</v>
          </cell>
          <cell r="M982">
            <v>19760.09</v>
          </cell>
        </row>
        <row r="983">
          <cell r="A983" t="str">
            <v>O&amp;M</v>
          </cell>
          <cell r="B983" t="str">
            <v>Dion,Peter D</v>
          </cell>
          <cell r="C983">
            <v>16520</v>
          </cell>
          <cell r="D983" t="str">
            <v>16520</v>
          </cell>
          <cell r="E983" t="str">
            <v>System Support</v>
          </cell>
          <cell r="F983" t="str">
            <v>Electric Operations</v>
          </cell>
          <cell r="G983" t="str">
            <v>System Support</v>
          </cell>
          <cell r="H983" t="str">
            <v>120</v>
          </cell>
          <cell r="I983" t="str">
            <v>BT</v>
          </cell>
          <cell r="L983">
            <v>35084.68</v>
          </cell>
          <cell r="M983">
            <v>26273.040000000001</v>
          </cell>
        </row>
        <row r="984">
          <cell r="A984" t="str">
            <v>O&amp;M</v>
          </cell>
          <cell r="B984" t="str">
            <v>Dion,Peter D</v>
          </cell>
          <cell r="C984">
            <v>16520</v>
          </cell>
          <cell r="D984" t="str">
            <v>16520</v>
          </cell>
          <cell r="E984" t="str">
            <v>S8 - Performance Management</v>
          </cell>
          <cell r="F984" t="str">
            <v>Electric Operations</v>
          </cell>
          <cell r="G984" t="str">
            <v>System Support</v>
          </cell>
          <cell r="H984" t="str">
            <v>120</v>
          </cell>
          <cell r="I984" t="str">
            <v>IT</v>
          </cell>
          <cell r="J984">
            <v>1072089.1399999999</v>
          </cell>
          <cell r="K984">
            <v>328682.81</v>
          </cell>
        </row>
        <row r="985">
          <cell r="A985" t="str">
            <v>O&amp;M</v>
          </cell>
          <cell r="B985" t="str">
            <v>Dion,Peter D</v>
          </cell>
          <cell r="C985">
            <v>16520</v>
          </cell>
          <cell r="D985" t="str">
            <v>16520</v>
          </cell>
          <cell r="E985" t="str">
            <v>System Support</v>
          </cell>
          <cell r="F985" t="str">
            <v>Electric Operations</v>
          </cell>
          <cell r="G985" t="str">
            <v>System Support</v>
          </cell>
          <cell r="H985" t="str">
            <v>120</v>
          </cell>
          <cell r="I985" t="str">
            <v>IT</v>
          </cell>
          <cell r="L985">
            <v>24804.49</v>
          </cell>
        </row>
        <row r="986">
          <cell r="A986" t="str">
            <v>O&amp;M</v>
          </cell>
          <cell r="B986" t="str">
            <v>Dion,Peter D</v>
          </cell>
          <cell r="C986">
            <v>16520</v>
          </cell>
          <cell r="D986" t="str">
            <v>16520</v>
          </cell>
          <cell r="E986" t="str">
            <v>S8 - Performance Management</v>
          </cell>
          <cell r="F986" t="str">
            <v>Electric Operations</v>
          </cell>
          <cell r="G986" t="str">
            <v>System Support</v>
          </cell>
          <cell r="H986" t="str">
            <v>120</v>
          </cell>
          <cell r="I986" t="str">
            <v>LT</v>
          </cell>
          <cell r="J986">
            <v>417764.65</v>
          </cell>
          <cell r="K986">
            <v>602488.35</v>
          </cell>
        </row>
        <row r="987">
          <cell r="A987" t="str">
            <v>O&amp;M</v>
          </cell>
          <cell r="B987" t="str">
            <v>Dion,Peter D</v>
          </cell>
          <cell r="C987">
            <v>16520</v>
          </cell>
          <cell r="D987" t="str">
            <v>16520</v>
          </cell>
          <cell r="E987" t="str">
            <v>System Support</v>
          </cell>
          <cell r="F987" t="str">
            <v>Electric Operations</v>
          </cell>
          <cell r="G987" t="str">
            <v>System Support</v>
          </cell>
          <cell r="H987" t="str">
            <v>120</v>
          </cell>
          <cell r="I987" t="str">
            <v>LT</v>
          </cell>
          <cell r="L987">
            <v>100243.69</v>
          </cell>
        </row>
        <row r="988">
          <cell r="A988" t="str">
            <v>O&amp;M</v>
          </cell>
          <cell r="B988" t="str">
            <v>Dion,Peter D</v>
          </cell>
          <cell r="C988">
            <v>16520</v>
          </cell>
          <cell r="D988" t="str">
            <v>16520</v>
          </cell>
          <cell r="E988" t="str">
            <v>S8 - Performance Management</v>
          </cell>
          <cell r="F988" t="str">
            <v>Electric Operations</v>
          </cell>
          <cell r="G988" t="str">
            <v>System Support</v>
          </cell>
          <cell r="H988" t="str">
            <v>120</v>
          </cell>
          <cell r="I988" t="str">
            <v>OT</v>
          </cell>
          <cell r="J988">
            <v>-2115.4</v>
          </cell>
          <cell r="K988">
            <v>2275</v>
          </cell>
          <cell r="M988">
            <v>400.74</v>
          </cell>
        </row>
        <row r="989">
          <cell r="A989" t="str">
            <v>O&amp;M</v>
          </cell>
          <cell r="B989" t="str">
            <v>Dion,Peter D</v>
          </cell>
          <cell r="C989">
            <v>16520</v>
          </cell>
          <cell r="D989" t="str">
            <v>16520</v>
          </cell>
          <cell r="E989" t="str">
            <v>System Support</v>
          </cell>
          <cell r="F989" t="str">
            <v>Electric Operations</v>
          </cell>
          <cell r="G989" t="str">
            <v>System Support</v>
          </cell>
          <cell r="H989" t="str">
            <v>120</v>
          </cell>
          <cell r="I989" t="str">
            <v>OT</v>
          </cell>
          <cell r="L989">
            <v>-1511.51</v>
          </cell>
        </row>
        <row r="990">
          <cell r="A990" t="str">
            <v>O&amp;M</v>
          </cell>
          <cell r="B990" t="str">
            <v>Dion,Peter D</v>
          </cell>
          <cell r="C990">
            <v>16520</v>
          </cell>
          <cell r="D990" t="str">
            <v>16520</v>
          </cell>
          <cell r="E990" t="str">
            <v>S8 - Performance Management</v>
          </cell>
          <cell r="F990" t="str">
            <v>Electric Operations</v>
          </cell>
          <cell r="G990" t="str">
            <v>System Support</v>
          </cell>
          <cell r="H990" t="str">
            <v>120</v>
          </cell>
          <cell r="I990" t="str">
            <v>TT</v>
          </cell>
          <cell r="J990">
            <v>2460.09</v>
          </cell>
          <cell r="K990">
            <v>1158.74</v>
          </cell>
        </row>
        <row r="991">
          <cell r="A991" t="str">
            <v>O&amp;M</v>
          </cell>
          <cell r="B991" t="str">
            <v>Dion,Peter D</v>
          </cell>
          <cell r="C991">
            <v>16520</v>
          </cell>
          <cell r="D991" t="str">
            <v>16520</v>
          </cell>
          <cell r="E991" t="str">
            <v>System Support</v>
          </cell>
          <cell r="F991" t="str">
            <v>Electric Operations</v>
          </cell>
          <cell r="G991" t="str">
            <v>System Support</v>
          </cell>
          <cell r="H991" t="str">
            <v>120</v>
          </cell>
          <cell r="I991" t="str">
            <v>TT</v>
          </cell>
          <cell r="M991">
            <v>5635.06</v>
          </cell>
        </row>
        <row r="992">
          <cell r="A992" t="str">
            <v>O&amp;M</v>
          </cell>
          <cell r="B992" t="str">
            <v>Dey,Swapan K</v>
          </cell>
          <cell r="C992">
            <v>16525</v>
          </cell>
          <cell r="D992" t="str">
            <v>16525</v>
          </cell>
          <cell r="E992" t="str">
            <v>Substation Design Engineering</v>
          </cell>
          <cell r="F992" t="str">
            <v>Engineering</v>
          </cell>
          <cell r="G992" t="str">
            <v>Substation Design Engineering</v>
          </cell>
          <cell r="H992" t="str">
            <v>120</v>
          </cell>
          <cell r="I992" t="str">
            <v>BT</v>
          </cell>
          <cell r="M992">
            <v>3.58</v>
          </cell>
        </row>
        <row r="993">
          <cell r="A993" t="str">
            <v>O&amp;M</v>
          </cell>
          <cell r="B993" t="str">
            <v>Dey,Swapan K</v>
          </cell>
          <cell r="C993">
            <v>16525</v>
          </cell>
          <cell r="D993" t="str">
            <v>16525</v>
          </cell>
          <cell r="E993" t="str">
            <v>Transmission Stations</v>
          </cell>
          <cell r="F993" t="str">
            <v>Engineering</v>
          </cell>
          <cell r="G993" t="str">
            <v>Substation Design Engineering</v>
          </cell>
          <cell r="H993" t="str">
            <v>120</v>
          </cell>
          <cell r="I993" t="str">
            <v>BT</v>
          </cell>
          <cell r="J993">
            <v>149531.88</v>
          </cell>
          <cell r="K993">
            <v>127682.42</v>
          </cell>
          <cell r="L993">
            <v>18498</v>
          </cell>
          <cell r="M993">
            <v>34360.11</v>
          </cell>
        </row>
        <row r="994">
          <cell r="A994" t="str">
            <v>CAP</v>
          </cell>
          <cell r="B994" t="str">
            <v>Dey,Swapan K</v>
          </cell>
          <cell r="C994">
            <v>16525</v>
          </cell>
          <cell r="D994" t="str">
            <v>16525</v>
          </cell>
          <cell r="E994" t="str">
            <v>Substation Design Engineering</v>
          </cell>
          <cell r="F994" t="str">
            <v>Engineering</v>
          </cell>
          <cell r="G994" t="str">
            <v>Substation Design Engineering</v>
          </cell>
          <cell r="H994" t="str">
            <v>120</v>
          </cell>
          <cell r="I994" t="str">
            <v>CB</v>
          </cell>
        </row>
        <row r="995">
          <cell r="A995" t="str">
            <v>CAP</v>
          </cell>
          <cell r="B995" t="str">
            <v>Dey,Swapan K</v>
          </cell>
          <cell r="C995">
            <v>16525</v>
          </cell>
          <cell r="D995" t="str">
            <v>16525</v>
          </cell>
          <cell r="E995" t="str">
            <v>Transmission Stations</v>
          </cell>
          <cell r="F995" t="str">
            <v>Engineering</v>
          </cell>
          <cell r="G995" t="str">
            <v>Substation Design Engineering</v>
          </cell>
          <cell r="H995" t="str">
            <v>120</v>
          </cell>
          <cell r="I995" t="str">
            <v>CB</v>
          </cell>
          <cell r="J995">
            <v>302998.57</v>
          </cell>
          <cell r="K995">
            <v>171503.84</v>
          </cell>
          <cell r="L995">
            <v>320965.74</v>
          </cell>
        </row>
        <row r="996">
          <cell r="A996" t="str">
            <v>CAP</v>
          </cell>
          <cell r="B996" t="str">
            <v>Dey,Swapan K</v>
          </cell>
          <cell r="C996">
            <v>16525</v>
          </cell>
          <cell r="D996" t="str">
            <v>16525</v>
          </cell>
          <cell r="E996" t="str">
            <v>Substation Design Engineering</v>
          </cell>
          <cell r="F996" t="str">
            <v>Engineering</v>
          </cell>
          <cell r="G996" t="str">
            <v>Substation Design Engineering</v>
          </cell>
          <cell r="H996" t="str">
            <v>120</v>
          </cell>
          <cell r="I996" t="str">
            <v>CI</v>
          </cell>
          <cell r="M996">
            <v>98351.85</v>
          </cell>
        </row>
        <row r="997">
          <cell r="A997" t="str">
            <v>CAP</v>
          </cell>
          <cell r="B997" t="str">
            <v>Dey,Swapan K</v>
          </cell>
          <cell r="C997">
            <v>16525</v>
          </cell>
          <cell r="D997" t="str">
            <v>16525</v>
          </cell>
          <cell r="E997" t="str">
            <v>Transmission Stations</v>
          </cell>
          <cell r="F997" t="str">
            <v>Engineering</v>
          </cell>
          <cell r="G997" t="str">
            <v>Substation Design Engineering</v>
          </cell>
          <cell r="H997" t="str">
            <v>120</v>
          </cell>
          <cell r="I997" t="str">
            <v>CI</v>
          </cell>
          <cell r="J997">
            <v>2109108.87</v>
          </cell>
          <cell r="K997">
            <v>3758508.23</v>
          </cell>
          <cell r="L997">
            <v>8984336.6900000032</v>
          </cell>
        </row>
        <row r="998">
          <cell r="A998" t="str">
            <v>CAP</v>
          </cell>
          <cell r="B998" t="str">
            <v>Dey,Swapan K</v>
          </cell>
          <cell r="C998">
            <v>16525</v>
          </cell>
          <cell r="D998" t="str">
            <v>16525</v>
          </cell>
          <cell r="E998" t="str">
            <v>Substation Design Engineering</v>
          </cell>
          <cell r="F998" t="str">
            <v>Engineering</v>
          </cell>
          <cell r="G998" t="str">
            <v>Substation Design Engineering</v>
          </cell>
          <cell r="H998" t="str">
            <v>120</v>
          </cell>
          <cell r="I998" t="str">
            <v>CL</v>
          </cell>
          <cell r="M998">
            <v>0</v>
          </cell>
        </row>
        <row r="999">
          <cell r="A999" t="str">
            <v>CAP</v>
          </cell>
          <cell r="B999" t="str">
            <v>Dey,Swapan K</v>
          </cell>
          <cell r="C999">
            <v>16525</v>
          </cell>
          <cell r="D999" t="str">
            <v>16525</v>
          </cell>
          <cell r="E999" t="str">
            <v>Transmission Stations</v>
          </cell>
          <cell r="F999" t="str">
            <v>Engineering</v>
          </cell>
          <cell r="G999" t="str">
            <v>Substation Design Engineering</v>
          </cell>
          <cell r="H999" t="str">
            <v>120</v>
          </cell>
          <cell r="I999" t="str">
            <v>CL</v>
          </cell>
          <cell r="J999">
            <v>687259.74</v>
          </cell>
          <cell r="K999">
            <v>389364.83</v>
          </cell>
          <cell r="L999">
            <v>744174.17</v>
          </cell>
        </row>
        <row r="1000">
          <cell r="A1000" t="str">
            <v>CAP</v>
          </cell>
          <cell r="B1000" t="str">
            <v>Dey,Swapan K</v>
          </cell>
          <cell r="C1000">
            <v>16525</v>
          </cell>
          <cell r="D1000" t="str">
            <v>16525</v>
          </cell>
          <cell r="E1000" t="str">
            <v>Substation Design Engineering</v>
          </cell>
          <cell r="F1000" t="str">
            <v>Engineering</v>
          </cell>
          <cell r="G1000" t="str">
            <v>Substation Design Engineering</v>
          </cell>
          <cell r="H1000" t="str">
            <v>120</v>
          </cell>
          <cell r="I1000" t="str">
            <v>CM</v>
          </cell>
        </row>
        <row r="1001">
          <cell r="A1001" t="str">
            <v>CAP</v>
          </cell>
          <cell r="B1001" t="str">
            <v>Dey,Swapan K</v>
          </cell>
          <cell r="C1001">
            <v>16525</v>
          </cell>
          <cell r="D1001" t="str">
            <v>16525</v>
          </cell>
          <cell r="E1001" t="str">
            <v>Transmission Stations</v>
          </cell>
          <cell r="F1001" t="str">
            <v>Engineering</v>
          </cell>
          <cell r="G1001" t="str">
            <v>Substation Design Engineering</v>
          </cell>
          <cell r="H1001" t="str">
            <v>120</v>
          </cell>
          <cell r="I1001" t="str">
            <v>CM</v>
          </cell>
          <cell r="J1001">
            <v>909331.21</v>
          </cell>
          <cell r="K1001">
            <v>713879.55</v>
          </cell>
          <cell r="L1001">
            <v>190182.78</v>
          </cell>
        </row>
        <row r="1002">
          <cell r="A1002" t="str">
            <v>CAP</v>
          </cell>
          <cell r="B1002" t="str">
            <v>Dey,Swapan K</v>
          </cell>
          <cell r="C1002">
            <v>16525</v>
          </cell>
          <cell r="D1002" t="str">
            <v>16525</v>
          </cell>
          <cell r="E1002" t="str">
            <v>Substation Design Engineering</v>
          </cell>
          <cell r="F1002" t="str">
            <v>Engineering</v>
          </cell>
          <cell r="G1002" t="str">
            <v>Substation Design Engineering</v>
          </cell>
          <cell r="H1002" t="str">
            <v>120</v>
          </cell>
          <cell r="I1002" t="str">
            <v>CO</v>
          </cell>
        </row>
        <row r="1003">
          <cell r="A1003" t="str">
            <v>CAP</v>
          </cell>
          <cell r="B1003" t="str">
            <v>Dey,Swapan K</v>
          </cell>
          <cell r="C1003">
            <v>16525</v>
          </cell>
          <cell r="D1003" t="str">
            <v>16525</v>
          </cell>
          <cell r="E1003" t="str">
            <v>Transmission Stations</v>
          </cell>
          <cell r="F1003" t="str">
            <v>Engineering</v>
          </cell>
          <cell r="G1003" t="str">
            <v>Substation Design Engineering</v>
          </cell>
          <cell r="H1003" t="str">
            <v>120</v>
          </cell>
          <cell r="I1003" t="str">
            <v>CO</v>
          </cell>
          <cell r="J1003">
            <v>2276.34</v>
          </cell>
          <cell r="K1003">
            <v>419928</v>
          </cell>
          <cell r="L1003">
            <v>18226981.760000002</v>
          </cell>
        </row>
        <row r="1004">
          <cell r="A1004" t="str">
            <v>CAP</v>
          </cell>
          <cell r="B1004" t="str">
            <v>Dey,Swapan K</v>
          </cell>
          <cell r="C1004">
            <v>16525</v>
          </cell>
          <cell r="D1004" t="str">
            <v>16525</v>
          </cell>
          <cell r="E1004" t="str">
            <v>Substation Design Engineering</v>
          </cell>
          <cell r="F1004" t="str">
            <v>Engineering</v>
          </cell>
          <cell r="G1004" t="str">
            <v>Substation Design Engineering</v>
          </cell>
          <cell r="H1004" t="str">
            <v>120</v>
          </cell>
          <cell r="I1004" t="str">
            <v>CT</v>
          </cell>
        </row>
        <row r="1005">
          <cell r="A1005" t="str">
            <v>CAP</v>
          </cell>
          <cell r="B1005" t="str">
            <v>Dey,Swapan K</v>
          </cell>
          <cell r="C1005">
            <v>16525</v>
          </cell>
          <cell r="D1005" t="str">
            <v>16525</v>
          </cell>
          <cell r="E1005" t="str">
            <v>Transmission Stations</v>
          </cell>
          <cell r="F1005" t="str">
            <v>Engineering</v>
          </cell>
          <cell r="G1005" t="str">
            <v>Substation Design Engineering</v>
          </cell>
          <cell r="H1005" t="str">
            <v>120</v>
          </cell>
          <cell r="I1005" t="str">
            <v>CT</v>
          </cell>
          <cell r="J1005">
            <v>262439.77</v>
          </cell>
          <cell r="K1005">
            <v>234803.05</v>
          </cell>
          <cell r="L1005">
            <v>325602.19</v>
          </cell>
        </row>
        <row r="1006">
          <cell r="A1006" t="str">
            <v>O&amp;M</v>
          </cell>
          <cell r="B1006" t="str">
            <v>Dey,Swapan K</v>
          </cell>
          <cell r="C1006">
            <v>16525</v>
          </cell>
          <cell r="D1006" t="str">
            <v>16525</v>
          </cell>
          <cell r="E1006" t="str">
            <v>Substation Design Engineering</v>
          </cell>
          <cell r="F1006" t="str">
            <v>Engineering</v>
          </cell>
          <cell r="G1006" t="str">
            <v>Substation Design Engineering</v>
          </cell>
          <cell r="H1006" t="str">
            <v>120</v>
          </cell>
          <cell r="I1006" t="str">
            <v>IT</v>
          </cell>
        </row>
        <row r="1007">
          <cell r="A1007" t="str">
            <v>O&amp;M</v>
          </cell>
          <cell r="B1007" t="str">
            <v>Dey,Swapan K</v>
          </cell>
          <cell r="C1007">
            <v>16525</v>
          </cell>
          <cell r="D1007" t="str">
            <v>16525</v>
          </cell>
          <cell r="E1007" t="str">
            <v>Transmission Stations</v>
          </cell>
          <cell r="F1007" t="str">
            <v>Engineering</v>
          </cell>
          <cell r="G1007" t="str">
            <v>Substation Design Engineering</v>
          </cell>
          <cell r="H1007" t="str">
            <v>120</v>
          </cell>
          <cell r="I1007" t="str">
            <v>IT</v>
          </cell>
          <cell r="J1007">
            <v>78855.42</v>
          </cell>
          <cell r="K1007">
            <v>43559.75</v>
          </cell>
          <cell r="L1007">
            <v>201745.06</v>
          </cell>
        </row>
        <row r="1008">
          <cell r="A1008" t="str">
            <v>O&amp;M</v>
          </cell>
          <cell r="B1008" t="str">
            <v>Dey,Swapan K</v>
          </cell>
          <cell r="C1008">
            <v>16525</v>
          </cell>
          <cell r="D1008" t="str">
            <v>16525</v>
          </cell>
          <cell r="E1008" t="str">
            <v>Substation Design Engineering</v>
          </cell>
          <cell r="F1008" t="str">
            <v>Engineering</v>
          </cell>
          <cell r="G1008" t="str">
            <v>Substation Design Engineering</v>
          </cell>
          <cell r="H1008" t="str">
            <v>120</v>
          </cell>
          <cell r="I1008" t="str">
            <v>LT</v>
          </cell>
        </row>
        <row r="1009">
          <cell r="A1009" t="str">
            <v>O&amp;M</v>
          </cell>
          <cell r="B1009" t="str">
            <v>Dey,Swapan K</v>
          </cell>
          <cell r="C1009">
            <v>16525</v>
          </cell>
          <cell r="D1009" t="str">
            <v>16525</v>
          </cell>
          <cell r="E1009" t="str">
            <v>Transmission Stations</v>
          </cell>
          <cell r="F1009" t="str">
            <v>Engineering</v>
          </cell>
          <cell r="G1009" t="str">
            <v>Substation Design Engineering</v>
          </cell>
          <cell r="H1009" t="str">
            <v>120</v>
          </cell>
          <cell r="I1009" t="str">
            <v>LT</v>
          </cell>
          <cell r="J1009">
            <v>493562.61</v>
          </cell>
          <cell r="K1009">
            <v>366985.41</v>
          </cell>
          <cell r="L1009">
            <v>39702.730000000003</v>
          </cell>
        </row>
        <row r="1010">
          <cell r="A1010" t="str">
            <v>O&amp;M</v>
          </cell>
          <cell r="B1010" t="str">
            <v>Dey,Swapan K</v>
          </cell>
          <cell r="C1010">
            <v>16525</v>
          </cell>
          <cell r="D1010" t="str">
            <v>16525</v>
          </cell>
          <cell r="E1010" t="str">
            <v>Substation Design Engineering</v>
          </cell>
          <cell r="F1010" t="str">
            <v>Engineering</v>
          </cell>
          <cell r="G1010" t="str">
            <v>Substation Design Engineering</v>
          </cell>
          <cell r="H1010" t="str">
            <v>120</v>
          </cell>
          <cell r="I1010" t="str">
            <v>MT</v>
          </cell>
        </row>
        <row r="1011">
          <cell r="A1011" t="str">
            <v>O&amp;M</v>
          </cell>
          <cell r="B1011" t="str">
            <v>Dey,Swapan K</v>
          </cell>
          <cell r="C1011">
            <v>16525</v>
          </cell>
          <cell r="D1011" t="str">
            <v>16525</v>
          </cell>
          <cell r="E1011" t="str">
            <v>Transmission Stations</v>
          </cell>
          <cell r="F1011" t="str">
            <v>Engineering</v>
          </cell>
          <cell r="G1011" t="str">
            <v>Substation Design Engineering</v>
          </cell>
          <cell r="H1011" t="str">
            <v>120</v>
          </cell>
          <cell r="I1011" t="str">
            <v>MT</v>
          </cell>
          <cell r="K1011">
            <v>5310.95</v>
          </cell>
          <cell r="L1011">
            <v>548.04999999999995</v>
          </cell>
        </row>
        <row r="1012">
          <cell r="A1012" t="str">
            <v>O&amp;M</v>
          </cell>
          <cell r="B1012" t="str">
            <v>Dey,Swapan K</v>
          </cell>
          <cell r="C1012">
            <v>16525</v>
          </cell>
          <cell r="D1012" t="str">
            <v>16525</v>
          </cell>
          <cell r="E1012" t="str">
            <v>Substation Design Engineering</v>
          </cell>
          <cell r="F1012" t="str">
            <v>Engineering</v>
          </cell>
          <cell r="G1012" t="str">
            <v>Substation Design Engineering</v>
          </cell>
          <cell r="H1012" t="str">
            <v>120</v>
          </cell>
          <cell r="I1012" t="str">
            <v>OT</v>
          </cell>
        </row>
        <row r="1013">
          <cell r="A1013" t="str">
            <v>O&amp;M</v>
          </cell>
          <cell r="B1013" t="str">
            <v>Dey,Swapan K</v>
          </cell>
          <cell r="C1013">
            <v>16525</v>
          </cell>
          <cell r="D1013" t="str">
            <v>16525</v>
          </cell>
          <cell r="E1013" t="str">
            <v>Transmission Stations</v>
          </cell>
          <cell r="F1013" t="str">
            <v>Engineering</v>
          </cell>
          <cell r="G1013" t="str">
            <v>Substation Design Engineering</v>
          </cell>
          <cell r="H1013" t="str">
            <v>120</v>
          </cell>
          <cell r="I1013" t="str">
            <v>OT</v>
          </cell>
          <cell r="J1013">
            <v>59783.94</v>
          </cell>
          <cell r="K1013">
            <v>3154.8</v>
          </cell>
          <cell r="L1013">
            <v>5823.5</v>
          </cell>
        </row>
        <row r="1014">
          <cell r="A1014" t="str">
            <v>O&amp;M</v>
          </cell>
          <cell r="B1014" t="str">
            <v>Dey,Swapan K</v>
          </cell>
          <cell r="C1014">
            <v>16525</v>
          </cell>
          <cell r="D1014" t="str">
            <v>16525</v>
          </cell>
          <cell r="E1014" t="str">
            <v>Substation Design Engineering</v>
          </cell>
          <cell r="F1014" t="str">
            <v>Engineering</v>
          </cell>
          <cell r="G1014" t="str">
            <v>Substation Design Engineering</v>
          </cell>
          <cell r="H1014" t="str">
            <v>120</v>
          </cell>
          <cell r="I1014" t="str">
            <v>TT</v>
          </cell>
        </row>
        <row r="1015">
          <cell r="A1015" t="str">
            <v>O&amp;M</v>
          </cell>
          <cell r="B1015" t="str">
            <v>Dey,Swapan K</v>
          </cell>
          <cell r="C1015">
            <v>16525</v>
          </cell>
          <cell r="D1015" t="str">
            <v>16525</v>
          </cell>
          <cell r="E1015" t="str">
            <v>Transmission Stations</v>
          </cell>
          <cell r="F1015" t="str">
            <v>Engineering</v>
          </cell>
          <cell r="G1015" t="str">
            <v>Substation Design Engineering</v>
          </cell>
          <cell r="H1015" t="str">
            <v>120</v>
          </cell>
          <cell r="I1015" t="str">
            <v>TT</v>
          </cell>
          <cell r="J1015">
            <v>51001.98</v>
          </cell>
          <cell r="K1015">
            <v>12990.99</v>
          </cell>
          <cell r="L1015">
            <v>2905.9</v>
          </cell>
        </row>
        <row r="1016">
          <cell r="A1016" t="str">
            <v>O&amp;M</v>
          </cell>
          <cell r="B1016" t="str">
            <v>Gelbien,Lawrence J</v>
          </cell>
          <cell r="C1016">
            <v>16530</v>
          </cell>
          <cell r="D1016" t="str">
            <v>16530</v>
          </cell>
          <cell r="E1016" t="str">
            <v>Asset Strategy Manager</v>
          </cell>
          <cell r="F1016" t="str">
            <v>Engineering</v>
          </cell>
          <cell r="G1016" t="str">
            <v>Distribution Engineering</v>
          </cell>
          <cell r="H1016" t="str">
            <v>120</v>
          </cell>
          <cell r="I1016" t="str">
            <v>BT</v>
          </cell>
          <cell r="J1016">
            <v>93306.28</v>
          </cell>
          <cell r="K1016">
            <v>59999.09</v>
          </cell>
          <cell r="M1016">
            <v>662520</v>
          </cell>
        </row>
        <row r="1017">
          <cell r="A1017" t="str">
            <v>O&amp;M</v>
          </cell>
          <cell r="B1017" t="str">
            <v>Gelbien,Lawrence J</v>
          </cell>
          <cell r="C1017">
            <v>16530</v>
          </cell>
          <cell r="D1017" t="str">
            <v>16530</v>
          </cell>
          <cell r="E1017" t="str">
            <v>Distribution Engineering</v>
          </cell>
          <cell r="F1017" t="str">
            <v>Engineering</v>
          </cell>
          <cell r="G1017" t="str">
            <v>Distribution Engineering</v>
          </cell>
          <cell r="H1017" t="str">
            <v>120</v>
          </cell>
          <cell r="I1017" t="str">
            <v>BT</v>
          </cell>
          <cell r="L1017">
            <v>5063.71</v>
          </cell>
        </row>
        <row r="1018">
          <cell r="A1018" t="str">
            <v>CAP</v>
          </cell>
          <cell r="B1018" t="str">
            <v>Gelbien,Lawrence J</v>
          </cell>
          <cell r="C1018">
            <v>16530</v>
          </cell>
          <cell r="D1018" t="str">
            <v>16530</v>
          </cell>
          <cell r="E1018" t="str">
            <v>Asset Strategy Manager</v>
          </cell>
          <cell r="F1018" t="str">
            <v>Engineering</v>
          </cell>
          <cell r="G1018" t="str">
            <v>Distribution Engineering</v>
          </cell>
          <cell r="H1018" t="str">
            <v>120</v>
          </cell>
          <cell r="I1018" t="str">
            <v>CB</v>
          </cell>
          <cell r="K1018">
            <v>47386.09</v>
          </cell>
        </row>
        <row r="1019">
          <cell r="A1019" t="str">
            <v>CAP</v>
          </cell>
          <cell r="B1019" t="str">
            <v>Gelbien,Lawrence J</v>
          </cell>
          <cell r="C1019">
            <v>16530</v>
          </cell>
          <cell r="D1019" t="str">
            <v>16530</v>
          </cell>
          <cell r="E1019" t="str">
            <v>Distribution Engineering</v>
          </cell>
          <cell r="F1019" t="str">
            <v>Engineering</v>
          </cell>
          <cell r="G1019" t="str">
            <v>Distribution Engineering</v>
          </cell>
          <cell r="H1019" t="str">
            <v>120</v>
          </cell>
          <cell r="I1019" t="str">
            <v>CB</v>
          </cell>
          <cell r="L1019">
            <v>387.52</v>
          </cell>
        </row>
        <row r="1020">
          <cell r="A1020" t="str">
            <v>CAP</v>
          </cell>
          <cell r="B1020" t="str">
            <v>Gelbien,Lawrence J</v>
          </cell>
          <cell r="C1020">
            <v>16530</v>
          </cell>
          <cell r="D1020" t="str">
            <v>16530</v>
          </cell>
          <cell r="E1020" t="str">
            <v>S9 - Asset Strategy Distribution</v>
          </cell>
          <cell r="F1020" t="str">
            <v>Engineering</v>
          </cell>
          <cell r="G1020" t="str">
            <v>Distribution Engineering</v>
          </cell>
          <cell r="H1020" t="str">
            <v>120</v>
          </cell>
          <cell r="I1020" t="str">
            <v>CB</v>
          </cell>
          <cell r="J1020">
            <v>44421.7</v>
          </cell>
        </row>
        <row r="1021">
          <cell r="A1021" t="str">
            <v>CAP</v>
          </cell>
          <cell r="B1021" t="str">
            <v>Gelbien,Lawrence J</v>
          </cell>
          <cell r="C1021">
            <v>16530</v>
          </cell>
          <cell r="D1021" t="str">
            <v>16530</v>
          </cell>
          <cell r="E1021" t="str">
            <v>Asset Strategy Manager</v>
          </cell>
          <cell r="F1021" t="str">
            <v>Engineering</v>
          </cell>
          <cell r="G1021" t="str">
            <v>Distribution Engineering</v>
          </cell>
          <cell r="H1021" t="str">
            <v>120</v>
          </cell>
          <cell r="I1021" t="str">
            <v>CI</v>
          </cell>
          <cell r="K1021">
            <v>7916463.9299999997</v>
          </cell>
          <cell r="M1021">
            <v>125433.61</v>
          </cell>
        </row>
        <row r="1022">
          <cell r="A1022" t="str">
            <v>CAP</v>
          </cell>
          <cell r="B1022" t="str">
            <v>Gelbien,Lawrence J</v>
          </cell>
          <cell r="C1022">
            <v>16530</v>
          </cell>
          <cell r="D1022" t="str">
            <v>16530</v>
          </cell>
          <cell r="E1022" t="str">
            <v>Distribution Engineering</v>
          </cell>
          <cell r="F1022" t="str">
            <v>Engineering</v>
          </cell>
          <cell r="G1022" t="str">
            <v>Distribution Engineering</v>
          </cell>
          <cell r="H1022" t="str">
            <v>120</v>
          </cell>
          <cell r="I1022" t="str">
            <v>CI</v>
          </cell>
          <cell r="L1022">
            <v>8314695.2199999988</v>
          </cell>
        </row>
        <row r="1023">
          <cell r="A1023" t="str">
            <v>CAP</v>
          </cell>
          <cell r="B1023" t="str">
            <v>Gelbien,Lawrence J</v>
          </cell>
          <cell r="C1023">
            <v>16530</v>
          </cell>
          <cell r="D1023" t="str">
            <v>16530</v>
          </cell>
          <cell r="E1023" t="str">
            <v>S9 - Asset Strategy Distribution</v>
          </cell>
          <cell r="F1023" t="str">
            <v>Engineering</v>
          </cell>
          <cell r="G1023" t="str">
            <v>Distribution Engineering</v>
          </cell>
          <cell r="H1023" t="str">
            <v>120</v>
          </cell>
          <cell r="I1023" t="str">
            <v>CI</v>
          </cell>
          <cell r="J1023">
            <v>4638336.03</v>
          </cell>
          <cell r="M1023">
            <v>70.44</v>
          </cell>
        </row>
        <row r="1024">
          <cell r="A1024" t="str">
            <v>CAP</v>
          </cell>
          <cell r="B1024" t="str">
            <v>Gelbien,Lawrence J</v>
          </cell>
          <cell r="C1024">
            <v>16530</v>
          </cell>
          <cell r="D1024" t="str">
            <v>16530</v>
          </cell>
          <cell r="E1024" t="str">
            <v>Asset Strategy Manager</v>
          </cell>
          <cell r="F1024" t="str">
            <v>Engineering</v>
          </cell>
          <cell r="G1024" t="str">
            <v>Distribution Engineering</v>
          </cell>
          <cell r="H1024" t="str">
            <v>120</v>
          </cell>
          <cell r="I1024" t="str">
            <v>CL</v>
          </cell>
          <cell r="K1024">
            <v>106698.84</v>
          </cell>
          <cell r="M1024">
            <v>0</v>
          </cell>
        </row>
        <row r="1025">
          <cell r="A1025" t="str">
            <v>CAP</v>
          </cell>
          <cell r="B1025" t="str">
            <v>Gelbien,Lawrence J</v>
          </cell>
          <cell r="C1025">
            <v>16530</v>
          </cell>
          <cell r="D1025" t="str">
            <v>16530</v>
          </cell>
          <cell r="E1025" t="str">
            <v>Distribution Engineering</v>
          </cell>
          <cell r="F1025" t="str">
            <v>Engineering</v>
          </cell>
          <cell r="G1025" t="str">
            <v>Distribution Engineering</v>
          </cell>
          <cell r="H1025" t="str">
            <v>120</v>
          </cell>
          <cell r="I1025" t="str">
            <v>CL</v>
          </cell>
          <cell r="L1025">
            <v>785.61</v>
          </cell>
        </row>
        <row r="1026">
          <cell r="A1026" t="str">
            <v>CAP</v>
          </cell>
          <cell r="B1026" t="str">
            <v>Gelbien,Lawrence J</v>
          </cell>
          <cell r="C1026">
            <v>16530</v>
          </cell>
          <cell r="D1026" t="str">
            <v>16530</v>
          </cell>
          <cell r="E1026" t="str">
            <v>S9 - Asset Strategy Distribution</v>
          </cell>
          <cell r="F1026" t="str">
            <v>Engineering</v>
          </cell>
          <cell r="G1026" t="str">
            <v>Distribution Engineering</v>
          </cell>
          <cell r="H1026" t="str">
            <v>120</v>
          </cell>
          <cell r="I1026" t="str">
            <v>CL</v>
          </cell>
          <cell r="J1026">
            <v>107748.09</v>
          </cell>
        </row>
        <row r="1027">
          <cell r="A1027" t="str">
            <v>CAP</v>
          </cell>
          <cell r="B1027" t="str">
            <v>Gelbien,Lawrence J</v>
          </cell>
          <cell r="C1027">
            <v>16530</v>
          </cell>
          <cell r="D1027" t="str">
            <v>16530</v>
          </cell>
          <cell r="E1027" t="str">
            <v>Asset Strategy Manager</v>
          </cell>
          <cell r="F1027" t="str">
            <v>Engineering</v>
          </cell>
          <cell r="G1027" t="str">
            <v>Distribution Engineering</v>
          </cell>
          <cell r="H1027" t="str">
            <v>120</v>
          </cell>
          <cell r="I1027" t="str">
            <v>CM</v>
          </cell>
          <cell r="K1027">
            <v>929427.36</v>
          </cell>
        </row>
        <row r="1028">
          <cell r="A1028" t="str">
            <v>CAP</v>
          </cell>
          <cell r="B1028" t="str">
            <v>Gelbien,Lawrence J</v>
          </cell>
          <cell r="C1028">
            <v>16530</v>
          </cell>
          <cell r="D1028" t="str">
            <v>16530</v>
          </cell>
          <cell r="E1028" t="str">
            <v>Distribution Engineering</v>
          </cell>
          <cell r="F1028" t="str">
            <v>Engineering</v>
          </cell>
          <cell r="G1028" t="str">
            <v>Distribution Engineering</v>
          </cell>
          <cell r="H1028" t="str">
            <v>120</v>
          </cell>
          <cell r="I1028" t="str">
            <v>CM</v>
          </cell>
          <cell r="L1028">
            <v>608156.47</v>
          </cell>
        </row>
        <row r="1029">
          <cell r="A1029" t="str">
            <v>CAP</v>
          </cell>
          <cell r="B1029" t="str">
            <v>Gelbien,Lawrence J</v>
          </cell>
          <cell r="C1029">
            <v>16530</v>
          </cell>
          <cell r="D1029" t="str">
            <v>16530</v>
          </cell>
          <cell r="E1029" t="str">
            <v>S9 - Asset Strategy Distribution</v>
          </cell>
          <cell r="F1029" t="str">
            <v>Engineering</v>
          </cell>
          <cell r="G1029" t="str">
            <v>Distribution Engineering</v>
          </cell>
          <cell r="H1029" t="str">
            <v>120</v>
          </cell>
          <cell r="I1029" t="str">
            <v>CM</v>
          </cell>
          <cell r="J1029">
            <v>814640.43</v>
          </cell>
        </row>
        <row r="1030">
          <cell r="A1030" t="str">
            <v>CAP</v>
          </cell>
          <cell r="B1030" t="str">
            <v>Gelbien,Lawrence J</v>
          </cell>
          <cell r="C1030">
            <v>16530</v>
          </cell>
          <cell r="D1030" t="str">
            <v>16530</v>
          </cell>
          <cell r="E1030" t="str">
            <v>Distribution Engineering</v>
          </cell>
          <cell r="F1030" t="str">
            <v>Engineering</v>
          </cell>
          <cell r="G1030" t="str">
            <v>Distribution Engineering</v>
          </cell>
          <cell r="H1030" t="str">
            <v>120</v>
          </cell>
          <cell r="I1030" t="str">
            <v>CO</v>
          </cell>
        </row>
        <row r="1031">
          <cell r="A1031" t="str">
            <v>CAP</v>
          </cell>
          <cell r="B1031" t="str">
            <v>Gelbien,Lawrence J</v>
          </cell>
          <cell r="C1031">
            <v>16530</v>
          </cell>
          <cell r="D1031" t="str">
            <v>16530</v>
          </cell>
          <cell r="E1031" t="str">
            <v>Asset Strategy Manager</v>
          </cell>
          <cell r="F1031" t="str">
            <v>Engineering</v>
          </cell>
          <cell r="G1031" t="str">
            <v>Distribution Engineering</v>
          </cell>
          <cell r="H1031" t="str">
            <v>120</v>
          </cell>
          <cell r="I1031" t="str">
            <v>CT</v>
          </cell>
          <cell r="K1031">
            <v>34787.17</v>
          </cell>
        </row>
        <row r="1032">
          <cell r="A1032" t="str">
            <v>CAP</v>
          </cell>
          <cell r="B1032" t="str">
            <v>Gelbien,Lawrence J</v>
          </cell>
          <cell r="C1032">
            <v>16530</v>
          </cell>
          <cell r="D1032" t="str">
            <v>16530</v>
          </cell>
          <cell r="E1032" t="str">
            <v>Distribution Engineering</v>
          </cell>
          <cell r="F1032" t="str">
            <v>Engineering</v>
          </cell>
          <cell r="G1032" t="str">
            <v>Distribution Engineering</v>
          </cell>
          <cell r="H1032" t="str">
            <v>120</v>
          </cell>
          <cell r="I1032" t="str">
            <v>CT</v>
          </cell>
          <cell r="L1032">
            <v>652.28</v>
          </cell>
        </row>
        <row r="1033">
          <cell r="A1033" t="str">
            <v>CAP</v>
          </cell>
          <cell r="B1033" t="str">
            <v>Gelbien,Lawrence J</v>
          </cell>
          <cell r="C1033">
            <v>16530</v>
          </cell>
          <cell r="D1033" t="str">
            <v>16530</v>
          </cell>
          <cell r="E1033" t="str">
            <v>S9 - Asset Strategy Distribution</v>
          </cell>
          <cell r="F1033" t="str">
            <v>Engineering</v>
          </cell>
          <cell r="G1033" t="str">
            <v>Distribution Engineering</v>
          </cell>
          <cell r="H1033" t="str">
            <v>120</v>
          </cell>
          <cell r="I1033" t="str">
            <v>CT</v>
          </cell>
          <cell r="J1033">
            <v>35669.93</v>
          </cell>
        </row>
        <row r="1034">
          <cell r="A1034" t="str">
            <v>O&amp;M</v>
          </cell>
          <cell r="B1034" t="str">
            <v>Gelbien,Lawrence J</v>
          </cell>
          <cell r="C1034">
            <v>16530</v>
          </cell>
          <cell r="D1034" t="str">
            <v>16530</v>
          </cell>
          <cell r="E1034" t="str">
            <v>Asset Strategy Manager</v>
          </cell>
          <cell r="F1034" t="str">
            <v>Engineering</v>
          </cell>
          <cell r="G1034" t="str">
            <v>Distribution Engineering</v>
          </cell>
          <cell r="H1034" t="str">
            <v>120</v>
          </cell>
          <cell r="I1034" t="str">
            <v>IT</v>
          </cell>
          <cell r="J1034">
            <v>88603.63</v>
          </cell>
          <cell r="K1034">
            <v>141311.28</v>
          </cell>
        </row>
        <row r="1035">
          <cell r="A1035" t="str">
            <v>O&amp;M</v>
          </cell>
          <cell r="B1035" t="str">
            <v>Gelbien,Lawrence J</v>
          </cell>
          <cell r="C1035">
            <v>16530</v>
          </cell>
          <cell r="D1035" t="str">
            <v>16530</v>
          </cell>
          <cell r="E1035" t="str">
            <v>Distribution Engineering</v>
          </cell>
          <cell r="F1035" t="str">
            <v>Engineering</v>
          </cell>
          <cell r="G1035" t="str">
            <v>Distribution Engineering</v>
          </cell>
          <cell r="H1035" t="str">
            <v>120</v>
          </cell>
          <cell r="I1035" t="str">
            <v>IT</v>
          </cell>
          <cell r="L1035">
            <v>22310.22</v>
          </cell>
        </row>
        <row r="1036">
          <cell r="A1036" t="str">
            <v>O&amp;M</v>
          </cell>
          <cell r="B1036" t="str">
            <v>Gelbien,Lawrence J</v>
          </cell>
          <cell r="C1036">
            <v>16530</v>
          </cell>
          <cell r="D1036" t="str">
            <v>16530</v>
          </cell>
          <cell r="E1036" t="str">
            <v>Asset Strategy Manager</v>
          </cell>
          <cell r="F1036" t="str">
            <v>Engineering</v>
          </cell>
          <cell r="G1036" t="str">
            <v>Distribution Engineering</v>
          </cell>
          <cell r="H1036" t="str">
            <v>120</v>
          </cell>
          <cell r="I1036" t="str">
            <v>LT</v>
          </cell>
          <cell r="J1036">
            <v>247100.88</v>
          </cell>
          <cell r="K1036">
            <v>171297.21</v>
          </cell>
        </row>
        <row r="1037">
          <cell r="A1037" t="str">
            <v>O&amp;M</v>
          </cell>
          <cell r="B1037" t="str">
            <v>Gelbien,Lawrence J</v>
          </cell>
          <cell r="C1037">
            <v>16530</v>
          </cell>
          <cell r="D1037" t="str">
            <v>16530</v>
          </cell>
          <cell r="E1037" t="str">
            <v>Distribution Engineering</v>
          </cell>
          <cell r="F1037" t="str">
            <v>Engineering</v>
          </cell>
          <cell r="G1037" t="str">
            <v>Distribution Engineering</v>
          </cell>
          <cell r="H1037" t="str">
            <v>120</v>
          </cell>
          <cell r="I1037" t="str">
            <v>LT</v>
          </cell>
          <cell r="L1037">
            <v>14467.86</v>
          </cell>
        </row>
        <row r="1038">
          <cell r="A1038" t="str">
            <v>O&amp;M</v>
          </cell>
          <cell r="B1038" t="str">
            <v>Gelbien,Lawrence J</v>
          </cell>
          <cell r="C1038">
            <v>16530</v>
          </cell>
          <cell r="D1038" t="str">
            <v>16530</v>
          </cell>
          <cell r="E1038" t="str">
            <v>Asset Strategy Manager</v>
          </cell>
          <cell r="F1038" t="str">
            <v>Engineering</v>
          </cell>
          <cell r="G1038" t="str">
            <v>Distribution Engineering</v>
          </cell>
          <cell r="H1038" t="str">
            <v>120</v>
          </cell>
          <cell r="I1038" t="str">
            <v>MT</v>
          </cell>
          <cell r="J1038">
            <v>17254.89</v>
          </cell>
          <cell r="K1038">
            <v>-69898.13</v>
          </cell>
        </row>
        <row r="1039">
          <cell r="A1039" t="str">
            <v>O&amp;M</v>
          </cell>
          <cell r="B1039" t="str">
            <v>Gelbien,Lawrence J</v>
          </cell>
          <cell r="C1039">
            <v>16530</v>
          </cell>
          <cell r="D1039" t="str">
            <v>16530</v>
          </cell>
          <cell r="E1039" t="str">
            <v>Distribution Engineering</v>
          </cell>
          <cell r="F1039" t="str">
            <v>Engineering</v>
          </cell>
          <cell r="G1039" t="str">
            <v>Distribution Engineering</v>
          </cell>
          <cell r="H1039" t="str">
            <v>120</v>
          </cell>
          <cell r="I1039" t="str">
            <v>MT</v>
          </cell>
          <cell r="L1039">
            <v>13216.55</v>
          </cell>
        </row>
        <row r="1040">
          <cell r="A1040" t="str">
            <v>O&amp;M</v>
          </cell>
          <cell r="B1040" t="str">
            <v>Gelbien,Lawrence J</v>
          </cell>
          <cell r="C1040">
            <v>16530</v>
          </cell>
          <cell r="D1040" t="str">
            <v>16530</v>
          </cell>
          <cell r="E1040" t="str">
            <v>Asset Strategy Manager</v>
          </cell>
          <cell r="F1040" t="str">
            <v>Engineering</v>
          </cell>
          <cell r="G1040" t="str">
            <v>Distribution Engineering</v>
          </cell>
          <cell r="H1040" t="str">
            <v>120</v>
          </cell>
          <cell r="I1040" t="str">
            <v>OT</v>
          </cell>
          <cell r="J1040">
            <v>-45608.13</v>
          </cell>
          <cell r="K1040">
            <v>92.36</v>
          </cell>
        </row>
        <row r="1041">
          <cell r="A1041" t="str">
            <v>O&amp;M</v>
          </cell>
          <cell r="B1041" t="str">
            <v>Gelbien,Lawrence J</v>
          </cell>
          <cell r="C1041">
            <v>16530</v>
          </cell>
          <cell r="D1041" t="str">
            <v>16530</v>
          </cell>
          <cell r="E1041" t="str">
            <v>Distribution Engineering</v>
          </cell>
          <cell r="F1041" t="str">
            <v>Engineering</v>
          </cell>
          <cell r="G1041" t="str">
            <v>Distribution Engineering</v>
          </cell>
          <cell r="H1041" t="str">
            <v>120</v>
          </cell>
          <cell r="I1041" t="str">
            <v>OT</v>
          </cell>
        </row>
        <row r="1042">
          <cell r="A1042" t="str">
            <v>O&amp;M</v>
          </cell>
          <cell r="B1042" t="str">
            <v>Gelbien,Lawrence J</v>
          </cell>
          <cell r="C1042">
            <v>16530</v>
          </cell>
          <cell r="D1042" t="str">
            <v>16530</v>
          </cell>
          <cell r="E1042" t="str">
            <v>Asset Strategy Manager</v>
          </cell>
          <cell r="F1042" t="str">
            <v>Engineering</v>
          </cell>
          <cell r="G1042" t="str">
            <v>Distribution Engineering</v>
          </cell>
          <cell r="H1042" t="str">
            <v>120</v>
          </cell>
          <cell r="I1042" t="str">
            <v>TT</v>
          </cell>
          <cell r="J1042">
            <v>74056.600000000006</v>
          </cell>
          <cell r="K1042">
            <v>49038.6</v>
          </cell>
        </row>
        <row r="1043">
          <cell r="A1043" t="str">
            <v>O&amp;M</v>
          </cell>
          <cell r="B1043" t="str">
            <v>Gelbien,Lawrence J</v>
          </cell>
          <cell r="C1043">
            <v>16535</v>
          </cell>
          <cell r="D1043" t="str">
            <v>16535</v>
          </cell>
          <cell r="E1043" t="str">
            <v>Tech Distribution Engineering</v>
          </cell>
          <cell r="F1043" t="str">
            <v>Engineering</v>
          </cell>
          <cell r="G1043" t="str">
            <v>Tech Distribution Engineering</v>
          </cell>
          <cell r="H1043" t="str">
            <v>120</v>
          </cell>
          <cell r="I1043" t="str">
            <v>BT</v>
          </cell>
          <cell r="L1043">
            <v>142632.94</v>
          </cell>
          <cell r="M1043">
            <v>6423.81</v>
          </cell>
        </row>
        <row r="1044">
          <cell r="A1044" t="str">
            <v>O&amp;M</v>
          </cell>
          <cell r="B1044" t="str">
            <v>Gelbien,Lawrence J</v>
          </cell>
          <cell r="C1044">
            <v>16535</v>
          </cell>
          <cell r="D1044" t="str">
            <v>16535</v>
          </cell>
          <cell r="E1044" t="str">
            <v>Tech Eng Distribution</v>
          </cell>
          <cell r="F1044" t="str">
            <v>Engineering</v>
          </cell>
          <cell r="G1044" t="str">
            <v>Tech Distribution Engineering</v>
          </cell>
          <cell r="H1044" t="str">
            <v>120</v>
          </cell>
          <cell r="I1044" t="str">
            <v>BT</v>
          </cell>
          <cell r="J1044">
            <v>143282.38</v>
          </cell>
          <cell r="K1044">
            <v>169168.49</v>
          </cell>
        </row>
        <row r="1045">
          <cell r="A1045" t="str">
            <v>CAP</v>
          </cell>
          <cell r="B1045" t="str">
            <v>Gelbien,Lawrence J</v>
          </cell>
          <cell r="C1045">
            <v>16535</v>
          </cell>
          <cell r="D1045" t="str">
            <v>16535</v>
          </cell>
          <cell r="E1045" t="str">
            <v>Tech Distribution Engineering</v>
          </cell>
          <cell r="F1045" t="str">
            <v>Engineering</v>
          </cell>
          <cell r="G1045" t="str">
            <v>Tech Distribution Engineering</v>
          </cell>
          <cell r="H1045" t="str">
            <v>120</v>
          </cell>
          <cell r="I1045" t="str">
            <v>CB</v>
          </cell>
          <cell r="L1045">
            <v>184896.82</v>
          </cell>
        </row>
        <row r="1046">
          <cell r="A1046" t="str">
            <v>CAP</v>
          </cell>
          <cell r="B1046" t="str">
            <v>Gelbien,Lawrence J</v>
          </cell>
          <cell r="C1046">
            <v>16535</v>
          </cell>
          <cell r="D1046" t="str">
            <v>16535</v>
          </cell>
          <cell r="E1046" t="str">
            <v>Tech Eng Distribution</v>
          </cell>
          <cell r="F1046" t="str">
            <v>Engineering</v>
          </cell>
          <cell r="G1046" t="str">
            <v>Tech Distribution Engineering</v>
          </cell>
          <cell r="H1046" t="str">
            <v>120</v>
          </cell>
          <cell r="I1046" t="str">
            <v>CB</v>
          </cell>
          <cell r="J1046">
            <v>165514.99</v>
          </cell>
          <cell r="K1046">
            <v>144485.76000000001</v>
          </cell>
        </row>
        <row r="1047">
          <cell r="A1047" t="str">
            <v>CAP</v>
          </cell>
          <cell r="B1047" t="str">
            <v>Gelbien,Lawrence J</v>
          </cell>
          <cell r="C1047">
            <v>16535</v>
          </cell>
          <cell r="D1047" t="str">
            <v>16535</v>
          </cell>
          <cell r="E1047" t="str">
            <v>Tech Distribution Engineering</v>
          </cell>
          <cell r="F1047" t="str">
            <v>Engineering</v>
          </cell>
          <cell r="G1047" t="str">
            <v>Tech Distribution Engineering</v>
          </cell>
          <cell r="H1047" t="str">
            <v>120</v>
          </cell>
          <cell r="I1047" t="str">
            <v>CI</v>
          </cell>
        </row>
        <row r="1048">
          <cell r="A1048" t="str">
            <v>CAP</v>
          </cell>
          <cell r="B1048" t="str">
            <v>Gelbien,Lawrence J</v>
          </cell>
          <cell r="C1048">
            <v>16535</v>
          </cell>
          <cell r="D1048" t="str">
            <v>16535</v>
          </cell>
          <cell r="E1048" t="str">
            <v>Tech Eng Distribution</v>
          </cell>
          <cell r="F1048" t="str">
            <v>Engineering</v>
          </cell>
          <cell r="G1048" t="str">
            <v>Tech Distribution Engineering</v>
          </cell>
          <cell r="H1048" t="str">
            <v>120</v>
          </cell>
          <cell r="I1048" t="str">
            <v>CI</v>
          </cell>
          <cell r="J1048">
            <v>117.65</v>
          </cell>
          <cell r="K1048">
            <v>44.01</v>
          </cell>
        </row>
        <row r="1049">
          <cell r="A1049" t="str">
            <v>CAP</v>
          </cell>
          <cell r="B1049" t="str">
            <v>Gelbien,Lawrence J</v>
          </cell>
          <cell r="C1049">
            <v>16535</v>
          </cell>
          <cell r="D1049" t="str">
            <v>16535</v>
          </cell>
          <cell r="E1049" t="str">
            <v>Tech Distribution Engineering</v>
          </cell>
          <cell r="F1049" t="str">
            <v>Engineering</v>
          </cell>
          <cell r="G1049" t="str">
            <v>Tech Distribution Engineering</v>
          </cell>
          <cell r="H1049" t="str">
            <v>120</v>
          </cell>
          <cell r="I1049" t="str">
            <v>CL</v>
          </cell>
          <cell r="L1049">
            <v>420512.25</v>
          </cell>
        </row>
        <row r="1050">
          <cell r="A1050" t="str">
            <v>CAP</v>
          </cell>
          <cell r="B1050" t="str">
            <v>Gelbien,Lawrence J</v>
          </cell>
          <cell r="C1050">
            <v>16535</v>
          </cell>
          <cell r="D1050" t="str">
            <v>16535</v>
          </cell>
          <cell r="E1050" t="str">
            <v>Tech Eng Distribution</v>
          </cell>
          <cell r="F1050" t="str">
            <v>Engineering</v>
          </cell>
          <cell r="G1050" t="str">
            <v>Tech Distribution Engineering</v>
          </cell>
          <cell r="H1050" t="str">
            <v>120</v>
          </cell>
          <cell r="I1050" t="str">
            <v>CL</v>
          </cell>
          <cell r="J1050">
            <v>381757.75</v>
          </cell>
          <cell r="K1050">
            <v>322995.3</v>
          </cell>
        </row>
        <row r="1051">
          <cell r="A1051" t="str">
            <v>CAP</v>
          </cell>
          <cell r="B1051" t="str">
            <v>Gelbien,Lawrence J</v>
          </cell>
          <cell r="C1051">
            <v>16535</v>
          </cell>
          <cell r="D1051" t="str">
            <v>16535</v>
          </cell>
          <cell r="E1051" t="str">
            <v>Tech Distribution Engineering</v>
          </cell>
          <cell r="F1051" t="str">
            <v>Engineering</v>
          </cell>
          <cell r="G1051" t="str">
            <v>Tech Distribution Engineering</v>
          </cell>
          <cell r="H1051" t="str">
            <v>120</v>
          </cell>
          <cell r="I1051" t="str">
            <v>CT</v>
          </cell>
          <cell r="L1051">
            <v>411.09</v>
          </cell>
        </row>
        <row r="1052">
          <cell r="A1052" t="str">
            <v>CAP</v>
          </cell>
          <cell r="B1052" t="str">
            <v>Gelbien,Lawrence J</v>
          </cell>
          <cell r="C1052">
            <v>16535</v>
          </cell>
          <cell r="D1052" t="str">
            <v>16535</v>
          </cell>
          <cell r="E1052" t="str">
            <v>Tech Eng Distribution</v>
          </cell>
          <cell r="F1052" t="str">
            <v>Engineering</v>
          </cell>
          <cell r="G1052" t="str">
            <v>Tech Distribution Engineering</v>
          </cell>
          <cell r="H1052" t="str">
            <v>120</v>
          </cell>
          <cell r="I1052" t="str">
            <v>CT</v>
          </cell>
          <cell r="J1052">
            <v>33530.26</v>
          </cell>
          <cell r="K1052">
            <v>917.45</v>
          </cell>
        </row>
        <row r="1053">
          <cell r="A1053" t="str">
            <v>O&amp;M</v>
          </cell>
          <cell r="B1053" t="str">
            <v>Gelbien,Lawrence J</v>
          </cell>
          <cell r="C1053">
            <v>16535</v>
          </cell>
          <cell r="D1053" t="str">
            <v>16535</v>
          </cell>
          <cell r="E1053" t="str">
            <v>Tech Distribution Engineering</v>
          </cell>
          <cell r="F1053" t="str">
            <v>Engineering</v>
          </cell>
          <cell r="G1053" t="str">
            <v>Tech Distribution Engineering</v>
          </cell>
          <cell r="H1053" t="str">
            <v>120</v>
          </cell>
          <cell r="I1053" t="str">
            <v>IT</v>
          </cell>
          <cell r="L1053">
            <v>8256.83</v>
          </cell>
        </row>
        <row r="1054">
          <cell r="A1054" t="str">
            <v>O&amp;M</v>
          </cell>
          <cell r="B1054" t="str">
            <v>Gelbien,Lawrence J</v>
          </cell>
          <cell r="C1054">
            <v>16535</v>
          </cell>
          <cell r="D1054" t="str">
            <v>16535</v>
          </cell>
          <cell r="E1054" t="str">
            <v>Tech Eng Distribution</v>
          </cell>
          <cell r="F1054" t="str">
            <v>Engineering</v>
          </cell>
          <cell r="G1054" t="str">
            <v>Tech Distribution Engineering</v>
          </cell>
          <cell r="H1054" t="str">
            <v>120</v>
          </cell>
          <cell r="I1054" t="str">
            <v>IT</v>
          </cell>
          <cell r="J1054">
            <v>13535.05</v>
          </cell>
          <cell r="K1054">
            <v>144733.35999999999</v>
          </cell>
        </row>
        <row r="1055">
          <cell r="A1055" t="str">
            <v>O&amp;M</v>
          </cell>
          <cell r="B1055" t="str">
            <v>Gelbien,Lawrence J</v>
          </cell>
          <cell r="C1055">
            <v>16535</v>
          </cell>
          <cell r="D1055" t="str">
            <v>16535</v>
          </cell>
          <cell r="E1055" t="str">
            <v>Tech Distribution Engineering</v>
          </cell>
          <cell r="F1055" t="str">
            <v>Engineering</v>
          </cell>
          <cell r="G1055" t="str">
            <v>Tech Distribution Engineering</v>
          </cell>
          <cell r="H1055" t="str">
            <v>120</v>
          </cell>
          <cell r="I1055" t="str">
            <v>LT</v>
          </cell>
          <cell r="L1055">
            <v>407966.29</v>
          </cell>
        </row>
        <row r="1056">
          <cell r="A1056" t="str">
            <v>O&amp;M</v>
          </cell>
          <cell r="B1056" t="str">
            <v>Gelbien,Lawrence J</v>
          </cell>
          <cell r="C1056">
            <v>16535</v>
          </cell>
          <cell r="D1056" t="str">
            <v>16535</v>
          </cell>
          <cell r="E1056" t="str">
            <v>Tech Eng Distribution</v>
          </cell>
          <cell r="F1056" t="str">
            <v>Engineering</v>
          </cell>
          <cell r="G1056" t="str">
            <v>Tech Distribution Engineering</v>
          </cell>
          <cell r="H1056" t="str">
            <v>120</v>
          </cell>
          <cell r="I1056" t="str">
            <v>LT</v>
          </cell>
          <cell r="J1056">
            <v>419883.55</v>
          </cell>
          <cell r="K1056">
            <v>487048.13</v>
          </cell>
        </row>
        <row r="1057">
          <cell r="A1057" t="str">
            <v>O&amp;M</v>
          </cell>
          <cell r="B1057" t="str">
            <v>Gelbien,Lawrence J</v>
          </cell>
          <cell r="C1057">
            <v>16535</v>
          </cell>
          <cell r="D1057" t="str">
            <v>16535</v>
          </cell>
          <cell r="E1057" t="str">
            <v>Tech Distribution Engineering</v>
          </cell>
          <cell r="F1057" t="str">
            <v>Engineering</v>
          </cell>
          <cell r="G1057" t="str">
            <v>Tech Distribution Engineering</v>
          </cell>
          <cell r="H1057" t="str">
            <v>120</v>
          </cell>
          <cell r="I1057" t="str">
            <v>MT</v>
          </cell>
          <cell r="L1057">
            <v>903.67</v>
          </cell>
        </row>
        <row r="1058">
          <cell r="A1058" t="str">
            <v>O&amp;M</v>
          </cell>
          <cell r="B1058" t="str">
            <v>Gelbien,Lawrence J</v>
          </cell>
          <cell r="C1058">
            <v>16535</v>
          </cell>
          <cell r="D1058" t="str">
            <v>16535</v>
          </cell>
          <cell r="E1058" t="str">
            <v>Tech Eng Distribution</v>
          </cell>
          <cell r="F1058" t="str">
            <v>Engineering</v>
          </cell>
          <cell r="G1058" t="str">
            <v>Tech Distribution Engineering</v>
          </cell>
          <cell r="H1058" t="str">
            <v>120</v>
          </cell>
          <cell r="I1058" t="str">
            <v>MT</v>
          </cell>
          <cell r="K1058">
            <v>30052.49</v>
          </cell>
          <cell r="M1058">
            <v>6056406.3700000001</v>
          </cell>
        </row>
        <row r="1059">
          <cell r="A1059" t="str">
            <v>O&amp;M</v>
          </cell>
          <cell r="B1059" t="str">
            <v>Gelbien,Lawrence J</v>
          </cell>
          <cell r="C1059">
            <v>16535</v>
          </cell>
          <cell r="D1059" t="str">
            <v>16535</v>
          </cell>
          <cell r="E1059" t="str">
            <v>Tech Distribution Engineering</v>
          </cell>
          <cell r="F1059" t="str">
            <v>Engineering</v>
          </cell>
          <cell r="G1059" t="str">
            <v>Tech Distribution Engineering</v>
          </cell>
          <cell r="H1059" t="str">
            <v>120</v>
          </cell>
          <cell r="I1059" t="str">
            <v>OT</v>
          </cell>
        </row>
        <row r="1060">
          <cell r="A1060" t="str">
            <v>O&amp;M</v>
          </cell>
          <cell r="B1060" t="str">
            <v>Gelbien,Lawrence J</v>
          </cell>
          <cell r="C1060">
            <v>16535</v>
          </cell>
          <cell r="D1060" t="str">
            <v>16535</v>
          </cell>
          <cell r="E1060" t="str">
            <v>Tech Eng Distribution</v>
          </cell>
          <cell r="F1060" t="str">
            <v>Engineering</v>
          </cell>
          <cell r="G1060" t="str">
            <v>Tech Distribution Engineering</v>
          </cell>
          <cell r="H1060" t="str">
            <v>120</v>
          </cell>
          <cell r="I1060" t="str">
            <v>OT</v>
          </cell>
          <cell r="J1060">
            <v>15964.04</v>
          </cell>
          <cell r="K1060">
            <v>6918.47</v>
          </cell>
          <cell r="M1060">
            <v>6417.38</v>
          </cell>
        </row>
        <row r="1061">
          <cell r="A1061" t="str">
            <v>O&amp;M</v>
          </cell>
          <cell r="B1061" t="str">
            <v>Gelbien,Lawrence J</v>
          </cell>
          <cell r="C1061">
            <v>16535</v>
          </cell>
          <cell r="D1061" t="str">
            <v>16535</v>
          </cell>
          <cell r="E1061" t="str">
            <v>Tech Distribution Engineering</v>
          </cell>
          <cell r="F1061" t="str">
            <v>Engineering</v>
          </cell>
          <cell r="G1061" t="str">
            <v>Tech Distribution Engineering</v>
          </cell>
          <cell r="H1061" t="str">
            <v>120</v>
          </cell>
          <cell r="I1061" t="str">
            <v>TT</v>
          </cell>
          <cell r="L1061">
            <v>1220.8699999999999</v>
          </cell>
        </row>
        <row r="1062">
          <cell r="A1062" t="str">
            <v>O&amp;M</v>
          </cell>
          <cell r="B1062" t="str">
            <v>Gelbien,Lawrence J</v>
          </cell>
          <cell r="C1062">
            <v>16535</v>
          </cell>
          <cell r="D1062" t="str">
            <v>16535</v>
          </cell>
          <cell r="E1062" t="str">
            <v>Tech Eng Distribution</v>
          </cell>
          <cell r="F1062" t="str">
            <v>Engineering</v>
          </cell>
          <cell r="G1062" t="str">
            <v>Tech Distribution Engineering</v>
          </cell>
          <cell r="H1062" t="str">
            <v>120</v>
          </cell>
          <cell r="I1062" t="str">
            <v>TT</v>
          </cell>
          <cell r="J1062">
            <v>5748.66</v>
          </cell>
          <cell r="K1062">
            <v>28315.84</v>
          </cell>
        </row>
        <row r="1063">
          <cell r="A1063" t="str">
            <v>O&amp;M</v>
          </cell>
          <cell r="B1063" t="str">
            <v>Dey,Swapan K</v>
          </cell>
          <cell r="C1063">
            <v>16540</v>
          </cell>
          <cell r="D1063" t="str">
            <v>16540</v>
          </cell>
          <cell r="E1063" t="str">
            <v>S0 - CONTRACT MANAGEMENT XXX</v>
          </cell>
          <cell r="F1063" t="str">
            <v>Engineering</v>
          </cell>
          <cell r="G1063" t="str">
            <v>Sub Station Engineering</v>
          </cell>
          <cell r="H1063" t="str">
            <v>120</v>
          </cell>
          <cell r="I1063" t="str">
            <v>BT</v>
          </cell>
          <cell r="J1063">
            <v>12304.28</v>
          </cell>
          <cell r="K1063">
            <v>452.32</v>
          </cell>
        </row>
        <row r="1064">
          <cell r="A1064" t="str">
            <v>O&amp;M</v>
          </cell>
          <cell r="B1064" t="str">
            <v>Dey,Swapan K</v>
          </cell>
          <cell r="C1064">
            <v>16540</v>
          </cell>
          <cell r="D1064" t="str">
            <v>16540</v>
          </cell>
          <cell r="E1064" t="str">
            <v>Sub Station Engineering</v>
          </cell>
          <cell r="F1064" t="str">
            <v>Engineering</v>
          </cell>
          <cell r="G1064" t="str">
            <v>Sub Station Engineering</v>
          </cell>
          <cell r="H1064" t="str">
            <v>120</v>
          </cell>
          <cell r="I1064" t="str">
            <v>BT</v>
          </cell>
        </row>
        <row r="1065">
          <cell r="A1065" t="str">
            <v>CAP</v>
          </cell>
          <cell r="B1065" t="str">
            <v>Dey,Swapan K</v>
          </cell>
          <cell r="C1065">
            <v>16540</v>
          </cell>
          <cell r="D1065" t="str">
            <v>16540</v>
          </cell>
          <cell r="E1065" t="str">
            <v>Sub Station Engineering</v>
          </cell>
          <cell r="F1065" t="str">
            <v>Engineering</v>
          </cell>
          <cell r="G1065" t="str">
            <v>Sub Station Engineering</v>
          </cell>
          <cell r="H1065" t="str">
            <v>120</v>
          </cell>
          <cell r="I1065" t="str">
            <v>CB</v>
          </cell>
          <cell r="M1065">
            <v>1623607.96</v>
          </cell>
        </row>
        <row r="1066">
          <cell r="A1066" t="str">
            <v>CAP</v>
          </cell>
          <cell r="B1066" t="str">
            <v>Dey,Swapan K</v>
          </cell>
          <cell r="C1066">
            <v>16540</v>
          </cell>
          <cell r="D1066" t="str">
            <v>16540</v>
          </cell>
          <cell r="E1066" t="str">
            <v>Sub Station Engineering</v>
          </cell>
          <cell r="F1066" t="str">
            <v>Engineering</v>
          </cell>
          <cell r="G1066" t="str">
            <v>Sub Station Engineering</v>
          </cell>
          <cell r="H1066" t="str">
            <v>120</v>
          </cell>
          <cell r="I1066" t="str">
            <v>CI</v>
          </cell>
        </row>
        <row r="1067">
          <cell r="A1067" t="str">
            <v>CAP</v>
          </cell>
          <cell r="B1067" t="str">
            <v>Dey,Swapan K</v>
          </cell>
          <cell r="C1067">
            <v>16540</v>
          </cell>
          <cell r="D1067" t="str">
            <v>16540</v>
          </cell>
          <cell r="E1067" t="str">
            <v>Sub Station Engineering</v>
          </cell>
          <cell r="F1067" t="str">
            <v>Engineering</v>
          </cell>
          <cell r="G1067" t="str">
            <v>Sub Station Engineering</v>
          </cell>
          <cell r="H1067" t="str">
            <v>120</v>
          </cell>
          <cell r="I1067" t="str">
            <v>CL</v>
          </cell>
        </row>
        <row r="1068">
          <cell r="A1068" t="str">
            <v>CAP</v>
          </cell>
          <cell r="B1068" t="str">
            <v>Dey,Swapan K</v>
          </cell>
          <cell r="C1068">
            <v>16540</v>
          </cell>
          <cell r="D1068" t="str">
            <v>16540</v>
          </cell>
          <cell r="E1068" t="str">
            <v>S0 - CONTRACT MANAGEMENT XXX</v>
          </cell>
          <cell r="F1068" t="str">
            <v>Engineering</v>
          </cell>
          <cell r="G1068" t="str">
            <v>Sub Station Engineering</v>
          </cell>
          <cell r="H1068" t="str">
            <v>120</v>
          </cell>
          <cell r="I1068" t="str">
            <v>CT</v>
          </cell>
          <cell r="K1068">
            <v>39.58</v>
          </cell>
        </row>
        <row r="1069">
          <cell r="A1069" t="str">
            <v>CAP</v>
          </cell>
          <cell r="B1069" t="str">
            <v>Dey,Swapan K</v>
          </cell>
          <cell r="C1069">
            <v>16540</v>
          </cell>
          <cell r="D1069" t="str">
            <v>16540</v>
          </cell>
          <cell r="E1069" t="str">
            <v>Sub Station Engineering</v>
          </cell>
          <cell r="F1069" t="str">
            <v>Engineering</v>
          </cell>
          <cell r="G1069" t="str">
            <v>Sub Station Engineering</v>
          </cell>
          <cell r="H1069" t="str">
            <v>120</v>
          </cell>
          <cell r="I1069" t="str">
            <v>CT</v>
          </cell>
          <cell r="M1069">
            <v>125.09</v>
          </cell>
        </row>
        <row r="1070">
          <cell r="A1070" t="str">
            <v>O&amp;M</v>
          </cell>
          <cell r="B1070" t="str">
            <v>Dey,Swapan K</v>
          </cell>
          <cell r="C1070">
            <v>16540</v>
          </cell>
          <cell r="D1070" t="str">
            <v>16540</v>
          </cell>
          <cell r="E1070" t="str">
            <v>S0 - CONTRACT MANAGEMENT XXX</v>
          </cell>
          <cell r="F1070" t="str">
            <v>Engineering</v>
          </cell>
          <cell r="G1070" t="str">
            <v>Sub Station Engineering</v>
          </cell>
          <cell r="H1070" t="str">
            <v>120</v>
          </cell>
          <cell r="I1070" t="str">
            <v>IT</v>
          </cell>
          <cell r="J1070">
            <v>7291.08</v>
          </cell>
          <cell r="K1070">
            <v>11560.9</v>
          </cell>
        </row>
        <row r="1071">
          <cell r="A1071" t="str">
            <v>O&amp;M</v>
          </cell>
          <cell r="B1071" t="str">
            <v>Dey,Swapan K</v>
          </cell>
          <cell r="C1071">
            <v>16540</v>
          </cell>
          <cell r="D1071" t="str">
            <v>16540</v>
          </cell>
          <cell r="E1071" t="str">
            <v>Sub Station Engineering</v>
          </cell>
          <cell r="F1071" t="str">
            <v>Engineering</v>
          </cell>
          <cell r="G1071" t="str">
            <v>Sub Station Engineering</v>
          </cell>
          <cell r="H1071" t="str">
            <v>120</v>
          </cell>
          <cell r="I1071" t="str">
            <v>IT</v>
          </cell>
          <cell r="L1071">
            <v>2251.87</v>
          </cell>
        </row>
        <row r="1072">
          <cell r="A1072" t="str">
            <v>O&amp;M</v>
          </cell>
          <cell r="B1072" t="str">
            <v>Dey,Swapan K</v>
          </cell>
          <cell r="C1072">
            <v>16540</v>
          </cell>
          <cell r="D1072" t="str">
            <v>16540</v>
          </cell>
          <cell r="E1072" t="str">
            <v>S0 - CONTRACT MANAGEMENT XXX</v>
          </cell>
          <cell r="F1072" t="str">
            <v>Engineering</v>
          </cell>
          <cell r="G1072" t="str">
            <v>Sub Station Engineering</v>
          </cell>
          <cell r="H1072" t="str">
            <v>120</v>
          </cell>
          <cell r="I1072" t="str">
            <v>LT</v>
          </cell>
          <cell r="J1072">
            <v>38247.18</v>
          </cell>
          <cell r="K1072">
            <v>0</v>
          </cell>
        </row>
        <row r="1073">
          <cell r="A1073" t="str">
            <v>O&amp;M</v>
          </cell>
          <cell r="B1073" t="str">
            <v>Dey,Swapan K</v>
          </cell>
          <cell r="C1073">
            <v>16540</v>
          </cell>
          <cell r="D1073" t="str">
            <v>16540</v>
          </cell>
          <cell r="E1073" t="str">
            <v>Sub Station Engineering</v>
          </cell>
          <cell r="F1073" t="str">
            <v>Engineering</v>
          </cell>
          <cell r="G1073" t="str">
            <v>Sub Station Engineering</v>
          </cell>
          <cell r="H1073" t="str">
            <v>120</v>
          </cell>
          <cell r="I1073" t="str">
            <v>LT</v>
          </cell>
        </row>
        <row r="1074">
          <cell r="A1074" t="str">
            <v>O&amp;M</v>
          </cell>
          <cell r="B1074" t="str">
            <v>Dey,Swapan K</v>
          </cell>
          <cell r="C1074">
            <v>16540</v>
          </cell>
          <cell r="D1074" t="str">
            <v>16540</v>
          </cell>
          <cell r="E1074" t="str">
            <v>S0 - CONTRACT MANAGEMENT XXX</v>
          </cell>
          <cell r="F1074" t="str">
            <v>Engineering</v>
          </cell>
          <cell r="G1074" t="str">
            <v>Sub Station Engineering</v>
          </cell>
          <cell r="H1074" t="str">
            <v>120</v>
          </cell>
          <cell r="I1074" t="str">
            <v>OT</v>
          </cell>
          <cell r="J1074">
            <v>-51785</v>
          </cell>
          <cell r="M1074">
            <v>1.04</v>
          </cell>
        </row>
        <row r="1075">
          <cell r="A1075" t="str">
            <v>O&amp;M</v>
          </cell>
          <cell r="B1075" t="str">
            <v>Dey,Swapan K</v>
          </cell>
          <cell r="C1075">
            <v>16540</v>
          </cell>
          <cell r="D1075" t="str">
            <v>16540</v>
          </cell>
          <cell r="E1075" t="str">
            <v>S0 - CONTRACT MANAGEMENT XXX</v>
          </cell>
          <cell r="F1075" t="str">
            <v>Engineering</v>
          </cell>
          <cell r="G1075" t="str">
            <v>Sub Station Engineering</v>
          </cell>
          <cell r="H1075" t="str">
            <v>120</v>
          </cell>
          <cell r="I1075" t="str">
            <v>TT</v>
          </cell>
          <cell r="J1075">
            <v>3630.48</v>
          </cell>
          <cell r="K1075">
            <v>4764.97</v>
          </cell>
        </row>
        <row r="1076">
          <cell r="A1076" t="str">
            <v>O&amp;M</v>
          </cell>
          <cell r="B1076" t="str">
            <v>Dey,Swapan K</v>
          </cell>
          <cell r="C1076">
            <v>16545</v>
          </cell>
          <cell r="D1076" t="str">
            <v>16545</v>
          </cell>
          <cell r="E1076" t="str">
            <v>Sub Station Tech Engineering</v>
          </cell>
          <cell r="F1076" t="str">
            <v>Engineering</v>
          </cell>
          <cell r="G1076" t="str">
            <v>Sub Station Tech Engineering</v>
          </cell>
          <cell r="H1076" t="str">
            <v>120</v>
          </cell>
          <cell r="I1076" t="str">
            <v>BT</v>
          </cell>
          <cell r="L1076">
            <v>75485.77</v>
          </cell>
        </row>
        <row r="1077">
          <cell r="A1077" t="str">
            <v>O&amp;M</v>
          </cell>
          <cell r="B1077" t="str">
            <v>Dey,Swapan K</v>
          </cell>
          <cell r="C1077">
            <v>16545</v>
          </cell>
          <cell r="D1077" t="str">
            <v>16545</v>
          </cell>
          <cell r="E1077" t="str">
            <v>Tech Eng Substation</v>
          </cell>
          <cell r="F1077" t="str">
            <v>Engineering</v>
          </cell>
          <cell r="G1077" t="str">
            <v>Sub Station Tech Engineering</v>
          </cell>
          <cell r="H1077" t="str">
            <v>120</v>
          </cell>
          <cell r="I1077" t="str">
            <v>BT</v>
          </cell>
          <cell r="J1077">
            <v>169490.39</v>
          </cell>
          <cell r="K1077">
            <v>155248.84</v>
          </cell>
        </row>
        <row r="1078">
          <cell r="A1078" t="str">
            <v>CAP</v>
          </cell>
          <cell r="B1078" t="str">
            <v>Dey,Swapan K</v>
          </cell>
          <cell r="C1078">
            <v>16545</v>
          </cell>
          <cell r="D1078" t="str">
            <v>16545</v>
          </cell>
          <cell r="E1078" t="str">
            <v>Sub Station Tech Engineering</v>
          </cell>
          <cell r="F1078" t="str">
            <v>Engineering</v>
          </cell>
          <cell r="G1078" t="str">
            <v>Sub Station Tech Engineering</v>
          </cell>
          <cell r="H1078" t="str">
            <v>120</v>
          </cell>
          <cell r="I1078" t="str">
            <v>CB</v>
          </cell>
          <cell r="L1078">
            <v>229312.61</v>
          </cell>
          <cell r="M1078">
            <v>2938822.39</v>
          </cell>
        </row>
        <row r="1079">
          <cell r="A1079" t="str">
            <v>CAP</v>
          </cell>
          <cell r="B1079" t="str">
            <v>Dey,Swapan K</v>
          </cell>
          <cell r="C1079">
            <v>16545</v>
          </cell>
          <cell r="D1079" t="str">
            <v>16545</v>
          </cell>
          <cell r="E1079" t="str">
            <v>Tech Eng Substation</v>
          </cell>
          <cell r="F1079" t="str">
            <v>Engineering</v>
          </cell>
          <cell r="G1079" t="str">
            <v>Sub Station Tech Engineering</v>
          </cell>
          <cell r="H1079" t="str">
            <v>120</v>
          </cell>
          <cell r="I1079" t="str">
            <v>CB</v>
          </cell>
          <cell r="J1079">
            <v>217210.72</v>
          </cell>
          <cell r="K1079">
            <v>353294.64</v>
          </cell>
          <cell r="M1079">
            <v>2025857.42</v>
          </cell>
        </row>
        <row r="1080">
          <cell r="A1080" t="str">
            <v>CAP</v>
          </cell>
          <cell r="B1080" t="str">
            <v>Dey,Swapan K</v>
          </cell>
          <cell r="C1080">
            <v>16545</v>
          </cell>
          <cell r="D1080" t="str">
            <v>16545</v>
          </cell>
          <cell r="E1080" t="str">
            <v>Sub Station Tech Engineering</v>
          </cell>
          <cell r="F1080" t="str">
            <v>Engineering</v>
          </cell>
          <cell r="G1080" t="str">
            <v>Sub Station Tech Engineering</v>
          </cell>
          <cell r="H1080" t="str">
            <v>120</v>
          </cell>
          <cell r="I1080" t="str">
            <v>CI</v>
          </cell>
          <cell r="L1080">
            <v>272078.02</v>
          </cell>
        </row>
        <row r="1081">
          <cell r="A1081" t="str">
            <v>CAP</v>
          </cell>
          <cell r="B1081" t="str">
            <v>Dey,Swapan K</v>
          </cell>
          <cell r="C1081">
            <v>16545</v>
          </cell>
          <cell r="D1081" t="str">
            <v>16545</v>
          </cell>
          <cell r="E1081" t="str">
            <v>Tech Eng Substation</v>
          </cell>
          <cell r="F1081" t="str">
            <v>Engineering</v>
          </cell>
          <cell r="G1081" t="str">
            <v>Sub Station Tech Engineering</v>
          </cell>
          <cell r="H1081" t="str">
            <v>120</v>
          </cell>
          <cell r="I1081" t="str">
            <v>CI</v>
          </cell>
          <cell r="J1081">
            <v>505285.38</v>
          </cell>
          <cell r="K1081">
            <v>2792664.76</v>
          </cell>
        </row>
        <row r="1082">
          <cell r="A1082" t="str">
            <v>CAP</v>
          </cell>
          <cell r="B1082" t="str">
            <v>Dey,Swapan K</v>
          </cell>
          <cell r="C1082">
            <v>16545</v>
          </cell>
          <cell r="D1082" t="str">
            <v>16545</v>
          </cell>
          <cell r="E1082" t="str">
            <v>Sub Station Tech Engineering</v>
          </cell>
          <cell r="F1082" t="str">
            <v>Engineering</v>
          </cell>
          <cell r="G1082" t="str">
            <v>Sub Station Tech Engineering</v>
          </cell>
          <cell r="H1082" t="str">
            <v>120</v>
          </cell>
          <cell r="I1082" t="str">
            <v>CL</v>
          </cell>
          <cell r="L1082">
            <v>520584.63</v>
          </cell>
        </row>
        <row r="1083">
          <cell r="A1083" t="str">
            <v>CAP</v>
          </cell>
          <cell r="B1083" t="str">
            <v>Dey,Swapan K</v>
          </cell>
          <cell r="C1083">
            <v>16545</v>
          </cell>
          <cell r="D1083" t="str">
            <v>16545</v>
          </cell>
          <cell r="E1083" t="str">
            <v>Tech Eng Substation</v>
          </cell>
          <cell r="F1083" t="str">
            <v>Engineering</v>
          </cell>
          <cell r="G1083" t="str">
            <v>Sub Station Tech Engineering</v>
          </cell>
          <cell r="H1083" t="str">
            <v>120</v>
          </cell>
          <cell r="I1083" t="str">
            <v>CL</v>
          </cell>
          <cell r="J1083">
            <v>495849.62</v>
          </cell>
          <cell r="K1083">
            <v>816420.2</v>
          </cell>
        </row>
        <row r="1084">
          <cell r="A1084" t="str">
            <v>CAP</v>
          </cell>
          <cell r="B1084" t="str">
            <v>Dey,Swapan K</v>
          </cell>
          <cell r="C1084">
            <v>16545</v>
          </cell>
          <cell r="D1084" t="str">
            <v>16545</v>
          </cell>
          <cell r="E1084" t="str">
            <v>Sub Station Tech Engineering</v>
          </cell>
          <cell r="F1084" t="str">
            <v>Engineering</v>
          </cell>
          <cell r="G1084" t="str">
            <v>Sub Station Tech Engineering</v>
          </cell>
          <cell r="H1084" t="str">
            <v>120</v>
          </cell>
          <cell r="I1084" t="str">
            <v>CM</v>
          </cell>
          <cell r="L1084">
            <v>48262.66</v>
          </cell>
        </row>
        <row r="1085">
          <cell r="A1085" t="str">
            <v>CAP</v>
          </cell>
          <cell r="B1085" t="str">
            <v>Dey,Swapan K</v>
          </cell>
          <cell r="C1085">
            <v>16545</v>
          </cell>
          <cell r="D1085" t="str">
            <v>16545</v>
          </cell>
          <cell r="E1085" t="str">
            <v>Tech Eng Substation</v>
          </cell>
          <cell r="F1085" t="str">
            <v>Engineering</v>
          </cell>
          <cell r="G1085" t="str">
            <v>Sub Station Tech Engineering</v>
          </cell>
          <cell r="H1085" t="str">
            <v>120</v>
          </cell>
          <cell r="I1085" t="str">
            <v>CM</v>
          </cell>
          <cell r="K1085">
            <v>1510618.64</v>
          </cell>
        </row>
        <row r="1086">
          <cell r="A1086" t="str">
            <v>CAP</v>
          </cell>
          <cell r="B1086" t="str">
            <v>Dey,Swapan K</v>
          </cell>
          <cell r="C1086">
            <v>16545</v>
          </cell>
          <cell r="D1086" t="str">
            <v>16545</v>
          </cell>
          <cell r="E1086" t="str">
            <v>Sub Station Tech Engineering</v>
          </cell>
          <cell r="F1086" t="str">
            <v>Engineering</v>
          </cell>
          <cell r="G1086" t="str">
            <v>Sub Station Tech Engineering</v>
          </cell>
          <cell r="H1086" t="str">
            <v>120</v>
          </cell>
          <cell r="I1086" t="str">
            <v>CO</v>
          </cell>
          <cell r="L1086">
            <v>-695974.18</v>
          </cell>
        </row>
        <row r="1087">
          <cell r="A1087" t="str">
            <v>CAP</v>
          </cell>
          <cell r="B1087" t="str">
            <v>Dey,Swapan K</v>
          </cell>
          <cell r="C1087">
            <v>16545</v>
          </cell>
          <cell r="D1087" t="str">
            <v>16545</v>
          </cell>
          <cell r="E1087" t="str">
            <v>Tech Eng Substation</v>
          </cell>
          <cell r="F1087" t="str">
            <v>Engineering</v>
          </cell>
          <cell r="G1087" t="str">
            <v>Sub Station Tech Engineering</v>
          </cell>
          <cell r="H1087" t="str">
            <v>120</v>
          </cell>
          <cell r="I1087" t="str">
            <v>CO</v>
          </cell>
          <cell r="K1087">
            <v>64723.25</v>
          </cell>
        </row>
        <row r="1088">
          <cell r="A1088" t="str">
            <v>CAP</v>
          </cell>
          <cell r="B1088" t="str">
            <v>Dey,Swapan K</v>
          </cell>
          <cell r="C1088">
            <v>16545</v>
          </cell>
          <cell r="D1088" t="str">
            <v>16545</v>
          </cell>
          <cell r="E1088" t="str">
            <v>Sub Station Tech Engineering</v>
          </cell>
          <cell r="F1088" t="str">
            <v>Engineering</v>
          </cell>
          <cell r="G1088" t="str">
            <v>Sub Station Tech Engineering</v>
          </cell>
          <cell r="H1088" t="str">
            <v>120</v>
          </cell>
          <cell r="I1088" t="str">
            <v>CT</v>
          </cell>
          <cell r="L1088">
            <v>66101.33</v>
          </cell>
          <cell r="M1088">
            <v>171.36</v>
          </cell>
        </row>
        <row r="1089">
          <cell r="A1089" t="str">
            <v>CAP</v>
          </cell>
          <cell r="B1089" t="str">
            <v>Dey,Swapan K</v>
          </cell>
          <cell r="C1089">
            <v>16545</v>
          </cell>
          <cell r="D1089" t="str">
            <v>16545</v>
          </cell>
          <cell r="E1089" t="str">
            <v>Tech Eng Substation</v>
          </cell>
          <cell r="F1089" t="str">
            <v>Engineering</v>
          </cell>
          <cell r="G1089" t="str">
            <v>Sub Station Tech Engineering</v>
          </cell>
          <cell r="H1089" t="str">
            <v>120</v>
          </cell>
          <cell r="I1089" t="str">
            <v>CT</v>
          </cell>
          <cell r="J1089">
            <v>201519.48</v>
          </cell>
          <cell r="K1089">
            <v>307369.95</v>
          </cell>
        </row>
        <row r="1090">
          <cell r="A1090" t="str">
            <v>O&amp;M</v>
          </cell>
          <cell r="B1090" t="str">
            <v>Dey,Swapan K</v>
          </cell>
          <cell r="C1090">
            <v>16545</v>
          </cell>
          <cell r="D1090" t="str">
            <v>16545</v>
          </cell>
          <cell r="E1090" t="str">
            <v>Sub Station Tech Engineering</v>
          </cell>
          <cell r="F1090" t="str">
            <v>Engineering</v>
          </cell>
          <cell r="G1090" t="str">
            <v>Sub Station Tech Engineering</v>
          </cell>
          <cell r="H1090" t="str">
            <v>120</v>
          </cell>
          <cell r="I1090" t="str">
            <v>IT</v>
          </cell>
          <cell r="L1090">
            <v>1243505.8700000001</v>
          </cell>
        </row>
        <row r="1091">
          <cell r="A1091" t="str">
            <v>O&amp;M</v>
          </cell>
          <cell r="B1091" t="str">
            <v>Dey,Swapan K</v>
          </cell>
          <cell r="C1091">
            <v>16545</v>
          </cell>
          <cell r="D1091" t="str">
            <v>16545</v>
          </cell>
          <cell r="E1091" t="str">
            <v>Tech Eng Substation</v>
          </cell>
          <cell r="F1091" t="str">
            <v>Engineering</v>
          </cell>
          <cell r="G1091" t="str">
            <v>Sub Station Tech Engineering</v>
          </cell>
          <cell r="H1091" t="str">
            <v>120</v>
          </cell>
          <cell r="I1091" t="str">
            <v>IT</v>
          </cell>
          <cell r="J1091">
            <v>37825.49</v>
          </cell>
          <cell r="K1091">
            <v>721968.58</v>
          </cell>
        </row>
        <row r="1092">
          <cell r="A1092" t="str">
            <v>O&amp;M</v>
          </cell>
          <cell r="B1092" t="str">
            <v>Dey,Swapan K</v>
          </cell>
          <cell r="C1092">
            <v>16545</v>
          </cell>
          <cell r="D1092" t="str">
            <v>16545</v>
          </cell>
          <cell r="E1092" t="str">
            <v>Sub Station Tech Engineering</v>
          </cell>
          <cell r="F1092" t="str">
            <v>Engineering</v>
          </cell>
          <cell r="G1092" t="str">
            <v>Sub Station Tech Engineering</v>
          </cell>
          <cell r="H1092" t="str">
            <v>120</v>
          </cell>
          <cell r="I1092" t="str">
            <v>LT</v>
          </cell>
          <cell r="L1092">
            <v>217197.08</v>
          </cell>
        </row>
        <row r="1093">
          <cell r="A1093" t="str">
            <v>O&amp;M</v>
          </cell>
          <cell r="B1093" t="str">
            <v>Dey,Swapan K</v>
          </cell>
          <cell r="C1093">
            <v>16545</v>
          </cell>
          <cell r="D1093" t="str">
            <v>16545</v>
          </cell>
          <cell r="E1093" t="str">
            <v>Tech Eng Substation</v>
          </cell>
          <cell r="F1093" t="str">
            <v>Engineering</v>
          </cell>
          <cell r="G1093" t="str">
            <v>Sub Station Tech Engineering</v>
          </cell>
          <cell r="H1093" t="str">
            <v>120</v>
          </cell>
          <cell r="I1093" t="str">
            <v>LT</v>
          </cell>
          <cell r="J1093">
            <v>494215.01</v>
          </cell>
          <cell r="K1093">
            <v>424454.03</v>
          </cell>
          <cell r="M1093">
            <v>56520.78</v>
          </cell>
        </row>
        <row r="1094">
          <cell r="A1094" t="str">
            <v>O&amp;M</v>
          </cell>
          <cell r="B1094" t="str">
            <v>Dey,Swapan K</v>
          </cell>
          <cell r="C1094">
            <v>16545</v>
          </cell>
          <cell r="D1094" t="str">
            <v>16545</v>
          </cell>
          <cell r="E1094" t="str">
            <v>Sub Station Tech Engineering</v>
          </cell>
          <cell r="F1094" t="str">
            <v>Engineering</v>
          </cell>
          <cell r="G1094" t="str">
            <v>Sub Station Tech Engineering</v>
          </cell>
          <cell r="H1094" t="str">
            <v>120</v>
          </cell>
          <cell r="I1094" t="str">
            <v>MT</v>
          </cell>
          <cell r="L1094">
            <v>2030.83</v>
          </cell>
          <cell r="M1094">
            <v>2941544.77</v>
          </cell>
        </row>
        <row r="1095">
          <cell r="A1095" t="str">
            <v>O&amp;M</v>
          </cell>
          <cell r="B1095" t="str">
            <v>Dey,Swapan K</v>
          </cell>
          <cell r="C1095">
            <v>16545</v>
          </cell>
          <cell r="D1095" t="str">
            <v>16545</v>
          </cell>
          <cell r="E1095" t="str">
            <v>Tech Eng Substation</v>
          </cell>
          <cell r="F1095" t="str">
            <v>Engineering</v>
          </cell>
          <cell r="G1095" t="str">
            <v>Sub Station Tech Engineering</v>
          </cell>
          <cell r="H1095" t="str">
            <v>120</v>
          </cell>
          <cell r="I1095" t="str">
            <v>MT</v>
          </cell>
          <cell r="J1095">
            <v>1247.21</v>
          </cell>
          <cell r="M1095">
            <v>8376407.2199999997</v>
          </cell>
        </row>
        <row r="1096">
          <cell r="A1096" t="str">
            <v>O&amp;M</v>
          </cell>
          <cell r="B1096" t="str">
            <v>Dey,Swapan K</v>
          </cell>
          <cell r="C1096">
            <v>16545</v>
          </cell>
          <cell r="D1096" t="str">
            <v>16545</v>
          </cell>
          <cell r="E1096" t="str">
            <v>Sub Station Tech Engineering</v>
          </cell>
          <cell r="F1096" t="str">
            <v>Engineering</v>
          </cell>
          <cell r="G1096" t="str">
            <v>Sub Station Tech Engineering</v>
          </cell>
          <cell r="H1096" t="str">
            <v>120</v>
          </cell>
          <cell r="I1096" t="str">
            <v>OT</v>
          </cell>
          <cell r="L1096">
            <v>53427.91</v>
          </cell>
        </row>
        <row r="1097">
          <cell r="A1097" t="str">
            <v>O&amp;M</v>
          </cell>
          <cell r="B1097" t="str">
            <v>Dey,Swapan K</v>
          </cell>
          <cell r="C1097">
            <v>16545</v>
          </cell>
          <cell r="D1097" t="str">
            <v>16545</v>
          </cell>
          <cell r="E1097" t="str">
            <v>Tech Eng Substation</v>
          </cell>
          <cell r="F1097" t="str">
            <v>Engineering</v>
          </cell>
          <cell r="G1097" t="str">
            <v>Sub Station Tech Engineering</v>
          </cell>
          <cell r="H1097" t="str">
            <v>120</v>
          </cell>
          <cell r="I1097" t="str">
            <v>OT</v>
          </cell>
          <cell r="J1097">
            <v>52960.75</v>
          </cell>
          <cell r="K1097">
            <v>45665.42</v>
          </cell>
        </row>
        <row r="1098">
          <cell r="A1098" t="str">
            <v>O&amp;M</v>
          </cell>
          <cell r="B1098" t="str">
            <v>Dey,Swapan K</v>
          </cell>
          <cell r="C1098">
            <v>16545</v>
          </cell>
          <cell r="D1098" t="str">
            <v>16545</v>
          </cell>
          <cell r="E1098" t="str">
            <v>Sub Station Tech Engineering</v>
          </cell>
          <cell r="F1098" t="str">
            <v>Engineering</v>
          </cell>
          <cell r="G1098" t="str">
            <v>Sub Station Tech Engineering</v>
          </cell>
          <cell r="H1098" t="str">
            <v>120</v>
          </cell>
          <cell r="I1098" t="str">
            <v>TT</v>
          </cell>
          <cell r="L1098">
            <v>15721.26</v>
          </cell>
        </row>
        <row r="1099">
          <cell r="A1099" t="str">
            <v>O&amp;M</v>
          </cell>
          <cell r="B1099" t="str">
            <v>Dey,Swapan K</v>
          </cell>
          <cell r="C1099">
            <v>16545</v>
          </cell>
          <cell r="D1099" t="str">
            <v>16545</v>
          </cell>
          <cell r="E1099" t="str">
            <v>Tech Eng Substation</v>
          </cell>
          <cell r="F1099" t="str">
            <v>Engineering</v>
          </cell>
          <cell r="G1099" t="str">
            <v>Sub Station Tech Engineering</v>
          </cell>
          <cell r="H1099" t="str">
            <v>120</v>
          </cell>
          <cell r="I1099" t="str">
            <v>TT</v>
          </cell>
          <cell r="J1099">
            <v>3142.33</v>
          </cell>
          <cell r="K1099">
            <v>22166.48</v>
          </cell>
        </row>
        <row r="1100">
          <cell r="A1100" t="str">
            <v>O&amp;M</v>
          </cell>
          <cell r="B1100" t="str">
            <v>Gelbien,Lawrence J</v>
          </cell>
          <cell r="C1100">
            <v>16550</v>
          </cell>
          <cell r="D1100" t="str">
            <v>16550</v>
          </cell>
          <cell r="E1100" t="str">
            <v>System Engineering</v>
          </cell>
          <cell r="F1100" t="str">
            <v>Engineering</v>
          </cell>
          <cell r="G1100" t="str">
            <v>System Engineering</v>
          </cell>
          <cell r="H1100" t="str">
            <v>120</v>
          </cell>
          <cell r="I1100" t="str">
            <v>BT</v>
          </cell>
          <cell r="J1100">
            <v>165158.31</v>
          </cell>
          <cell r="K1100">
            <v>208636.02</v>
          </cell>
          <cell r="L1100">
            <v>37400.35</v>
          </cell>
        </row>
        <row r="1101">
          <cell r="A1101" t="str">
            <v>CAP</v>
          </cell>
          <cell r="B1101" t="str">
            <v>Gelbien,Lawrence J</v>
          </cell>
          <cell r="C1101">
            <v>16550</v>
          </cell>
          <cell r="D1101" t="str">
            <v>16550</v>
          </cell>
          <cell r="E1101" t="str">
            <v>System Engineering</v>
          </cell>
          <cell r="F1101" t="str">
            <v>Engineering</v>
          </cell>
          <cell r="G1101" t="str">
            <v>System Engineering</v>
          </cell>
          <cell r="H1101" t="str">
            <v>120</v>
          </cell>
          <cell r="I1101" t="str">
            <v>CB</v>
          </cell>
          <cell r="J1101">
            <v>380326.34</v>
          </cell>
          <cell r="K1101">
            <v>420288.92</v>
          </cell>
          <cell r="L1101">
            <v>299473.24</v>
          </cell>
          <cell r="M1101">
            <v>3421851.6</v>
          </cell>
        </row>
        <row r="1102">
          <cell r="A1102" t="str">
            <v>CAP</v>
          </cell>
          <cell r="B1102" t="str">
            <v>Gelbien,Lawrence J</v>
          </cell>
          <cell r="C1102">
            <v>16550</v>
          </cell>
          <cell r="D1102" t="str">
            <v>16550</v>
          </cell>
          <cell r="E1102" t="str">
            <v>System Engineering</v>
          </cell>
          <cell r="F1102" t="str">
            <v>Engineering</v>
          </cell>
          <cell r="G1102" t="str">
            <v>System Engineering</v>
          </cell>
          <cell r="H1102" t="str">
            <v>120</v>
          </cell>
          <cell r="I1102" t="str">
            <v>CI</v>
          </cell>
          <cell r="J1102">
            <v>2976.57</v>
          </cell>
          <cell r="K1102">
            <v>67313.78</v>
          </cell>
          <cell r="L1102">
            <v>196668.75</v>
          </cell>
        </row>
        <row r="1103">
          <cell r="A1103" t="str">
            <v>CAP</v>
          </cell>
          <cell r="B1103" t="str">
            <v>Gelbien,Lawrence J</v>
          </cell>
          <cell r="C1103">
            <v>16550</v>
          </cell>
          <cell r="D1103" t="str">
            <v>16550</v>
          </cell>
          <cell r="E1103" t="str">
            <v>System Engineering</v>
          </cell>
          <cell r="F1103" t="str">
            <v>Engineering</v>
          </cell>
          <cell r="G1103" t="str">
            <v>System Engineering</v>
          </cell>
          <cell r="H1103" t="str">
            <v>120</v>
          </cell>
          <cell r="I1103" t="str">
            <v>CL</v>
          </cell>
          <cell r="J1103">
            <v>861629.6</v>
          </cell>
          <cell r="K1103">
            <v>955273.84</v>
          </cell>
          <cell r="L1103">
            <v>682764.84</v>
          </cell>
        </row>
        <row r="1104">
          <cell r="A1104" t="str">
            <v>CAP</v>
          </cell>
          <cell r="B1104" t="str">
            <v>Gelbien,Lawrence J</v>
          </cell>
          <cell r="C1104">
            <v>16550</v>
          </cell>
          <cell r="D1104" t="str">
            <v>16550</v>
          </cell>
          <cell r="E1104" t="str">
            <v>System Engineering</v>
          </cell>
          <cell r="F1104" t="str">
            <v>Engineering</v>
          </cell>
          <cell r="G1104" t="str">
            <v>System Engineering</v>
          </cell>
          <cell r="H1104" t="str">
            <v>120</v>
          </cell>
          <cell r="I1104" t="str">
            <v>CM</v>
          </cell>
          <cell r="K1104">
            <v>996.8</v>
          </cell>
        </row>
        <row r="1105">
          <cell r="A1105" t="str">
            <v>CAP</v>
          </cell>
          <cell r="B1105" t="str">
            <v>Gelbien,Lawrence J</v>
          </cell>
          <cell r="C1105">
            <v>16550</v>
          </cell>
          <cell r="D1105" t="str">
            <v>16550</v>
          </cell>
          <cell r="E1105" t="str">
            <v>System Engineering</v>
          </cell>
          <cell r="F1105" t="str">
            <v>Engineering</v>
          </cell>
          <cell r="G1105" t="str">
            <v>System Engineering</v>
          </cell>
          <cell r="H1105" t="str">
            <v>120</v>
          </cell>
          <cell r="I1105" t="str">
            <v>CT</v>
          </cell>
          <cell r="J1105">
            <v>91114.97</v>
          </cell>
          <cell r="K1105">
            <v>99308.58</v>
          </cell>
          <cell r="L1105">
            <v>23483.35</v>
          </cell>
        </row>
        <row r="1106">
          <cell r="A1106" t="str">
            <v>O&amp;M</v>
          </cell>
          <cell r="B1106" t="str">
            <v>Gelbien,Lawrence J</v>
          </cell>
          <cell r="C1106">
            <v>16550</v>
          </cell>
          <cell r="D1106" t="str">
            <v>16550</v>
          </cell>
          <cell r="E1106" t="str">
            <v>System Engineering</v>
          </cell>
          <cell r="F1106" t="str">
            <v>Engineering</v>
          </cell>
          <cell r="G1106" t="str">
            <v>System Engineering</v>
          </cell>
          <cell r="H1106" t="str">
            <v>120</v>
          </cell>
          <cell r="I1106" t="str">
            <v>IT</v>
          </cell>
          <cell r="J1106">
            <v>37790.43</v>
          </cell>
          <cell r="K1106">
            <v>17180.61</v>
          </cell>
          <cell r="L1106">
            <v>8908.9599999999991</v>
          </cell>
        </row>
        <row r="1107">
          <cell r="A1107" t="str">
            <v>O&amp;M</v>
          </cell>
          <cell r="B1107" t="str">
            <v>Gelbien,Lawrence J</v>
          </cell>
          <cell r="C1107">
            <v>16550</v>
          </cell>
          <cell r="D1107" t="str">
            <v>16550</v>
          </cell>
          <cell r="E1107" t="str">
            <v>System Engineering</v>
          </cell>
          <cell r="F1107" t="str">
            <v>Engineering</v>
          </cell>
          <cell r="G1107" t="str">
            <v>System Engineering</v>
          </cell>
          <cell r="H1107" t="str">
            <v>120</v>
          </cell>
          <cell r="I1107" t="str">
            <v>LT</v>
          </cell>
          <cell r="J1107">
            <v>476936.67</v>
          </cell>
          <cell r="K1107">
            <v>605577.64</v>
          </cell>
          <cell r="L1107">
            <v>110413.55</v>
          </cell>
          <cell r="M1107">
            <v>4466.96</v>
          </cell>
        </row>
        <row r="1108">
          <cell r="A1108" t="str">
            <v>O&amp;M</v>
          </cell>
          <cell r="B1108" t="str">
            <v>Gelbien,Lawrence J</v>
          </cell>
          <cell r="C1108">
            <v>16550</v>
          </cell>
          <cell r="D1108" t="str">
            <v>16550</v>
          </cell>
          <cell r="E1108" t="str">
            <v>System Engineering</v>
          </cell>
          <cell r="F1108" t="str">
            <v>Engineering</v>
          </cell>
          <cell r="G1108" t="str">
            <v>System Engineering</v>
          </cell>
          <cell r="H1108" t="str">
            <v>120</v>
          </cell>
          <cell r="I1108" t="str">
            <v>MT</v>
          </cell>
          <cell r="J1108">
            <v>1339.74</v>
          </cell>
          <cell r="K1108">
            <v>1135.5899999999999</v>
          </cell>
          <cell r="L1108">
            <v>40.6</v>
          </cell>
          <cell r="M1108">
            <v>1559248.26</v>
          </cell>
        </row>
        <row r="1109">
          <cell r="A1109" t="str">
            <v>O&amp;M</v>
          </cell>
          <cell r="B1109" t="str">
            <v>Gelbien,Lawrence J</v>
          </cell>
          <cell r="C1109">
            <v>16550</v>
          </cell>
          <cell r="D1109" t="str">
            <v>16550</v>
          </cell>
          <cell r="E1109" t="str">
            <v>System Engineering</v>
          </cell>
          <cell r="F1109" t="str">
            <v>Engineering</v>
          </cell>
          <cell r="G1109" t="str">
            <v>System Engineering</v>
          </cell>
          <cell r="H1109" t="str">
            <v>120</v>
          </cell>
          <cell r="I1109" t="str">
            <v>OT</v>
          </cell>
          <cell r="J1109">
            <v>18665.259999999998</v>
          </cell>
          <cell r="K1109">
            <v>8243.16</v>
          </cell>
          <cell r="L1109">
            <v>935.99</v>
          </cell>
        </row>
        <row r="1110">
          <cell r="A1110" t="str">
            <v>O&amp;M</v>
          </cell>
          <cell r="B1110" t="str">
            <v>Gelbien,Lawrence J</v>
          </cell>
          <cell r="C1110">
            <v>16550</v>
          </cell>
          <cell r="D1110" t="str">
            <v>16550</v>
          </cell>
          <cell r="E1110" t="str">
            <v>System Engineering</v>
          </cell>
          <cell r="F1110" t="str">
            <v>Engineering</v>
          </cell>
          <cell r="G1110" t="str">
            <v>System Engineering</v>
          </cell>
          <cell r="H1110" t="str">
            <v>120</v>
          </cell>
          <cell r="I1110" t="str">
            <v>TT</v>
          </cell>
          <cell r="J1110">
            <v>9575.59</v>
          </cell>
          <cell r="K1110">
            <v>24969.1</v>
          </cell>
          <cell r="L1110">
            <v>239.64</v>
          </cell>
        </row>
        <row r="1111">
          <cell r="A1111" t="str">
            <v>O&amp;M</v>
          </cell>
          <cell r="B1111" t="str">
            <v>Carmody,Chris</v>
          </cell>
          <cell r="C1111">
            <v>16555</v>
          </cell>
          <cell r="D1111" t="str">
            <v>16555</v>
          </cell>
          <cell r="E1111" t="str">
            <v>Technical Training</v>
          </cell>
          <cell r="F1111" t="str">
            <v>Human Resources</v>
          </cell>
          <cell r="G1111" t="str">
            <v>Technical Training</v>
          </cell>
          <cell r="H1111" t="str">
            <v>120</v>
          </cell>
          <cell r="I1111" t="str">
            <v>BT</v>
          </cell>
          <cell r="J1111">
            <v>259588.77</v>
          </cell>
          <cell r="K1111">
            <v>314529.25</v>
          </cell>
          <cell r="L1111">
            <v>87882.7</v>
          </cell>
        </row>
        <row r="1112">
          <cell r="A1112" t="str">
            <v>CAP</v>
          </cell>
          <cell r="B1112" t="str">
            <v>Carmody,Chris</v>
          </cell>
          <cell r="C1112">
            <v>16555</v>
          </cell>
          <cell r="D1112" t="str">
            <v>16555</v>
          </cell>
          <cell r="E1112" t="str">
            <v>Technical Training</v>
          </cell>
          <cell r="F1112" t="str">
            <v>Human Resources</v>
          </cell>
          <cell r="G1112" t="str">
            <v>Technical Training</v>
          </cell>
          <cell r="H1112" t="str">
            <v>120</v>
          </cell>
          <cell r="I1112" t="str">
            <v>CB</v>
          </cell>
          <cell r="J1112">
            <v>849.85</v>
          </cell>
          <cell r="K1112">
            <v>351</v>
          </cell>
          <cell r="L1112">
            <v>405.64</v>
          </cell>
          <cell r="M1112">
            <v>-49340.73</v>
          </cell>
        </row>
        <row r="1113">
          <cell r="A1113" t="str">
            <v>CAP</v>
          </cell>
          <cell r="B1113" t="str">
            <v>Carmody,Chris</v>
          </cell>
          <cell r="C1113">
            <v>16555</v>
          </cell>
          <cell r="D1113" t="str">
            <v>16555</v>
          </cell>
          <cell r="E1113" t="str">
            <v>Technical Training</v>
          </cell>
          <cell r="F1113" t="str">
            <v>Human Resources</v>
          </cell>
          <cell r="G1113" t="str">
            <v>Technical Training</v>
          </cell>
          <cell r="H1113" t="str">
            <v>120</v>
          </cell>
          <cell r="I1113" t="str">
            <v>CL</v>
          </cell>
          <cell r="J1113">
            <v>1931.53</v>
          </cell>
          <cell r="K1113">
            <v>797.76</v>
          </cell>
          <cell r="L1113">
            <v>921.93</v>
          </cell>
        </row>
        <row r="1114">
          <cell r="A1114" t="str">
            <v>O&amp;M</v>
          </cell>
          <cell r="B1114" t="str">
            <v>Carmody,Chris</v>
          </cell>
          <cell r="C1114">
            <v>16555</v>
          </cell>
          <cell r="D1114" t="str">
            <v>16555</v>
          </cell>
          <cell r="E1114" t="str">
            <v>Technical Training</v>
          </cell>
          <cell r="F1114" t="str">
            <v>Human Resources</v>
          </cell>
          <cell r="G1114" t="str">
            <v>Technical Training</v>
          </cell>
          <cell r="H1114" t="str">
            <v>120</v>
          </cell>
          <cell r="I1114" t="str">
            <v>IT</v>
          </cell>
          <cell r="J1114">
            <v>50040.29</v>
          </cell>
          <cell r="K1114">
            <v>177106.84</v>
          </cell>
          <cell r="L1114">
            <v>140180.07</v>
          </cell>
        </row>
        <row r="1115">
          <cell r="A1115" t="str">
            <v>O&amp;M</v>
          </cell>
          <cell r="B1115" t="str">
            <v>Carmody,Chris</v>
          </cell>
          <cell r="C1115">
            <v>16555</v>
          </cell>
          <cell r="D1115" t="str">
            <v>16555</v>
          </cell>
          <cell r="E1115" t="str">
            <v>Technical Training</v>
          </cell>
          <cell r="F1115" t="str">
            <v>Human Resources</v>
          </cell>
          <cell r="G1115" t="str">
            <v>Technical Training</v>
          </cell>
          <cell r="H1115" t="str">
            <v>120</v>
          </cell>
          <cell r="I1115" t="str">
            <v>LT</v>
          </cell>
          <cell r="J1115">
            <v>739274.38</v>
          </cell>
          <cell r="K1115">
            <v>900948.9</v>
          </cell>
          <cell r="L1115">
            <v>246358.23</v>
          </cell>
          <cell r="M1115">
            <v>77425.75</v>
          </cell>
        </row>
        <row r="1116">
          <cell r="A1116" t="str">
            <v>O&amp;M</v>
          </cell>
          <cell r="B1116" t="str">
            <v>Carmody,Chris</v>
          </cell>
          <cell r="C1116">
            <v>16555</v>
          </cell>
          <cell r="D1116" t="str">
            <v>16555</v>
          </cell>
          <cell r="E1116" t="str">
            <v>Technical Training</v>
          </cell>
          <cell r="F1116" t="str">
            <v>Human Resources</v>
          </cell>
          <cell r="G1116" t="str">
            <v>Technical Training</v>
          </cell>
          <cell r="H1116" t="str">
            <v>120</v>
          </cell>
          <cell r="I1116" t="str">
            <v>MT</v>
          </cell>
          <cell r="J1116">
            <v>30087.84</v>
          </cell>
          <cell r="K1116">
            <v>27748.38</v>
          </cell>
          <cell r="L1116">
            <v>37676.81</v>
          </cell>
          <cell r="M1116">
            <v>1966233.16</v>
          </cell>
        </row>
        <row r="1117">
          <cell r="A1117" t="str">
            <v>O&amp;M</v>
          </cell>
          <cell r="B1117" t="str">
            <v>Carmody,Chris</v>
          </cell>
          <cell r="C1117">
            <v>16555</v>
          </cell>
          <cell r="D1117" t="str">
            <v>16555</v>
          </cell>
          <cell r="E1117" t="str">
            <v>Technical Training</v>
          </cell>
          <cell r="F1117" t="str">
            <v>Human Resources</v>
          </cell>
          <cell r="G1117" t="str">
            <v>Technical Training</v>
          </cell>
          <cell r="H1117" t="str">
            <v>120</v>
          </cell>
          <cell r="I1117" t="str">
            <v>OT</v>
          </cell>
          <cell r="J1117">
            <v>303405.25</v>
          </cell>
          <cell r="K1117">
            <v>64719.91</v>
          </cell>
          <cell r="L1117">
            <v>104159.23</v>
          </cell>
        </row>
        <row r="1118">
          <cell r="A1118" t="str">
            <v>O&amp;M</v>
          </cell>
          <cell r="B1118" t="str">
            <v>Carmody,Chris</v>
          </cell>
          <cell r="C1118">
            <v>16555</v>
          </cell>
          <cell r="D1118" t="str">
            <v>16555</v>
          </cell>
          <cell r="E1118" t="str">
            <v>Technical Training</v>
          </cell>
          <cell r="F1118" t="str">
            <v>Human Resources</v>
          </cell>
          <cell r="G1118" t="str">
            <v>Technical Training</v>
          </cell>
          <cell r="H1118" t="str">
            <v>120</v>
          </cell>
          <cell r="I1118" t="str">
            <v>TT</v>
          </cell>
          <cell r="J1118">
            <v>7737.98</v>
          </cell>
          <cell r="K1118">
            <v>27996.55</v>
          </cell>
          <cell r="L1118">
            <v>11108.34</v>
          </cell>
        </row>
        <row r="1119">
          <cell r="A1119" t="str">
            <v>O&amp;M</v>
          </cell>
          <cell r="B1119" t="str">
            <v>Salamone,Charles P</v>
          </cell>
          <cell r="C1119">
            <v>16560</v>
          </cell>
          <cell r="D1119" t="str">
            <v>16560</v>
          </cell>
          <cell r="E1119" t="str">
            <v>System Planning</v>
          </cell>
          <cell r="F1119" t="str">
            <v>Engineering</v>
          </cell>
          <cell r="G1119" t="str">
            <v>System Planning</v>
          </cell>
          <cell r="H1119" t="str">
            <v>120</v>
          </cell>
          <cell r="I1119" t="str">
            <v>BT</v>
          </cell>
          <cell r="J1119">
            <v>79113.23</v>
          </cell>
          <cell r="K1119">
            <v>107026.93</v>
          </cell>
          <cell r="L1119">
            <v>5997.65</v>
          </cell>
          <cell r="M1119">
            <v>98.86</v>
          </cell>
        </row>
        <row r="1120">
          <cell r="A1120" t="str">
            <v>CAP</v>
          </cell>
          <cell r="B1120" t="str">
            <v>Salamone,Charles P</v>
          </cell>
          <cell r="C1120">
            <v>16560</v>
          </cell>
          <cell r="D1120" t="str">
            <v>16560</v>
          </cell>
          <cell r="E1120" t="str">
            <v>System Planning</v>
          </cell>
          <cell r="F1120" t="str">
            <v>Engineering</v>
          </cell>
          <cell r="G1120" t="str">
            <v>System Planning</v>
          </cell>
          <cell r="H1120" t="str">
            <v>120</v>
          </cell>
          <cell r="I1120" t="str">
            <v>CB</v>
          </cell>
          <cell r="J1120">
            <v>49.02</v>
          </cell>
          <cell r="K1120">
            <v>49.79</v>
          </cell>
          <cell r="L1120">
            <v>64787.06</v>
          </cell>
          <cell r="M1120">
            <v>898278.53</v>
          </cell>
        </row>
        <row r="1121">
          <cell r="A1121" t="str">
            <v>CAP</v>
          </cell>
          <cell r="B1121" t="str">
            <v>Salamone,Charles P</v>
          </cell>
          <cell r="C1121">
            <v>16560</v>
          </cell>
          <cell r="D1121" t="str">
            <v>16560</v>
          </cell>
          <cell r="E1121" t="str">
            <v>System Planning</v>
          </cell>
          <cell r="F1121" t="str">
            <v>Engineering</v>
          </cell>
          <cell r="G1121" t="str">
            <v>System Planning</v>
          </cell>
          <cell r="H1121" t="str">
            <v>120</v>
          </cell>
          <cell r="I1121" t="str">
            <v>CI</v>
          </cell>
          <cell r="L1121">
            <v>111129.60000000001</v>
          </cell>
          <cell r="M1121">
            <v>62679.91</v>
          </cell>
        </row>
        <row r="1122">
          <cell r="A1122" t="str">
            <v>CAP</v>
          </cell>
          <cell r="B1122" t="str">
            <v>Salamone,Charles P</v>
          </cell>
          <cell r="C1122">
            <v>16560</v>
          </cell>
          <cell r="D1122" t="str">
            <v>16560</v>
          </cell>
          <cell r="E1122" t="str">
            <v>System Planning</v>
          </cell>
          <cell r="F1122" t="str">
            <v>Engineering</v>
          </cell>
          <cell r="G1122" t="str">
            <v>System Planning</v>
          </cell>
          <cell r="H1122" t="str">
            <v>120</v>
          </cell>
          <cell r="I1122" t="str">
            <v>CL</v>
          </cell>
          <cell r="J1122">
            <v>111.4</v>
          </cell>
          <cell r="K1122">
            <v>113.17</v>
          </cell>
          <cell r="L1122">
            <v>146715.89000000001</v>
          </cell>
        </row>
        <row r="1123">
          <cell r="A1123" t="str">
            <v>CAP</v>
          </cell>
          <cell r="B1123" t="str">
            <v>Salamone,Charles P</v>
          </cell>
          <cell r="C1123">
            <v>16560</v>
          </cell>
          <cell r="D1123" t="str">
            <v>16560</v>
          </cell>
          <cell r="E1123" t="str">
            <v>System Planning</v>
          </cell>
          <cell r="F1123" t="str">
            <v>Engineering</v>
          </cell>
          <cell r="G1123" t="str">
            <v>System Planning</v>
          </cell>
          <cell r="H1123" t="str">
            <v>120</v>
          </cell>
          <cell r="I1123" t="str">
            <v>CT</v>
          </cell>
          <cell r="L1123">
            <v>1653.75</v>
          </cell>
        </row>
        <row r="1124">
          <cell r="A1124" t="str">
            <v>O&amp;M</v>
          </cell>
          <cell r="B1124" t="str">
            <v>Salamone,Charles P</v>
          </cell>
          <cell r="C1124">
            <v>16560</v>
          </cell>
          <cell r="D1124" t="str">
            <v>16560</v>
          </cell>
          <cell r="E1124" t="str">
            <v>System Planning</v>
          </cell>
          <cell r="F1124" t="str">
            <v>Engineering</v>
          </cell>
          <cell r="G1124" t="str">
            <v>System Planning</v>
          </cell>
          <cell r="H1124" t="str">
            <v>120</v>
          </cell>
          <cell r="I1124" t="str">
            <v>IT</v>
          </cell>
          <cell r="J1124">
            <v>266333.2</v>
          </cell>
          <cell r="K1124">
            <v>256612.11</v>
          </cell>
          <cell r="L1124">
            <v>256696.22</v>
          </cell>
        </row>
        <row r="1125">
          <cell r="A1125" t="str">
            <v>O&amp;M</v>
          </cell>
          <cell r="B1125" t="str">
            <v>Salamone,Charles P</v>
          </cell>
          <cell r="C1125">
            <v>16560</v>
          </cell>
          <cell r="D1125" t="str">
            <v>16560</v>
          </cell>
          <cell r="E1125" t="str">
            <v>System Planning</v>
          </cell>
          <cell r="F1125" t="str">
            <v>Engineering</v>
          </cell>
          <cell r="G1125" t="str">
            <v>System Planning</v>
          </cell>
          <cell r="H1125" t="str">
            <v>120</v>
          </cell>
          <cell r="I1125" t="str">
            <v>LT</v>
          </cell>
          <cell r="J1125">
            <v>232466.69</v>
          </cell>
          <cell r="K1125">
            <v>309202.96999999997</v>
          </cell>
          <cell r="L1125">
            <v>14528.93</v>
          </cell>
          <cell r="M1125">
            <v>92527.5</v>
          </cell>
        </row>
        <row r="1126">
          <cell r="A1126" t="str">
            <v>O&amp;M</v>
          </cell>
          <cell r="B1126" t="str">
            <v>Salamone,Charles P</v>
          </cell>
          <cell r="C1126">
            <v>16560</v>
          </cell>
          <cell r="D1126" t="str">
            <v>16560</v>
          </cell>
          <cell r="E1126" t="str">
            <v>System Planning</v>
          </cell>
          <cell r="F1126" t="str">
            <v>Engineering</v>
          </cell>
          <cell r="G1126" t="str">
            <v>System Planning</v>
          </cell>
          <cell r="H1126" t="str">
            <v>120</v>
          </cell>
          <cell r="I1126" t="str">
            <v>MT</v>
          </cell>
          <cell r="J1126">
            <v>-126805.08</v>
          </cell>
          <cell r="K1126">
            <v>125.87</v>
          </cell>
          <cell r="M1126">
            <v>1343167.49</v>
          </cell>
        </row>
        <row r="1127">
          <cell r="A1127" t="str">
            <v>O&amp;M</v>
          </cell>
          <cell r="B1127" t="str">
            <v>Salamone,Charles P</v>
          </cell>
          <cell r="C1127">
            <v>16560</v>
          </cell>
          <cell r="D1127" t="str">
            <v>16560</v>
          </cell>
          <cell r="E1127" t="str">
            <v>System Planning</v>
          </cell>
          <cell r="F1127" t="str">
            <v>Engineering</v>
          </cell>
          <cell r="G1127" t="str">
            <v>System Planning</v>
          </cell>
          <cell r="H1127" t="str">
            <v>120</v>
          </cell>
          <cell r="I1127" t="str">
            <v>OT</v>
          </cell>
          <cell r="J1127">
            <v>38238.230000000003</v>
          </cell>
        </row>
        <row r="1128">
          <cell r="A1128" t="str">
            <v>O&amp;M</v>
          </cell>
          <cell r="B1128" t="str">
            <v>Salamone,Charles P</v>
          </cell>
          <cell r="C1128">
            <v>16560</v>
          </cell>
          <cell r="D1128" t="str">
            <v>16560</v>
          </cell>
          <cell r="E1128" t="str">
            <v>System Planning</v>
          </cell>
          <cell r="F1128" t="str">
            <v>Engineering</v>
          </cell>
          <cell r="G1128" t="str">
            <v>System Planning</v>
          </cell>
          <cell r="H1128" t="str">
            <v>120</v>
          </cell>
          <cell r="I1128" t="str">
            <v>TT</v>
          </cell>
          <cell r="J1128">
            <v>5076.6899999999996</v>
          </cell>
          <cell r="L1128">
            <v>577.83000000000004</v>
          </cell>
        </row>
        <row r="1129">
          <cell r="A1129" t="str">
            <v>O&amp;M</v>
          </cell>
          <cell r="B1129" t="str">
            <v>Vaitkus,Paul D</v>
          </cell>
          <cell r="C1129">
            <v>16575</v>
          </cell>
          <cell r="D1129" t="str">
            <v>16575</v>
          </cell>
          <cell r="E1129" t="str">
            <v>AM Asset Management</v>
          </cell>
          <cell r="F1129" t="str">
            <v>Engineering</v>
          </cell>
          <cell r="G1129" t="str">
            <v>Engineering Adjustments</v>
          </cell>
          <cell r="H1129" t="str">
            <v>120</v>
          </cell>
          <cell r="I1129" t="str">
            <v>BT</v>
          </cell>
          <cell r="K1129">
            <v>-161634.19</v>
          </cell>
          <cell r="M1129">
            <v>120.56</v>
          </cell>
        </row>
        <row r="1130">
          <cell r="A1130" t="str">
            <v>O&amp;M</v>
          </cell>
          <cell r="B1130" t="str">
            <v>Vaitkus,Paul D</v>
          </cell>
          <cell r="C1130">
            <v>16575</v>
          </cell>
          <cell r="D1130" t="str">
            <v>16575</v>
          </cell>
          <cell r="E1130" t="str">
            <v>Engineering Adjustments</v>
          </cell>
          <cell r="F1130" t="str">
            <v>Engineering</v>
          </cell>
          <cell r="G1130" t="str">
            <v>Engineering Adjustments</v>
          </cell>
          <cell r="H1130" t="str">
            <v>120</v>
          </cell>
          <cell r="I1130" t="str">
            <v>BT</v>
          </cell>
          <cell r="L1130">
            <v>-243587.34</v>
          </cell>
        </row>
        <row r="1131">
          <cell r="A1131" t="str">
            <v>CAP</v>
          </cell>
          <cell r="B1131" t="str">
            <v>Vaitkus,Paul D</v>
          </cell>
          <cell r="C1131">
            <v>16575</v>
          </cell>
          <cell r="D1131" t="str">
            <v>16575</v>
          </cell>
          <cell r="E1131" t="str">
            <v>AM Asset Management</v>
          </cell>
          <cell r="F1131" t="str">
            <v>Engineering</v>
          </cell>
          <cell r="G1131" t="str">
            <v>Engineering Adjustments</v>
          </cell>
          <cell r="H1131" t="str">
            <v>120</v>
          </cell>
          <cell r="I1131" t="str">
            <v>CB</v>
          </cell>
          <cell r="K1131">
            <v>214373.81</v>
          </cell>
          <cell r="M1131">
            <v>45.7</v>
          </cell>
        </row>
        <row r="1132">
          <cell r="A1132" t="str">
            <v>CAP</v>
          </cell>
          <cell r="B1132" t="str">
            <v>Vaitkus,Paul D</v>
          </cell>
          <cell r="C1132">
            <v>16575</v>
          </cell>
          <cell r="D1132" t="str">
            <v>16575</v>
          </cell>
          <cell r="E1132" t="str">
            <v>Engineering Adjustments</v>
          </cell>
          <cell r="F1132" t="str">
            <v>Engineering</v>
          </cell>
          <cell r="G1132" t="str">
            <v>Engineering Adjustments</v>
          </cell>
          <cell r="H1132" t="str">
            <v>120</v>
          </cell>
          <cell r="I1132" t="str">
            <v>CB</v>
          </cell>
          <cell r="L1132">
            <v>4007244.19</v>
          </cell>
          <cell r="M1132">
            <v>45.68</v>
          </cell>
        </row>
        <row r="1133">
          <cell r="A1133" t="str">
            <v>CAP</v>
          </cell>
          <cell r="B1133" t="str">
            <v>Vaitkus,Paul D</v>
          </cell>
          <cell r="C1133">
            <v>16575</v>
          </cell>
          <cell r="D1133" t="str">
            <v>16575</v>
          </cell>
          <cell r="E1133" t="str">
            <v>AM Asset Management</v>
          </cell>
          <cell r="F1133" t="str">
            <v>Engineering</v>
          </cell>
          <cell r="G1133" t="str">
            <v>Engineering Adjustments</v>
          </cell>
          <cell r="H1133" t="str">
            <v>120</v>
          </cell>
          <cell r="I1133" t="str">
            <v>CL</v>
          </cell>
          <cell r="K1133">
            <v>486913.18</v>
          </cell>
        </row>
        <row r="1134">
          <cell r="A1134" t="str">
            <v>CAP</v>
          </cell>
          <cell r="B1134" t="str">
            <v>Vaitkus,Paul D</v>
          </cell>
          <cell r="C1134">
            <v>16575</v>
          </cell>
          <cell r="D1134" t="str">
            <v>16575</v>
          </cell>
          <cell r="E1134" t="str">
            <v>Engineering Adjustments</v>
          </cell>
          <cell r="F1134" t="str">
            <v>Engineering</v>
          </cell>
          <cell r="G1134" t="str">
            <v>Engineering Adjustments</v>
          </cell>
          <cell r="H1134" t="str">
            <v>120</v>
          </cell>
          <cell r="I1134" t="str">
            <v>CL</v>
          </cell>
          <cell r="L1134">
            <v>722627.11</v>
          </cell>
        </row>
        <row r="1135">
          <cell r="A1135" t="str">
            <v>CAP</v>
          </cell>
          <cell r="B1135" t="str">
            <v>Vaitkus,Paul D</v>
          </cell>
          <cell r="C1135">
            <v>16575</v>
          </cell>
          <cell r="D1135" t="str">
            <v>16575</v>
          </cell>
          <cell r="E1135" t="str">
            <v>Engineering Adjustments</v>
          </cell>
          <cell r="F1135" t="str">
            <v>Engineering</v>
          </cell>
          <cell r="G1135" t="str">
            <v>Engineering Adjustments</v>
          </cell>
          <cell r="H1135" t="str">
            <v>120</v>
          </cell>
          <cell r="I1135" t="str">
            <v>CM</v>
          </cell>
          <cell r="L1135">
            <v>38411.79</v>
          </cell>
        </row>
        <row r="1136">
          <cell r="A1136" t="str">
            <v>CAP</v>
          </cell>
          <cell r="B1136" t="str">
            <v>Vaitkus,Paul D</v>
          </cell>
          <cell r="C1136">
            <v>16575</v>
          </cell>
          <cell r="D1136" t="str">
            <v>16575</v>
          </cell>
          <cell r="E1136" t="str">
            <v>Engineering Adjustments</v>
          </cell>
          <cell r="F1136" t="str">
            <v>Engineering</v>
          </cell>
          <cell r="G1136" t="str">
            <v>Engineering Adjustments</v>
          </cell>
          <cell r="H1136" t="str">
            <v>120</v>
          </cell>
          <cell r="I1136" t="str">
            <v>CO</v>
          </cell>
        </row>
        <row r="1137">
          <cell r="A1137" t="str">
            <v>O&amp;M</v>
          </cell>
          <cell r="B1137" t="str">
            <v>Vaitkus,Paul D</v>
          </cell>
          <cell r="C1137">
            <v>16575</v>
          </cell>
          <cell r="D1137" t="str">
            <v>16575</v>
          </cell>
          <cell r="E1137" t="str">
            <v>AM Asset Management</v>
          </cell>
          <cell r="F1137" t="str">
            <v>Engineering</v>
          </cell>
          <cell r="G1137" t="str">
            <v>Engineering Adjustments</v>
          </cell>
          <cell r="H1137" t="str">
            <v>120</v>
          </cell>
          <cell r="I1137" t="str">
            <v>IT</v>
          </cell>
          <cell r="K1137">
            <v>9999.9</v>
          </cell>
        </row>
        <row r="1138">
          <cell r="A1138" t="str">
            <v>O&amp;M</v>
          </cell>
          <cell r="B1138" t="str">
            <v>Vaitkus,Paul D</v>
          </cell>
          <cell r="C1138">
            <v>16575</v>
          </cell>
          <cell r="D1138" t="str">
            <v>16575</v>
          </cell>
          <cell r="E1138" t="str">
            <v>Engineering Adjustments</v>
          </cell>
          <cell r="F1138" t="str">
            <v>Engineering</v>
          </cell>
          <cell r="G1138" t="str">
            <v>Engineering Adjustments</v>
          </cell>
          <cell r="H1138" t="str">
            <v>120</v>
          </cell>
          <cell r="I1138" t="str">
            <v>IT</v>
          </cell>
          <cell r="L1138">
            <v>146641.10999999999</v>
          </cell>
          <cell r="M1138">
            <v>-382.5</v>
          </cell>
        </row>
        <row r="1139">
          <cell r="A1139" t="str">
            <v>O&amp;M</v>
          </cell>
          <cell r="B1139" t="str">
            <v>Vaitkus,Paul D</v>
          </cell>
          <cell r="C1139">
            <v>16575</v>
          </cell>
          <cell r="D1139" t="str">
            <v>16575</v>
          </cell>
          <cell r="E1139" t="str">
            <v>AM Asset Management</v>
          </cell>
          <cell r="F1139" t="str">
            <v>Engineering</v>
          </cell>
          <cell r="G1139" t="str">
            <v>Engineering Adjustments</v>
          </cell>
          <cell r="H1139" t="str">
            <v>120</v>
          </cell>
          <cell r="I1139" t="str">
            <v>LT</v>
          </cell>
          <cell r="K1139">
            <v>-464005.34</v>
          </cell>
          <cell r="M1139">
            <v>182283.69</v>
          </cell>
        </row>
        <row r="1140">
          <cell r="A1140" t="str">
            <v>O&amp;M</v>
          </cell>
          <cell r="B1140" t="str">
            <v>Vaitkus,Paul D</v>
          </cell>
          <cell r="C1140">
            <v>16575</v>
          </cell>
          <cell r="D1140" t="str">
            <v>16575</v>
          </cell>
          <cell r="E1140" t="str">
            <v>Engineering Adjustments</v>
          </cell>
          <cell r="F1140" t="str">
            <v>Engineering</v>
          </cell>
          <cell r="G1140" t="str">
            <v>Engineering Adjustments</v>
          </cell>
          <cell r="H1140" t="str">
            <v>120</v>
          </cell>
          <cell r="I1140" t="str">
            <v>LT</v>
          </cell>
          <cell r="L1140">
            <v>-735618.79</v>
          </cell>
          <cell r="M1140">
            <v>127038.76</v>
          </cell>
        </row>
        <row r="1141">
          <cell r="A1141" t="str">
            <v>O&amp;M</v>
          </cell>
          <cell r="B1141" t="str">
            <v>Vaitkus,Paul D</v>
          </cell>
          <cell r="C1141">
            <v>16575</v>
          </cell>
          <cell r="D1141" t="str">
            <v>16575</v>
          </cell>
          <cell r="E1141" t="str">
            <v>Engineering Adjustments</v>
          </cell>
          <cell r="F1141" t="str">
            <v>Engineering</v>
          </cell>
          <cell r="G1141" t="str">
            <v>Engineering Adjustments</v>
          </cell>
          <cell r="H1141" t="str">
            <v>120</v>
          </cell>
          <cell r="I1141" t="str">
            <v>MT</v>
          </cell>
          <cell r="L1141">
            <v>-86647.92</v>
          </cell>
          <cell r="M1141">
            <v>1528.74</v>
          </cell>
        </row>
        <row r="1142">
          <cell r="A1142" t="str">
            <v>O&amp;M</v>
          </cell>
          <cell r="B1142" t="str">
            <v>Vaitkus,Paul D</v>
          </cell>
          <cell r="C1142">
            <v>16575</v>
          </cell>
          <cell r="D1142" t="str">
            <v>16575</v>
          </cell>
          <cell r="E1142" t="str">
            <v>AM Asset Management</v>
          </cell>
          <cell r="F1142" t="str">
            <v>Engineering</v>
          </cell>
          <cell r="G1142" t="str">
            <v>Engineering Adjustments</v>
          </cell>
          <cell r="H1142" t="str">
            <v>120</v>
          </cell>
          <cell r="I1142" t="str">
            <v>OT</v>
          </cell>
          <cell r="K1142">
            <v>-1027234.78</v>
          </cell>
        </row>
        <row r="1143">
          <cell r="A1143" t="str">
            <v>O&amp;M</v>
          </cell>
          <cell r="B1143" t="str">
            <v>Vaitkus,Paul D</v>
          </cell>
          <cell r="C1143">
            <v>16575</v>
          </cell>
          <cell r="D1143" t="str">
            <v>16575</v>
          </cell>
          <cell r="E1143" t="str">
            <v>Engineering Adjustments</v>
          </cell>
          <cell r="F1143" t="str">
            <v>Engineering</v>
          </cell>
          <cell r="G1143" t="str">
            <v>Engineering Adjustments</v>
          </cell>
          <cell r="H1143" t="str">
            <v>120</v>
          </cell>
          <cell r="I1143" t="str">
            <v>OT</v>
          </cell>
          <cell r="L1143">
            <v>-652595.67000000004</v>
          </cell>
        </row>
        <row r="1144">
          <cell r="A1144" t="str">
            <v>O&amp;M</v>
          </cell>
          <cell r="C1144">
            <v>16600</v>
          </cell>
          <cell r="D1144" t="str">
            <v>16600</v>
          </cell>
          <cell r="E1144" t="str">
            <v>G9 - CUSTOMER ELECTRIC SVCS MASTER PROCESSXXX</v>
          </cell>
          <cell r="H1144" t="str">
            <v>120</v>
          </cell>
          <cell r="I1144" t="str">
            <v>BT</v>
          </cell>
          <cell r="J1144">
            <v>1921.28</v>
          </cell>
        </row>
        <row r="1145">
          <cell r="A1145" t="str">
            <v>O&amp;M</v>
          </cell>
          <cell r="C1145">
            <v>16600</v>
          </cell>
          <cell r="D1145" t="str">
            <v>16600</v>
          </cell>
          <cell r="E1145" t="str">
            <v>G9 - CUSTOMER ELECTRIC SVCS MASTER PROCESSXXX</v>
          </cell>
          <cell r="H1145" t="str">
            <v>120</v>
          </cell>
          <cell r="I1145" t="str">
            <v>IT</v>
          </cell>
          <cell r="J1145">
            <v>1735.09</v>
          </cell>
          <cell r="K1145">
            <v>12.99</v>
          </cell>
          <cell r="L1145">
            <v>409.11</v>
          </cell>
        </row>
        <row r="1146">
          <cell r="A1146" t="str">
            <v>O&amp;M</v>
          </cell>
          <cell r="C1146">
            <v>16600</v>
          </cell>
          <cell r="D1146" t="str">
            <v>16600</v>
          </cell>
          <cell r="E1146" t="str">
            <v>G9 - CUSTOMER ELECTRIC SVCS MASTER PROCESSXXX</v>
          </cell>
          <cell r="H1146" t="str">
            <v>120</v>
          </cell>
          <cell r="I1146" t="str">
            <v>LT</v>
          </cell>
          <cell r="J1146">
            <v>5489.42</v>
          </cell>
          <cell r="M1146">
            <v>1847.11</v>
          </cell>
        </row>
        <row r="1147">
          <cell r="A1147" t="str">
            <v>O&amp;M</v>
          </cell>
          <cell r="C1147">
            <v>16600</v>
          </cell>
          <cell r="D1147" t="str">
            <v>16600</v>
          </cell>
          <cell r="E1147" t="str">
            <v>G9 - CUSTOMER ELECTRIC SVCS MASTER PROCESSXXX</v>
          </cell>
          <cell r="H1147" t="str">
            <v>120</v>
          </cell>
          <cell r="I1147" t="str">
            <v>MT</v>
          </cell>
          <cell r="L1147">
            <v>653.24</v>
          </cell>
        </row>
        <row r="1148">
          <cell r="A1148" t="str">
            <v>O&amp;M</v>
          </cell>
          <cell r="C1148">
            <v>16600</v>
          </cell>
          <cell r="D1148" t="str">
            <v>16600</v>
          </cell>
          <cell r="E1148" t="str">
            <v>G9 - CUSTOMER ELECTRIC SVCS MASTER PROCESSXXX</v>
          </cell>
          <cell r="H1148" t="str">
            <v>120</v>
          </cell>
          <cell r="I1148" t="str">
            <v>OT</v>
          </cell>
          <cell r="J1148">
            <v>39.83</v>
          </cell>
          <cell r="K1148">
            <v>14.94</v>
          </cell>
        </row>
        <row r="1149">
          <cell r="A1149" t="str">
            <v>O&amp;M</v>
          </cell>
          <cell r="C1149">
            <v>16600</v>
          </cell>
          <cell r="D1149" t="str">
            <v>16600</v>
          </cell>
          <cell r="E1149" t="str">
            <v>G9 - CUSTOMER ELECTRIC SVCS MASTER PROCESSXXX</v>
          </cell>
          <cell r="H1149" t="str">
            <v>120</v>
          </cell>
          <cell r="I1149" t="str">
            <v>TT</v>
          </cell>
          <cell r="J1149">
            <v>208</v>
          </cell>
        </row>
        <row r="1150">
          <cell r="A1150" t="str">
            <v>O&amp;M</v>
          </cell>
          <cell r="B1150" t="str">
            <v>Schweiger,Werner J</v>
          </cell>
          <cell r="C1150">
            <v>16605</v>
          </cell>
          <cell r="D1150" t="str">
            <v>16605</v>
          </cell>
          <cell r="E1150" t="str">
            <v>Customer Service Delivery VP</v>
          </cell>
          <cell r="F1150" t="str">
            <v>Ops SVP</v>
          </cell>
          <cell r="G1150" t="str">
            <v>Operations SVP</v>
          </cell>
          <cell r="H1150" t="str">
            <v>120</v>
          </cell>
          <cell r="I1150" t="str">
            <v>BT</v>
          </cell>
          <cell r="J1150">
            <v>45276.67</v>
          </cell>
          <cell r="K1150">
            <v>18644.580000000002</v>
          </cell>
        </row>
        <row r="1151">
          <cell r="A1151" t="str">
            <v>O&amp;M</v>
          </cell>
          <cell r="B1151" t="str">
            <v>Schweiger,Werner J</v>
          </cell>
          <cell r="C1151">
            <v>16605</v>
          </cell>
          <cell r="D1151" t="str">
            <v>16605</v>
          </cell>
          <cell r="E1151" t="str">
            <v>Customer Service Delivery VP</v>
          </cell>
          <cell r="F1151" t="str">
            <v>Ops SVP</v>
          </cell>
          <cell r="G1151" t="str">
            <v>Operations SVP</v>
          </cell>
          <cell r="H1151" t="str">
            <v>120</v>
          </cell>
          <cell r="I1151" t="str">
            <v>IT</v>
          </cell>
          <cell r="J1151">
            <v>7572.95</v>
          </cell>
          <cell r="K1151">
            <v>3414.59</v>
          </cell>
        </row>
        <row r="1152">
          <cell r="A1152" t="str">
            <v>O&amp;M</v>
          </cell>
          <cell r="B1152" t="str">
            <v>Schweiger,Werner J</v>
          </cell>
          <cell r="C1152">
            <v>16605</v>
          </cell>
          <cell r="D1152" t="str">
            <v>16605</v>
          </cell>
          <cell r="E1152" t="str">
            <v>Operations SVP</v>
          </cell>
          <cell r="F1152" t="str">
            <v>Ops SVP</v>
          </cell>
          <cell r="G1152" t="str">
            <v>Operations SVP</v>
          </cell>
          <cell r="H1152" t="str">
            <v>120</v>
          </cell>
          <cell r="I1152" t="str">
            <v>IT</v>
          </cell>
          <cell r="L1152">
            <v>24973.89</v>
          </cell>
        </row>
        <row r="1153">
          <cell r="A1153" t="str">
            <v>O&amp;M</v>
          </cell>
          <cell r="B1153" t="str">
            <v>Schweiger,Werner J</v>
          </cell>
          <cell r="C1153">
            <v>16605</v>
          </cell>
          <cell r="D1153" t="str">
            <v>16605</v>
          </cell>
          <cell r="E1153" t="str">
            <v>Customer Service Delivery VP</v>
          </cell>
          <cell r="F1153" t="str">
            <v>Ops SVP</v>
          </cell>
          <cell r="G1153" t="str">
            <v>Operations SVP</v>
          </cell>
          <cell r="H1153" t="str">
            <v>120</v>
          </cell>
          <cell r="I1153" t="str">
            <v>LT</v>
          </cell>
          <cell r="J1153">
            <v>154885.70000000001</v>
          </cell>
          <cell r="K1153">
            <v>71866.11</v>
          </cell>
          <cell r="M1153">
            <v>21933.38</v>
          </cell>
        </row>
        <row r="1154">
          <cell r="A1154" t="str">
            <v>O&amp;M</v>
          </cell>
          <cell r="B1154" t="str">
            <v>Schweiger,Werner J</v>
          </cell>
          <cell r="C1154">
            <v>16605</v>
          </cell>
          <cell r="D1154" t="str">
            <v>16605</v>
          </cell>
          <cell r="E1154" t="str">
            <v>Operations SVP</v>
          </cell>
          <cell r="F1154" t="str">
            <v>Ops SVP</v>
          </cell>
          <cell r="G1154" t="str">
            <v>Operations SVP</v>
          </cell>
          <cell r="H1154" t="str">
            <v>120</v>
          </cell>
          <cell r="I1154" t="str">
            <v>LT</v>
          </cell>
          <cell r="L1154">
            <v>537.07000000000005</v>
          </cell>
        </row>
        <row r="1155">
          <cell r="A1155" t="str">
            <v>O&amp;M</v>
          </cell>
          <cell r="B1155" t="str">
            <v>Schweiger,Werner J</v>
          </cell>
          <cell r="C1155">
            <v>16605</v>
          </cell>
          <cell r="D1155" t="str">
            <v>16605</v>
          </cell>
          <cell r="E1155" t="str">
            <v>Customer Service Delivery VP</v>
          </cell>
          <cell r="F1155" t="str">
            <v>Ops SVP</v>
          </cell>
          <cell r="G1155" t="str">
            <v>Operations SVP</v>
          </cell>
          <cell r="H1155" t="str">
            <v>120</v>
          </cell>
          <cell r="I1155" t="str">
            <v>MT</v>
          </cell>
          <cell r="K1155">
            <v>2260</v>
          </cell>
        </row>
        <row r="1156">
          <cell r="A1156" t="str">
            <v>O&amp;M</v>
          </cell>
          <cell r="B1156" t="str">
            <v>Schweiger,Werner J</v>
          </cell>
          <cell r="C1156">
            <v>16605</v>
          </cell>
          <cell r="D1156" t="str">
            <v>16605</v>
          </cell>
          <cell r="E1156" t="str">
            <v>Operations SVP</v>
          </cell>
          <cell r="F1156" t="str">
            <v>Ops SVP</v>
          </cell>
          <cell r="G1156" t="str">
            <v>Operations SVP</v>
          </cell>
          <cell r="H1156" t="str">
            <v>120</v>
          </cell>
          <cell r="I1156" t="str">
            <v>MT</v>
          </cell>
          <cell r="L1156">
            <v>2260</v>
          </cell>
        </row>
        <row r="1157">
          <cell r="A1157" t="str">
            <v>O&amp;M</v>
          </cell>
          <cell r="B1157" t="str">
            <v>Schweiger,Werner J</v>
          </cell>
          <cell r="C1157">
            <v>16605</v>
          </cell>
          <cell r="D1157" t="str">
            <v>16605</v>
          </cell>
          <cell r="E1157" t="str">
            <v>Customer Service Delivery VP</v>
          </cell>
          <cell r="F1157" t="str">
            <v>Ops SVP</v>
          </cell>
          <cell r="G1157" t="str">
            <v>Operations SVP</v>
          </cell>
          <cell r="H1157" t="str">
            <v>120</v>
          </cell>
          <cell r="I1157" t="str">
            <v>OT</v>
          </cell>
          <cell r="J1157">
            <v>6007.19</v>
          </cell>
          <cell r="K1157">
            <v>12557.24</v>
          </cell>
        </row>
        <row r="1158">
          <cell r="A1158" t="str">
            <v>O&amp;M</v>
          </cell>
          <cell r="B1158" t="str">
            <v>Schweiger,Werner J</v>
          </cell>
          <cell r="C1158">
            <v>16605</v>
          </cell>
          <cell r="D1158" t="str">
            <v>16605</v>
          </cell>
          <cell r="E1158" t="str">
            <v>Operations SVP</v>
          </cell>
          <cell r="F1158" t="str">
            <v>Ops SVP</v>
          </cell>
          <cell r="G1158" t="str">
            <v>Operations SVP</v>
          </cell>
          <cell r="H1158" t="str">
            <v>120</v>
          </cell>
          <cell r="I1158" t="str">
            <v>OT</v>
          </cell>
          <cell r="L1158">
            <v>5594.96</v>
          </cell>
        </row>
        <row r="1159">
          <cell r="A1159" t="str">
            <v>O&amp;M</v>
          </cell>
          <cell r="B1159" t="str">
            <v>Schweiger,Werner J</v>
          </cell>
          <cell r="C1159">
            <v>16605</v>
          </cell>
          <cell r="D1159" t="str">
            <v>16605</v>
          </cell>
          <cell r="E1159" t="str">
            <v>Customer Service Delivery VP</v>
          </cell>
          <cell r="F1159" t="str">
            <v>Ops SVP</v>
          </cell>
          <cell r="G1159" t="str">
            <v>Operations SVP</v>
          </cell>
          <cell r="H1159" t="str">
            <v>120</v>
          </cell>
          <cell r="I1159" t="str">
            <v>TT</v>
          </cell>
          <cell r="J1159">
            <v>520.9</v>
          </cell>
          <cell r="M1159">
            <v>55112.49</v>
          </cell>
        </row>
        <row r="1160">
          <cell r="A1160" t="str">
            <v>O&amp;M</v>
          </cell>
          <cell r="C1160">
            <v>16607</v>
          </cell>
          <cell r="D1160" t="str">
            <v>16607</v>
          </cell>
          <cell r="E1160" t="str">
            <v>Dispatch and Emergency Preparedness</v>
          </cell>
          <cell r="H1160" t="str">
            <v>120</v>
          </cell>
          <cell r="I1160" t="str">
            <v>BT</v>
          </cell>
          <cell r="K1160">
            <v>0</v>
          </cell>
        </row>
        <row r="1161">
          <cell r="A1161" t="str">
            <v>O&amp;M</v>
          </cell>
          <cell r="B1161" t="str">
            <v>Boudreau, Donald M</v>
          </cell>
          <cell r="C1161">
            <v>16610</v>
          </cell>
          <cell r="D1161" t="str">
            <v>16610</v>
          </cell>
          <cell r="E1161" t="str">
            <v>T6 - Emergency Preparedness</v>
          </cell>
          <cell r="F1161" t="str">
            <v>Electric Operations</v>
          </cell>
          <cell r="G1161" t="str">
            <v>Emergency Preparedness</v>
          </cell>
          <cell r="H1161" t="str">
            <v>120</v>
          </cell>
          <cell r="I1161" t="str">
            <v>BT</v>
          </cell>
          <cell r="J1161">
            <v>37054.6</v>
          </cell>
          <cell r="K1161">
            <v>59059.12</v>
          </cell>
          <cell r="L1161">
            <v>33014.120000000003</v>
          </cell>
        </row>
        <row r="1162">
          <cell r="A1162" t="str">
            <v>O&amp;M</v>
          </cell>
          <cell r="B1162" t="str">
            <v>Boudreau, Donald M</v>
          </cell>
          <cell r="C1162">
            <v>16610</v>
          </cell>
          <cell r="D1162" t="str">
            <v>16610</v>
          </cell>
          <cell r="E1162" t="str">
            <v>T6 - Emergency Preparedness</v>
          </cell>
          <cell r="F1162" t="str">
            <v>Electric Operations</v>
          </cell>
          <cell r="G1162" t="str">
            <v>Emergency Preparedness</v>
          </cell>
          <cell r="H1162" t="str">
            <v>120</v>
          </cell>
          <cell r="I1162" t="str">
            <v>IT</v>
          </cell>
          <cell r="J1162">
            <v>49697.84</v>
          </cell>
          <cell r="K1162">
            <v>76485.2</v>
          </cell>
          <cell r="L1162">
            <v>510676.89</v>
          </cell>
        </row>
        <row r="1163">
          <cell r="A1163" t="str">
            <v>O&amp;M</v>
          </cell>
          <cell r="B1163" t="str">
            <v>Boudreau, Donald M</v>
          </cell>
          <cell r="C1163">
            <v>16610</v>
          </cell>
          <cell r="D1163" t="str">
            <v>16610</v>
          </cell>
          <cell r="E1163" t="str">
            <v>T6 - Emergency Preparedness</v>
          </cell>
          <cell r="F1163" t="str">
            <v>Electric Operations</v>
          </cell>
          <cell r="G1163" t="str">
            <v>Emergency Preparedness</v>
          </cell>
          <cell r="H1163" t="str">
            <v>120</v>
          </cell>
          <cell r="I1163" t="str">
            <v>LT</v>
          </cell>
          <cell r="J1163">
            <v>111549.11</v>
          </cell>
          <cell r="K1163">
            <v>169532.24</v>
          </cell>
          <cell r="L1163">
            <v>94325.96</v>
          </cell>
        </row>
        <row r="1164">
          <cell r="A1164" t="str">
            <v>O&amp;M</v>
          </cell>
          <cell r="B1164" t="str">
            <v>Boudreau, Donald M</v>
          </cell>
          <cell r="C1164">
            <v>16610</v>
          </cell>
          <cell r="D1164" t="str">
            <v>16610</v>
          </cell>
          <cell r="E1164" t="str">
            <v>T6 - Emergency Preparedness</v>
          </cell>
          <cell r="F1164" t="str">
            <v>Electric Operations</v>
          </cell>
          <cell r="G1164" t="str">
            <v>Emergency Preparedness</v>
          </cell>
          <cell r="H1164" t="str">
            <v>120</v>
          </cell>
          <cell r="I1164" t="str">
            <v>MT</v>
          </cell>
          <cell r="J1164">
            <v>38929.279999999999</v>
          </cell>
          <cell r="K1164">
            <v>6961.65</v>
          </cell>
          <cell r="L1164">
            <v>15734.72</v>
          </cell>
          <cell r="M1164">
            <v>-0.44</v>
          </cell>
        </row>
        <row r="1165">
          <cell r="A1165" t="str">
            <v>O&amp;M</v>
          </cell>
          <cell r="B1165" t="str">
            <v>Boudreau, Donald M</v>
          </cell>
          <cell r="C1165">
            <v>16610</v>
          </cell>
          <cell r="D1165" t="str">
            <v>16610</v>
          </cell>
          <cell r="E1165" t="str">
            <v>T6 - Emergency Preparedness</v>
          </cell>
          <cell r="F1165" t="str">
            <v>Electric Operations</v>
          </cell>
          <cell r="G1165" t="str">
            <v>Emergency Preparedness</v>
          </cell>
          <cell r="H1165" t="str">
            <v>120</v>
          </cell>
          <cell r="I1165" t="str">
            <v>OT</v>
          </cell>
          <cell r="J1165">
            <v>18935.27</v>
          </cell>
          <cell r="K1165">
            <v>24468.11</v>
          </cell>
          <cell r="L1165">
            <v>1976.57</v>
          </cell>
        </row>
        <row r="1166">
          <cell r="A1166" t="str">
            <v>O&amp;M</v>
          </cell>
          <cell r="B1166" t="str">
            <v>Boudreau, Donald M</v>
          </cell>
          <cell r="C1166">
            <v>16610</v>
          </cell>
          <cell r="D1166" t="str">
            <v>16610</v>
          </cell>
          <cell r="E1166" t="str">
            <v>T6 - Emergency Preparedness</v>
          </cell>
          <cell r="F1166" t="str">
            <v>Electric Operations</v>
          </cell>
          <cell r="G1166" t="str">
            <v>Emergency Preparedness</v>
          </cell>
          <cell r="H1166" t="str">
            <v>120</v>
          </cell>
          <cell r="I1166" t="str">
            <v>TT</v>
          </cell>
          <cell r="J1166">
            <v>51078.559999999998</v>
          </cell>
          <cell r="K1166">
            <v>-10382.049999999999</v>
          </cell>
          <cell r="L1166">
            <v>2506.2600000000002</v>
          </cell>
          <cell r="M1166">
            <v>283.13</v>
          </cell>
        </row>
        <row r="1167">
          <cell r="A1167" t="str">
            <v>O&amp;M</v>
          </cell>
          <cell r="B1167" t="str">
            <v>Boudreau, Donald M</v>
          </cell>
          <cell r="C1167">
            <v>16615</v>
          </cell>
          <cell r="D1167" t="str">
            <v>16615</v>
          </cell>
          <cell r="E1167" t="str">
            <v>Dispatch  Administration</v>
          </cell>
          <cell r="F1167" t="str">
            <v>Electric Operations</v>
          </cell>
          <cell r="G1167" t="str">
            <v>Survey &amp; Records</v>
          </cell>
          <cell r="H1167" t="str">
            <v>120</v>
          </cell>
          <cell r="I1167" t="str">
            <v>BT</v>
          </cell>
          <cell r="J1167">
            <v>2271.35</v>
          </cell>
          <cell r="K1167">
            <v>101805.06</v>
          </cell>
        </row>
        <row r="1168">
          <cell r="A1168" t="str">
            <v>O&amp;M</v>
          </cell>
          <cell r="B1168" t="str">
            <v>Boudreau, Donald M</v>
          </cell>
          <cell r="C1168">
            <v>16615</v>
          </cell>
          <cell r="D1168" t="str">
            <v>16615</v>
          </cell>
          <cell r="E1168" t="str">
            <v>Survey &amp; Records</v>
          </cell>
          <cell r="F1168" t="str">
            <v>Electric Operations</v>
          </cell>
          <cell r="G1168" t="str">
            <v>Survey &amp; Records</v>
          </cell>
          <cell r="H1168" t="str">
            <v>120</v>
          </cell>
          <cell r="I1168" t="str">
            <v>BT</v>
          </cell>
          <cell r="L1168">
            <v>102763.91</v>
          </cell>
        </row>
        <row r="1169">
          <cell r="A1169" t="str">
            <v>CAP</v>
          </cell>
          <cell r="B1169" t="str">
            <v>Boudreau, Donald M</v>
          </cell>
          <cell r="C1169">
            <v>16615</v>
          </cell>
          <cell r="D1169" t="str">
            <v>16615</v>
          </cell>
          <cell r="E1169" t="str">
            <v>Dispatch  Administration</v>
          </cell>
          <cell r="F1169" t="str">
            <v>Electric Operations</v>
          </cell>
          <cell r="G1169" t="str">
            <v>Survey &amp; Records</v>
          </cell>
          <cell r="H1169" t="str">
            <v>120</v>
          </cell>
          <cell r="I1169" t="str">
            <v>CB</v>
          </cell>
          <cell r="J1169">
            <v>178.42</v>
          </cell>
          <cell r="K1169">
            <v>304961.95</v>
          </cell>
          <cell r="M1169">
            <v>45.68</v>
          </cell>
        </row>
        <row r="1170">
          <cell r="A1170" t="str">
            <v>CAP</v>
          </cell>
          <cell r="B1170" t="str">
            <v>Boudreau, Donald M</v>
          </cell>
          <cell r="C1170">
            <v>16615</v>
          </cell>
          <cell r="D1170" t="str">
            <v>16615</v>
          </cell>
          <cell r="E1170" t="str">
            <v>Survey &amp; Records</v>
          </cell>
          <cell r="F1170" t="str">
            <v>Electric Operations</v>
          </cell>
          <cell r="G1170" t="str">
            <v>Survey &amp; Records</v>
          </cell>
          <cell r="H1170" t="str">
            <v>120</v>
          </cell>
          <cell r="I1170" t="str">
            <v>CB</v>
          </cell>
          <cell r="L1170">
            <v>335278.40000000002</v>
          </cell>
          <cell r="M1170">
            <v>45.68</v>
          </cell>
        </row>
        <row r="1171">
          <cell r="A1171" t="str">
            <v>CAP</v>
          </cell>
          <cell r="B1171" t="str">
            <v>Boudreau, Donald M</v>
          </cell>
          <cell r="C1171">
            <v>16615</v>
          </cell>
          <cell r="D1171" t="str">
            <v>16615</v>
          </cell>
          <cell r="E1171" t="str">
            <v>Dispatch  Administration</v>
          </cell>
          <cell r="F1171" t="str">
            <v>Electric Operations</v>
          </cell>
          <cell r="G1171" t="str">
            <v>Survey &amp; Records</v>
          </cell>
          <cell r="H1171" t="str">
            <v>120</v>
          </cell>
          <cell r="I1171" t="str">
            <v>CI</v>
          </cell>
          <cell r="K1171">
            <v>41804.25</v>
          </cell>
          <cell r="M1171">
            <v>128.01</v>
          </cell>
        </row>
        <row r="1172">
          <cell r="A1172" t="str">
            <v>CAP</v>
          </cell>
          <cell r="B1172" t="str">
            <v>Boudreau, Donald M</v>
          </cell>
          <cell r="C1172">
            <v>16615</v>
          </cell>
          <cell r="D1172" t="str">
            <v>16615</v>
          </cell>
          <cell r="E1172" t="str">
            <v>Survey &amp; Records</v>
          </cell>
          <cell r="F1172" t="str">
            <v>Electric Operations</v>
          </cell>
          <cell r="G1172" t="str">
            <v>Survey &amp; Records</v>
          </cell>
          <cell r="H1172" t="str">
            <v>120</v>
          </cell>
          <cell r="I1172" t="str">
            <v>CI</v>
          </cell>
          <cell r="L1172">
            <v>380217.1</v>
          </cell>
          <cell r="M1172">
            <v>82559.69</v>
          </cell>
        </row>
        <row r="1173">
          <cell r="A1173" t="str">
            <v>CAP</v>
          </cell>
          <cell r="B1173" t="str">
            <v>Boudreau, Donald M</v>
          </cell>
          <cell r="C1173">
            <v>16615</v>
          </cell>
          <cell r="D1173" t="str">
            <v>16615</v>
          </cell>
          <cell r="E1173" t="str">
            <v>Dispatch  Administration</v>
          </cell>
          <cell r="F1173" t="str">
            <v>Electric Operations</v>
          </cell>
          <cell r="G1173" t="str">
            <v>Survey &amp; Records</v>
          </cell>
          <cell r="H1173" t="str">
            <v>120</v>
          </cell>
          <cell r="I1173" t="str">
            <v>CL</v>
          </cell>
          <cell r="J1173">
            <v>727.14</v>
          </cell>
          <cell r="K1173">
            <v>776845.73</v>
          </cell>
        </row>
        <row r="1174">
          <cell r="A1174" t="str">
            <v>CAP</v>
          </cell>
          <cell r="B1174" t="str">
            <v>Boudreau, Donald M</v>
          </cell>
          <cell r="C1174">
            <v>16615</v>
          </cell>
          <cell r="D1174" t="str">
            <v>16615</v>
          </cell>
          <cell r="E1174" t="str">
            <v>Survey &amp; Records</v>
          </cell>
          <cell r="F1174" t="str">
            <v>Electric Operations</v>
          </cell>
          <cell r="G1174" t="str">
            <v>Survey &amp; Records</v>
          </cell>
          <cell r="H1174" t="str">
            <v>120</v>
          </cell>
          <cell r="I1174" t="str">
            <v>CL</v>
          </cell>
          <cell r="L1174">
            <v>832070.14</v>
          </cell>
          <cell r="M1174">
            <v>44.18</v>
          </cell>
        </row>
        <row r="1175">
          <cell r="A1175" t="str">
            <v>CAP</v>
          </cell>
          <cell r="B1175" t="str">
            <v>Boudreau, Donald M</v>
          </cell>
          <cell r="C1175">
            <v>16615</v>
          </cell>
          <cell r="D1175" t="str">
            <v>16615</v>
          </cell>
          <cell r="E1175" t="str">
            <v>Dispatch  Administration</v>
          </cell>
          <cell r="F1175" t="str">
            <v>Electric Operations</v>
          </cell>
          <cell r="G1175" t="str">
            <v>Survey &amp; Records</v>
          </cell>
          <cell r="H1175" t="str">
            <v>120</v>
          </cell>
          <cell r="I1175" t="str">
            <v>CO</v>
          </cell>
          <cell r="K1175">
            <v>6522.42</v>
          </cell>
        </row>
        <row r="1176">
          <cell r="A1176" t="str">
            <v>CAP</v>
          </cell>
          <cell r="B1176" t="str">
            <v>Boudreau, Donald M</v>
          </cell>
          <cell r="C1176">
            <v>16615</v>
          </cell>
          <cell r="D1176" t="str">
            <v>16615</v>
          </cell>
          <cell r="E1176" t="str">
            <v>Survey &amp; Records</v>
          </cell>
          <cell r="F1176" t="str">
            <v>Electric Operations</v>
          </cell>
          <cell r="G1176" t="str">
            <v>Survey &amp; Records</v>
          </cell>
          <cell r="H1176" t="str">
            <v>120</v>
          </cell>
          <cell r="I1176" t="str">
            <v>CO</v>
          </cell>
          <cell r="L1176">
            <v>136.6</v>
          </cell>
        </row>
        <row r="1177">
          <cell r="A1177" t="str">
            <v>CAP</v>
          </cell>
          <cell r="B1177" t="str">
            <v>Boudreau, Donald M</v>
          </cell>
          <cell r="C1177">
            <v>16615</v>
          </cell>
          <cell r="D1177" t="str">
            <v>16615</v>
          </cell>
          <cell r="E1177" t="str">
            <v>Dispatch  Administration</v>
          </cell>
          <cell r="F1177" t="str">
            <v>Electric Operations</v>
          </cell>
          <cell r="G1177" t="str">
            <v>Survey &amp; Records</v>
          </cell>
          <cell r="H1177" t="str">
            <v>120</v>
          </cell>
          <cell r="I1177" t="str">
            <v>CT</v>
          </cell>
          <cell r="K1177">
            <v>271735.78000000003</v>
          </cell>
        </row>
        <row r="1178">
          <cell r="A1178" t="str">
            <v>CAP</v>
          </cell>
          <cell r="B1178" t="str">
            <v>Boudreau, Donald M</v>
          </cell>
          <cell r="C1178">
            <v>16615</v>
          </cell>
          <cell r="D1178" t="str">
            <v>16615</v>
          </cell>
          <cell r="E1178" t="str">
            <v>Survey &amp; Records</v>
          </cell>
          <cell r="F1178" t="str">
            <v>Electric Operations</v>
          </cell>
          <cell r="G1178" t="str">
            <v>Survey &amp; Records</v>
          </cell>
          <cell r="H1178" t="str">
            <v>120</v>
          </cell>
          <cell r="I1178" t="str">
            <v>CT</v>
          </cell>
          <cell r="L1178">
            <v>333683.86</v>
          </cell>
        </row>
        <row r="1179">
          <cell r="A1179" t="str">
            <v>O&amp;M</v>
          </cell>
          <cell r="B1179" t="str">
            <v>Boudreau, Donald M</v>
          </cell>
          <cell r="C1179">
            <v>16615</v>
          </cell>
          <cell r="D1179" t="str">
            <v>16615</v>
          </cell>
          <cell r="E1179" t="str">
            <v>Dispatch  Administration</v>
          </cell>
          <cell r="F1179" t="str">
            <v>Electric Operations</v>
          </cell>
          <cell r="G1179" t="str">
            <v>Survey &amp; Records</v>
          </cell>
          <cell r="H1179" t="str">
            <v>120</v>
          </cell>
          <cell r="I1179" t="str">
            <v>IT</v>
          </cell>
          <cell r="J1179">
            <v>72.78</v>
          </cell>
          <cell r="K1179">
            <v>53746.82</v>
          </cell>
        </row>
        <row r="1180">
          <cell r="A1180" t="str">
            <v>O&amp;M</v>
          </cell>
          <cell r="B1180" t="str">
            <v>Boudreau, Donald M</v>
          </cell>
          <cell r="C1180">
            <v>16615</v>
          </cell>
          <cell r="D1180" t="str">
            <v>16615</v>
          </cell>
          <cell r="E1180" t="str">
            <v>Survey &amp; Records</v>
          </cell>
          <cell r="F1180" t="str">
            <v>Electric Operations</v>
          </cell>
          <cell r="G1180" t="str">
            <v>Survey &amp; Records</v>
          </cell>
          <cell r="H1180" t="str">
            <v>120</v>
          </cell>
          <cell r="I1180" t="str">
            <v>IT</v>
          </cell>
          <cell r="L1180">
            <v>41902.65</v>
          </cell>
        </row>
        <row r="1181">
          <cell r="A1181" t="str">
            <v>O&amp;M</v>
          </cell>
          <cell r="B1181" t="str">
            <v>Boudreau, Donald M</v>
          </cell>
          <cell r="C1181">
            <v>16615</v>
          </cell>
          <cell r="D1181" t="str">
            <v>16615</v>
          </cell>
          <cell r="E1181" t="str">
            <v>Dispatch  Administration</v>
          </cell>
          <cell r="F1181" t="str">
            <v>Electric Operations</v>
          </cell>
          <cell r="G1181" t="str">
            <v>Survey &amp; Records</v>
          </cell>
          <cell r="H1181" t="str">
            <v>120</v>
          </cell>
          <cell r="I1181" t="str">
            <v>LT</v>
          </cell>
          <cell r="J1181">
            <v>6489.76</v>
          </cell>
          <cell r="K1181">
            <v>304369.43</v>
          </cell>
        </row>
        <row r="1182">
          <cell r="A1182" t="str">
            <v>O&amp;M</v>
          </cell>
          <cell r="B1182" t="str">
            <v>Boudreau, Donald M</v>
          </cell>
          <cell r="C1182">
            <v>16615</v>
          </cell>
          <cell r="D1182" t="str">
            <v>16615</v>
          </cell>
          <cell r="E1182" t="str">
            <v>Survey &amp; Records</v>
          </cell>
          <cell r="F1182" t="str">
            <v>Electric Operations</v>
          </cell>
          <cell r="G1182" t="str">
            <v>Survey &amp; Records</v>
          </cell>
          <cell r="H1182" t="str">
            <v>120</v>
          </cell>
          <cell r="I1182" t="str">
            <v>LT</v>
          </cell>
          <cell r="L1182">
            <v>323077.59999999998</v>
          </cell>
        </row>
        <row r="1183">
          <cell r="A1183" t="str">
            <v>O&amp;M</v>
          </cell>
          <cell r="B1183" t="str">
            <v>Boudreau, Donald M</v>
          </cell>
          <cell r="C1183">
            <v>16615</v>
          </cell>
          <cell r="D1183" t="str">
            <v>16615</v>
          </cell>
          <cell r="E1183" t="str">
            <v>Survey &amp; Records</v>
          </cell>
          <cell r="F1183" t="str">
            <v>Electric Operations</v>
          </cell>
          <cell r="G1183" t="str">
            <v>Survey &amp; Records</v>
          </cell>
          <cell r="H1183" t="str">
            <v>120</v>
          </cell>
          <cell r="I1183" t="str">
            <v>MT</v>
          </cell>
        </row>
        <row r="1184">
          <cell r="A1184" t="str">
            <v>O&amp;M</v>
          </cell>
          <cell r="B1184" t="str">
            <v>Boudreau, Donald M</v>
          </cell>
          <cell r="C1184">
            <v>16615</v>
          </cell>
          <cell r="D1184" t="str">
            <v>16615</v>
          </cell>
          <cell r="E1184" t="str">
            <v>Dispatch  Administration</v>
          </cell>
          <cell r="F1184" t="str">
            <v>Electric Operations</v>
          </cell>
          <cell r="G1184" t="str">
            <v>Survey &amp; Records</v>
          </cell>
          <cell r="H1184" t="str">
            <v>120</v>
          </cell>
          <cell r="I1184" t="str">
            <v>OT</v>
          </cell>
          <cell r="J1184">
            <v>2019.72</v>
          </cell>
          <cell r="K1184">
            <v>8741.4599999999991</v>
          </cell>
        </row>
        <row r="1185">
          <cell r="A1185" t="str">
            <v>O&amp;M</v>
          </cell>
          <cell r="B1185" t="str">
            <v>Boudreau, Donald M</v>
          </cell>
          <cell r="C1185">
            <v>16615</v>
          </cell>
          <cell r="D1185" t="str">
            <v>16615</v>
          </cell>
          <cell r="E1185" t="str">
            <v>Survey &amp; Records</v>
          </cell>
          <cell r="F1185" t="str">
            <v>Electric Operations</v>
          </cell>
          <cell r="G1185" t="str">
            <v>Survey &amp; Records</v>
          </cell>
          <cell r="H1185" t="str">
            <v>120</v>
          </cell>
          <cell r="I1185" t="str">
            <v>OT</v>
          </cell>
          <cell r="L1185">
            <v>2448.29</v>
          </cell>
        </row>
        <row r="1186">
          <cell r="A1186" t="str">
            <v>O&amp;M</v>
          </cell>
          <cell r="B1186" t="str">
            <v>Boudreau, Donald M</v>
          </cell>
          <cell r="C1186">
            <v>16615</v>
          </cell>
          <cell r="D1186" t="str">
            <v>16615</v>
          </cell>
          <cell r="E1186" t="str">
            <v>Dispatch  Administration</v>
          </cell>
          <cell r="F1186" t="str">
            <v>Electric Operations</v>
          </cell>
          <cell r="G1186" t="str">
            <v>Survey &amp; Records</v>
          </cell>
          <cell r="H1186" t="str">
            <v>120</v>
          </cell>
          <cell r="I1186" t="str">
            <v>TT</v>
          </cell>
          <cell r="K1186">
            <v>5314.92</v>
          </cell>
          <cell r="M1186">
            <v>75557.440000000002</v>
          </cell>
        </row>
        <row r="1187">
          <cell r="A1187" t="str">
            <v>O&amp;M</v>
          </cell>
          <cell r="B1187" t="str">
            <v>Boudreau, Donald M</v>
          </cell>
          <cell r="C1187">
            <v>16615</v>
          </cell>
          <cell r="D1187" t="str">
            <v>16615</v>
          </cell>
          <cell r="E1187" t="str">
            <v>Survey &amp; Records</v>
          </cell>
          <cell r="F1187" t="str">
            <v>Electric Operations</v>
          </cell>
          <cell r="G1187" t="str">
            <v>Survey &amp; Records</v>
          </cell>
          <cell r="H1187" t="str">
            <v>120</v>
          </cell>
          <cell r="I1187" t="str">
            <v>TT</v>
          </cell>
          <cell r="L1187">
            <v>2209.89</v>
          </cell>
        </row>
        <row r="1188">
          <cell r="A1188" t="str">
            <v>O&amp;M</v>
          </cell>
          <cell r="C1188">
            <v>16620</v>
          </cell>
          <cell r="D1188" t="str">
            <v>16620</v>
          </cell>
          <cell r="E1188" t="str">
            <v>T4 - 4KV RESTORATION PROCESS XXX</v>
          </cell>
          <cell r="H1188" t="str">
            <v>120</v>
          </cell>
          <cell r="I1188" t="str">
            <v>OT</v>
          </cell>
          <cell r="J1188">
            <v>543.09</v>
          </cell>
        </row>
        <row r="1189">
          <cell r="A1189" t="str">
            <v>O&amp;M</v>
          </cell>
          <cell r="B1189" t="str">
            <v>Boudreau, Donald M</v>
          </cell>
          <cell r="C1189">
            <v>16625</v>
          </cell>
          <cell r="D1189" t="str">
            <v>16625</v>
          </cell>
          <cell r="E1189" t="str">
            <v>Dispatch Wareham</v>
          </cell>
          <cell r="F1189" t="str">
            <v>Electric Operations</v>
          </cell>
          <cell r="G1189" t="str">
            <v>Electric Services South</v>
          </cell>
          <cell r="H1189" t="str">
            <v>120</v>
          </cell>
          <cell r="I1189" t="str">
            <v>BT</v>
          </cell>
          <cell r="J1189">
            <v>7854.87</v>
          </cell>
        </row>
        <row r="1190">
          <cell r="A1190" t="str">
            <v>O&amp;M</v>
          </cell>
          <cell r="B1190" t="str">
            <v>Boudreau, Donald M</v>
          </cell>
          <cell r="C1190">
            <v>16625</v>
          </cell>
          <cell r="D1190" t="str">
            <v>16625</v>
          </cell>
          <cell r="E1190" t="str">
            <v>Electric Services South</v>
          </cell>
          <cell r="F1190" t="str">
            <v>Electric Operations</v>
          </cell>
          <cell r="G1190" t="str">
            <v>Electric Services South</v>
          </cell>
          <cell r="H1190" t="str">
            <v>120</v>
          </cell>
          <cell r="I1190" t="str">
            <v>BT</v>
          </cell>
          <cell r="L1190">
            <v>3225</v>
          </cell>
        </row>
        <row r="1191">
          <cell r="A1191" t="str">
            <v>CAP</v>
          </cell>
          <cell r="B1191" t="str">
            <v>Boudreau, Donald M</v>
          </cell>
          <cell r="C1191">
            <v>16625</v>
          </cell>
          <cell r="D1191" t="str">
            <v>16625</v>
          </cell>
          <cell r="E1191" t="str">
            <v>Dispatch Wareham</v>
          </cell>
          <cell r="F1191" t="str">
            <v>Electric Operations</v>
          </cell>
          <cell r="G1191" t="str">
            <v>Electric Services South</v>
          </cell>
          <cell r="H1191" t="str">
            <v>120</v>
          </cell>
          <cell r="I1191" t="str">
            <v>CB</v>
          </cell>
          <cell r="J1191">
            <v>287.23</v>
          </cell>
        </row>
        <row r="1192">
          <cell r="A1192" t="str">
            <v>CAP</v>
          </cell>
          <cell r="B1192" t="str">
            <v>Boudreau, Donald M</v>
          </cell>
          <cell r="C1192">
            <v>16625</v>
          </cell>
          <cell r="D1192" t="str">
            <v>16625</v>
          </cell>
          <cell r="E1192" t="str">
            <v>Dispatch Wareham</v>
          </cell>
          <cell r="F1192" t="str">
            <v>Electric Operations</v>
          </cell>
          <cell r="G1192" t="str">
            <v>Electric Services South</v>
          </cell>
          <cell r="H1192" t="str">
            <v>120</v>
          </cell>
          <cell r="I1192" t="str">
            <v>CL</v>
          </cell>
          <cell r="J1192">
            <v>652.76</v>
          </cell>
        </row>
        <row r="1193">
          <cell r="A1193" t="str">
            <v>CAP</v>
          </cell>
          <cell r="B1193" t="str">
            <v>Boudreau, Donald M</v>
          </cell>
          <cell r="C1193">
            <v>16625</v>
          </cell>
          <cell r="D1193" t="str">
            <v>16625</v>
          </cell>
          <cell r="E1193" t="str">
            <v>Dispatch Wareham</v>
          </cell>
          <cell r="F1193" t="str">
            <v>Electric Operations</v>
          </cell>
          <cell r="G1193" t="str">
            <v>Electric Services South</v>
          </cell>
          <cell r="H1193" t="str">
            <v>120</v>
          </cell>
          <cell r="I1193" t="str">
            <v>CT</v>
          </cell>
          <cell r="J1193">
            <v>202.22</v>
          </cell>
        </row>
        <row r="1194">
          <cell r="A1194" t="str">
            <v>O&amp;M</v>
          </cell>
          <cell r="B1194" t="str">
            <v>Boudreau, Donald M</v>
          </cell>
          <cell r="C1194">
            <v>16625</v>
          </cell>
          <cell r="D1194" t="str">
            <v>16625</v>
          </cell>
          <cell r="E1194" t="str">
            <v>Dispatch Wareham</v>
          </cell>
          <cell r="F1194" t="str">
            <v>Electric Operations</v>
          </cell>
          <cell r="G1194" t="str">
            <v>Electric Services South</v>
          </cell>
          <cell r="H1194" t="str">
            <v>120</v>
          </cell>
          <cell r="I1194" t="str">
            <v>IT</v>
          </cell>
          <cell r="K1194">
            <v>0</v>
          </cell>
        </row>
        <row r="1195">
          <cell r="A1195" t="str">
            <v>O&amp;M</v>
          </cell>
          <cell r="B1195" t="str">
            <v>Boudreau, Donald M</v>
          </cell>
          <cell r="C1195">
            <v>16625</v>
          </cell>
          <cell r="D1195" t="str">
            <v>16625</v>
          </cell>
          <cell r="E1195" t="str">
            <v>Electric Services South</v>
          </cell>
          <cell r="F1195" t="str">
            <v>Electric Operations</v>
          </cell>
          <cell r="G1195" t="str">
            <v>Electric Services South</v>
          </cell>
          <cell r="H1195" t="str">
            <v>120</v>
          </cell>
          <cell r="I1195" t="str">
            <v>IT</v>
          </cell>
          <cell r="L1195">
            <v>174245.07</v>
          </cell>
        </row>
        <row r="1196">
          <cell r="A1196" t="str">
            <v>O&amp;M</v>
          </cell>
          <cell r="B1196" t="str">
            <v>Boudreau, Donald M</v>
          </cell>
          <cell r="C1196">
            <v>16625</v>
          </cell>
          <cell r="D1196" t="str">
            <v>16625</v>
          </cell>
          <cell r="E1196" t="str">
            <v>Dispatch Wareham</v>
          </cell>
          <cell r="F1196" t="str">
            <v>Electric Operations</v>
          </cell>
          <cell r="G1196" t="str">
            <v>Electric Services South</v>
          </cell>
          <cell r="H1196" t="str">
            <v>120</v>
          </cell>
          <cell r="I1196" t="str">
            <v>LT</v>
          </cell>
          <cell r="J1196">
            <v>24412.49</v>
          </cell>
        </row>
        <row r="1197">
          <cell r="A1197" t="str">
            <v>O&amp;M</v>
          </cell>
          <cell r="B1197" t="str">
            <v>Boudreau, Donald M</v>
          </cell>
          <cell r="C1197">
            <v>16625</v>
          </cell>
          <cell r="D1197" t="str">
            <v>16625</v>
          </cell>
          <cell r="E1197" t="str">
            <v>Electric Services South</v>
          </cell>
          <cell r="F1197" t="str">
            <v>Electric Operations</v>
          </cell>
          <cell r="G1197" t="str">
            <v>Electric Services South</v>
          </cell>
          <cell r="H1197" t="str">
            <v>120</v>
          </cell>
          <cell r="I1197" t="str">
            <v>LT</v>
          </cell>
          <cell r="L1197">
            <v>9214.48</v>
          </cell>
        </row>
        <row r="1198">
          <cell r="A1198" t="str">
            <v>O&amp;M</v>
          </cell>
          <cell r="B1198" t="str">
            <v>Boudreau, Donald M</v>
          </cell>
          <cell r="C1198">
            <v>16625</v>
          </cell>
          <cell r="D1198" t="str">
            <v>16625</v>
          </cell>
          <cell r="E1198" t="str">
            <v>Electric Services South</v>
          </cell>
          <cell r="F1198" t="str">
            <v>Electric Operations</v>
          </cell>
          <cell r="G1198" t="str">
            <v>Electric Services South</v>
          </cell>
          <cell r="H1198" t="str">
            <v>120</v>
          </cell>
          <cell r="I1198" t="str">
            <v>MT</v>
          </cell>
        </row>
        <row r="1199">
          <cell r="A1199" t="str">
            <v>O&amp;M</v>
          </cell>
          <cell r="B1199" t="str">
            <v>Boudreau, Donald M</v>
          </cell>
          <cell r="C1199">
            <v>16625</v>
          </cell>
          <cell r="D1199" t="str">
            <v>16625</v>
          </cell>
          <cell r="E1199" t="str">
            <v>Electric Services South</v>
          </cell>
          <cell r="F1199" t="str">
            <v>Electric Operations</v>
          </cell>
          <cell r="G1199" t="str">
            <v>Electric Services South</v>
          </cell>
          <cell r="H1199" t="str">
            <v>120</v>
          </cell>
          <cell r="I1199" t="str">
            <v>OT</v>
          </cell>
          <cell r="L1199">
            <v>6394.84</v>
          </cell>
        </row>
        <row r="1200">
          <cell r="A1200" t="str">
            <v>O&amp;M</v>
          </cell>
          <cell r="B1200" t="str">
            <v>Boudreau, Donald M</v>
          </cell>
          <cell r="C1200">
            <v>16625</v>
          </cell>
          <cell r="D1200" t="str">
            <v>16625</v>
          </cell>
          <cell r="E1200" t="str">
            <v>Electric Services South</v>
          </cell>
          <cell r="F1200" t="str">
            <v>Electric Operations</v>
          </cell>
          <cell r="G1200" t="str">
            <v>Electric Services South</v>
          </cell>
          <cell r="H1200" t="str">
            <v>120</v>
          </cell>
          <cell r="I1200" t="str">
            <v>TT</v>
          </cell>
          <cell r="L1200">
            <v>9665.74</v>
          </cell>
        </row>
        <row r="1201">
          <cell r="A1201" t="str">
            <v>O&amp;M</v>
          </cell>
          <cell r="B1201" t="str">
            <v>Hallstrom,Craig A</v>
          </cell>
          <cell r="C1201">
            <v>16630</v>
          </cell>
          <cell r="D1201" t="str">
            <v>16630</v>
          </cell>
          <cell r="E1201" t="str">
            <v>OLD T1 - OPERATIONS AND MAINTENANCE - 1 PRXXX</v>
          </cell>
          <cell r="F1201" t="str">
            <v>Electric Operations</v>
          </cell>
          <cell r="G1201" t="str">
            <v>OLD T1 - OPERATIONS AND MAINTENANCE - 1 PRXXX</v>
          </cell>
          <cell r="H1201" t="str">
            <v>120</v>
          </cell>
          <cell r="I1201" t="str">
            <v>BT</v>
          </cell>
          <cell r="L1201">
            <v>1280.3800000000001</v>
          </cell>
        </row>
        <row r="1202">
          <cell r="A1202" t="str">
            <v>O&amp;M</v>
          </cell>
          <cell r="B1202" t="str">
            <v>Hallstrom,Craig A</v>
          </cell>
          <cell r="C1202">
            <v>16630</v>
          </cell>
          <cell r="D1202" t="str">
            <v>16630</v>
          </cell>
          <cell r="E1202" t="str">
            <v>T1 - OPERATIONS AND MAINTENANCE - 1 PRXXX</v>
          </cell>
          <cell r="F1202" t="str">
            <v>Electric Operations</v>
          </cell>
          <cell r="G1202" t="str">
            <v>OLD T1 - OPERATIONS AND MAINTENANCE - 1 PRXXX</v>
          </cell>
          <cell r="H1202" t="str">
            <v>120</v>
          </cell>
          <cell r="I1202" t="str">
            <v>BT</v>
          </cell>
          <cell r="J1202">
            <v>10820.42</v>
          </cell>
          <cell r="K1202">
            <v>537.98</v>
          </cell>
          <cell r="M1202">
            <v>-537.97</v>
          </cell>
        </row>
        <row r="1203">
          <cell r="A1203" t="str">
            <v>CAP</v>
          </cell>
          <cell r="B1203" t="str">
            <v>Hallstrom,Craig A</v>
          </cell>
          <cell r="C1203">
            <v>16630</v>
          </cell>
          <cell r="D1203" t="str">
            <v>16630</v>
          </cell>
          <cell r="E1203" t="str">
            <v>OLD T1 - OPERATIONS AND MAINTENANCE - 1 PRXXX</v>
          </cell>
          <cell r="F1203" t="str">
            <v>Electric Operations</v>
          </cell>
          <cell r="G1203" t="str">
            <v>OLD T1 - OPERATIONS AND MAINTENANCE - 1 PRXXX</v>
          </cell>
          <cell r="H1203" t="str">
            <v>120</v>
          </cell>
          <cell r="I1203" t="str">
            <v>CB</v>
          </cell>
          <cell r="L1203">
            <v>354.57</v>
          </cell>
          <cell r="M1203">
            <v>45.68</v>
          </cell>
        </row>
        <row r="1204">
          <cell r="A1204" t="str">
            <v>CAP</v>
          </cell>
          <cell r="B1204" t="str">
            <v>Hallstrom,Craig A</v>
          </cell>
          <cell r="C1204">
            <v>16630</v>
          </cell>
          <cell r="D1204" t="str">
            <v>16630</v>
          </cell>
          <cell r="E1204" t="str">
            <v>T1 - OPERATIONS AND MAINTENANCE - 1 PRXXX</v>
          </cell>
          <cell r="F1204" t="str">
            <v>Electric Operations</v>
          </cell>
          <cell r="G1204" t="str">
            <v>OLD T1 - OPERATIONS AND MAINTENANCE - 1 PRXXX</v>
          </cell>
          <cell r="H1204" t="str">
            <v>120</v>
          </cell>
          <cell r="I1204" t="str">
            <v>CB</v>
          </cell>
          <cell r="J1204">
            <v>57986.65</v>
          </cell>
          <cell r="K1204">
            <v>2967.79</v>
          </cell>
        </row>
        <row r="1205">
          <cell r="A1205" t="str">
            <v>CAP</v>
          </cell>
          <cell r="B1205" t="str">
            <v>Hallstrom,Craig A</v>
          </cell>
          <cell r="C1205">
            <v>16630</v>
          </cell>
          <cell r="D1205" t="str">
            <v>16630</v>
          </cell>
          <cell r="E1205" t="str">
            <v>T1 - OPERATIONS AND MAINTENANCE - 1 PRXXX</v>
          </cell>
          <cell r="F1205" t="str">
            <v>Electric Operations</v>
          </cell>
          <cell r="G1205" t="str">
            <v>OLD T1 - OPERATIONS AND MAINTENANCE - 1 PRXXX</v>
          </cell>
          <cell r="H1205" t="str">
            <v>120</v>
          </cell>
          <cell r="I1205" t="str">
            <v>CI</v>
          </cell>
          <cell r="J1205">
            <v>1309.29</v>
          </cell>
          <cell r="K1205">
            <v>0</v>
          </cell>
          <cell r="M1205">
            <v>310.08</v>
          </cell>
        </row>
        <row r="1206">
          <cell r="A1206" t="str">
            <v>CAP</v>
          </cell>
          <cell r="B1206" t="str">
            <v>Hallstrom,Craig A</v>
          </cell>
          <cell r="C1206">
            <v>16630</v>
          </cell>
          <cell r="D1206" t="str">
            <v>16630</v>
          </cell>
          <cell r="E1206" t="str">
            <v>OLD T1 - OPERATIONS AND MAINTENANCE - 1 PRXXX</v>
          </cell>
          <cell r="F1206" t="str">
            <v>Electric Operations</v>
          </cell>
          <cell r="G1206" t="str">
            <v>OLD T1 - OPERATIONS AND MAINTENANCE - 1 PRXXX</v>
          </cell>
          <cell r="H1206" t="str">
            <v>120</v>
          </cell>
          <cell r="I1206" t="str">
            <v>CL</v>
          </cell>
          <cell r="L1206">
            <v>805.8</v>
          </cell>
        </row>
        <row r="1207">
          <cell r="A1207" t="str">
            <v>CAP</v>
          </cell>
          <cell r="B1207" t="str">
            <v>Hallstrom,Craig A</v>
          </cell>
          <cell r="C1207">
            <v>16630</v>
          </cell>
          <cell r="D1207" t="str">
            <v>16630</v>
          </cell>
          <cell r="E1207" t="str">
            <v>T1 - OPERATIONS AND MAINTENANCE - 1 PRXXX</v>
          </cell>
          <cell r="F1207" t="str">
            <v>Electric Operations</v>
          </cell>
          <cell r="G1207" t="str">
            <v>OLD T1 - OPERATIONS AND MAINTENANCE - 1 PRXXX</v>
          </cell>
          <cell r="H1207" t="str">
            <v>120</v>
          </cell>
          <cell r="I1207" t="str">
            <v>CL</v>
          </cell>
          <cell r="J1207">
            <v>132761.96</v>
          </cell>
          <cell r="K1207">
            <v>6871.06</v>
          </cell>
        </row>
        <row r="1208">
          <cell r="A1208" t="str">
            <v>CAP</v>
          </cell>
          <cell r="B1208" t="str">
            <v>Hallstrom,Craig A</v>
          </cell>
          <cell r="C1208">
            <v>16630</v>
          </cell>
          <cell r="D1208" t="str">
            <v>16630</v>
          </cell>
          <cell r="E1208" t="str">
            <v>OLD T1 - OPERATIONS AND MAINTENANCE - 1 PRXXX</v>
          </cell>
          <cell r="F1208" t="str">
            <v>Electric Operations</v>
          </cell>
          <cell r="G1208" t="str">
            <v>OLD T1 - OPERATIONS AND MAINTENANCE - 1 PRXXX</v>
          </cell>
          <cell r="H1208" t="str">
            <v>120</v>
          </cell>
          <cell r="I1208" t="str">
            <v>CM</v>
          </cell>
          <cell r="M1208">
            <v>200.9</v>
          </cell>
        </row>
        <row r="1209">
          <cell r="A1209" t="str">
            <v>CAP</v>
          </cell>
          <cell r="B1209" t="str">
            <v>Hallstrom,Craig A</v>
          </cell>
          <cell r="C1209">
            <v>16630</v>
          </cell>
          <cell r="D1209" t="str">
            <v>16630</v>
          </cell>
          <cell r="E1209" t="str">
            <v>T1 - OPERATIONS AND MAINTENANCE - 1 PRXXX</v>
          </cell>
          <cell r="F1209" t="str">
            <v>Electric Operations</v>
          </cell>
          <cell r="G1209" t="str">
            <v>OLD T1 - OPERATIONS AND MAINTENANCE - 1 PRXXX</v>
          </cell>
          <cell r="H1209" t="str">
            <v>120</v>
          </cell>
          <cell r="I1209" t="str">
            <v>CM</v>
          </cell>
          <cell r="J1209">
            <v>29868.74</v>
          </cell>
          <cell r="K1209">
            <v>-43497.89</v>
          </cell>
        </row>
        <row r="1210">
          <cell r="A1210" t="str">
            <v>CAP</v>
          </cell>
          <cell r="B1210" t="str">
            <v>Hallstrom,Craig A</v>
          </cell>
          <cell r="C1210">
            <v>16630</v>
          </cell>
          <cell r="D1210" t="str">
            <v>16630</v>
          </cell>
          <cell r="E1210" t="str">
            <v>OLD T1 - OPERATIONS AND MAINTENANCE - 1 PRXXX</v>
          </cell>
          <cell r="F1210" t="str">
            <v>Electric Operations</v>
          </cell>
          <cell r="G1210" t="str">
            <v>OLD T1 - OPERATIONS AND MAINTENANCE - 1 PRXXX</v>
          </cell>
          <cell r="H1210" t="str">
            <v>120</v>
          </cell>
          <cell r="I1210" t="str">
            <v>CT</v>
          </cell>
          <cell r="L1210">
            <v>573.91999999999996</v>
          </cell>
        </row>
        <row r="1211">
          <cell r="A1211" t="str">
            <v>CAP</v>
          </cell>
          <cell r="B1211" t="str">
            <v>Hallstrom,Craig A</v>
          </cell>
          <cell r="C1211">
            <v>16630</v>
          </cell>
          <cell r="D1211" t="str">
            <v>16630</v>
          </cell>
          <cell r="E1211" t="str">
            <v>T1 - OPERATIONS AND MAINTENANCE - 1 PRXXX</v>
          </cell>
          <cell r="F1211" t="str">
            <v>Electric Operations</v>
          </cell>
          <cell r="G1211" t="str">
            <v>OLD T1 - OPERATIONS AND MAINTENANCE - 1 PRXXX</v>
          </cell>
          <cell r="H1211" t="str">
            <v>120</v>
          </cell>
          <cell r="I1211" t="str">
            <v>CT</v>
          </cell>
          <cell r="J1211">
            <v>35272.61</v>
          </cell>
          <cell r="K1211">
            <v>6088.61</v>
          </cell>
        </row>
        <row r="1212">
          <cell r="A1212" t="str">
            <v>O&amp;M</v>
          </cell>
          <cell r="B1212" t="str">
            <v>Hallstrom,Craig A</v>
          </cell>
          <cell r="C1212">
            <v>16630</v>
          </cell>
          <cell r="D1212" t="str">
            <v>16630</v>
          </cell>
          <cell r="E1212" t="str">
            <v>OLD T1 - OPERATIONS AND MAINTENANCE - 1 PRXXX</v>
          </cell>
          <cell r="F1212" t="str">
            <v>Electric Operations</v>
          </cell>
          <cell r="G1212" t="str">
            <v>OLD T1 - OPERATIONS AND MAINTENANCE - 1 PRXXX</v>
          </cell>
          <cell r="H1212" t="str">
            <v>120</v>
          </cell>
          <cell r="I1212" t="str">
            <v>IT</v>
          </cell>
          <cell r="L1212">
            <v>900</v>
          </cell>
        </row>
        <row r="1213">
          <cell r="A1213" t="str">
            <v>O&amp;M</v>
          </cell>
          <cell r="B1213" t="str">
            <v>Hallstrom,Craig A</v>
          </cell>
          <cell r="C1213">
            <v>16630</v>
          </cell>
          <cell r="D1213" t="str">
            <v>16630</v>
          </cell>
          <cell r="E1213" t="str">
            <v>T1 - OPERATIONS AND MAINTENANCE - 1 PRXXX</v>
          </cell>
          <cell r="F1213" t="str">
            <v>Electric Operations</v>
          </cell>
          <cell r="G1213" t="str">
            <v>OLD T1 - OPERATIONS AND MAINTENANCE - 1 PRXXX</v>
          </cell>
          <cell r="H1213" t="str">
            <v>120</v>
          </cell>
          <cell r="I1213" t="str">
            <v>IT</v>
          </cell>
          <cell r="J1213">
            <v>258759.29</v>
          </cell>
          <cell r="K1213">
            <v>2657.67</v>
          </cell>
        </row>
        <row r="1214">
          <cell r="A1214" t="str">
            <v>O&amp;M</v>
          </cell>
          <cell r="B1214" t="str">
            <v>Hallstrom,Craig A</v>
          </cell>
          <cell r="C1214">
            <v>16630</v>
          </cell>
          <cell r="D1214" t="str">
            <v>16630</v>
          </cell>
          <cell r="E1214" t="str">
            <v>OLD T1 - OPERATIONS AND MAINTENANCE - 1 PRXXX</v>
          </cell>
          <cell r="F1214" t="str">
            <v>Electric Operations</v>
          </cell>
          <cell r="G1214" t="str">
            <v>OLD T1 - OPERATIONS AND MAINTENANCE - 1 PRXXX</v>
          </cell>
          <cell r="H1214" t="str">
            <v>120</v>
          </cell>
          <cell r="I1214" t="str">
            <v>LT</v>
          </cell>
          <cell r="L1214">
            <v>3797.62</v>
          </cell>
        </row>
        <row r="1215">
          <cell r="A1215" t="str">
            <v>O&amp;M</v>
          </cell>
          <cell r="B1215" t="str">
            <v>Hallstrom,Craig A</v>
          </cell>
          <cell r="C1215">
            <v>16630</v>
          </cell>
          <cell r="D1215" t="str">
            <v>16630</v>
          </cell>
          <cell r="E1215" t="str">
            <v>T1 - OPERATIONS AND MAINTENANCE - 1 PRXXX</v>
          </cell>
          <cell r="F1215" t="str">
            <v>Electric Operations</v>
          </cell>
          <cell r="G1215" t="str">
            <v>OLD T1 - OPERATIONS AND MAINTENANCE - 1 PRXXX</v>
          </cell>
          <cell r="H1215" t="str">
            <v>120</v>
          </cell>
          <cell r="I1215" t="str">
            <v>LT</v>
          </cell>
          <cell r="J1215">
            <v>393817.22</v>
          </cell>
          <cell r="K1215">
            <v>1861.04</v>
          </cell>
          <cell r="M1215">
            <v>50301.42</v>
          </cell>
        </row>
        <row r="1216">
          <cell r="A1216" t="str">
            <v>O&amp;M</v>
          </cell>
          <cell r="B1216" t="str">
            <v>Hallstrom,Craig A</v>
          </cell>
          <cell r="C1216">
            <v>16630</v>
          </cell>
          <cell r="D1216" t="str">
            <v>16630</v>
          </cell>
          <cell r="E1216" t="str">
            <v>OLD T1 - OPERATIONS AND MAINTENANCE - 1 PRXXX</v>
          </cell>
          <cell r="F1216" t="str">
            <v>Electric Operations</v>
          </cell>
          <cell r="G1216" t="str">
            <v>OLD T1 - OPERATIONS AND MAINTENANCE - 1 PRXXX</v>
          </cell>
          <cell r="H1216" t="str">
            <v>120</v>
          </cell>
          <cell r="I1216" t="str">
            <v>MT</v>
          </cell>
          <cell r="L1216">
            <v>514.08000000000004</v>
          </cell>
        </row>
        <row r="1217">
          <cell r="A1217" t="str">
            <v>O&amp;M</v>
          </cell>
          <cell r="B1217" t="str">
            <v>Hallstrom,Craig A</v>
          </cell>
          <cell r="C1217">
            <v>16630</v>
          </cell>
          <cell r="D1217" t="str">
            <v>16630</v>
          </cell>
          <cell r="E1217" t="str">
            <v>T1 - OPERATIONS AND MAINTENANCE - 1 PRXXX</v>
          </cell>
          <cell r="F1217" t="str">
            <v>Electric Operations</v>
          </cell>
          <cell r="G1217" t="str">
            <v>OLD T1 - OPERATIONS AND MAINTENANCE - 1 PRXXX</v>
          </cell>
          <cell r="H1217" t="str">
            <v>120</v>
          </cell>
          <cell r="I1217" t="str">
            <v>MT</v>
          </cell>
          <cell r="J1217">
            <v>273472.23</v>
          </cell>
          <cell r="K1217">
            <v>895.58</v>
          </cell>
        </row>
        <row r="1218">
          <cell r="A1218" t="str">
            <v>O&amp;M</v>
          </cell>
          <cell r="B1218" t="str">
            <v>Hallstrom,Craig A</v>
          </cell>
          <cell r="C1218">
            <v>16630</v>
          </cell>
          <cell r="D1218" t="str">
            <v>16630</v>
          </cell>
          <cell r="E1218" t="str">
            <v>T1 - OPERATIONS AND MAINTENANCE - 1 PRXXX</v>
          </cell>
          <cell r="F1218" t="str">
            <v>Electric Operations</v>
          </cell>
          <cell r="G1218" t="str">
            <v>OLD T1 - OPERATIONS AND MAINTENANCE - 1 PRXXX</v>
          </cell>
          <cell r="H1218" t="str">
            <v>120</v>
          </cell>
          <cell r="I1218" t="str">
            <v>OT</v>
          </cell>
          <cell r="J1218">
            <v>-1002478.64</v>
          </cell>
          <cell r="K1218">
            <v>181.39</v>
          </cell>
          <cell r="M1218">
            <v>300.38</v>
          </cell>
        </row>
        <row r="1219">
          <cell r="A1219" t="str">
            <v>O&amp;M</v>
          </cell>
          <cell r="B1219" t="str">
            <v>Hallstrom,Craig A</v>
          </cell>
          <cell r="C1219">
            <v>16630</v>
          </cell>
          <cell r="D1219" t="str">
            <v>16630</v>
          </cell>
          <cell r="E1219" t="str">
            <v>OLD T1 - OPERATIONS AND MAINTENANCE - 1 PRXXX</v>
          </cell>
          <cell r="F1219" t="str">
            <v>Electric Operations</v>
          </cell>
          <cell r="G1219" t="str">
            <v>OLD T1 - OPERATIONS AND MAINTENANCE - 1 PRXXX</v>
          </cell>
          <cell r="H1219" t="str">
            <v>120</v>
          </cell>
          <cell r="I1219" t="str">
            <v>TT</v>
          </cell>
          <cell r="L1219">
            <v>1837.07</v>
          </cell>
          <cell r="M1219">
            <v>6022.65</v>
          </cell>
        </row>
        <row r="1220">
          <cell r="A1220" t="str">
            <v>O&amp;M</v>
          </cell>
          <cell r="B1220" t="str">
            <v>Hallstrom,Craig A</v>
          </cell>
          <cell r="C1220">
            <v>16630</v>
          </cell>
          <cell r="D1220" t="str">
            <v>16630</v>
          </cell>
          <cell r="E1220" t="str">
            <v>T1 - OPERATIONS AND MAINTENANCE - 1 PRXXX</v>
          </cell>
          <cell r="F1220" t="str">
            <v>Electric Operations</v>
          </cell>
          <cell r="G1220" t="str">
            <v>OLD T1 - OPERATIONS AND MAINTENANCE - 1 PRXXX</v>
          </cell>
          <cell r="H1220" t="str">
            <v>120</v>
          </cell>
          <cell r="I1220" t="str">
            <v>TT</v>
          </cell>
          <cell r="J1220">
            <v>173784.78</v>
          </cell>
          <cell r="K1220">
            <v>406.24</v>
          </cell>
        </row>
        <row r="1221">
          <cell r="A1221" t="str">
            <v>O&amp;M</v>
          </cell>
          <cell r="B1221" t="str">
            <v>Driscoll,Daniel C</v>
          </cell>
          <cell r="C1221">
            <v>16640</v>
          </cell>
          <cell r="D1221" t="str">
            <v>16640</v>
          </cell>
          <cell r="E1221" t="str">
            <v>OLD T2 - OPERATIONS AND MAINTENANCE - 2 PRXXX</v>
          </cell>
          <cell r="F1221" t="str">
            <v>Electric Operations</v>
          </cell>
          <cell r="G1221" t="str">
            <v>OLD T2 - OPERATIONS AND MAINTENANCE - 2 PRXXX</v>
          </cell>
          <cell r="H1221" t="str">
            <v>120</v>
          </cell>
          <cell r="I1221" t="str">
            <v>BT</v>
          </cell>
          <cell r="M1221">
            <v>-54.8</v>
          </cell>
        </row>
        <row r="1222">
          <cell r="A1222" t="str">
            <v>O&amp;M</v>
          </cell>
          <cell r="B1222" t="str">
            <v>Driscoll,Daniel C</v>
          </cell>
          <cell r="C1222">
            <v>16640</v>
          </cell>
          <cell r="D1222" t="str">
            <v>16640</v>
          </cell>
          <cell r="E1222" t="str">
            <v>T2 - OPERATIOINS AND MAINTENANCE - 2 PRXXX</v>
          </cell>
          <cell r="F1222" t="str">
            <v>Electric Operations</v>
          </cell>
          <cell r="G1222" t="str">
            <v>OLD T2 - OPERATIONS AND MAINTENANCE - 2 PRXXX</v>
          </cell>
          <cell r="H1222" t="str">
            <v>120</v>
          </cell>
          <cell r="I1222" t="str">
            <v>BT</v>
          </cell>
          <cell r="J1222">
            <v>13203.67</v>
          </cell>
        </row>
        <row r="1223">
          <cell r="A1223" t="str">
            <v>O&amp;M</v>
          </cell>
          <cell r="B1223" t="str">
            <v>Driscoll,Daniel C</v>
          </cell>
          <cell r="C1223">
            <v>16640</v>
          </cell>
          <cell r="D1223" t="str">
            <v>16640</v>
          </cell>
          <cell r="E1223" t="str">
            <v>T2 - OPERATIONS AND MAINTENANCE - 2 PRXXX</v>
          </cell>
          <cell r="F1223" t="str">
            <v>Electric Operations</v>
          </cell>
          <cell r="G1223" t="str">
            <v>OLD T2 - OPERATIONS AND MAINTENANCE - 2 PRXXX</v>
          </cell>
          <cell r="H1223" t="str">
            <v>120</v>
          </cell>
          <cell r="I1223" t="str">
            <v>BT</v>
          </cell>
          <cell r="K1223">
            <v>101.79</v>
          </cell>
        </row>
        <row r="1224">
          <cell r="A1224" t="str">
            <v>CAP</v>
          </cell>
          <cell r="B1224" t="str">
            <v>Driscoll,Daniel C</v>
          </cell>
          <cell r="C1224">
            <v>16640</v>
          </cell>
          <cell r="D1224" t="str">
            <v>16640</v>
          </cell>
          <cell r="E1224" t="str">
            <v>OLD T2 - OPERATIONS AND MAINTENANCE - 2 PRXXX</v>
          </cell>
          <cell r="F1224" t="str">
            <v>Electric Operations</v>
          </cell>
          <cell r="G1224" t="str">
            <v>OLD T2 - OPERATIONS AND MAINTENANCE - 2 PRXXX</v>
          </cell>
          <cell r="H1224" t="str">
            <v>120</v>
          </cell>
          <cell r="I1224" t="str">
            <v>CB</v>
          </cell>
          <cell r="L1224">
            <v>3294.69</v>
          </cell>
        </row>
        <row r="1225">
          <cell r="A1225" t="str">
            <v>CAP</v>
          </cell>
          <cell r="B1225" t="str">
            <v>Driscoll,Daniel C</v>
          </cell>
          <cell r="C1225">
            <v>16640</v>
          </cell>
          <cell r="D1225" t="str">
            <v>16640</v>
          </cell>
          <cell r="E1225" t="str">
            <v>T2 - OPERATIOINS AND MAINTENANCE - 2 PRXXX</v>
          </cell>
          <cell r="F1225" t="str">
            <v>Electric Operations</v>
          </cell>
          <cell r="G1225" t="str">
            <v>OLD T2 - OPERATIONS AND MAINTENANCE - 2 PRXXX</v>
          </cell>
          <cell r="H1225" t="str">
            <v>120</v>
          </cell>
          <cell r="I1225" t="str">
            <v>CB</v>
          </cell>
          <cell r="J1225">
            <v>28390.66</v>
          </cell>
        </row>
        <row r="1226">
          <cell r="A1226" t="str">
            <v>CAP</v>
          </cell>
          <cell r="B1226" t="str">
            <v>Driscoll,Daniel C</v>
          </cell>
          <cell r="C1226">
            <v>16640</v>
          </cell>
          <cell r="D1226" t="str">
            <v>16640</v>
          </cell>
          <cell r="E1226" t="str">
            <v>T2 - OPERATIONS AND MAINTENANCE - 2 PRXXX</v>
          </cell>
          <cell r="F1226" t="str">
            <v>Electric Operations</v>
          </cell>
          <cell r="G1226" t="str">
            <v>OLD T2 - OPERATIONS AND MAINTENANCE - 2 PRXXX</v>
          </cell>
          <cell r="H1226" t="str">
            <v>120</v>
          </cell>
          <cell r="I1226" t="str">
            <v>CB</v>
          </cell>
          <cell r="K1226">
            <v>561.23</v>
          </cell>
        </row>
        <row r="1227">
          <cell r="A1227" t="str">
            <v>CAP</v>
          </cell>
          <cell r="B1227" t="str">
            <v>Driscoll,Daniel C</v>
          </cell>
          <cell r="C1227">
            <v>16640</v>
          </cell>
          <cell r="D1227" t="str">
            <v>16640</v>
          </cell>
          <cell r="E1227" t="str">
            <v>OLD T2 - OPERATIONS AND MAINTENANCE - 2 PRXXX</v>
          </cell>
          <cell r="F1227" t="str">
            <v>Electric Operations</v>
          </cell>
          <cell r="G1227" t="str">
            <v>OLD T2 - OPERATIONS AND MAINTENANCE - 2 PRXXX</v>
          </cell>
          <cell r="H1227" t="str">
            <v>120</v>
          </cell>
          <cell r="I1227" t="str">
            <v>CI</v>
          </cell>
          <cell r="L1227">
            <v>35.1</v>
          </cell>
        </row>
        <row r="1228">
          <cell r="A1228" t="str">
            <v>CAP</v>
          </cell>
          <cell r="B1228" t="str">
            <v>Driscoll,Daniel C</v>
          </cell>
          <cell r="C1228">
            <v>16640</v>
          </cell>
          <cell r="D1228" t="str">
            <v>16640</v>
          </cell>
          <cell r="E1228" t="str">
            <v>T2 - OPERATIOINS AND MAINTENANCE - 2 PRXXX</v>
          </cell>
          <cell r="F1228" t="str">
            <v>Electric Operations</v>
          </cell>
          <cell r="G1228" t="str">
            <v>OLD T2 - OPERATIONS AND MAINTENANCE - 2 PRXXX</v>
          </cell>
          <cell r="H1228" t="str">
            <v>120</v>
          </cell>
          <cell r="I1228" t="str">
            <v>CI</v>
          </cell>
          <cell r="J1228">
            <v>10129.26</v>
          </cell>
        </row>
        <row r="1229">
          <cell r="A1229" t="str">
            <v>CAP</v>
          </cell>
          <cell r="B1229" t="str">
            <v>Driscoll,Daniel C</v>
          </cell>
          <cell r="C1229">
            <v>16640</v>
          </cell>
          <cell r="D1229" t="str">
            <v>16640</v>
          </cell>
          <cell r="E1229" t="str">
            <v>T2 - OPERATIONS AND MAINTENANCE - 2 PRXXX</v>
          </cell>
          <cell r="F1229" t="str">
            <v>Electric Operations</v>
          </cell>
          <cell r="G1229" t="str">
            <v>OLD T2 - OPERATIONS AND MAINTENANCE - 2 PRXXX</v>
          </cell>
          <cell r="H1229" t="str">
            <v>120</v>
          </cell>
          <cell r="I1229" t="str">
            <v>CI</v>
          </cell>
          <cell r="K1229">
            <v>7031.5</v>
          </cell>
        </row>
        <row r="1230">
          <cell r="A1230" t="str">
            <v>CAP</v>
          </cell>
          <cell r="B1230" t="str">
            <v>Driscoll,Daniel C</v>
          </cell>
          <cell r="C1230">
            <v>16640</v>
          </cell>
          <cell r="D1230" t="str">
            <v>16640</v>
          </cell>
          <cell r="E1230" t="str">
            <v>OLD T2 - OPERATIONS AND MAINTENANCE - 2 PRXXX</v>
          </cell>
          <cell r="F1230" t="str">
            <v>Electric Operations</v>
          </cell>
          <cell r="G1230" t="str">
            <v>OLD T2 - OPERATIONS AND MAINTENANCE - 2 PRXXX</v>
          </cell>
          <cell r="H1230" t="str">
            <v>120</v>
          </cell>
          <cell r="I1230" t="str">
            <v>CL</v>
          </cell>
          <cell r="L1230">
            <v>7386.18</v>
          </cell>
        </row>
        <row r="1231">
          <cell r="A1231" t="str">
            <v>CAP</v>
          </cell>
          <cell r="B1231" t="str">
            <v>Driscoll,Daniel C</v>
          </cell>
          <cell r="C1231">
            <v>16640</v>
          </cell>
          <cell r="D1231" t="str">
            <v>16640</v>
          </cell>
          <cell r="E1231" t="str">
            <v>T2 - OPERATIOINS AND MAINTENANCE - 2 PRXXX</v>
          </cell>
          <cell r="F1231" t="str">
            <v>Electric Operations</v>
          </cell>
          <cell r="G1231" t="str">
            <v>OLD T2 - OPERATIONS AND MAINTENANCE - 2 PRXXX</v>
          </cell>
          <cell r="H1231" t="str">
            <v>120</v>
          </cell>
          <cell r="I1231" t="str">
            <v>CL</v>
          </cell>
          <cell r="J1231">
            <v>62678.99</v>
          </cell>
        </row>
        <row r="1232">
          <cell r="A1232" t="str">
            <v>CAP</v>
          </cell>
          <cell r="B1232" t="str">
            <v>Driscoll,Daniel C</v>
          </cell>
          <cell r="C1232">
            <v>16640</v>
          </cell>
          <cell r="D1232" t="str">
            <v>16640</v>
          </cell>
          <cell r="E1232" t="str">
            <v>T2 - OPERATIONS AND MAINTENANCE - 2 PRXXX</v>
          </cell>
          <cell r="F1232" t="str">
            <v>Electric Operations</v>
          </cell>
          <cell r="G1232" t="str">
            <v>OLD T2 - OPERATIONS AND MAINTENANCE - 2 PRXXX</v>
          </cell>
          <cell r="H1232" t="str">
            <v>120</v>
          </cell>
          <cell r="I1232" t="str">
            <v>CL</v>
          </cell>
          <cell r="K1232">
            <v>1275.56</v>
          </cell>
        </row>
        <row r="1233">
          <cell r="A1233" t="str">
            <v>CAP</v>
          </cell>
          <cell r="B1233" t="str">
            <v>Driscoll,Daniel C</v>
          </cell>
          <cell r="C1233">
            <v>16640</v>
          </cell>
          <cell r="D1233" t="str">
            <v>16640</v>
          </cell>
          <cell r="E1233" t="str">
            <v>OLD T2 - OPERATIONS AND MAINTENANCE - 2 PRXXX</v>
          </cell>
          <cell r="F1233" t="str">
            <v>Electric Operations</v>
          </cell>
          <cell r="G1233" t="str">
            <v>OLD T2 - OPERATIONS AND MAINTENANCE - 2 PRXXX</v>
          </cell>
          <cell r="H1233" t="str">
            <v>120</v>
          </cell>
          <cell r="I1233" t="str">
            <v>CM</v>
          </cell>
          <cell r="L1233">
            <v>15331.16</v>
          </cell>
          <cell r="M1233">
            <v>275.2</v>
          </cell>
        </row>
        <row r="1234">
          <cell r="A1234" t="str">
            <v>CAP</v>
          </cell>
          <cell r="B1234" t="str">
            <v>Driscoll,Daniel C</v>
          </cell>
          <cell r="C1234">
            <v>16640</v>
          </cell>
          <cell r="D1234" t="str">
            <v>16640</v>
          </cell>
          <cell r="E1234" t="str">
            <v>T2 - OPERATIOINS AND MAINTENANCE - 2 PRXXX</v>
          </cell>
          <cell r="F1234" t="str">
            <v>Electric Operations</v>
          </cell>
          <cell r="G1234" t="str">
            <v>OLD T2 - OPERATIONS AND MAINTENANCE - 2 PRXXX</v>
          </cell>
          <cell r="H1234" t="str">
            <v>120</v>
          </cell>
          <cell r="I1234" t="str">
            <v>CM</v>
          </cell>
          <cell r="J1234">
            <v>-131560.69</v>
          </cell>
        </row>
        <row r="1235">
          <cell r="A1235" t="str">
            <v>CAP</v>
          </cell>
          <cell r="B1235" t="str">
            <v>Driscoll,Daniel C</v>
          </cell>
          <cell r="C1235">
            <v>16640</v>
          </cell>
          <cell r="D1235" t="str">
            <v>16640</v>
          </cell>
          <cell r="E1235" t="str">
            <v>T2 - OPERATIONS AND MAINTENANCE - 2 PRXXX</v>
          </cell>
          <cell r="F1235" t="str">
            <v>Electric Operations</v>
          </cell>
          <cell r="G1235" t="str">
            <v>OLD T2 - OPERATIONS AND MAINTENANCE - 2 PRXXX</v>
          </cell>
          <cell r="H1235" t="str">
            <v>120</v>
          </cell>
          <cell r="I1235" t="str">
            <v>CM</v>
          </cell>
          <cell r="K1235">
            <v>10866</v>
          </cell>
        </row>
        <row r="1236">
          <cell r="A1236" t="str">
            <v>CAP</v>
          </cell>
          <cell r="B1236" t="str">
            <v>Driscoll,Daniel C</v>
          </cell>
          <cell r="C1236">
            <v>16640</v>
          </cell>
          <cell r="D1236" t="str">
            <v>16640</v>
          </cell>
          <cell r="E1236" t="str">
            <v>T2 - OPERATIOINS AND MAINTENANCE - 2 PRXXX</v>
          </cell>
          <cell r="F1236" t="str">
            <v>Electric Operations</v>
          </cell>
          <cell r="G1236" t="str">
            <v>OLD T2 - OPERATIONS AND MAINTENANCE - 2 PRXXX</v>
          </cell>
          <cell r="H1236" t="str">
            <v>120</v>
          </cell>
          <cell r="I1236" t="str">
            <v>CO</v>
          </cell>
          <cell r="J1236">
            <v>-4202</v>
          </cell>
        </row>
        <row r="1237">
          <cell r="A1237" t="str">
            <v>CAP</v>
          </cell>
          <cell r="B1237" t="str">
            <v>Driscoll,Daniel C</v>
          </cell>
          <cell r="C1237">
            <v>16640</v>
          </cell>
          <cell r="D1237" t="str">
            <v>16640</v>
          </cell>
          <cell r="E1237" t="str">
            <v>OLD T2 - OPERATIONS AND MAINTENANCE - 2 PRXXX</v>
          </cell>
          <cell r="F1237" t="str">
            <v>Electric Operations</v>
          </cell>
          <cell r="G1237" t="str">
            <v>OLD T2 - OPERATIONS AND MAINTENANCE - 2 PRXXX</v>
          </cell>
          <cell r="H1237" t="str">
            <v>120</v>
          </cell>
          <cell r="I1237" t="str">
            <v>CT</v>
          </cell>
          <cell r="L1237">
            <v>4018.53</v>
          </cell>
        </row>
        <row r="1238">
          <cell r="A1238" t="str">
            <v>CAP</v>
          </cell>
          <cell r="B1238" t="str">
            <v>Driscoll,Daniel C</v>
          </cell>
          <cell r="C1238">
            <v>16640</v>
          </cell>
          <cell r="D1238" t="str">
            <v>16640</v>
          </cell>
          <cell r="E1238" t="str">
            <v>T2 - OPERATIOINS AND MAINTENANCE - 2 PRXXX</v>
          </cell>
          <cell r="F1238" t="str">
            <v>Electric Operations</v>
          </cell>
          <cell r="G1238" t="str">
            <v>OLD T2 - OPERATIONS AND MAINTENANCE - 2 PRXXX</v>
          </cell>
          <cell r="H1238" t="str">
            <v>120</v>
          </cell>
          <cell r="I1238" t="str">
            <v>CT</v>
          </cell>
          <cell r="J1238">
            <v>41827.919999999998</v>
          </cell>
        </row>
        <row r="1239">
          <cell r="A1239" t="str">
            <v>CAP</v>
          </cell>
          <cell r="B1239" t="str">
            <v>Driscoll,Daniel C</v>
          </cell>
          <cell r="C1239">
            <v>16640</v>
          </cell>
          <cell r="D1239" t="str">
            <v>16640</v>
          </cell>
          <cell r="E1239" t="str">
            <v>T2 - OPERATIONS AND MAINTENANCE - 2 PRXXX</v>
          </cell>
          <cell r="F1239" t="str">
            <v>Electric Operations</v>
          </cell>
          <cell r="G1239" t="str">
            <v>OLD T2 - OPERATIONS AND MAINTENANCE - 2 PRXXX</v>
          </cell>
          <cell r="H1239" t="str">
            <v>120</v>
          </cell>
          <cell r="I1239" t="str">
            <v>CT</v>
          </cell>
          <cell r="K1239">
            <v>1016.33</v>
          </cell>
        </row>
        <row r="1240">
          <cell r="A1240" t="str">
            <v>O&amp;M</v>
          </cell>
          <cell r="B1240" t="str">
            <v>Driscoll,Daniel C</v>
          </cell>
          <cell r="C1240">
            <v>16640</v>
          </cell>
          <cell r="D1240" t="str">
            <v>16640</v>
          </cell>
          <cell r="E1240" t="str">
            <v>T2 - OPERATIOINS AND MAINTENANCE - 2 PRXXX</v>
          </cell>
          <cell r="F1240" t="str">
            <v>Electric Operations</v>
          </cell>
          <cell r="G1240" t="str">
            <v>OLD T2 - OPERATIONS AND MAINTENANCE - 2 PRXXX</v>
          </cell>
          <cell r="H1240" t="str">
            <v>120</v>
          </cell>
          <cell r="I1240" t="str">
            <v>IT</v>
          </cell>
          <cell r="J1240">
            <v>165123.14000000001</v>
          </cell>
        </row>
        <row r="1241">
          <cell r="A1241" t="str">
            <v>O&amp;M</v>
          </cell>
          <cell r="B1241" t="str">
            <v>Driscoll,Daniel C</v>
          </cell>
          <cell r="C1241">
            <v>16640</v>
          </cell>
          <cell r="D1241" t="str">
            <v>16640</v>
          </cell>
          <cell r="E1241" t="str">
            <v>T2 - OPERATIONS AND MAINTENANCE - 2 PRXXX</v>
          </cell>
          <cell r="F1241" t="str">
            <v>Electric Operations</v>
          </cell>
          <cell r="G1241" t="str">
            <v>OLD T2 - OPERATIONS AND MAINTENANCE - 2 PRXXX</v>
          </cell>
          <cell r="H1241" t="str">
            <v>120</v>
          </cell>
          <cell r="I1241" t="str">
            <v>IT</v>
          </cell>
          <cell r="K1241">
            <v>-4109.46</v>
          </cell>
        </row>
        <row r="1242">
          <cell r="A1242" t="str">
            <v>O&amp;M</v>
          </cell>
          <cell r="B1242" t="str">
            <v>Driscoll,Daniel C</v>
          </cell>
          <cell r="C1242">
            <v>16640</v>
          </cell>
          <cell r="D1242" t="str">
            <v>16640</v>
          </cell>
          <cell r="E1242" t="str">
            <v>OLD T2 - OPERATIONS AND MAINTENANCE - 2 PRXXX</v>
          </cell>
          <cell r="F1242" t="str">
            <v>Electric Operations</v>
          </cell>
          <cell r="G1242" t="str">
            <v>OLD T2 - OPERATIONS AND MAINTENANCE - 2 PRXXX</v>
          </cell>
          <cell r="H1242" t="str">
            <v>120</v>
          </cell>
          <cell r="I1242" t="str">
            <v>LT</v>
          </cell>
          <cell r="L1242">
            <v>0</v>
          </cell>
          <cell r="M1242">
            <v>280210.95</v>
          </cell>
        </row>
        <row r="1243">
          <cell r="A1243" t="str">
            <v>O&amp;M</v>
          </cell>
          <cell r="B1243" t="str">
            <v>Driscoll,Daniel C</v>
          </cell>
          <cell r="C1243">
            <v>16640</v>
          </cell>
          <cell r="D1243" t="str">
            <v>16640</v>
          </cell>
          <cell r="E1243" t="str">
            <v>T2 - OPERATIOINS AND MAINTENANCE - 2 PRXXX</v>
          </cell>
          <cell r="F1243" t="str">
            <v>Electric Operations</v>
          </cell>
          <cell r="G1243" t="str">
            <v>OLD T2 - OPERATIONS AND MAINTENANCE - 2 PRXXX</v>
          </cell>
          <cell r="H1243" t="str">
            <v>120</v>
          </cell>
          <cell r="I1243" t="str">
            <v>LT</v>
          </cell>
          <cell r="J1243">
            <v>160478.85</v>
          </cell>
          <cell r="M1243">
            <v>66985.289999999994</v>
          </cell>
        </row>
        <row r="1244">
          <cell r="A1244" t="str">
            <v>O&amp;M</v>
          </cell>
          <cell r="B1244" t="str">
            <v>Driscoll,Daniel C</v>
          </cell>
          <cell r="C1244">
            <v>16640</v>
          </cell>
          <cell r="D1244" t="str">
            <v>16640</v>
          </cell>
          <cell r="E1244" t="str">
            <v>T2 - OPERATIONS AND MAINTENANCE - 2 PRXXX</v>
          </cell>
          <cell r="F1244" t="str">
            <v>Electric Operations</v>
          </cell>
          <cell r="G1244" t="str">
            <v>OLD T2 - OPERATIONS AND MAINTENANCE - 2 PRXXX</v>
          </cell>
          <cell r="H1244" t="str">
            <v>120</v>
          </cell>
          <cell r="I1244" t="str">
            <v>LT</v>
          </cell>
          <cell r="K1244">
            <v>172.63</v>
          </cell>
          <cell r="M1244">
            <v>248.07</v>
          </cell>
        </row>
        <row r="1245">
          <cell r="A1245" t="str">
            <v>O&amp;M</v>
          </cell>
          <cell r="B1245" t="str">
            <v>Driscoll,Daniel C</v>
          </cell>
          <cell r="C1245">
            <v>16640</v>
          </cell>
          <cell r="D1245" t="str">
            <v>16640</v>
          </cell>
          <cell r="E1245" t="str">
            <v>T2 - OPERATIOINS AND MAINTENANCE - 2 PRXXX</v>
          </cell>
          <cell r="F1245" t="str">
            <v>Electric Operations</v>
          </cell>
          <cell r="G1245" t="str">
            <v>OLD T2 - OPERATIONS AND MAINTENANCE - 2 PRXXX</v>
          </cell>
          <cell r="H1245" t="str">
            <v>120</v>
          </cell>
          <cell r="I1245" t="str">
            <v>MT</v>
          </cell>
          <cell r="J1245">
            <v>48296.47</v>
          </cell>
        </row>
        <row r="1246">
          <cell r="A1246" t="str">
            <v>O&amp;M</v>
          </cell>
          <cell r="B1246" t="str">
            <v>Driscoll,Daniel C</v>
          </cell>
          <cell r="C1246">
            <v>16640</v>
          </cell>
          <cell r="D1246" t="str">
            <v>16640</v>
          </cell>
          <cell r="E1246" t="str">
            <v>T2 - OPERATIOINS AND MAINTENANCE - 2 PRXXX</v>
          </cell>
          <cell r="F1246" t="str">
            <v>Electric Operations</v>
          </cell>
          <cell r="G1246" t="str">
            <v>OLD T2 - OPERATIONS AND MAINTENANCE - 2 PRXXX</v>
          </cell>
          <cell r="H1246" t="str">
            <v>120</v>
          </cell>
          <cell r="I1246" t="str">
            <v>OT</v>
          </cell>
          <cell r="J1246">
            <v>-514776.88</v>
          </cell>
        </row>
        <row r="1247">
          <cell r="A1247" t="str">
            <v>O&amp;M</v>
          </cell>
          <cell r="B1247" t="str">
            <v>Driscoll,Daniel C</v>
          </cell>
          <cell r="C1247">
            <v>16640</v>
          </cell>
          <cell r="D1247" t="str">
            <v>16640</v>
          </cell>
          <cell r="E1247" t="str">
            <v>OLD T2 - OPERATIONS AND MAINTENANCE - 2 PRXXX</v>
          </cell>
          <cell r="F1247" t="str">
            <v>Electric Operations</v>
          </cell>
          <cell r="G1247" t="str">
            <v>OLD T2 - OPERATIONS AND MAINTENANCE - 2 PRXXX</v>
          </cell>
          <cell r="H1247" t="str">
            <v>120</v>
          </cell>
          <cell r="I1247" t="str">
            <v>TT</v>
          </cell>
          <cell r="L1247">
            <v>1296.08</v>
          </cell>
        </row>
        <row r="1248">
          <cell r="A1248" t="str">
            <v>O&amp;M</v>
          </cell>
          <cell r="B1248" t="str">
            <v>Driscoll,Daniel C</v>
          </cell>
          <cell r="C1248">
            <v>16640</v>
          </cell>
          <cell r="D1248" t="str">
            <v>16640</v>
          </cell>
          <cell r="E1248" t="str">
            <v>T2 - OPERATIOINS AND MAINTENANCE - 2 PRXXX</v>
          </cell>
          <cell r="F1248" t="str">
            <v>Electric Operations</v>
          </cell>
          <cell r="G1248" t="str">
            <v>OLD T2 - OPERATIONS AND MAINTENANCE - 2 PRXXX</v>
          </cell>
          <cell r="H1248" t="str">
            <v>120</v>
          </cell>
          <cell r="I1248" t="str">
            <v>TT</v>
          </cell>
          <cell r="J1248">
            <v>151716.35999999999</v>
          </cell>
        </row>
        <row r="1249">
          <cell r="A1249" t="str">
            <v>O&amp;M</v>
          </cell>
          <cell r="B1249" t="str">
            <v>Driscoll,Daniel C</v>
          </cell>
          <cell r="C1249">
            <v>16640</v>
          </cell>
          <cell r="D1249" t="str">
            <v>16640</v>
          </cell>
          <cell r="E1249" t="str">
            <v>T2 - OPERATIONS AND MAINTENANCE - 2 PRXXX</v>
          </cell>
          <cell r="F1249" t="str">
            <v>Electric Operations</v>
          </cell>
          <cell r="G1249" t="str">
            <v>OLD T2 - OPERATIONS AND MAINTENANCE - 2 PRXXX</v>
          </cell>
          <cell r="H1249" t="str">
            <v>120</v>
          </cell>
          <cell r="I1249" t="str">
            <v>TT</v>
          </cell>
          <cell r="K1249">
            <v>567.04999999999995</v>
          </cell>
        </row>
        <row r="1250">
          <cell r="A1250" t="str">
            <v>O&amp;M</v>
          </cell>
          <cell r="B1250" t="str">
            <v>Driscoll,Daniel C</v>
          </cell>
          <cell r="C1250">
            <v>16650</v>
          </cell>
          <cell r="D1250" t="str">
            <v>16650</v>
          </cell>
          <cell r="E1250" t="str">
            <v>OLD T3 - OPERATIONS AND MAINTENANCE - 3 PRXXX</v>
          </cell>
          <cell r="F1250" t="str">
            <v>Electric Operations</v>
          </cell>
          <cell r="G1250" t="str">
            <v>OLD T3 - OPERATIONS AND MAINTENANCE - 3 PRXXX</v>
          </cell>
          <cell r="H1250" t="str">
            <v>120</v>
          </cell>
          <cell r="I1250" t="str">
            <v>BT</v>
          </cell>
          <cell r="L1250">
            <v>-0.09</v>
          </cell>
        </row>
        <row r="1251">
          <cell r="A1251" t="str">
            <v>O&amp;M</v>
          </cell>
          <cell r="B1251" t="str">
            <v>Driscoll,Daniel C</v>
          </cell>
          <cell r="C1251">
            <v>16650</v>
          </cell>
          <cell r="D1251" t="str">
            <v>16650</v>
          </cell>
          <cell r="E1251" t="str">
            <v>T3 - OPERATIONS AND MAINTENANCE - 3 PRXXX</v>
          </cell>
          <cell r="F1251" t="str">
            <v>Electric Operations</v>
          </cell>
          <cell r="G1251" t="str">
            <v>OLD T3 - OPERATIONS AND MAINTENANCE - 3 PRXXX</v>
          </cell>
          <cell r="H1251" t="str">
            <v>120</v>
          </cell>
          <cell r="I1251" t="str">
            <v>BT</v>
          </cell>
          <cell r="J1251">
            <v>12448.17</v>
          </cell>
          <cell r="K1251">
            <v>-5177.84</v>
          </cell>
        </row>
        <row r="1252">
          <cell r="A1252" t="str">
            <v>CAP</v>
          </cell>
          <cell r="B1252" t="str">
            <v>Driscoll,Daniel C</v>
          </cell>
          <cell r="C1252">
            <v>16650</v>
          </cell>
          <cell r="D1252" t="str">
            <v>16650</v>
          </cell>
          <cell r="E1252" t="str">
            <v>OLD T3 - OPERATIONS AND MAINTENANCE - 3 PRXXX</v>
          </cell>
          <cell r="F1252" t="str">
            <v>Electric Operations</v>
          </cell>
          <cell r="G1252" t="str">
            <v>OLD T3 - OPERATIONS AND MAINTENANCE - 3 PRXXX</v>
          </cell>
          <cell r="H1252" t="str">
            <v>120</v>
          </cell>
          <cell r="I1252" t="str">
            <v>CB</v>
          </cell>
          <cell r="L1252">
            <v>2267.2399999999998</v>
          </cell>
        </row>
        <row r="1253">
          <cell r="A1253" t="str">
            <v>CAP</v>
          </cell>
          <cell r="B1253" t="str">
            <v>Driscoll,Daniel C</v>
          </cell>
          <cell r="C1253">
            <v>16650</v>
          </cell>
          <cell r="D1253" t="str">
            <v>16650</v>
          </cell>
          <cell r="E1253" t="str">
            <v>T3 - OPERATIONS AND MAINTENANCE - 3 PRXXX</v>
          </cell>
          <cell r="F1253" t="str">
            <v>Electric Operations</v>
          </cell>
          <cell r="G1253" t="str">
            <v>OLD T3 - OPERATIONS AND MAINTENANCE - 3 PRXXX</v>
          </cell>
          <cell r="H1253" t="str">
            <v>120</v>
          </cell>
          <cell r="I1253" t="str">
            <v>CB</v>
          </cell>
          <cell r="J1253">
            <v>32806.949999999997</v>
          </cell>
          <cell r="K1253">
            <v>804.98</v>
          </cell>
          <cell r="M1253">
            <v>55794.22</v>
          </cell>
        </row>
        <row r="1254">
          <cell r="A1254" t="str">
            <v>CAP</v>
          </cell>
          <cell r="B1254" t="str">
            <v>Driscoll,Daniel C</v>
          </cell>
          <cell r="C1254">
            <v>16650</v>
          </cell>
          <cell r="D1254" t="str">
            <v>16650</v>
          </cell>
          <cell r="E1254" t="str">
            <v>OLD T3 - OPERATIONS AND MAINTENANCE - 3 PRXXX</v>
          </cell>
          <cell r="F1254" t="str">
            <v>Electric Operations</v>
          </cell>
          <cell r="G1254" t="str">
            <v>OLD T3 - OPERATIONS AND MAINTENANCE - 3 PRXXX</v>
          </cell>
          <cell r="H1254" t="str">
            <v>120</v>
          </cell>
          <cell r="I1254" t="str">
            <v>CI</v>
          </cell>
          <cell r="L1254">
            <v>632.03</v>
          </cell>
          <cell r="M1254">
            <v>-77250</v>
          </cell>
        </row>
        <row r="1255">
          <cell r="A1255" t="str">
            <v>CAP</v>
          </cell>
          <cell r="B1255" t="str">
            <v>Driscoll,Daniel C</v>
          </cell>
          <cell r="C1255">
            <v>16650</v>
          </cell>
          <cell r="D1255" t="str">
            <v>16650</v>
          </cell>
          <cell r="E1255" t="str">
            <v>T3 - OPERATIONS AND MAINTENANCE - 3 PRXXX</v>
          </cell>
          <cell r="F1255" t="str">
            <v>Electric Operations</v>
          </cell>
          <cell r="G1255" t="str">
            <v>OLD T3 - OPERATIONS AND MAINTENANCE - 3 PRXXX</v>
          </cell>
          <cell r="H1255" t="str">
            <v>120</v>
          </cell>
          <cell r="I1255" t="str">
            <v>CI</v>
          </cell>
          <cell r="J1255">
            <v>627242.46</v>
          </cell>
          <cell r="K1255">
            <v>441.1</v>
          </cell>
          <cell r="M1255">
            <v>79005</v>
          </cell>
        </row>
        <row r="1256">
          <cell r="A1256" t="str">
            <v>CAP</v>
          </cell>
          <cell r="B1256" t="str">
            <v>Driscoll,Daniel C</v>
          </cell>
          <cell r="C1256">
            <v>16650</v>
          </cell>
          <cell r="D1256" t="str">
            <v>16650</v>
          </cell>
          <cell r="E1256" t="str">
            <v>OLD T3 - OPERATIONS AND MAINTENANCE - 3 PRXXX</v>
          </cell>
          <cell r="F1256" t="str">
            <v>Electric Operations</v>
          </cell>
          <cell r="G1256" t="str">
            <v>OLD T3 - OPERATIONS AND MAINTENANCE - 3 PRXXX</v>
          </cell>
          <cell r="H1256" t="str">
            <v>120</v>
          </cell>
          <cell r="I1256" t="str">
            <v>CL</v>
          </cell>
          <cell r="L1256">
            <v>5154.71</v>
          </cell>
        </row>
        <row r="1257">
          <cell r="A1257" t="str">
            <v>CAP</v>
          </cell>
          <cell r="B1257" t="str">
            <v>Driscoll,Daniel C</v>
          </cell>
          <cell r="C1257">
            <v>16650</v>
          </cell>
          <cell r="D1257" t="str">
            <v>16650</v>
          </cell>
          <cell r="E1257" t="str">
            <v>T3 - OPERATIONS AND MAINTENANCE - 3 PRXXX</v>
          </cell>
          <cell r="F1257" t="str">
            <v>Electric Operations</v>
          </cell>
          <cell r="G1257" t="str">
            <v>OLD T3 - OPERATIONS AND MAINTENANCE - 3 PRXXX</v>
          </cell>
          <cell r="H1257" t="str">
            <v>120</v>
          </cell>
          <cell r="I1257" t="str">
            <v>CL</v>
          </cell>
          <cell r="J1257">
            <v>74891.740000000005</v>
          </cell>
          <cell r="K1257">
            <v>1829.52</v>
          </cell>
        </row>
        <row r="1258">
          <cell r="A1258" t="str">
            <v>CAP</v>
          </cell>
          <cell r="B1258" t="str">
            <v>Driscoll,Daniel C</v>
          </cell>
          <cell r="C1258">
            <v>16650</v>
          </cell>
          <cell r="D1258" t="str">
            <v>16650</v>
          </cell>
          <cell r="E1258" t="str">
            <v>OLD T3 - OPERATIONS AND MAINTENANCE - 3 PRXXX</v>
          </cell>
          <cell r="F1258" t="str">
            <v>Electric Operations</v>
          </cell>
          <cell r="G1258" t="str">
            <v>OLD T3 - OPERATIONS AND MAINTENANCE - 3 PRXXX</v>
          </cell>
          <cell r="H1258" t="str">
            <v>120</v>
          </cell>
          <cell r="I1258" t="str">
            <v>CM</v>
          </cell>
          <cell r="L1258">
            <v>7327.45</v>
          </cell>
        </row>
        <row r="1259">
          <cell r="A1259" t="str">
            <v>CAP</v>
          </cell>
          <cell r="B1259" t="str">
            <v>Driscoll,Daniel C</v>
          </cell>
          <cell r="C1259">
            <v>16650</v>
          </cell>
          <cell r="D1259" t="str">
            <v>16650</v>
          </cell>
          <cell r="E1259" t="str">
            <v>T3 - OPERATIONS AND MAINTENANCE - 3 PRXXX</v>
          </cell>
          <cell r="F1259" t="str">
            <v>Electric Operations</v>
          </cell>
          <cell r="G1259" t="str">
            <v>OLD T3 - OPERATIONS AND MAINTENANCE - 3 PRXXX</v>
          </cell>
          <cell r="H1259" t="str">
            <v>120</v>
          </cell>
          <cell r="I1259" t="str">
            <v>CM</v>
          </cell>
          <cell r="J1259">
            <v>128224.38</v>
          </cell>
          <cell r="K1259">
            <v>6778.82</v>
          </cell>
        </row>
        <row r="1260">
          <cell r="A1260" t="str">
            <v>CAP</v>
          </cell>
          <cell r="B1260" t="str">
            <v>Driscoll,Daniel C</v>
          </cell>
          <cell r="C1260">
            <v>16650</v>
          </cell>
          <cell r="D1260" t="str">
            <v>16650</v>
          </cell>
          <cell r="E1260" t="str">
            <v>OLD T3 - OPERATIONS AND MAINTENANCE - 3 PRXXX</v>
          </cell>
          <cell r="F1260" t="str">
            <v>Electric Operations</v>
          </cell>
          <cell r="G1260" t="str">
            <v>OLD T3 - OPERATIONS AND MAINTENANCE - 3 PRXXX</v>
          </cell>
          <cell r="H1260" t="str">
            <v>120</v>
          </cell>
          <cell r="I1260" t="str">
            <v>CT</v>
          </cell>
          <cell r="L1260">
            <v>2141.71</v>
          </cell>
        </row>
        <row r="1261">
          <cell r="A1261" t="str">
            <v>CAP</v>
          </cell>
          <cell r="B1261" t="str">
            <v>Driscoll,Daniel C</v>
          </cell>
          <cell r="C1261">
            <v>16650</v>
          </cell>
          <cell r="D1261" t="str">
            <v>16650</v>
          </cell>
          <cell r="E1261" t="str">
            <v>T3 - OPERATIONS AND MAINTENANCE - 3 PRXXX</v>
          </cell>
          <cell r="F1261" t="str">
            <v>Electric Operations</v>
          </cell>
          <cell r="G1261" t="str">
            <v>OLD T3 - OPERATIONS AND MAINTENANCE - 3 PRXXX</v>
          </cell>
          <cell r="H1261" t="str">
            <v>120</v>
          </cell>
          <cell r="I1261" t="str">
            <v>CT</v>
          </cell>
          <cell r="J1261">
            <v>55461</v>
          </cell>
          <cell r="K1261">
            <v>0</v>
          </cell>
        </row>
        <row r="1262">
          <cell r="A1262" t="str">
            <v>O&amp;M</v>
          </cell>
          <cell r="B1262" t="str">
            <v>Driscoll,Daniel C</v>
          </cell>
          <cell r="C1262">
            <v>16650</v>
          </cell>
          <cell r="D1262" t="str">
            <v>16650</v>
          </cell>
          <cell r="E1262" t="str">
            <v>OLD T3 - OPERATIONS AND MAINTENANCE - 3 PRXXX</v>
          </cell>
          <cell r="F1262" t="str">
            <v>Electric Operations</v>
          </cell>
          <cell r="G1262" t="str">
            <v>OLD T3 - OPERATIONS AND MAINTENANCE - 3 PRXXX</v>
          </cell>
          <cell r="H1262" t="str">
            <v>120</v>
          </cell>
          <cell r="I1262" t="str">
            <v>IT</v>
          </cell>
          <cell r="L1262">
            <v>-1217.0999999999999</v>
          </cell>
        </row>
        <row r="1263">
          <cell r="A1263" t="str">
            <v>O&amp;M</v>
          </cell>
          <cell r="B1263" t="str">
            <v>Driscoll,Daniel C</v>
          </cell>
          <cell r="C1263">
            <v>16650</v>
          </cell>
          <cell r="D1263" t="str">
            <v>16650</v>
          </cell>
          <cell r="E1263" t="str">
            <v>T3 - OPERATIONS AND MAINTENANCE - 3 PRXXX</v>
          </cell>
          <cell r="F1263" t="str">
            <v>Electric Operations</v>
          </cell>
          <cell r="G1263" t="str">
            <v>OLD T3 - OPERATIONS AND MAINTENANCE - 3 PRXXX</v>
          </cell>
          <cell r="H1263" t="str">
            <v>120</v>
          </cell>
          <cell r="I1263" t="str">
            <v>IT</v>
          </cell>
          <cell r="J1263">
            <v>147117.47</v>
          </cell>
          <cell r="K1263">
            <v>-9795.75</v>
          </cell>
        </row>
        <row r="1264">
          <cell r="A1264" t="str">
            <v>O&amp;M</v>
          </cell>
          <cell r="B1264" t="str">
            <v>Driscoll,Daniel C</v>
          </cell>
          <cell r="C1264">
            <v>16650</v>
          </cell>
          <cell r="D1264" t="str">
            <v>16650</v>
          </cell>
          <cell r="E1264" t="str">
            <v>OLD T3 - OPERATIONS AND MAINTENANCE - 3 PRXXX</v>
          </cell>
          <cell r="F1264" t="str">
            <v>Electric Operations</v>
          </cell>
          <cell r="G1264" t="str">
            <v>OLD T3 - OPERATIONS AND MAINTENANCE - 3 PRXXX</v>
          </cell>
          <cell r="H1264" t="str">
            <v>120</v>
          </cell>
          <cell r="I1264" t="str">
            <v>LT</v>
          </cell>
          <cell r="L1264">
            <v>0</v>
          </cell>
          <cell r="M1264">
            <v>-16906.71</v>
          </cell>
        </row>
        <row r="1265">
          <cell r="A1265" t="str">
            <v>O&amp;M</v>
          </cell>
          <cell r="B1265" t="str">
            <v>Driscoll,Daniel C</v>
          </cell>
          <cell r="C1265">
            <v>16650</v>
          </cell>
          <cell r="D1265" t="str">
            <v>16650</v>
          </cell>
          <cell r="E1265" t="str">
            <v>T3 - OPERATIONS AND MAINTENANCE - 3 PRXXX</v>
          </cell>
          <cell r="F1265" t="str">
            <v>Electric Operations</v>
          </cell>
          <cell r="G1265" t="str">
            <v>OLD T3 - OPERATIONS AND MAINTENANCE - 3 PRXXX</v>
          </cell>
          <cell r="H1265" t="str">
            <v>120</v>
          </cell>
          <cell r="I1265" t="str">
            <v>LT</v>
          </cell>
          <cell r="J1265">
            <v>307796.21000000002</v>
          </cell>
          <cell r="K1265">
            <v>2756.5</v>
          </cell>
          <cell r="M1265">
            <v>11248.48</v>
          </cell>
        </row>
        <row r="1266">
          <cell r="A1266" t="str">
            <v>O&amp;M</v>
          </cell>
          <cell r="B1266" t="str">
            <v>Driscoll,Daniel C</v>
          </cell>
          <cell r="C1266">
            <v>16650</v>
          </cell>
          <cell r="D1266" t="str">
            <v>16650</v>
          </cell>
          <cell r="E1266" t="str">
            <v>OLD T3 - OPERATIONS AND MAINTENANCE - 3 PRXXX</v>
          </cell>
          <cell r="F1266" t="str">
            <v>Electric Operations</v>
          </cell>
          <cell r="G1266" t="str">
            <v>OLD T3 - OPERATIONS AND MAINTENANCE - 3 PRXXX</v>
          </cell>
          <cell r="H1266" t="str">
            <v>120</v>
          </cell>
          <cell r="I1266" t="str">
            <v>MT</v>
          </cell>
          <cell r="L1266">
            <v>3686.7</v>
          </cell>
        </row>
        <row r="1267">
          <cell r="A1267" t="str">
            <v>O&amp;M</v>
          </cell>
          <cell r="B1267" t="str">
            <v>Driscoll,Daniel C</v>
          </cell>
          <cell r="C1267">
            <v>16650</v>
          </cell>
          <cell r="D1267" t="str">
            <v>16650</v>
          </cell>
          <cell r="E1267" t="str">
            <v>T3 - OPERATIONS AND MAINTENANCE - 3 PRXXX</v>
          </cell>
          <cell r="F1267" t="str">
            <v>Electric Operations</v>
          </cell>
          <cell r="G1267" t="str">
            <v>OLD T3 - OPERATIONS AND MAINTENANCE - 3 PRXXX</v>
          </cell>
          <cell r="H1267" t="str">
            <v>120</v>
          </cell>
          <cell r="I1267" t="str">
            <v>MT</v>
          </cell>
          <cell r="J1267">
            <v>125126.95</v>
          </cell>
          <cell r="K1267">
            <v>51997.33</v>
          </cell>
        </row>
        <row r="1268">
          <cell r="A1268" t="str">
            <v>O&amp;M</v>
          </cell>
          <cell r="B1268" t="str">
            <v>Driscoll,Daniel C</v>
          </cell>
          <cell r="C1268">
            <v>16650</v>
          </cell>
          <cell r="D1268" t="str">
            <v>16650</v>
          </cell>
          <cell r="E1268" t="str">
            <v>T3 - OPERATIONS AND MAINTENANCE - 3 PRXXX</v>
          </cell>
          <cell r="F1268" t="str">
            <v>Electric Operations</v>
          </cell>
          <cell r="G1268" t="str">
            <v>OLD T3 - OPERATIONS AND MAINTENANCE - 3 PRXXX</v>
          </cell>
          <cell r="H1268" t="str">
            <v>120</v>
          </cell>
          <cell r="I1268" t="str">
            <v>OT</v>
          </cell>
          <cell r="J1268">
            <v>-703469.06</v>
          </cell>
          <cell r="K1268">
            <v>229.05</v>
          </cell>
        </row>
        <row r="1269">
          <cell r="A1269" t="str">
            <v>O&amp;M</v>
          </cell>
          <cell r="B1269" t="str">
            <v>Driscoll,Daniel C</v>
          </cell>
          <cell r="C1269">
            <v>16650</v>
          </cell>
          <cell r="D1269" t="str">
            <v>16650</v>
          </cell>
          <cell r="E1269" t="str">
            <v>OLD T3 - OPERATIONS AND MAINTENANCE - 3 PRXXX</v>
          </cell>
          <cell r="F1269" t="str">
            <v>Electric Operations</v>
          </cell>
          <cell r="G1269" t="str">
            <v>OLD T3 - OPERATIONS AND MAINTENANCE - 3 PRXXX</v>
          </cell>
          <cell r="H1269" t="str">
            <v>120</v>
          </cell>
          <cell r="I1269" t="str">
            <v>TT</v>
          </cell>
          <cell r="L1269">
            <v>1066.4000000000001</v>
          </cell>
        </row>
        <row r="1270">
          <cell r="A1270" t="str">
            <v>O&amp;M</v>
          </cell>
          <cell r="B1270" t="str">
            <v>Driscoll,Daniel C</v>
          </cell>
          <cell r="C1270">
            <v>16650</v>
          </cell>
          <cell r="D1270" t="str">
            <v>16650</v>
          </cell>
          <cell r="E1270" t="str">
            <v>T3 - OPERATIONS AND MAINTENANCE - 3 PRXXX</v>
          </cell>
          <cell r="F1270" t="str">
            <v>Electric Operations</v>
          </cell>
          <cell r="G1270" t="str">
            <v>OLD T3 - OPERATIONS AND MAINTENANCE - 3 PRXXX</v>
          </cell>
          <cell r="H1270" t="str">
            <v>120</v>
          </cell>
          <cell r="I1270" t="str">
            <v>TT</v>
          </cell>
          <cell r="J1270">
            <v>127047.71</v>
          </cell>
          <cell r="K1270">
            <v>56.2</v>
          </cell>
        </row>
        <row r="1271">
          <cell r="A1271" t="str">
            <v>O&amp;M</v>
          </cell>
          <cell r="B1271" t="str">
            <v>Boudreau, Donald M</v>
          </cell>
          <cell r="C1271">
            <v>16660</v>
          </cell>
          <cell r="D1271" t="str">
            <v>16660</v>
          </cell>
          <cell r="E1271" t="str">
            <v>Electric Services Central / West</v>
          </cell>
          <cell r="F1271" t="str">
            <v>Electric Operations</v>
          </cell>
          <cell r="G1271" t="str">
            <v>Electric Services Central / West</v>
          </cell>
          <cell r="H1271" t="str">
            <v>120</v>
          </cell>
          <cell r="I1271" t="str">
            <v>BT</v>
          </cell>
          <cell r="L1271">
            <v>2181910.42</v>
          </cell>
        </row>
        <row r="1272">
          <cell r="A1272" t="str">
            <v>O&amp;M</v>
          </cell>
          <cell r="B1272" t="str">
            <v>Boudreau, Donald M</v>
          </cell>
          <cell r="C1272">
            <v>16660</v>
          </cell>
          <cell r="D1272" t="str">
            <v>16660</v>
          </cell>
          <cell r="E1272" t="str">
            <v>T5 - Dispatch Mass Ave</v>
          </cell>
          <cell r="F1272" t="str">
            <v>Electric Operations</v>
          </cell>
          <cell r="G1272" t="str">
            <v>Electric Services Central / West</v>
          </cell>
          <cell r="H1272" t="str">
            <v>120</v>
          </cell>
          <cell r="I1272" t="str">
            <v>BT</v>
          </cell>
          <cell r="J1272">
            <v>966972.97</v>
          </cell>
          <cell r="K1272">
            <v>1075073.29</v>
          </cell>
        </row>
        <row r="1273">
          <cell r="A1273" t="str">
            <v>CAP</v>
          </cell>
          <cell r="B1273" t="str">
            <v>Boudreau, Donald M</v>
          </cell>
          <cell r="C1273">
            <v>16660</v>
          </cell>
          <cell r="D1273" t="str">
            <v>16660</v>
          </cell>
          <cell r="E1273" t="str">
            <v>Electric Services Central / West</v>
          </cell>
          <cell r="F1273" t="str">
            <v>Electric Operations</v>
          </cell>
          <cell r="G1273" t="str">
            <v>Electric Services Central / West</v>
          </cell>
          <cell r="H1273" t="str">
            <v>120</v>
          </cell>
          <cell r="I1273" t="str">
            <v>CB</v>
          </cell>
          <cell r="L1273">
            <v>19306.41</v>
          </cell>
          <cell r="M1273">
            <v>7219575.2600000007</v>
          </cell>
        </row>
        <row r="1274">
          <cell r="A1274" t="str">
            <v>CAP</v>
          </cell>
          <cell r="B1274" t="str">
            <v>Boudreau, Donald M</v>
          </cell>
          <cell r="C1274">
            <v>16660</v>
          </cell>
          <cell r="D1274" t="str">
            <v>16660</v>
          </cell>
          <cell r="E1274" t="str">
            <v>T5 - Dispatch Mass Ave</v>
          </cell>
          <cell r="F1274" t="str">
            <v>Electric Operations</v>
          </cell>
          <cell r="G1274" t="str">
            <v>Electric Services Central / West</v>
          </cell>
          <cell r="H1274" t="str">
            <v>120</v>
          </cell>
          <cell r="I1274" t="str">
            <v>CB</v>
          </cell>
          <cell r="K1274">
            <v>84618.59</v>
          </cell>
          <cell r="M1274">
            <v>0</v>
          </cell>
        </row>
        <row r="1275">
          <cell r="A1275" t="str">
            <v>CAP</v>
          </cell>
          <cell r="B1275" t="str">
            <v>Boudreau, Donald M</v>
          </cell>
          <cell r="C1275">
            <v>16660</v>
          </cell>
          <cell r="D1275" t="str">
            <v>16660</v>
          </cell>
          <cell r="E1275" t="str">
            <v>Electric Services Central / West</v>
          </cell>
          <cell r="F1275" t="str">
            <v>Electric Operations</v>
          </cell>
          <cell r="G1275" t="str">
            <v>Electric Services Central / West</v>
          </cell>
          <cell r="H1275" t="str">
            <v>120</v>
          </cell>
          <cell r="I1275" t="str">
            <v>CI</v>
          </cell>
          <cell r="L1275">
            <v>-7983.56</v>
          </cell>
        </row>
        <row r="1276">
          <cell r="A1276" t="str">
            <v>CAP</v>
          </cell>
          <cell r="B1276" t="str">
            <v>Boudreau, Donald M</v>
          </cell>
          <cell r="C1276">
            <v>16660</v>
          </cell>
          <cell r="D1276" t="str">
            <v>16660</v>
          </cell>
          <cell r="E1276" t="str">
            <v>T5 - Dispatch Mass Ave</v>
          </cell>
          <cell r="F1276" t="str">
            <v>Electric Operations</v>
          </cell>
          <cell r="G1276" t="str">
            <v>Electric Services Central / West</v>
          </cell>
          <cell r="H1276" t="str">
            <v>120</v>
          </cell>
          <cell r="I1276" t="str">
            <v>CI</v>
          </cell>
          <cell r="J1276">
            <v>190710.1</v>
          </cell>
          <cell r="K1276">
            <v>820670.96</v>
          </cell>
        </row>
        <row r="1277">
          <cell r="A1277" t="str">
            <v>CAP</v>
          </cell>
          <cell r="B1277" t="str">
            <v>Boudreau, Donald M</v>
          </cell>
          <cell r="C1277">
            <v>16660</v>
          </cell>
          <cell r="D1277" t="str">
            <v>16660</v>
          </cell>
          <cell r="E1277" t="str">
            <v>Electric Services Central / West</v>
          </cell>
          <cell r="F1277" t="str">
            <v>Electric Operations</v>
          </cell>
          <cell r="G1277" t="str">
            <v>Electric Services Central / West</v>
          </cell>
          <cell r="H1277" t="str">
            <v>120</v>
          </cell>
          <cell r="I1277" t="str">
            <v>CL</v>
          </cell>
          <cell r="L1277">
            <v>43886.23</v>
          </cell>
        </row>
        <row r="1278">
          <cell r="A1278" t="str">
            <v>CAP</v>
          </cell>
          <cell r="B1278" t="str">
            <v>Boudreau, Donald M</v>
          </cell>
          <cell r="C1278">
            <v>16660</v>
          </cell>
          <cell r="D1278" t="str">
            <v>16660</v>
          </cell>
          <cell r="E1278" t="str">
            <v>T5 - Dispatch Mass Ave</v>
          </cell>
          <cell r="F1278" t="str">
            <v>Electric Operations</v>
          </cell>
          <cell r="G1278" t="str">
            <v>Electric Services Central / West</v>
          </cell>
          <cell r="H1278" t="str">
            <v>120</v>
          </cell>
          <cell r="I1278" t="str">
            <v>CL</v>
          </cell>
          <cell r="K1278">
            <v>200378.48</v>
          </cell>
        </row>
        <row r="1279">
          <cell r="A1279" t="str">
            <v>CAP</v>
          </cell>
          <cell r="B1279" t="str">
            <v>Boudreau, Donald M</v>
          </cell>
          <cell r="C1279">
            <v>16660</v>
          </cell>
          <cell r="D1279" t="str">
            <v>16660</v>
          </cell>
          <cell r="E1279" t="str">
            <v>Electric Services Central / West</v>
          </cell>
          <cell r="F1279" t="str">
            <v>Electric Operations</v>
          </cell>
          <cell r="G1279" t="str">
            <v>Electric Services Central / West</v>
          </cell>
          <cell r="H1279" t="str">
            <v>120</v>
          </cell>
          <cell r="I1279" t="str">
            <v>CM</v>
          </cell>
          <cell r="L1279">
            <v>-10640</v>
          </cell>
        </row>
        <row r="1280">
          <cell r="A1280" t="str">
            <v>CAP</v>
          </cell>
          <cell r="B1280" t="str">
            <v>Boudreau, Donald M</v>
          </cell>
          <cell r="C1280">
            <v>16660</v>
          </cell>
          <cell r="D1280" t="str">
            <v>16660</v>
          </cell>
          <cell r="E1280" t="str">
            <v>T5 - Dispatch Mass Ave</v>
          </cell>
          <cell r="F1280" t="str">
            <v>Electric Operations</v>
          </cell>
          <cell r="G1280" t="str">
            <v>Electric Services Central / West</v>
          </cell>
          <cell r="H1280" t="str">
            <v>120</v>
          </cell>
          <cell r="I1280" t="str">
            <v>CM</v>
          </cell>
          <cell r="K1280">
            <v>179847</v>
          </cell>
        </row>
        <row r="1281">
          <cell r="A1281" t="str">
            <v>CAP</v>
          </cell>
          <cell r="B1281" t="str">
            <v>Boudreau, Donald M</v>
          </cell>
          <cell r="C1281">
            <v>16660</v>
          </cell>
          <cell r="D1281" t="str">
            <v>16660</v>
          </cell>
          <cell r="E1281" t="str">
            <v>Electric Services Central / West</v>
          </cell>
          <cell r="F1281" t="str">
            <v>Electric Operations</v>
          </cell>
          <cell r="G1281" t="str">
            <v>Electric Services Central / West</v>
          </cell>
          <cell r="H1281" t="str">
            <v>120</v>
          </cell>
          <cell r="I1281" t="str">
            <v>CO</v>
          </cell>
          <cell r="L1281">
            <v>73.489999999999995</v>
          </cell>
        </row>
        <row r="1282">
          <cell r="A1282" t="str">
            <v>CAP</v>
          </cell>
          <cell r="B1282" t="str">
            <v>Boudreau, Donald M</v>
          </cell>
          <cell r="C1282">
            <v>16660</v>
          </cell>
          <cell r="D1282" t="str">
            <v>16660</v>
          </cell>
          <cell r="E1282" t="str">
            <v>Electric Services Central / West</v>
          </cell>
          <cell r="F1282" t="str">
            <v>Electric Operations</v>
          </cell>
          <cell r="G1282" t="str">
            <v>Electric Services Central / West</v>
          </cell>
          <cell r="H1282" t="str">
            <v>120</v>
          </cell>
          <cell r="I1282" t="str">
            <v>CT</v>
          </cell>
          <cell r="L1282">
            <v>40575.68</v>
          </cell>
        </row>
        <row r="1283">
          <cell r="A1283" t="str">
            <v>CAP</v>
          </cell>
          <cell r="B1283" t="str">
            <v>Boudreau, Donald M</v>
          </cell>
          <cell r="C1283">
            <v>16660</v>
          </cell>
          <cell r="D1283" t="str">
            <v>16660</v>
          </cell>
          <cell r="E1283" t="str">
            <v>T5 - Dispatch Mass Ave</v>
          </cell>
          <cell r="F1283" t="str">
            <v>Electric Operations</v>
          </cell>
          <cell r="G1283" t="str">
            <v>Electric Services Central / West</v>
          </cell>
          <cell r="H1283" t="str">
            <v>120</v>
          </cell>
          <cell r="I1283" t="str">
            <v>CT</v>
          </cell>
          <cell r="K1283">
            <v>95508.1</v>
          </cell>
        </row>
        <row r="1284">
          <cell r="A1284" t="str">
            <v>O&amp;M</v>
          </cell>
          <cell r="B1284" t="str">
            <v>Boudreau, Donald M</v>
          </cell>
          <cell r="C1284">
            <v>16660</v>
          </cell>
          <cell r="D1284" t="str">
            <v>16660</v>
          </cell>
          <cell r="E1284" t="str">
            <v>Electric Services Central / West</v>
          </cell>
          <cell r="F1284" t="str">
            <v>Electric Operations</v>
          </cell>
          <cell r="G1284" t="str">
            <v>Electric Services Central / West</v>
          </cell>
          <cell r="H1284" t="str">
            <v>120</v>
          </cell>
          <cell r="I1284" t="str">
            <v>IT</v>
          </cell>
          <cell r="L1284">
            <v>1215802.71</v>
          </cell>
        </row>
        <row r="1285">
          <cell r="A1285" t="str">
            <v>O&amp;M</v>
          </cell>
          <cell r="B1285" t="str">
            <v>Boudreau, Donald M</v>
          </cell>
          <cell r="C1285">
            <v>16660</v>
          </cell>
          <cell r="D1285" t="str">
            <v>16660</v>
          </cell>
          <cell r="E1285" t="str">
            <v>T5 - Dispatch Mass Ave</v>
          </cell>
          <cell r="F1285" t="str">
            <v>Electric Operations</v>
          </cell>
          <cell r="G1285" t="str">
            <v>Electric Services Central / West</v>
          </cell>
          <cell r="H1285" t="str">
            <v>120</v>
          </cell>
          <cell r="I1285" t="str">
            <v>IT</v>
          </cell>
          <cell r="J1285">
            <v>208874.6</v>
          </cell>
          <cell r="K1285">
            <v>197729.84</v>
          </cell>
        </row>
        <row r="1286">
          <cell r="A1286" t="str">
            <v>O&amp;M</v>
          </cell>
          <cell r="B1286" t="str">
            <v>Boudreau, Donald M</v>
          </cell>
          <cell r="C1286">
            <v>16660</v>
          </cell>
          <cell r="D1286" t="str">
            <v>16660</v>
          </cell>
          <cell r="E1286" t="str">
            <v>Electric Services Central / West</v>
          </cell>
          <cell r="F1286" t="str">
            <v>Electric Operations</v>
          </cell>
          <cell r="G1286" t="str">
            <v>Electric Services Central / West</v>
          </cell>
          <cell r="H1286" t="str">
            <v>120</v>
          </cell>
          <cell r="I1286" t="str">
            <v>LT</v>
          </cell>
          <cell r="L1286">
            <v>6413597.7800000003</v>
          </cell>
        </row>
        <row r="1287">
          <cell r="A1287" t="str">
            <v>O&amp;M</v>
          </cell>
          <cell r="B1287" t="str">
            <v>Boudreau, Donald M</v>
          </cell>
          <cell r="C1287">
            <v>16660</v>
          </cell>
          <cell r="D1287" t="str">
            <v>16660</v>
          </cell>
          <cell r="E1287" t="str">
            <v>T5 - Dispatch Mass Ave</v>
          </cell>
          <cell r="F1287" t="str">
            <v>Electric Operations</v>
          </cell>
          <cell r="G1287" t="str">
            <v>Electric Services Central / West</v>
          </cell>
          <cell r="H1287" t="str">
            <v>120</v>
          </cell>
          <cell r="I1287" t="str">
            <v>LT</v>
          </cell>
          <cell r="J1287">
            <v>2781055.3</v>
          </cell>
          <cell r="K1287">
            <v>3206037.34</v>
          </cell>
        </row>
        <row r="1288">
          <cell r="A1288" t="str">
            <v>O&amp;M</v>
          </cell>
          <cell r="B1288" t="str">
            <v>Boudreau, Donald M</v>
          </cell>
          <cell r="C1288">
            <v>16660</v>
          </cell>
          <cell r="D1288" t="str">
            <v>16660</v>
          </cell>
          <cell r="E1288" t="str">
            <v>Electric Services Central / West</v>
          </cell>
          <cell r="F1288" t="str">
            <v>Electric Operations</v>
          </cell>
          <cell r="G1288" t="str">
            <v>Electric Services Central / West</v>
          </cell>
          <cell r="H1288" t="str">
            <v>120</v>
          </cell>
          <cell r="I1288" t="str">
            <v>MT</v>
          </cell>
          <cell r="L1288">
            <v>65624.33</v>
          </cell>
        </row>
        <row r="1289">
          <cell r="A1289" t="str">
            <v>O&amp;M</v>
          </cell>
          <cell r="B1289" t="str">
            <v>Boudreau, Donald M</v>
          </cell>
          <cell r="C1289">
            <v>16660</v>
          </cell>
          <cell r="D1289" t="str">
            <v>16660</v>
          </cell>
          <cell r="E1289" t="str">
            <v>T5 - Dispatch Mass Ave</v>
          </cell>
          <cell r="F1289" t="str">
            <v>Electric Operations</v>
          </cell>
          <cell r="G1289" t="str">
            <v>Electric Services Central / West</v>
          </cell>
          <cell r="H1289" t="str">
            <v>120</v>
          </cell>
          <cell r="I1289" t="str">
            <v>MT</v>
          </cell>
          <cell r="J1289">
            <v>10987.04</v>
          </cell>
          <cell r="K1289">
            <v>21389.65</v>
          </cell>
        </row>
        <row r="1290">
          <cell r="A1290" t="str">
            <v>O&amp;M</v>
          </cell>
          <cell r="B1290" t="str">
            <v>Boudreau, Donald M</v>
          </cell>
          <cell r="C1290">
            <v>16660</v>
          </cell>
          <cell r="D1290" t="str">
            <v>16660</v>
          </cell>
          <cell r="E1290" t="str">
            <v>Electric Services Central / West</v>
          </cell>
          <cell r="F1290" t="str">
            <v>Electric Operations</v>
          </cell>
          <cell r="G1290" t="str">
            <v>Electric Services Central / West</v>
          </cell>
          <cell r="H1290" t="str">
            <v>120</v>
          </cell>
          <cell r="I1290" t="str">
            <v>OT</v>
          </cell>
          <cell r="L1290">
            <v>55863.51</v>
          </cell>
        </row>
        <row r="1291">
          <cell r="A1291" t="str">
            <v>O&amp;M</v>
          </cell>
          <cell r="B1291" t="str">
            <v>Boudreau, Donald M</v>
          </cell>
          <cell r="C1291">
            <v>16660</v>
          </cell>
          <cell r="D1291" t="str">
            <v>16660</v>
          </cell>
          <cell r="E1291" t="str">
            <v>T5 - Dispatch Mass Ave</v>
          </cell>
          <cell r="F1291" t="str">
            <v>Electric Operations</v>
          </cell>
          <cell r="G1291" t="str">
            <v>Electric Services Central / West</v>
          </cell>
          <cell r="H1291" t="str">
            <v>120</v>
          </cell>
          <cell r="I1291" t="str">
            <v>OT</v>
          </cell>
          <cell r="J1291">
            <v>252073.34</v>
          </cell>
          <cell r="K1291">
            <v>23661</v>
          </cell>
        </row>
        <row r="1292">
          <cell r="A1292" t="str">
            <v>O&amp;M</v>
          </cell>
          <cell r="B1292" t="str">
            <v>Boudreau, Donald M</v>
          </cell>
          <cell r="C1292">
            <v>16660</v>
          </cell>
          <cell r="D1292" t="str">
            <v>16660</v>
          </cell>
          <cell r="E1292" t="str">
            <v>Electric Services Central / West</v>
          </cell>
          <cell r="F1292" t="str">
            <v>Electric Operations</v>
          </cell>
          <cell r="G1292" t="str">
            <v>Electric Services Central / West</v>
          </cell>
          <cell r="H1292" t="str">
            <v>120</v>
          </cell>
          <cell r="I1292" t="str">
            <v>TT</v>
          </cell>
          <cell r="L1292">
            <v>3564991.84</v>
          </cell>
        </row>
        <row r="1293">
          <cell r="A1293" t="str">
            <v>O&amp;M</v>
          </cell>
          <cell r="B1293" t="str">
            <v>Boudreau, Donald M</v>
          </cell>
          <cell r="C1293">
            <v>16660</v>
          </cell>
          <cell r="D1293" t="str">
            <v>16660</v>
          </cell>
          <cell r="E1293" t="str">
            <v>T5 - Dispatch Mass Ave</v>
          </cell>
          <cell r="F1293" t="str">
            <v>Electric Operations</v>
          </cell>
          <cell r="G1293" t="str">
            <v>Electric Services Central / West</v>
          </cell>
          <cell r="H1293" t="str">
            <v>120</v>
          </cell>
          <cell r="I1293" t="str">
            <v>TT</v>
          </cell>
          <cell r="J1293">
            <v>633406.78</v>
          </cell>
          <cell r="K1293">
            <v>1098189.27</v>
          </cell>
        </row>
        <row r="1294">
          <cell r="A1294" t="str">
            <v>O&amp;M</v>
          </cell>
          <cell r="C1294">
            <v>16700</v>
          </cell>
          <cell r="D1294" t="str">
            <v>16700</v>
          </cell>
          <cell r="E1294" t="str">
            <v>Customer Operations</v>
          </cell>
          <cell r="H1294" t="str">
            <v>120</v>
          </cell>
          <cell r="I1294" t="str">
            <v>BT</v>
          </cell>
          <cell r="J1294">
            <v>2772.54</v>
          </cell>
        </row>
        <row r="1295">
          <cell r="A1295" t="str">
            <v>CAP</v>
          </cell>
          <cell r="C1295">
            <v>16700</v>
          </cell>
          <cell r="D1295" t="str">
            <v>16700</v>
          </cell>
          <cell r="E1295" t="str">
            <v>Customer Operations</v>
          </cell>
          <cell r="H1295" t="str">
            <v>120</v>
          </cell>
          <cell r="I1295" t="str">
            <v>CB</v>
          </cell>
          <cell r="J1295">
            <v>10184.209999999999</v>
          </cell>
          <cell r="K1295">
            <v>1256.02</v>
          </cell>
          <cell r="M1295">
            <v>223346.36</v>
          </cell>
        </row>
        <row r="1296">
          <cell r="A1296" t="str">
            <v>CAP</v>
          </cell>
          <cell r="C1296">
            <v>16700</v>
          </cell>
          <cell r="D1296" t="str">
            <v>16700</v>
          </cell>
          <cell r="E1296" t="str">
            <v>OLD Customer Operations</v>
          </cell>
          <cell r="H1296" t="str">
            <v>120</v>
          </cell>
          <cell r="I1296" t="str">
            <v>CB</v>
          </cell>
          <cell r="L1296">
            <v>1541.91</v>
          </cell>
          <cell r="M1296">
            <v>852185.42</v>
          </cell>
        </row>
        <row r="1297">
          <cell r="A1297" t="str">
            <v>CAP</v>
          </cell>
          <cell r="C1297">
            <v>16700</v>
          </cell>
          <cell r="D1297" t="str">
            <v>16700</v>
          </cell>
          <cell r="E1297" t="str">
            <v>Customer Operations</v>
          </cell>
          <cell r="H1297" t="str">
            <v>120</v>
          </cell>
          <cell r="I1297" t="str">
            <v>CI</v>
          </cell>
          <cell r="J1297">
            <v>23861.88</v>
          </cell>
          <cell r="K1297">
            <v>20.7</v>
          </cell>
        </row>
        <row r="1298">
          <cell r="A1298" t="str">
            <v>CAP</v>
          </cell>
          <cell r="C1298">
            <v>16700</v>
          </cell>
          <cell r="D1298" t="str">
            <v>16700</v>
          </cell>
          <cell r="E1298" t="str">
            <v>OLD Customer Operations</v>
          </cell>
          <cell r="H1298" t="str">
            <v>120</v>
          </cell>
          <cell r="I1298" t="str">
            <v>CI</v>
          </cell>
          <cell r="L1298">
            <v>755</v>
          </cell>
        </row>
        <row r="1299">
          <cell r="A1299" t="str">
            <v>CAP</v>
          </cell>
          <cell r="C1299">
            <v>16700</v>
          </cell>
          <cell r="D1299" t="str">
            <v>16700</v>
          </cell>
          <cell r="E1299" t="str">
            <v>Customer Operations</v>
          </cell>
          <cell r="H1299" t="str">
            <v>120</v>
          </cell>
          <cell r="I1299" t="str">
            <v>CL</v>
          </cell>
          <cell r="J1299">
            <v>23574.58</v>
          </cell>
          <cell r="K1299">
            <v>2852.55</v>
          </cell>
        </row>
        <row r="1300">
          <cell r="A1300" t="str">
            <v>CAP</v>
          </cell>
          <cell r="C1300">
            <v>16700</v>
          </cell>
          <cell r="D1300" t="str">
            <v>16700</v>
          </cell>
          <cell r="E1300" t="str">
            <v>OLD Customer Operations</v>
          </cell>
          <cell r="H1300" t="str">
            <v>120</v>
          </cell>
          <cell r="I1300" t="str">
            <v>CL</v>
          </cell>
          <cell r="L1300">
            <v>3541.47</v>
          </cell>
        </row>
        <row r="1301">
          <cell r="A1301" t="str">
            <v>CAP</v>
          </cell>
          <cell r="C1301">
            <v>16700</v>
          </cell>
          <cell r="D1301" t="str">
            <v>16700</v>
          </cell>
          <cell r="E1301" t="str">
            <v>Customer Operations</v>
          </cell>
          <cell r="H1301" t="str">
            <v>120</v>
          </cell>
          <cell r="I1301" t="str">
            <v>CM</v>
          </cell>
          <cell r="J1301">
            <v>456860.21</v>
          </cell>
          <cell r="K1301">
            <v>7147.06</v>
          </cell>
        </row>
        <row r="1302">
          <cell r="A1302" t="str">
            <v>CAP</v>
          </cell>
          <cell r="C1302">
            <v>16700</v>
          </cell>
          <cell r="D1302" t="str">
            <v>16700</v>
          </cell>
          <cell r="E1302" t="str">
            <v>OLD Customer Operations</v>
          </cell>
          <cell r="H1302" t="str">
            <v>120</v>
          </cell>
          <cell r="I1302" t="str">
            <v>CM</v>
          </cell>
          <cell r="L1302">
            <v>8023.22</v>
          </cell>
        </row>
        <row r="1303">
          <cell r="A1303" t="str">
            <v>CAP</v>
          </cell>
          <cell r="C1303">
            <v>16700</v>
          </cell>
          <cell r="D1303" t="str">
            <v>16700</v>
          </cell>
          <cell r="E1303" t="str">
            <v>Customer Operations</v>
          </cell>
          <cell r="H1303" t="str">
            <v>120</v>
          </cell>
          <cell r="I1303" t="str">
            <v>CO</v>
          </cell>
          <cell r="J1303">
            <v>-2631</v>
          </cell>
          <cell r="K1303">
            <v>-800</v>
          </cell>
        </row>
        <row r="1304">
          <cell r="A1304" t="str">
            <v>CAP</v>
          </cell>
          <cell r="C1304">
            <v>16700</v>
          </cell>
          <cell r="D1304" t="str">
            <v>16700</v>
          </cell>
          <cell r="E1304" t="str">
            <v>Customer Operations</v>
          </cell>
          <cell r="H1304" t="str">
            <v>120</v>
          </cell>
          <cell r="I1304" t="str">
            <v>CT</v>
          </cell>
          <cell r="J1304">
            <v>9433.01</v>
          </cell>
          <cell r="K1304">
            <v>414.21</v>
          </cell>
        </row>
        <row r="1305">
          <cell r="A1305" t="str">
            <v>CAP</v>
          </cell>
          <cell r="C1305">
            <v>16700</v>
          </cell>
          <cell r="D1305" t="str">
            <v>16700</v>
          </cell>
          <cell r="E1305" t="str">
            <v>OLD Customer Operations</v>
          </cell>
          <cell r="H1305" t="str">
            <v>120</v>
          </cell>
          <cell r="I1305" t="str">
            <v>CT</v>
          </cell>
          <cell r="L1305">
            <v>2999.9</v>
          </cell>
          <cell r="M1305">
            <v>274.99</v>
          </cell>
        </row>
        <row r="1306">
          <cell r="A1306" t="str">
            <v>O&amp;M</v>
          </cell>
          <cell r="C1306">
            <v>16700</v>
          </cell>
          <cell r="D1306" t="str">
            <v>16700</v>
          </cell>
          <cell r="E1306" t="str">
            <v>Customer Operations</v>
          </cell>
          <cell r="H1306" t="str">
            <v>120</v>
          </cell>
          <cell r="I1306" t="str">
            <v>IT</v>
          </cell>
          <cell r="J1306">
            <v>10375.780000000001</v>
          </cell>
        </row>
        <row r="1307">
          <cell r="A1307" t="str">
            <v>O&amp;M</v>
          </cell>
          <cell r="C1307">
            <v>16700</v>
          </cell>
          <cell r="D1307" t="str">
            <v>16700</v>
          </cell>
          <cell r="E1307" t="str">
            <v>Customer Operations</v>
          </cell>
          <cell r="H1307" t="str">
            <v>120</v>
          </cell>
          <cell r="I1307" t="str">
            <v>LT</v>
          </cell>
          <cell r="J1307">
            <v>25097.09</v>
          </cell>
        </row>
        <row r="1308">
          <cell r="A1308" t="str">
            <v>O&amp;M</v>
          </cell>
          <cell r="C1308">
            <v>16700</v>
          </cell>
          <cell r="D1308" t="str">
            <v>16700</v>
          </cell>
          <cell r="E1308" t="str">
            <v>Customer Operations</v>
          </cell>
          <cell r="H1308" t="str">
            <v>120</v>
          </cell>
          <cell r="I1308" t="str">
            <v>MT</v>
          </cell>
          <cell r="J1308">
            <v>2480.5700000000002</v>
          </cell>
        </row>
        <row r="1309">
          <cell r="A1309" t="str">
            <v>O&amp;M</v>
          </cell>
          <cell r="C1309">
            <v>16700</v>
          </cell>
          <cell r="D1309" t="str">
            <v>16700</v>
          </cell>
          <cell r="E1309" t="str">
            <v>Customer Operations</v>
          </cell>
          <cell r="H1309" t="str">
            <v>120</v>
          </cell>
          <cell r="I1309" t="str">
            <v>OT</v>
          </cell>
          <cell r="J1309">
            <v>244.81</v>
          </cell>
        </row>
        <row r="1310">
          <cell r="A1310" t="str">
            <v>O&amp;M</v>
          </cell>
          <cell r="C1310">
            <v>16700</v>
          </cell>
          <cell r="D1310" t="str">
            <v>16700</v>
          </cell>
          <cell r="E1310" t="str">
            <v>OLD Customer Operations</v>
          </cell>
          <cell r="H1310" t="str">
            <v>120</v>
          </cell>
          <cell r="I1310" t="str">
            <v>OT</v>
          </cell>
          <cell r="M1310">
            <v>136.88</v>
          </cell>
        </row>
        <row r="1311">
          <cell r="A1311" t="str">
            <v>O&amp;M</v>
          </cell>
          <cell r="C1311">
            <v>16700</v>
          </cell>
          <cell r="D1311" t="str">
            <v>16700</v>
          </cell>
          <cell r="E1311" t="str">
            <v>Customer Operations</v>
          </cell>
          <cell r="H1311" t="str">
            <v>120</v>
          </cell>
          <cell r="I1311" t="str">
            <v>TT</v>
          </cell>
          <cell r="J1311">
            <v>452.86</v>
          </cell>
        </row>
        <row r="1312">
          <cell r="A1312" t="str">
            <v>O&amp;M</v>
          </cell>
          <cell r="C1312">
            <v>16700</v>
          </cell>
          <cell r="D1312" t="str">
            <v>16700</v>
          </cell>
          <cell r="E1312" t="str">
            <v>OLD Customer Operations</v>
          </cell>
          <cell r="H1312" t="str">
            <v>120</v>
          </cell>
          <cell r="I1312" t="str">
            <v>TT</v>
          </cell>
          <cell r="L1312">
            <v>0</v>
          </cell>
          <cell r="M1312">
            <v>193571.46</v>
          </cell>
        </row>
        <row r="1313">
          <cell r="A1313" t="str">
            <v>O&amp;M</v>
          </cell>
          <cell r="C1313">
            <v>16705</v>
          </cell>
          <cell r="D1313" t="str">
            <v>16705</v>
          </cell>
          <cell r="E1313" t="str">
            <v>New Customer Com Lighting Mass Ave</v>
          </cell>
          <cell r="H1313" t="str">
            <v>120</v>
          </cell>
          <cell r="I1313" t="str">
            <v>BT</v>
          </cell>
          <cell r="J1313">
            <v>156.59</v>
          </cell>
        </row>
        <row r="1314">
          <cell r="A1314" t="str">
            <v>CAP</v>
          </cell>
          <cell r="C1314">
            <v>16705</v>
          </cell>
          <cell r="D1314" t="str">
            <v>16705</v>
          </cell>
          <cell r="E1314" t="str">
            <v>New Customer Com Lighting Mass Ave</v>
          </cell>
          <cell r="H1314" t="str">
            <v>120</v>
          </cell>
          <cell r="I1314" t="str">
            <v>CB</v>
          </cell>
          <cell r="J1314">
            <v>441.81</v>
          </cell>
          <cell r="K1314">
            <v>12.06</v>
          </cell>
        </row>
        <row r="1315">
          <cell r="A1315" t="str">
            <v>CAP</v>
          </cell>
          <cell r="C1315">
            <v>16705</v>
          </cell>
          <cell r="D1315" t="str">
            <v>16705</v>
          </cell>
          <cell r="E1315" t="str">
            <v>New Customer Com Lighting Mass Ave</v>
          </cell>
          <cell r="H1315" t="str">
            <v>120</v>
          </cell>
          <cell r="I1315" t="str">
            <v>CL</v>
          </cell>
          <cell r="J1315">
            <v>1016.62</v>
          </cell>
          <cell r="K1315">
            <v>27.4</v>
          </cell>
        </row>
        <row r="1316">
          <cell r="A1316" t="str">
            <v>CAP</v>
          </cell>
          <cell r="C1316">
            <v>16705</v>
          </cell>
          <cell r="D1316" t="str">
            <v>16705</v>
          </cell>
          <cell r="E1316" t="str">
            <v>New Customer Com Lighting Mass Ave</v>
          </cell>
          <cell r="H1316" t="str">
            <v>120</v>
          </cell>
          <cell r="I1316" t="str">
            <v>CO</v>
          </cell>
          <cell r="J1316">
            <v>-1816</v>
          </cell>
        </row>
        <row r="1317">
          <cell r="A1317" t="str">
            <v>CAP</v>
          </cell>
          <cell r="C1317">
            <v>16705</v>
          </cell>
          <cell r="D1317" t="str">
            <v>16705</v>
          </cell>
          <cell r="E1317" t="str">
            <v>New Customer Com Lighting Mass Ave</v>
          </cell>
          <cell r="H1317" t="str">
            <v>120</v>
          </cell>
          <cell r="I1317" t="str">
            <v>CT</v>
          </cell>
          <cell r="J1317">
            <v>39.32</v>
          </cell>
        </row>
        <row r="1318">
          <cell r="A1318" t="str">
            <v>O&amp;M</v>
          </cell>
          <cell r="C1318">
            <v>16705</v>
          </cell>
          <cell r="D1318" t="str">
            <v>16705</v>
          </cell>
          <cell r="E1318" t="str">
            <v>Elec. Maint. &amp; Const-West</v>
          </cell>
          <cell r="H1318" t="str">
            <v>120</v>
          </cell>
          <cell r="I1318" t="str">
            <v>IT</v>
          </cell>
        </row>
        <row r="1319">
          <cell r="A1319" t="str">
            <v>O&amp;M</v>
          </cell>
          <cell r="C1319">
            <v>16705</v>
          </cell>
          <cell r="D1319" t="str">
            <v>16705</v>
          </cell>
          <cell r="E1319" t="str">
            <v>New Customer Com Lighting Mass Ave</v>
          </cell>
          <cell r="H1319" t="str">
            <v>120</v>
          </cell>
          <cell r="I1319" t="str">
            <v>LT</v>
          </cell>
          <cell r="J1319">
            <v>447.44</v>
          </cell>
        </row>
        <row r="1320">
          <cell r="A1320" t="str">
            <v>O&amp;M</v>
          </cell>
          <cell r="C1320">
            <v>16705</v>
          </cell>
          <cell r="D1320" t="str">
            <v>16705</v>
          </cell>
          <cell r="E1320" t="str">
            <v>Elec. Maint. &amp; Const-West</v>
          </cell>
          <cell r="H1320" t="str">
            <v>120</v>
          </cell>
          <cell r="I1320" t="str">
            <v>MT</v>
          </cell>
        </row>
        <row r="1321">
          <cell r="A1321" t="str">
            <v>O&amp;M</v>
          </cell>
          <cell r="C1321">
            <v>16705</v>
          </cell>
          <cell r="D1321" t="str">
            <v>16705</v>
          </cell>
          <cell r="E1321" t="str">
            <v>New Customer Com Lighting Mass Ave</v>
          </cell>
          <cell r="H1321" t="str">
            <v>120</v>
          </cell>
          <cell r="I1321" t="str">
            <v>MT</v>
          </cell>
          <cell r="L1321">
            <v>20003.900000000001</v>
          </cell>
          <cell r="M1321">
            <v>272.95999999999998</v>
          </cell>
        </row>
        <row r="1322">
          <cell r="A1322" t="str">
            <v>O&amp;M</v>
          </cell>
          <cell r="C1322">
            <v>16705</v>
          </cell>
          <cell r="D1322" t="str">
            <v>16705</v>
          </cell>
          <cell r="E1322" t="str">
            <v>New Customer Com Lighting Mass Ave</v>
          </cell>
          <cell r="H1322" t="str">
            <v>120</v>
          </cell>
          <cell r="I1322" t="str">
            <v>OT</v>
          </cell>
          <cell r="K1322">
            <v>-800</v>
          </cell>
        </row>
        <row r="1323">
          <cell r="A1323" t="str">
            <v>O&amp;M</v>
          </cell>
          <cell r="B1323" t="str">
            <v>Hallstrom,Craig A</v>
          </cell>
          <cell r="C1323">
            <v>16710</v>
          </cell>
          <cell r="D1323" t="str">
            <v>16710</v>
          </cell>
          <cell r="E1323" t="str">
            <v>Customer Operations Mass Ave</v>
          </cell>
          <cell r="F1323" t="str">
            <v>Electric Operations</v>
          </cell>
          <cell r="G1323" t="str">
            <v>Customer Operations Mass Ave</v>
          </cell>
          <cell r="H1323" t="str">
            <v>120</v>
          </cell>
          <cell r="I1323" t="str">
            <v>BT</v>
          </cell>
          <cell r="J1323">
            <v>2559795.0299999998</v>
          </cell>
          <cell r="K1323">
            <v>1495841.07</v>
          </cell>
          <cell r="L1323">
            <v>1212729.44</v>
          </cell>
          <cell r="M1323">
            <v>196.93</v>
          </cell>
        </row>
        <row r="1324">
          <cell r="A1324" t="str">
            <v>CAP</v>
          </cell>
          <cell r="B1324" t="str">
            <v>Hallstrom,Craig A</v>
          </cell>
          <cell r="C1324">
            <v>16710</v>
          </cell>
          <cell r="D1324" t="str">
            <v>16710</v>
          </cell>
          <cell r="E1324" t="str">
            <v>Customer Operations Mass Ave</v>
          </cell>
          <cell r="F1324" t="str">
            <v>Electric Operations</v>
          </cell>
          <cell r="G1324" t="str">
            <v>Customer Operations Mass Ave</v>
          </cell>
          <cell r="H1324" t="str">
            <v>120</v>
          </cell>
          <cell r="I1324" t="str">
            <v>CB</v>
          </cell>
          <cell r="J1324">
            <v>1813243.42</v>
          </cell>
          <cell r="K1324">
            <v>203257.93</v>
          </cell>
          <cell r="L1324">
            <v>67655.600000000006</v>
          </cell>
        </row>
        <row r="1325">
          <cell r="A1325" t="str">
            <v>CAP</v>
          </cell>
          <cell r="B1325" t="str">
            <v>Hallstrom,Craig A</v>
          </cell>
          <cell r="C1325">
            <v>16710</v>
          </cell>
          <cell r="D1325" t="str">
            <v>16710</v>
          </cell>
          <cell r="E1325" t="str">
            <v>Customer Operations Mass Ave</v>
          </cell>
          <cell r="F1325" t="str">
            <v>Electric Operations</v>
          </cell>
          <cell r="G1325" t="str">
            <v>Customer Operations Mass Ave</v>
          </cell>
          <cell r="H1325" t="str">
            <v>120</v>
          </cell>
          <cell r="I1325" t="str">
            <v>CI</v>
          </cell>
          <cell r="J1325">
            <v>3703264.49</v>
          </cell>
          <cell r="K1325">
            <v>477460.86</v>
          </cell>
          <cell r="L1325">
            <v>92372.5</v>
          </cell>
        </row>
        <row r="1326">
          <cell r="A1326" t="str">
            <v>CAP</v>
          </cell>
          <cell r="B1326" t="str">
            <v>Hallstrom,Craig A</v>
          </cell>
          <cell r="C1326">
            <v>16710</v>
          </cell>
          <cell r="D1326" t="str">
            <v>16710</v>
          </cell>
          <cell r="E1326" t="str">
            <v>Customer Operations Mass Ave</v>
          </cell>
          <cell r="F1326" t="str">
            <v>Electric Operations</v>
          </cell>
          <cell r="G1326" t="str">
            <v>Customer Operations Mass Ave</v>
          </cell>
          <cell r="H1326" t="str">
            <v>120</v>
          </cell>
          <cell r="I1326" t="str">
            <v>CL</v>
          </cell>
          <cell r="J1326">
            <v>4236346.42</v>
          </cell>
          <cell r="K1326">
            <v>467556.87</v>
          </cell>
          <cell r="L1326">
            <v>152311.10999999999</v>
          </cell>
          <cell r="M1326">
            <v>-35243.25</v>
          </cell>
        </row>
        <row r="1327">
          <cell r="A1327" t="str">
            <v>CAP</v>
          </cell>
          <cell r="B1327" t="str">
            <v>Hallstrom,Craig A</v>
          </cell>
          <cell r="C1327">
            <v>16710</v>
          </cell>
          <cell r="D1327" t="str">
            <v>16710</v>
          </cell>
          <cell r="E1327" t="str">
            <v>Customer Operations Mass Ave</v>
          </cell>
          <cell r="F1327" t="str">
            <v>Electric Operations</v>
          </cell>
          <cell r="G1327" t="str">
            <v>Customer Operations Mass Ave</v>
          </cell>
          <cell r="H1327" t="str">
            <v>120</v>
          </cell>
          <cell r="I1327" t="str">
            <v>CM</v>
          </cell>
          <cell r="J1327">
            <v>5739591.5200000005</v>
          </cell>
          <cell r="K1327">
            <v>1317377.3899999999</v>
          </cell>
          <cell r="L1327">
            <v>592651.14</v>
          </cell>
        </row>
        <row r="1328">
          <cell r="A1328" t="str">
            <v>CAP</v>
          </cell>
          <cell r="B1328" t="str">
            <v>Hallstrom,Craig A</v>
          </cell>
          <cell r="C1328">
            <v>16710</v>
          </cell>
          <cell r="D1328" t="str">
            <v>16710</v>
          </cell>
          <cell r="E1328" t="str">
            <v>Customer Operations Mass Ave</v>
          </cell>
          <cell r="F1328" t="str">
            <v>Electric Operations</v>
          </cell>
          <cell r="G1328" t="str">
            <v>Customer Operations Mass Ave</v>
          </cell>
          <cell r="H1328" t="str">
            <v>120</v>
          </cell>
          <cell r="I1328" t="str">
            <v>CO</v>
          </cell>
          <cell r="J1328">
            <v>-3380134.77</v>
          </cell>
          <cell r="K1328">
            <v>-212815.27</v>
          </cell>
          <cell r="L1328">
            <v>-220813.79</v>
          </cell>
        </row>
        <row r="1329">
          <cell r="A1329" t="str">
            <v>CAP</v>
          </cell>
          <cell r="B1329" t="str">
            <v>Hallstrom,Craig A</v>
          </cell>
          <cell r="C1329">
            <v>16710</v>
          </cell>
          <cell r="D1329" t="str">
            <v>16710</v>
          </cell>
          <cell r="E1329" t="str">
            <v>Customer Operations Mass Ave</v>
          </cell>
          <cell r="F1329" t="str">
            <v>Electric Operations</v>
          </cell>
          <cell r="G1329" t="str">
            <v>Customer Operations Mass Ave</v>
          </cell>
          <cell r="H1329" t="str">
            <v>120</v>
          </cell>
          <cell r="I1329" t="str">
            <v>CT</v>
          </cell>
          <cell r="J1329">
            <v>1377185.78</v>
          </cell>
          <cell r="K1329">
            <v>106232.31</v>
          </cell>
          <cell r="L1329">
            <v>41207.61</v>
          </cell>
        </row>
        <row r="1330">
          <cell r="A1330" t="str">
            <v>O&amp;M</v>
          </cell>
          <cell r="B1330" t="str">
            <v>Hallstrom,Craig A</v>
          </cell>
          <cell r="C1330">
            <v>16710</v>
          </cell>
          <cell r="D1330" t="str">
            <v>16710</v>
          </cell>
          <cell r="E1330" t="str">
            <v>Customer Operations Mass Ave</v>
          </cell>
          <cell r="F1330" t="str">
            <v>Electric Operations</v>
          </cell>
          <cell r="G1330" t="str">
            <v>Customer Operations Mass Ave</v>
          </cell>
          <cell r="H1330" t="str">
            <v>120</v>
          </cell>
          <cell r="I1330" t="str">
            <v>IT</v>
          </cell>
          <cell r="J1330">
            <v>1059643.92</v>
          </cell>
          <cell r="K1330">
            <v>322762.90000000002</v>
          </cell>
          <cell r="L1330">
            <v>215232.13</v>
          </cell>
        </row>
        <row r="1331">
          <cell r="A1331" t="str">
            <v>O&amp;M</v>
          </cell>
          <cell r="B1331" t="str">
            <v>Hallstrom,Craig A</v>
          </cell>
          <cell r="C1331">
            <v>16710</v>
          </cell>
          <cell r="D1331" t="str">
            <v>16710</v>
          </cell>
          <cell r="E1331" t="str">
            <v>Customer Operations Mass Ave</v>
          </cell>
          <cell r="F1331" t="str">
            <v>Electric Operations</v>
          </cell>
          <cell r="G1331" t="str">
            <v>Customer Operations Mass Ave</v>
          </cell>
          <cell r="H1331" t="str">
            <v>120</v>
          </cell>
          <cell r="I1331" t="str">
            <v>LT</v>
          </cell>
          <cell r="J1331">
            <v>6929728.0899999999</v>
          </cell>
          <cell r="K1331">
            <v>4193651.14</v>
          </cell>
          <cell r="L1331">
            <v>3403303.69</v>
          </cell>
        </row>
        <row r="1332">
          <cell r="A1332" t="str">
            <v>O&amp;M</v>
          </cell>
          <cell r="B1332" t="str">
            <v>Hallstrom,Craig A</v>
          </cell>
          <cell r="C1332">
            <v>16710</v>
          </cell>
          <cell r="D1332" t="str">
            <v>16710</v>
          </cell>
          <cell r="E1332" t="str">
            <v>Customer Operations Mass Ave</v>
          </cell>
          <cell r="F1332" t="str">
            <v>Electric Operations</v>
          </cell>
          <cell r="G1332" t="str">
            <v>Customer Operations Mass Ave</v>
          </cell>
          <cell r="H1332" t="str">
            <v>120</v>
          </cell>
          <cell r="I1332" t="str">
            <v>MT</v>
          </cell>
          <cell r="J1332">
            <v>639092.57999999996</v>
          </cell>
          <cell r="K1332">
            <v>649397.47</v>
          </cell>
          <cell r="L1332">
            <v>579164.02</v>
          </cell>
        </row>
        <row r="1333">
          <cell r="A1333" t="str">
            <v>O&amp;M</v>
          </cell>
          <cell r="B1333" t="str">
            <v>Hallstrom,Craig A</v>
          </cell>
          <cell r="C1333">
            <v>16710</v>
          </cell>
          <cell r="D1333" t="str">
            <v>16710</v>
          </cell>
          <cell r="E1333" t="str">
            <v>Customer Operations Mass Ave</v>
          </cell>
          <cell r="F1333" t="str">
            <v>Electric Operations</v>
          </cell>
          <cell r="G1333" t="str">
            <v>Customer Operations Mass Ave</v>
          </cell>
          <cell r="H1333" t="str">
            <v>120</v>
          </cell>
          <cell r="I1333" t="str">
            <v>OT</v>
          </cell>
          <cell r="J1333">
            <v>4054464.33</v>
          </cell>
          <cell r="K1333">
            <v>2933022.78</v>
          </cell>
          <cell r="L1333">
            <v>2636366.0499999998</v>
          </cell>
        </row>
        <row r="1334">
          <cell r="A1334" t="str">
            <v>O&amp;M</v>
          </cell>
          <cell r="B1334" t="str">
            <v>Hallstrom,Craig A</v>
          </cell>
          <cell r="C1334">
            <v>16710</v>
          </cell>
          <cell r="D1334" t="str">
            <v>16710</v>
          </cell>
          <cell r="E1334" t="str">
            <v>Customer Operations Mass Ave</v>
          </cell>
          <cell r="F1334" t="str">
            <v>Electric Operations</v>
          </cell>
          <cell r="G1334" t="str">
            <v>Customer Operations Mass Ave</v>
          </cell>
          <cell r="H1334" t="str">
            <v>120</v>
          </cell>
          <cell r="I1334" t="str">
            <v>TT</v>
          </cell>
          <cell r="J1334">
            <v>285121.76</v>
          </cell>
          <cell r="K1334">
            <v>154972.24</v>
          </cell>
          <cell r="L1334">
            <v>57223.15</v>
          </cell>
          <cell r="M1334">
            <v>-60430.51</v>
          </cell>
        </row>
        <row r="1335">
          <cell r="A1335" t="str">
            <v>O&amp;M</v>
          </cell>
          <cell r="B1335" t="str">
            <v>Hallstrom,Craig A</v>
          </cell>
          <cell r="C1335">
            <v>16715</v>
          </cell>
          <cell r="D1335" t="str">
            <v>16715</v>
          </cell>
          <cell r="E1335" t="str">
            <v>Walpole Customer Operations Admin</v>
          </cell>
          <cell r="F1335" t="str">
            <v>Electric Operations</v>
          </cell>
          <cell r="G1335" t="str">
            <v>Elect Maint &amp; Const-Hyde Park</v>
          </cell>
          <cell r="H1335" t="str">
            <v>120</v>
          </cell>
          <cell r="I1335" t="str">
            <v>BT</v>
          </cell>
          <cell r="J1335">
            <v>156.59</v>
          </cell>
          <cell r="K1335">
            <v>34.96</v>
          </cell>
          <cell r="L1335">
            <v>522.91999999999996</v>
          </cell>
        </row>
        <row r="1336">
          <cell r="A1336" t="str">
            <v>CAP</v>
          </cell>
          <cell r="B1336" t="str">
            <v>Hallstrom,Craig A</v>
          </cell>
          <cell r="C1336">
            <v>16715</v>
          </cell>
          <cell r="D1336" t="str">
            <v>16715</v>
          </cell>
          <cell r="E1336" t="str">
            <v>Elec. Maint. &amp; Const.- Hyde Park</v>
          </cell>
          <cell r="F1336" t="str">
            <v>Electric Operations</v>
          </cell>
          <cell r="G1336" t="str">
            <v>Elect Maint &amp; Const-Hyde Park</v>
          </cell>
          <cell r="H1336" t="str">
            <v>120</v>
          </cell>
          <cell r="I1336" t="str">
            <v>CB</v>
          </cell>
        </row>
        <row r="1337">
          <cell r="A1337" t="str">
            <v>CAP</v>
          </cell>
          <cell r="B1337" t="str">
            <v>Hallstrom,Craig A</v>
          </cell>
          <cell r="C1337">
            <v>16715</v>
          </cell>
          <cell r="D1337" t="str">
            <v>16715</v>
          </cell>
          <cell r="E1337" t="str">
            <v>Walpole Customer Operations Admin</v>
          </cell>
          <cell r="F1337" t="str">
            <v>Electric Operations</v>
          </cell>
          <cell r="G1337" t="str">
            <v>Elect Maint &amp; Const-Hyde Park</v>
          </cell>
          <cell r="H1337" t="str">
            <v>120</v>
          </cell>
          <cell r="I1337" t="str">
            <v>CB</v>
          </cell>
          <cell r="J1337">
            <v>63.56</v>
          </cell>
        </row>
        <row r="1338">
          <cell r="A1338" t="str">
            <v>CAP</v>
          </cell>
          <cell r="B1338" t="str">
            <v>Hallstrom,Craig A</v>
          </cell>
          <cell r="C1338">
            <v>16715</v>
          </cell>
          <cell r="D1338" t="str">
            <v>16715</v>
          </cell>
          <cell r="E1338" t="str">
            <v>Elec. Maint. &amp; Const.- Hyde Park</v>
          </cell>
          <cell r="F1338" t="str">
            <v>Electric Operations</v>
          </cell>
          <cell r="G1338" t="str">
            <v>Elect Maint &amp; Const-Hyde Park</v>
          </cell>
          <cell r="H1338" t="str">
            <v>120</v>
          </cell>
          <cell r="I1338" t="str">
            <v>CI</v>
          </cell>
          <cell r="M1338">
            <v>65685.73</v>
          </cell>
        </row>
        <row r="1339">
          <cell r="A1339" t="str">
            <v>CAP</v>
          </cell>
          <cell r="B1339" t="str">
            <v>Hallstrom,Craig A</v>
          </cell>
          <cell r="C1339">
            <v>16715</v>
          </cell>
          <cell r="D1339" t="str">
            <v>16715</v>
          </cell>
          <cell r="E1339" t="str">
            <v>Elec. Maint. &amp; Const.- Hyde Park</v>
          </cell>
          <cell r="F1339" t="str">
            <v>Electric Operations</v>
          </cell>
          <cell r="G1339" t="str">
            <v>Elect Maint &amp; Const-Hyde Park</v>
          </cell>
          <cell r="H1339" t="str">
            <v>120</v>
          </cell>
          <cell r="I1339" t="str">
            <v>CL</v>
          </cell>
        </row>
        <row r="1340">
          <cell r="A1340" t="str">
            <v>CAP</v>
          </cell>
          <cell r="B1340" t="str">
            <v>Hallstrom,Craig A</v>
          </cell>
          <cell r="C1340">
            <v>16715</v>
          </cell>
          <cell r="D1340" t="str">
            <v>16715</v>
          </cell>
          <cell r="E1340" t="str">
            <v>Walpole Customer Operations Admin</v>
          </cell>
          <cell r="F1340" t="str">
            <v>Electric Operations</v>
          </cell>
          <cell r="G1340" t="str">
            <v>Elect Maint &amp; Const-Hyde Park</v>
          </cell>
          <cell r="H1340" t="str">
            <v>120</v>
          </cell>
          <cell r="I1340" t="str">
            <v>CL</v>
          </cell>
          <cell r="J1340">
            <v>144.47999999999999</v>
          </cell>
        </row>
        <row r="1341">
          <cell r="A1341" t="str">
            <v>CAP</v>
          </cell>
          <cell r="B1341" t="str">
            <v>Hallstrom,Craig A</v>
          </cell>
          <cell r="C1341">
            <v>16715</v>
          </cell>
          <cell r="D1341" t="str">
            <v>16715</v>
          </cell>
          <cell r="E1341" t="str">
            <v>Elec. Maint. &amp; Const.- Hyde Park</v>
          </cell>
          <cell r="F1341" t="str">
            <v>Electric Operations</v>
          </cell>
          <cell r="G1341" t="str">
            <v>Elect Maint &amp; Const-Hyde Park</v>
          </cell>
          <cell r="H1341" t="str">
            <v>120</v>
          </cell>
          <cell r="I1341" t="str">
            <v>CT</v>
          </cell>
        </row>
        <row r="1342">
          <cell r="A1342" t="str">
            <v>O&amp;M</v>
          </cell>
          <cell r="B1342" t="str">
            <v>Hallstrom,Craig A</v>
          </cell>
          <cell r="C1342">
            <v>16715</v>
          </cell>
          <cell r="D1342" t="str">
            <v>16715</v>
          </cell>
          <cell r="E1342" t="str">
            <v>Walpole Customer Operations Admin</v>
          </cell>
          <cell r="F1342" t="str">
            <v>Electric Operations</v>
          </cell>
          <cell r="G1342" t="str">
            <v>Elect Maint &amp; Const-Hyde Park</v>
          </cell>
          <cell r="H1342" t="str">
            <v>120</v>
          </cell>
          <cell r="I1342" t="str">
            <v>LT</v>
          </cell>
          <cell r="J1342">
            <v>447.44</v>
          </cell>
          <cell r="K1342">
            <v>99.88</v>
          </cell>
          <cell r="L1342">
            <v>1568.38</v>
          </cell>
        </row>
        <row r="1343">
          <cell r="A1343" t="str">
            <v>O&amp;M</v>
          </cell>
          <cell r="B1343" t="str">
            <v>Hallstrom,Craig A</v>
          </cell>
          <cell r="C1343">
            <v>16715</v>
          </cell>
          <cell r="D1343" t="str">
            <v>16715</v>
          </cell>
          <cell r="E1343" t="str">
            <v>Elec. Maint. &amp; Const.- Hyde Park</v>
          </cell>
          <cell r="F1343" t="str">
            <v>Electric Operations</v>
          </cell>
          <cell r="G1343" t="str">
            <v>Elect Maint &amp; Const-Hyde Park</v>
          </cell>
          <cell r="H1343" t="str">
            <v>120</v>
          </cell>
          <cell r="I1343" t="str">
            <v>MT</v>
          </cell>
          <cell r="M1343">
            <v>1662.57</v>
          </cell>
        </row>
        <row r="1344">
          <cell r="A1344" t="str">
            <v>O&amp;M</v>
          </cell>
          <cell r="C1344">
            <v>16720</v>
          </cell>
          <cell r="D1344" t="str">
            <v>16720</v>
          </cell>
          <cell r="E1344" t="str">
            <v>T8 - NEW CUSTOMER CONNECTIONS - 2 PR XXX</v>
          </cell>
          <cell r="H1344" t="str">
            <v>120</v>
          </cell>
          <cell r="I1344" t="str">
            <v>BT</v>
          </cell>
          <cell r="J1344">
            <v>-4668.5</v>
          </cell>
          <cell r="K1344">
            <v>103.56</v>
          </cell>
          <cell r="M1344">
            <v>240.16</v>
          </cell>
        </row>
        <row r="1345">
          <cell r="A1345" t="str">
            <v>CAP</v>
          </cell>
          <cell r="C1345">
            <v>16720</v>
          </cell>
          <cell r="D1345" t="str">
            <v>16720</v>
          </cell>
          <cell r="E1345" t="str">
            <v>T8 - NEW CUSTOMER CONNECTIONS - 2 PR XXX</v>
          </cell>
          <cell r="H1345" t="str">
            <v>120</v>
          </cell>
          <cell r="I1345" t="str">
            <v>CB</v>
          </cell>
          <cell r="J1345">
            <v>88842.82</v>
          </cell>
          <cell r="K1345">
            <v>336.49</v>
          </cell>
          <cell r="L1345">
            <v>-991.68</v>
          </cell>
        </row>
        <row r="1346">
          <cell r="A1346" t="str">
            <v>CAP</v>
          </cell>
          <cell r="C1346">
            <v>16720</v>
          </cell>
          <cell r="D1346" t="str">
            <v>16720</v>
          </cell>
          <cell r="E1346" t="str">
            <v>T8 - NEW CUSTOMER CONNECTIONS - 2 PR XXX</v>
          </cell>
          <cell r="H1346" t="str">
            <v>120</v>
          </cell>
          <cell r="I1346" t="str">
            <v>CI</v>
          </cell>
          <cell r="J1346">
            <v>7954.45</v>
          </cell>
          <cell r="K1346">
            <v>1732.45</v>
          </cell>
          <cell r="L1346">
            <v>-3131.09</v>
          </cell>
        </row>
        <row r="1347">
          <cell r="A1347" t="str">
            <v>CAP</v>
          </cell>
          <cell r="C1347">
            <v>16720</v>
          </cell>
          <cell r="D1347" t="str">
            <v>16720</v>
          </cell>
          <cell r="E1347" t="str">
            <v>T8 - NEW CUSTOMER CONNECTIONS - 2 PR XXX</v>
          </cell>
          <cell r="H1347" t="str">
            <v>120</v>
          </cell>
          <cell r="I1347" t="str">
            <v>CL</v>
          </cell>
          <cell r="J1347">
            <v>205787.64</v>
          </cell>
          <cell r="K1347">
            <v>827.18</v>
          </cell>
          <cell r="L1347">
            <v>-4015.2</v>
          </cell>
        </row>
        <row r="1348">
          <cell r="A1348" t="str">
            <v>CAP</v>
          </cell>
          <cell r="C1348">
            <v>16720</v>
          </cell>
          <cell r="D1348" t="str">
            <v>16720</v>
          </cell>
          <cell r="E1348" t="str">
            <v>T8 - NEW CUSTOMER CONNECTIONS - 2 PR XXX</v>
          </cell>
          <cell r="H1348" t="str">
            <v>120</v>
          </cell>
          <cell r="I1348" t="str">
            <v>CM</v>
          </cell>
          <cell r="J1348">
            <v>631913.97</v>
          </cell>
          <cell r="K1348">
            <v>672.92</v>
          </cell>
          <cell r="L1348">
            <v>-5275.84</v>
          </cell>
        </row>
        <row r="1349">
          <cell r="A1349" t="str">
            <v>CAP</v>
          </cell>
          <cell r="C1349">
            <v>16720</v>
          </cell>
          <cell r="D1349" t="str">
            <v>16720</v>
          </cell>
          <cell r="E1349" t="str">
            <v>T8 - NEW CUSTOMER CONNECTIONS - 2 PR XXX</v>
          </cell>
          <cell r="H1349" t="str">
            <v>120</v>
          </cell>
          <cell r="I1349" t="str">
            <v>CO</v>
          </cell>
          <cell r="J1349">
            <v>-40407</v>
          </cell>
        </row>
        <row r="1350">
          <cell r="A1350" t="str">
            <v>CAP</v>
          </cell>
          <cell r="C1350">
            <v>16720</v>
          </cell>
          <cell r="D1350" t="str">
            <v>16720</v>
          </cell>
          <cell r="E1350" t="str">
            <v>T8 - NEW CUSTOMER CONNECTIONS - 2 PR XXX</v>
          </cell>
          <cell r="H1350" t="str">
            <v>120</v>
          </cell>
          <cell r="I1350" t="str">
            <v>CT</v>
          </cell>
          <cell r="J1350">
            <v>71971.11</v>
          </cell>
          <cell r="K1350">
            <v>83.75</v>
          </cell>
          <cell r="L1350">
            <v>-2094.06</v>
          </cell>
        </row>
        <row r="1351">
          <cell r="A1351" t="str">
            <v>O&amp;M</v>
          </cell>
          <cell r="C1351">
            <v>16720</v>
          </cell>
          <cell r="D1351" t="str">
            <v>16720</v>
          </cell>
          <cell r="E1351" t="str">
            <v>T8 - NEW CUSTOMER CONNECTIONS - 2 PR XXX</v>
          </cell>
          <cell r="H1351" t="str">
            <v>120</v>
          </cell>
          <cell r="I1351" t="str">
            <v>IT</v>
          </cell>
          <cell r="J1351">
            <v>6560.74</v>
          </cell>
          <cell r="K1351">
            <v>0</v>
          </cell>
        </row>
        <row r="1352">
          <cell r="A1352" t="str">
            <v>O&amp;M</v>
          </cell>
          <cell r="C1352">
            <v>16720</v>
          </cell>
          <cell r="D1352" t="str">
            <v>16720</v>
          </cell>
          <cell r="E1352" t="str">
            <v>T8 - NEW CUSTOMER CONNECTIONS - 2 PR XXX</v>
          </cell>
          <cell r="H1352" t="str">
            <v>120</v>
          </cell>
          <cell r="I1352" t="str">
            <v>LT</v>
          </cell>
          <cell r="J1352">
            <v>-11089.02</v>
          </cell>
          <cell r="K1352">
            <v>300.98</v>
          </cell>
          <cell r="M1352">
            <v>19836.060000000001</v>
          </cell>
        </row>
        <row r="1353">
          <cell r="A1353" t="str">
            <v>O&amp;M</v>
          </cell>
          <cell r="C1353">
            <v>16720</v>
          </cell>
          <cell r="D1353" t="str">
            <v>16720</v>
          </cell>
          <cell r="E1353" t="str">
            <v>T8 - NEW CUSTOMER CONNECTIONS - 2 PR XXX</v>
          </cell>
          <cell r="H1353" t="str">
            <v>120</v>
          </cell>
          <cell r="I1353" t="str">
            <v>MT</v>
          </cell>
          <cell r="J1353">
            <v>-2529.9499999999998</v>
          </cell>
          <cell r="K1353">
            <v>337.37</v>
          </cell>
          <cell r="L1353">
            <v>2966.31</v>
          </cell>
        </row>
        <row r="1354">
          <cell r="A1354" t="str">
            <v>O&amp;M</v>
          </cell>
          <cell r="C1354">
            <v>16720</v>
          </cell>
          <cell r="D1354" t="str">
            <v>16720</v>
          </cell>
          <cell r="E1354" t="str">
            <v>T8 - NEW CUSTOMER CONNECTIONS - 2 PR XXX</v>
          </cell>
          <cell r="H1354" t="str">
            <v>120</v>
          </cell>
          <cell r="I1354" t="str">
            <v>OT</v>
          </cell>
          <cell r="J1354">
            <v>-490.48</v>
          </cell>
          <cell r="K1354">
            <v>-700</v>
          </cell>
        </row>
        <row r="1355">
          <cell r="A1355" t="str">
            <v>O&amp;M</v>
          </cell>
          <cell r="C1355">
            <v>16720</v>
          </cell>
          <cell r="D1355" t="str">
            <v>16720</v>
          </cell>
          <cell r="E1355" t="str">
            <v>T8 - NEW CUSTOMER CONNECTIONS - 2 PR XXX</v>
          </cell>
          <cell r="H1355" t="str">
            <v>120</v>
          </cell>
          <cell r="I1355" t="str">
            <v>TT</v>
          </cell>
          <cell r="J1355">
            <v>494.58</v>
          </cell>
          <cell r="M1355">
            <v>259580.42</v>
          </cell>
        </row>
        <row r="1356">
          <cell r="A1356" t="str">
            <v>O&amp;M</v>
          </cell>
          <cell r="B1356" t="str">
            <v>Driscoll,Daniel C</v>
          </cell>
          <cell r="C1356">
            <v>16725</v>
          </cell>
          <cell r="D1356" t="str">
            <v>16725</v>
          </cell>
          <cell r="E1356" t="str">
            <v>Customer Operations Framingham</v>
          </cell>
          <cell r="F1356" t="str">
            <v>Electric Operations</v>
          </cell>
          <cell r="G1356" t="str">
            <v>Elect Maint &amp; Constr Framingham</v>
          </cell>
          <cell r="H1356" t="str">
            <v>120</v>
          </cell>
          <cell r="I1356" t="str">
            <v>BT</v>
          </cell>
          <cell r="J1356">
            <v>478949.64</v>
          </cell>
          <cell r="K1356">
            <v>790492.57</v>
          </cell>
        </row>
        <row r="1357">
          <cell r="A1357" t="str">
            <v>O&amp;M</v>
          </cell>
          <cell r="B1357" t="str">
            <v>Driscoll,Daniel C</v>
          </cell>
          <cell r="C1357">
            <v>16725</v>
          </cell>
          <cell r="D1357" t="str">
            <v>16725</v>
          </cell>
          <cell r="E1357" t="str">
            <v>Elect Maint &amp; Constr Framingham</v>
          </cell>
          <cell r="F1357" t="str">
            <v>Electric Operations</v>
          </cell>
          <cell r="G1357" t="str">
            <v>Elect Maint &amp; Constr Framingham</v>
          </cell>
          <cell r="H1357" t="str">
            <v>120</v>
          </cell>
          <cell r="I1357" t="str">
            <v>BT</v>
          </cell>
          <cell r="L1357">
            <v>694757.69</v>
          </cell>
        </row>
        <row r="1358">
          <cell r="A1358" t="str">
            <v>CAP</v>
          </cell>
          <cell r="B1358" t="str">
            <v>Driscoll,Daniel C</v>
          </cell>
          <cell r="C1358">
            <v>16725</v>
          </cell>
          <cell r="D1358" t="str">
            <v>16725</v>
          </cell>
          <cell r="E1358" t="str">
            <v>Customer Operations Framingham</v>
          </cell>
          <cell r="F1358" t="str">
            <v>Electric Operations</v>
          </cell>
          <cell r="G1358" t="str">
            <v>Elect Maint &amp; Constr Framingham</v>
          </cell>
          <cell r="H1358" t="str">
            <v>120</v>
          </cell>
          <cell r="I1358" t="str">
            <v>CB</v>
          </cell>
          <cell r="J1358">
            <v>409779.91</v>
          </cell>
        </row>
        <row r="1359">
          <cell r="A1359" t="str">
            <v>CAP</v>
          </cell>
          <cell r="B1359" t="str">
            <v>Driscoll,Daniel C</v>
          </cell>
          <cell r="C1359">
            <v>16725</v>
          </cell>
          <cell r="D1359" t="str">
            <v>16725</v>
          </cell>
          <cell r="E1359" t="str">
            <v>Distribution Operations Framingham</v>
          </cell>
          <cell r="F1359" t="str">
            <v>Electric Operations</v>
          </cell>
          <cell r="G1359" t="str">
            <v>Elect Maint &amp; Constr Framingham</v>
          </cell>
          <cell r="H1359" t="str">
            <v>120</v>
          </cell>
          <cell r="I1359" t="str">
            <v>CB</v>
          </cell>
          <cell r="K1359">
            <v>761744.6</v>
          </cell>
          <cell r="M1359">
            <v>417879.85</v>
          </cell>
        </row>
        <row r="1360">
          <cell r="A1360" t="str">
            <v>CAP</v>
          </cell>
          <cell r="B1360" t="str">
            <v>Driscoll,Daniel C</v>
          </cell>
          <cell r="C1360">
            <v>16725</v>
          </cell>
          <cell r="D1360" t="str">
            <v>16725</v>
          </cell>
          <cell r="E1360" t="str">
            <v>Elect Maint &amp; Constr Framingham</v>
          </cell>
          <cell r="F1360" t="str">
            <v>Electric Operations</v>
          </cell>
          <cell r="G1360" t="str">
            <v>Elect Maint &amp; Constr Framingham</v>
          </cell>
          <cell r="H1360" t="str">
            <v>120</v>
          </cell>
          <cell r="I1360" t="str">
            <v>CB</v>
          </cell>
          <cell r="L1360">
            <v>579484.71</v>
          </cell>
          <cell r="M1360">
            <v>28.47</v>
          </cell>
        </row>
        <row r="1361">
          <cell r="A1361" t="str">
            <v>CAP</v>
          </cell>
          <cell r="B1361" t="str">
            <v>Driscoll,Daniel C</v>
          </cell>
          <cell r="C1361">
            <v>16725</v>
          </cell>
          <cell r="D1361" t="str">
            <v>16725</v>
          </cell>
          <cell r="E1361" t="str">
            <v>Customer Operations Framingham</v>
          </cell>
          <cell r="F1361" t="str">
            <v>Electric Operations</v>
          </cell>
          <cell r="G1361" t="str">
            <v>Elect Maint &amp; Constr Framingham</v>
          </cell>
          <cell r="H1361" t="str">
            <v>120</v>
          </cell>
          <cell r="I1361" t="str">
            <v>CI</v>
          </cell>
          <cell r="J1361">
            <v>58263.87</v>
          </cell>
          <cell r="M1361">
            <v>230.4</v>
          </cell>
        </row>
        <row r="1362">
          <cell r="A1362" t="str">
            <v>CAP</v>
          </cell>
          <cell r="B1362" t="str">
            <v>Driscoll,Daniel C</v>
          </cell>
          <cell r="C1362">
            <v>16725</v>
          </cell>
          <cell r="D1362" t="str">
            <v>16725</v>
          </cell>
          <cell r="E1362" t="str">
            <v>Distribution Operations Framingham</v>
          </cell>
          <cell r="F1362" t="str">
            <v>Electric Operations</v>
          </cell>
          <cell r="G1362" t="str">
            <v>Elect Maint &amp; Constr Framingham</v>
          </cell>
          <cell r="H1362" t="str">
            <v>120</v>
          </cell>
          <cell r="I1362" t="str">
            <v>CI</v>
          </cell>
          <cell r="K1362">
            <v>486170.16</v>
          </cell>
          <cell r="M1362">
            <v>40.590000000000003</v>
          </cell>
        </row>
        <row r="1363">
          <cell r="A1363" t="str">
            <v>CAP</v>
          </cell>
          <cell r="B1363" t="str">
            <v>Driscoll,Daniel C</v>
          </cell>
          <cell r="C1363">
            <v>16725</v>
          </cell>
          <cell r="D1363" t="str">
            <v>16725</v>
          </cell>
          <cell r="E1363" t="str">
            <v>Elect Maint &amp; Constr Framingham</v>
          </cell>
          <cell r="F1363" t="str">
            <v>Electric Operations</v>
          </cell>
          <cell r="G1363" t="str">
            <v>Elect Maint &amp; Constr Framingham</v>
          </cell>
          <cell r="H1363" t="str">
            <v>120</v>
          </cell>
          <cell r="I1363" t="str">
            <v>CI</v>
          </cell>
          <cell r="L1363">
            <v>1517301.21</v>
          </cell>
          <cell r="M1363">
            <v>100335.34</v>
          </cell>
        </row>
        <row r="1364">
          <cell r="A1364" t="str">
            <v>CAP</v>
          </cell>
          <cell r="B1364" t="str">
            <v>Driscoll,Daniel C</v>
          </cell>
          <cell r="C1364">
            <v>16725</v>
          </cell>
          <cell r="D1364" t="str">
            <v>16725</v>
          </cell>
          <cell r="E1364" t="str">
            <v>Customer Operations Framingham</v>
          </cell>
          <cell r="F1364" t="str">
            <v>Electric Operations</v>
          </cell>
          <cell r="G1364" t="str">
            <v>Elect Maint &amp; Constr Framingham</v>
          </cell>
          <cell r="H1364" t="str">
            <v>120</v>
          </cell>
          <cell r="I1364" t="str">
            <v>CL</v>
          </cell>
          <cell r="J1364">
            <v>931672.16</v>
          </cell>
        </row>
        <row r="1365">
          <cell r="A1365" t="str">
            <v>CAP</v>
          </cell>
          <cell r="B1365" t="str">
            <v>Driscoll,Daniel C</v>
          </cell>
          <cell r="C1365">
            <v>16725</v>
          </cell>
          <cell r="D1365" t="str">
            <v>16725</v>
          </cell>
          <cell r="E1365" t="str">
            <v>Distribution Operations Framingham</v>
          </cell>
          <cell r="F1365" t="str">
            <v>Electric Operations</v>
          </cell>
          <cell r="G1365" t="str">
            <v>Elect Maint &amp; Constr Framingham</v>
          </cell>
          <cell r="H1365" t="str">
            <v>120</v>
          </cell>
          <cell r="I1365" t="str">
            <v>CL</v>
          </cell>
          <cell r="K1365">
            <v>1758387.41</v>
          </cell>
        </row>
        <row r="1366">
          <cell r="A1366" t="str">
            <v>CAP</v>
          </cell>
          <cell r="B1366" t="str">
            <v>Driscoll,Daniel C</v>
          </cell>
          <cell r="C1366">
            <v>16725</v>
          </cell>
          <cell r="D1366" t="str">
            <v>16725</v>
          </cell>
          <cell r="E1366" t="str">
            <v>Elect Maint &amp; Constr Framingham</v>
          </cell>
          <cell r="F1366" t="str">
            <v>Electric Operations</v>
          </cell>
          <cell r="G1366" t="str">
            <v>Elect Maint &amp; Constr Framingham</v>
          </cell>
          <cell r="H1366" t="str">
            <v>120</v>
          </cell>
          <cell r="I1366" t="str">
            <v>CL</v>
          </cell>
          <cell r="L1366">
            <v>1326338.54</v>
          </cell>
        </row>
        <row r="1367">
          <cell r="A1367" t="str">
            <v>CAP</v>
          </cell>
          <cell r="B1367" t="str">
            <v>Driscoll,Daniel C</v>
          </cell>
          <cell r="C1367">
            <v>16725</v>
          </cell>
          <cell r="D1367" t="str">
            <v>16725</v>
          </cell>
          <cell r="E1367" t="str">
            <v>Customer Operations Framingham</v>
          </cell>
          <cell r="F1367" t="str">
            <v>Electric Operations</v>
          </cell>
          <cell r="G1367" t="str">
            <v>Elect Maint &amp; Constr Framingham</v>
          </cell>
          <cell r="H1367" t="str">
            <v>120</v>
          </cell>
          <cell r="I1367" t="str">
            <v>CM</v>
          </cell>
          <cell r="J1367">
            <v>1080629.78</v>
          </cell>
        </row>
        <row r="1368">
          <cell r="A1368" t="str">
            <v>CAP</v>
          </cell>
          <cell r="B1368" t="str">
            <v>Driscoll,Daniel C</v>
          </cell>
          <cell r="C1368">
            <v>16725</v>
          </cell>
          <cell r="D1368" t="str">
            <v>16725</v>
          </cell>
          <cell r="E1368" t="str">
            <v>Distribution Operations Framingham</v>
          </cell>
          <cell r="F1368" t="str">
            <v>Electric Operations</v>
          </cell>
          <cell r="G1368" t="str">
            <v>Elect Maint &amp; Constr Framingham</v>
          </cell>
          <cell r="H1368" t="str">
            <v>120</v>
          </cell>
          <cell r="I1368" t="str">
            <v>CM</v>
          </cell>
          <cell r="K1368">
            <v>1975293.84</v>
          </cell>
        </row>
        <row r="1369">
          <cell r="A1369" t="str">
            <v>CAP</v>
          </cell>
          <cell r="B1369" t="str">
            <v>Driscoll,Daniel C</v>
          </cell>
          <cell r="C1369">
            <v>16725</v>
          </cell>
          <cell r="D1369" t="str">
            <v>16725</v>
          </cell>
          <cell r="E1369" t="str">
            <v>Elect Maint &amp; Constr Framingham</v>
          </cell>
          <cell r="F1369" t="str">
            <v>Electric Operations</v>
          </cell>
          <cell r="G1369" t="str">
            <v>Elect Maint &amp; Constr Framingham</v>
          </cell>
          <cell r="H1369" t="str">
            <v>120</v>
          </cell>
          <cell r="I1369" t="str">
            <v>CM</v>
          </cell>
          <cell r="L1369">
            <v>2293984.42</v>
          </cell>
        </row>
        <row r="1370">
          <cell r="A1370" t="str">
            <v>CAP</v>
          </cell>
          <cell r="B1370" t="str">
            <v>Driscoll,Daniel C</v>
          </cell>
          <cell r="C1370">
            <v>16725</v>
          </cell>
          <cell r="D1370" t="str">
            <v>16725</v>
          </cell>
          <cell r="E1370" t="str">
            <v>Customer Operations Framingham</v>
          </cell>
          <cell r="F1370" t="str">
            <v>Electric Operations</v>
          </cell>
          <cell r="G1370" t="str">
            <v>Elect Maint &amp; Constr Framingham</v>
          </cell>
          <cell r="H1370" t="str">
            <v>120</v>
          </cell>
          <cell r="I1370" t="str">
            <v>CO</v>
          </cell>
          <cell r="J1370">
            <v>-123435</v>
          </cell>
        </row>
        <row r="1371">
          <cell r="A1371" t="str">
            <v>CAP</v>
          </cell>
          <cell r="B1371" t="str">
            <v>Driscoll,Daniel C</v>
          </cell>
          <cell r="C1371">
            <v>16725</v>
          </cell>
          <cell r="D1371" t="str">
            <v>16725</v>
          </cell>
          <cell r="E1371" t="str">
            <v>Distribution Operations Framingham</v>
          </cell>
          <cell r="F1371" t="str">
            <v>Electric Operations</v>
          </cell>
          <cell r="G1371" t="str">
            <v>Elect Maint &amp; Constr Framingham</v>
          </cell>
          <cell r="H1371" t="str">
            <v>120</v>
          </cell>
          <cell r="I1371" t="str">
            <v>CO</v>
          </cell>
          <cell r="K1371">
            <v>5500888.7999999998</v>
          </cell>
          <cell r="M1371">
            <v>30.9</v>
          </cell>
        </row>
        <row r="1372">
          <cell r="A1372" t="str">
            <v>CAP</v>
          </cell>
          <cell r="B1372" t="str">
            <v>Driscoll,Daniel C</v>
          </cell>
          <cell r="C1372">
            <v>16725</v>
          </cell>
          <cell r="D1372" t="str">
            <v>16725</v>
          </cell>
          <cell r="E1372" t="str">
            <v>Elect Maint &amp; Constr Framingham</v>
          </cell>
          <cell r="F1372" t="str">
            <v>Electric Operations</v>
          </cell>
          <cell r="G1372" t="str">
            <v>Elect Maint &amp; Constr Framingham</v>
          </cell>
          <cell r="H1372" t="str">
            <v>120</v>
          </cell>
          <cell r="I1372" t="str">
            <v>CO</v>
          </cell>
          <cell r="L1372">
            <v>-403235.86</v>
          </cell>
        </row>
        <row r="1373">
          <cell r="A1373" t="str">
            <v>CAP</v>
          </cell>
          <cell r="B1373" t="str">
            <v>Driscoll,Daniel C</v>
          </cell>
          <cell r="C1373">
            <v>16725</v>
          </cell>
          <cell r="D1373" t="str">
            <v>16725</v>
          </cell>
          <cell r="E1373" t="str">
            <v>Customer Operations Framingham</v>
          </cell>
          <cell r="F1373" t="str">
            <v>Electric Operations</v>
          </cell>
          <cell r="G1373" t="str">
            <v>Elect Maint &amp; Constr Framingham</v>
          </cell>
          <cell r="H1373" t="str">
            <v>120</v>
          </cell>
          <cell r="I1373" t="str">
            <v>CT</v>
          </cell>
          <cell r="J1373">
            <v>440119.12</v>
          </cell>
        </row>
        <row r="1374">
          <cell r="A1374" t="str">
            <v>CAP</v>
          </cell>
          <cell r="B1374" t="str">
            <v>Driscoll,Daniel C</v>
          </cell>
          <cell r="C1374">
            <v>16725</v>
          </cell>
          <cell r="D1374" t="str">
            <v>16725</v>
          </cell>
          <cell r="E1374" t="str">
            <v>Distribution Operations Framingham</v>
          </cell>
          <cell r="F1374" t="str">
            <v>Electric Operations</v>
          </cell>
          <cell r="G1374" t="str">
            <v>Elect Maint &amp; Constr Framingham</v>
          </cell>
          <cell r="H1374" t="str">
            <v>120</v>
          </cell>
          <cell r="I1374" t="str">
            <v>CT</v>
          </cell>
          <cell r="K1374">
            <v>841019.6</v>
          </cell>
        </row>
        <row r="1375">
          <cell r="A1375" t="str">
            <v>CAP</v>
          </cell>
          <cell r="B1375" t="str">
            <v>Driscoll,Daniel C</v>
          </cell>
          <cell r="C1375">
            <v>16725</v>
          </cell>
          <cell r="D1375" t="str">
            <v>16725</v>
          </cell>
          <cell r="E1375" t="str">
            <v>Elect Maint &amp; Constr Framingham</v>
          </cell>
          <cell r="F1375" t="str">
            <v>Electric Operations</v>
          </cell>
          <cell r="G1375" t="str">
            <v>Elect Maint &amp; Constr Framingham</v>
          </cell>
          <cell r="H1375" t="str">
            <v>120</v>
          </cell>
          <cell r="I1375" t="str">
            <v>CT</v>
          </cell>
          <cell r="L1375">
            <v>718342.27</v>
          </cell>
        </row>
        <row r="1376">
          <cell r="A1376" t="str">
            <v>O&amp;M</v>
          </cell>
          <cell r="B1376" t="str">
            <v>Driscoll,Daniel C</v>
          </cell>
          <cell r="C1376">
            <v>16725</v>
          </cell>
          <cell r="D1376" t="str">
            <v>16725</v>
          </cell>
          <cell r="E1376" t="str">
            <v>Customer Operations Framingham</v>
          </cell>
          <cell r="F1376" t="str">
            <v>Electric Operations</v>
          </cell>
          <cell r="G1376" t="str">
            <v>Elect Maint &amp; Constr Framingham</v>
          </cell>
          <cell r="H1376" t="str">
            <v>120</v>
          </cell>
          <cell r="I1376" t="str">
            <v>IT</v>
          </cell>
          <cell r="J1376">
            <v>281538.62</v>
          </cell>
          <cell r="K1376">
            <v>513064.62</v>
          </cell>
          <cell r="M1376">
            <v>0</v>
          </cell>
        </row>
        <row r="1377">
          <cell r="A1377" t="str">
            <v>O&amp;M</v>
          </cell>
          <cell r="B1377" t="str">
            <v>Driscoll,Daniel C</v>
          </cell>
          <cell r="C1377">
            <v>16725</v>
          </cell>
          <cell r="D1377" t="str">
            <v>16725</v>
          </cell>
          <cell r="E1377" t="str">
            <v>Elect Maint &amp; Constr Framingham</v>
          </cell>
          <cell r="F1377" t="str">
            <v>Electric Operations</v>
          </cell>
          <cell r="G1377" t="str">
            <v>Elect Maint &amp; Constr Framingham</v>
          </cell>
          <cell r="H1377" t="str">
            <v>120</v>
          </cell>
          <cell r="I1377" t="str">
            <v>IT</v>
          </cell>
          <cell r="L1377">
            <v>550652.53</v>
          </cell>
          <cell r="M1377">
            <v>0</v>
          </cell>
        </row>
        <row r="1378">
          <cell r="A1378" t="str">
            <v>O&amp;M</v>
          </cell>
          <cell r="B1378" t="str">
            <v>Driscoll,Daniel C</v>
          </cell>
          <cell r="C1378">
            <v>16725</v>
          </cell>
          <cell r="D1378" t="str">
            <v>16725</v>
          </cell>
          <cell r="E1378" t="str">
            <v>Customer Operations Framingham</v>
          </cell>
          <cell r="F1378" t="str">
            <v>Electric Operations</v>
          </cell>
          <cell r="G1378" t="str">
            <v>Elect Maint &amp; Constr Framingham</v>
          </cell>
          <cell r="H1378" t="str">
            <v>120</v>
          </cell>
          <cell r="I1378" t="str">
            <v>LT</v>
          </cell>
          <cell r="J1378">
            <v>1275496.6399999999</v>
          </cell>
          <cell r="K1378">
            <v>2241109.79</v>
          </cell>
          <cell r="M1378">
            <v>2065.15</v>
          </cell>
        </row>
        <row r="1379">
          <cell r="A1379" t="str">
            <v>O&amp;M</v>
          </cell>
          <cell r="B1379" t="str">
            <v>Driscoll,Daniel C</v>
          </cell>
          <cell r="C1379">
            <v>16725</v>
          </cell>
          <cell r="D1379" t="str">
            <v>16725</v>
          </cell>
          <cell r="E1379" t="str">
            <v>Elect Maint &amp; Constr Framingham</v>
          </cell>
          <cell r="F1379" t="str">
            <v>Electric Operations</v>
          </cell>
          <cell r="G1379" t="str">
            <v>Elect Maint &amp; Constr Framingham</v>
          </cell>
          <cell r="H1379" t="str">
            <v>120</v>
          </cell>
          <cell r="I1379" t="str">
            <v>LT</v>
          </cell>
          <cell r="L1379">
            <v>1953421.91</v>
          </cell>
          <cell r="M1379">
            <v>27889.75</v>
          </cell>
        </row>
        <row r="1380">
          <cell r="A1380" t="str">
            <v>O&amp;M</v>
          </cell>
          <cell r="B1380" t="str">
            <v>Driscoll,Daniel C</v>
          </cell>
          <cell r="C1380">
            <v>16725</v>
          </cell>
          <cell r="D1380" t="str">
            <v>16725</v>
          </cell>
          <cell r="E1380" t="str">
            <v>Customer Operations Framingham</v>
          </cell>
          <cell r="F1380" t="str">
            <v>Electric Operations</v>
          </cell>
          <cell r="G1380" t="str">
            <v>Elect Maint &amp; Constr Framingham</v>
          </cell>
          <cell r="H1380" t="str">
            <v>120</v>
          </cell>
          <cell r="I1380" t="str">
            <v>MT</v>
          </cell>
          <cell r="J1380">
            <v>189094.28</v>
          </cell>
          <cell r="K1380">
            <v>332753.09000000003</v>
          </cell>
        </row>
        <row r="1381">
          <cell r="A1381" t="str">
            <v>O&amp;M</v>
          </cell>
          <cell r="B1381" t="str">
            <v>Driscoll,Daniel C</v>
          </cell>
          <cell r="C1381">
            <v>16725</v>
          </cell>
          <cell r="D1381" t="str">
            <v>16725</v>
          </cell>
          <cell r="E1381" t="str">
            <v>Elect Maint &amp; Constr Framingham</v>
          </cell>
          <cell r="F1381" t="str">
            <v>Electric Operations</v>
          </cell>
          <cell r="G1381" t="str">
            <v>Elect Maint &amp; Constr Framingham</v>
          </cell>
          <cell r="H1381" t="str">
            <v>120</v>
          </cell>
          <cell r="I1381" t="str">
            <v>MT</v>
          </cell>
          <cell r="L1381">
            <v>373543.2</v>
          </cell>
          <cell r="M1381">
            <v>-4111.1099999999997</v>
          </cell>
        </row>
        <row r="1382">
          <cell r="A1382" t="str">
            <v>O&amp;M</v>
          </cell>
          <cell r="B1382" t="str">
            <v>Driscoll,Daniel C</v>
          </cell>
          <cell r="C1382">
            <v>16725</v>
          </cell>
          <cell r="D1382" t="str">
            <v>16725</v>
          </cell>
          <cell r="E1382" t="str">
            <v>Customer Operations Framingham</v>
          </cell>
          <cell r="F1382" t="str">
            <v>Electric Operations</v>
          </cell>
          <cell r="G1382" t="str">
            <v>Elect Maint &amp; Constr Framingham</v>
          </cell>
          <cell r="H1382" t="str">
            <v>120</v>
          </cell>
          <cell r="I1382" t="str">
            <v>OT</v>
          </cell>
          <cell r="J1382">
            <v>795581.67</v>
          </cell>
          <cell r="K1382">
            <v>662529.68999999994</v>
          </cell>
        </row>
        <row r="1383">
          <cell r="A1383" t="str">
            <v>O&amp;M</v>
          </cell>
          <cell r="B1383" t="str">
            <v>Driscoll,Daniel C</v>
          </cell>
          <cell r="C1383">
            <v>16725</v>
          </cell>
          <cell r="D1383" t="str">
            <v>16725</v>
          </cell>
          <cell r="E1383" t="str">
            <v>Elect Maint &amp; Constr Framingham</v>
          </cell>
          <cell r="F1383" t="str">
            <v>Electric Operations</v>
          </cell>
          <cell r="G1383" t="str">
            <v>Elect Maint &amp; Constr Framingham</v>
          </cell>
          <cell r="H1383" t="str">
            <v>120</v>
          </cell>
          <cell r="I1383" t="str">
            <v>OT</v>
          </cell>
          <cell r="L1383">
            <v>595796.77</v>
          </cell>
        </row>
        <row r="1384">
          <cell r="A1384" t="str">
            <v>O&amp;M</v>
          </cell>
          <cell r="B1384" t="str">
            <v>Driscoll,Daniel C</v>
          </cell>
          <cell r="C1384">
            <v>16725</v>
          </cell>
          <cell r="D1384" t="str">
            <v>16725</v>
          </cell>
          <cell r="E1384" t="str">
            <v>Customer Operations Framingham</v>
          </cell>
          <cell r="F1384" t="str">
            <v>Electric Operations</v>
          </cell>
          <cell r="G1384" t="str">
            <v>Elect Maint &amp; Constr Framingham</v>
          </cell>
          <cell r="H1384" t="str">
            <v>120</v>
          </cell>
          <cell r="I1384" t="str">
            <v>TT</v>
          </cell>
          <cell r="J1384">
            <v>136922.82999999999</v>
          </cell>
          <cell r="K1384">
            <v>762388.06</v>
          </cell>
          <cell r="M1384">
            <v>-5917.88</v>
          </cell>
        </row>
        <row r="1385">
          <cell r="A1385" t="str">
            <v>O&amp;M</v>
          </cell>
          <cell r="B1385" t="str">
            <v>Driscoll,Daniel C</v>
          </cell>
          <cell r="C1385">
            <v>16725</v>
          </cell>
          <cell r="D1385" t="str">
            <v>16725</v>
          </cell>
          <cell r="E1385" t="str">
            <v>Elect Maint &amp; Constr Framingham</v>
          </cell>
          <cell r="F1385" t="str">
            <v>Electric Operations</v>
          </cell>
          <cell r="G1385" t="str">
            <v>Elect Maint &amp; Constr Framingham</v>
          </cell>
          <cell r="H1385" t="str">
            <v>120</v>
          </cell>
          <cell r="I1385" t="str">
            <v>TT</v>
          </cell>
          <cell r="L1385">
            <v>538322.55000000005</v>
          </cell>
          <cell r="M1385">
            <v>85788.68</v>
          </cell>
        </row>
        <row r="1386">
          <cell r="A1386" t="str">
            <v>O&amp;M</v>
          </cell>
          <cell r="C1386">
            <v>16730</v>
          </cell>
          <cell r="D1386" t="str">
            <v>16730</v>
          </cell>
          <cell r="E1386" t="str">
            <v>T9 - Customer Ops Fram, Walp</v>
          </cell>
          <cell r="H1386" t="str">
            <v>120</v>
          </cell>
          <cell r="I1386" t="str">
            <v>BT</v>
          </cell>
          <cell r="J1386">
            <v>36395.61</v>
          </cell>
        </row>
        <row r="1387">
          <cell r="A1387" t="str">
            <v>CAP</v>
          </cell>
          <cell r="C1387">
            <v>16730</v>
          </cell>
          <cell r="D1387" t="str">
            <v>16730</v>
          </cell>
          <cell r="E1387" t="str">
            <v>T9 - Customer Ops Fram, Walp</v>
          </cell>
          <cell r="H1387" t="str">
            <v>120</v>
          </cell>
          <cell r="I1387" t="str">
            <v>CB</v>
          </cell>
          <cell r="J1387">
            <v>72549.070000000007</v>
          </cell>
          <cell r="M1387">
            <v>533398.12</v>
          </cell>
        </row>
        <row r="1388">
          <cell r="A1388" t="str">
            <v>CAP</v>
          </cell>
          <cell r="C1388">
            <v>16730</v>
          </cell>
          <cell r="D1388" t="str">
            <v>16730</v>
          </cell>
          <cell r="E1388" t="str">
            <v>T9 - Customer Ops Fram, Walp</v>
          </cell>
          <cell r="H1388" t="str">
            <v>120</v>
          </cell>
          <cell r="I1388" t="str">
            <v>CI</v>
          </cell>
          <cell r="J1388">
            <v>56398.3</v>
          </cell>
          <cell r="K1388">
            <v>1866.76</v>
          </cell>
          <cell r="L1388">
            <v>0</v>
          </cell>
        </row>
        <row r="1389">
          <cell r="A1389" t="str">
            <v>CAP</v>
          </cell>
          <cell r="C1389">
            <v>16730</v>
          </cell>
          <cell r="D1389" t="str">
            <v>16730</v>
          </cell>
          <cell r="E1389" t="str">
            <v>T9 - Customer Ops Fram, Walp</v>
          </cell>
          <cell r="H1389" t="str">
            <v>120</v>
          </cell>
          <cell r="I1389" t="str">
            <v>CL</v>
          </cell>
          <cell r="J1389">
            <v>166258.84</v>
          </cell>
        </row>
        <row r="1390">
          <cell r="A1390" t="str">
            <v>CAP</v>
          </cell>
          <cell r="C1390">
            <v>16730</v>
          </cell>
          <cell r="D1390" t="str">
            <v>16730</v>
          </cell>
          <cell r="E1390" t="str">
            <v>T9 - Customer Ops Fram, Walp</v>
          </cell>
          <cell r="H1390" t="str">
            <v>120</v>
          </cell>
          <cell r="I1390" t="str">
            <v>CM</v>
          </cell>
          <cell r="J1390">
            <v>449042.93</v>
          </cell>
          <cell r="K1390">
            <v>768.26</v>
          </cell>
          <cell r="L1390">
            <v>873.67</v>
          </cell>
        </row>
        <row r="1391">
          <cell r="A1391" t="str">
            <v>CAP</v>
          </cell>
          <cell r="C1391">
            <v>16730</v>
          </cell>
          <cell r="D1391" t="str">
            <v>16730</v>
          </cell>
          <cell r="E1391" t="str">
            <v>T9 - Customer Ops Fram, Walp</v>
          </cell>
          <cell r="H1391" t="str">
            <v>120</v>
          </cell>
          <cell r="I1391" t="str">
            <v>CO</v>
          </cell>
          <cell r="J1391">
            <v>-1865</v>
          </cell>
        </row>
        <row r="1392">
          <cell r="A1392" t="str">
            <v>CAP</v>
          </cell>
          <cell r="C1392">
            <v>16730</v>
          </cell>
          <cell r="D1392" t="str">
            <v>16730</v>
          </cell>
          <cell r="E1392" t="str">
            <v>T9 - Customer Ops Fram, Walp</v>
          </cell>
          <cell r="H1392" t="str">
            <v>120</v>
          </cell>
          <cell r="I1392" t="str">
            <v>CT</v>
          </cell>
          <cell r="J1392">
            <v>65036.97</v>
          </cell>
          <cell r="K1392">
            <v>0</v>
          </cell>
        </row>
        <row r="1393">
          <cell r="A1393" t="str">
            <v>O&amp;M</v>
          </cell>
          <cell r="C1393">
            <v>16730</v>
          </cell>
          <cell r="D1393" t="str">
            <v>16730</v>
          </cell>
          <cell r="E1393" t="str">
            <v>T9 - Customer Ops Fram, Walp</v>
          </cell>
          <cell r="H1393" t="str">
            <v>120</v>
          </cell>
          <cell r="I1393" t="str">
            <v>IT</v>
          </cell>
          <cell r="J1393">
            <v>12371.13</v>
          </cell>
          <cell r="K1393">
            <v>-9.48</v>
          </cell>
          <cell r="L1393">
            <v>385.81</v>
          </cell>
          <cell r="M1393">
            <v>0</v>
          </cell>
        </row>
        <row r="1394">
          <cell r="A1394" t="str">
            <v>O&amp;M</v>
          </cell>
          <cell r="C1394">
            <v>16730</v>
          </cell>
          <cell r="D1394" t="str">
            <v>16730</v>
          </cell>
          <cell r="E1394" t="str">
            <v>T9 - Customer Ops Fram, Walp</v>
          </cell>
          <cell r="H1394" t="str">
            <v>120</v>
          </cell>
          <cell r="I1394" t="str">
            <v>LT</v>
          </cell>
          <cell r="J1394">
            <v>106382.7</v>
          </cell>
          <cell r="M1394">
            <v>54777.61</v>
          </cell>
        </row>
        <row r="1395">
          <cell r="A1395" t="str">
            <v>O&amp;M</v>
          </cell>
          <cell r="C1395">
            <v>16730</v>
          </cell>
          <cell r="D1395" t="str">
            <v>16730</v>
          </cell>
          <cell r="E1395" t="str">
            <v>T9 - Customer Ops Fram, Walp</v>
          </cell>
          <cell r="H1395" t="str">
            <v>120</v>
          </cell>
          <cell r="I1395" t="str">
            <v>MT</v>
          </cell>
          <cell r="J1395">
            <v>227412.82</v>
          </cell>
          <cell r="K1395">
            <v>-8394.2900000000009</v>
          </cell>
          <cell r="L1395">
            <v>14124.57</v>
          </cell>
        </row>
        <row r="1396">
          <cell r="A1396" t="str">
            <v>O&amp;M</v>
          </cell>
          <cell r="C1396">
            <v>16730</v>
          </cell>
          <cell r="D1396" t="str">
            <v>16730</v>
          </cell>
          <cell r="E1396" t="str">
            <v>T9 - Customer Ops Fram, Walp</v>
          </cell>
          <cell r="H1396" t="str">
            <v>120</v>
          </cell>
          <cell r="I1396" t="str">
            <v>OT</v>
          </cell>
          <cell r="J1396">
            <v>4582.3</v>
          </cell>
          <cell r="K1396">
            <v>44.82</v>
          </cell>
          <cell r="M1396">
            <v>1226.3900000000001</v>
          </cell>
        </row>
        <row r="1397">
          <cell r="A1397" t="str">
            <v>O&amp;M</v>
          </cell>
          <cell r="C1397">
            <v>16730</v>
          </cell>
          <cell r="D1397" t="str">
            <v>16730</v>
          </cell>
          <cell r="E1397" t="str">
            <v>T9 - Customer Ops Fram, Walp</v>
          </cell>
          <cell r="H1397" t="str">
            <v>120</v>
          </cell>
          <cell r="I1397" t="str">
            <v>TT</v>
          </cell>
          <cell r="J1397">
            <v>3117.45</v>
          </cell>
          <cell r="M1397">
            <v>2783.75</v>
          </cell>
        </row>
        <row r="1398">
          <cell r="A1398" t="str">
            <v>O&amp;M</v>
          </cell>
          <cell r="B1398" t="str">
            <v>Driscoll,Daniel C</v>
          </cell>
          <cell r="C1398">
            <v>16735</v>
          </cell>
          <cell r="D1398" t="str">
            <v>16735</v>
          </cell>
          <cell r="E1398" t="str">
            <v>Customer Operations Walpole</v>
          </cell>
          <cell r="F1398" t="str">
            <v>Electric Operations</v>
          </cell>
          <cell r="G1398" t="str">
            <v>Elect Maint &amp; Constr Walpole</v>
          </cell>
          <cell r="H1398" t="str">
            <v>120</v>
          </cell>
          <cell r="I1398" t="str">
            <v>BT</v>
          </cell>
          <cell r="J1398">
            <v>551029.27</v>
          </cell>
          <cell r="K1398">
            <v>768521.94</v>
          </cell>
          <cell r="M1398">
            <v>150.66</v>
          </cell>
        </row>
        <row r="1399">
          <cell r="A1399" t="str">
            <v>O&amp;M</v>
          </cell>
          <cell r="B1399" t="str">
            <v>Driscoll,Daniel C</v>
          </cell>
          <cell r="C1399">
            <v>16735</v>
          </cell>
          <cell r="D1399" t="str">
            <v>16735</v>
          </cell>
          <cell r="E1399" t="str">
            <v>Elect Maint &amp; Constr Walpole</v>
          </cell>
          <cell r="F1399" t="str">
            <v>Electric Operations</v>
          </cell>
          <cell r="G1399" t="str">
            <v>Elect Maint &amp; Constr Walpole</v>
          </cell>
          <cell r="H1399" t="str">
            <v>120</v>
          </cell>
          <cell r="I1399" t="str">
            <v>BT</v>
          </cell>
          <cell r="L1399">
            <v>617239.66</v>
          </cell>
        </row>
        <row r="1400">
          <cell r="A1400" t="str">
            <v>CAP</v>
          </cell>
          <cell r="B1400" t="str">
            <v>Driscoll,Daniel C</v>
          </cell>
          <cell r="C1400">
            <v>16735</v>
          </cell>
          <cell r="D1400" t="str">
            <v>16735</v>
          </cell>
          <cell r="E1400" t="str">
            <v>Customer Operations Walpole</v>
          </cell>
          <cell r="F1400" t="str">
            <v>Electric Operations</v>
          </cell>
          <cell r="G1400" t="str">
            <v>Elect Maint &amp; Constr Walpole</v>
          </cell>
          <cell r="H1400" t="str">
            <v>120</v>
          </cell>
          <cell r="I1400" t="str">
            <v>CB</v>
          </cell>
          <cell r="J1400">
            <v>236460.45</v>
          </cell>
          <cell r="K1400">
            <v>537308.48</v>
          </cell>
        </row>
        <row r="1401">
          <cell r="A1401" t="str">
            <v>CAP</v>
          </cell>
          <cell r="B1401" t="str">
            <v>Driscoll,Daniel C</v>
          </cell>
          <cell r="C1401">
            <v>16735</v>
          </cell>
          <cell r="D1401" t="str">
            <v>16735</v>
          </cell>
          <cell r="E1401" t="str">
            <v>Elect Maint &amp; Constr Walpole</v>
          </cell>
          <cell r="F1401" t="str">
            <v>Electric Operations</v>
          </cell>
          <cell r="G1401" t="str">
            <v>Elect Maint &amp; Constr Walpole</v>
          </cell>
          <cell r="H1401" t="str">
            <v>120</v>
          </cell>
          <cell r="I1401" t="str">
            <v>CB</v>
          </cell>
          <cell r="L1401">
            <v>486706.48</v>
          </cell>
        </row>
        <row r="1402">
          <cell r="A1402" t="str">
            <v>CAP</v>
          </cell>
          <cell r="B1402" t="str">
            <v>Driscoll,Daniel C</v>
          </cell>
          <cell r="C1402">
            <v>16735</v>
          </cell>
          <cell r="D1402" t="str">
            <v>16735</v>
          </cell>
          <cell r="E1402" t="str">
            <v>Customer Operations Walpole</v>
          </cell>
          <cell r="F1402" t="str">
            <v>Electric Operations</v>
          </cell>
          <cell r="G1402" t="str">
            <v>Elect Maint &amp; Constr Walpole</v>
          </cell>
          <cell r="H1402" t="str">
            <v>120</v>
          </cell>
          <cell r="I1402" t="str">
            <v>CI</v>
          </cell>
          <cell r="J1402">
            <v>211652.64</v>
          </cell>
          <cell r="K1402">
            <v>827382.03</v>
          </cell>
          <cell r="M1402">
            <v>128746.3</v>
          </cell>
        </row>
        <row r="1403">
          <cell r="A1403" t="str">
            <v>CAP</v>
          </cell>
          <cell r="B1403" t="str">
            <v>Driscoll,Daniel C</v>
          </cell>
          <cell r="C1403">
            <v>16735</v>
          </cell>
          <cell r="D1403" t="str">
            <v>16735</v>
          </cell>
          <cell r="E1403" t="str">
            <v>Elect Maint &amp; Constr Walpole</v>
          </cell>
          <cell r="F1403" t="str">
            <v>Electric Operations</v>
          </cell>
          <cell r="G1403" t="str">
            <v>Elect Maint &amp; Constr Walpole</v>
          </cell>
          <cell r="H1403" t="str">
            <v>120</v>
          </cell>
          <cell r="I1403" t="str">
            <v>CI</v>
          </cell>
          <cell r="L1403">
            <v>1117315.46</v>
          </cell>
          <cell r="M1403">
            <v>0</v>
          </cell>
        </row>
        <row r="1404">
          <cell r="A1404" t="str">
            <v>CAP</v>
          </cell>
          <cell r="B1404" t="str">
            <v>Driscoll,Daniel C</v>
          </cell>
          <cell r="C1404">
            <v>16735</v>
          </cell>
          <cell r="D1404" t="str">
            <v>16735</v>
          </cell>
          <cell r="E1404" t="str">
            <v>Customer Operations Walpole</v>
          </cell>
          <cell r="F1404" t="str">
            <v>Electric Operations</v>
          </cell>
          <cell r="G1404" t="str">
            <v>Elect Maint &amp; Constr Walpole</v>
          </cell>
          <cell r="H1404" t="str">
            <v>120</v>
          </cell>
          <cell r="I1404" t="str">
            <v>CL</v>
          </cell>
          <cell r="J1404">
            <v>539901.07999999996</v>
          </cell>
          <cell r="K1404">
            <v>1237158.6399999999</v>
          </cell>
        </row>
        <row r="1405">
          <cell r="A1405" t="str">
            <v>CAP</v>
          </cell>
          <cell r="B1405" t="str">
            <v>Driscoll,Daniel C</v>
          </cell>
          <cell r="C1405">
            <v>16735</v>
          </cell>
          <cell r="D1405" t="str">
            <v>16735</v>
          </cell>
          <cell r="E1405" t="str">
            <v>Elect Maint &amp; Constr Walpole</v>
          </cell>
          <cell r="F1405" t="str">
            <v>Electric Operations</v>
          </cell>
          <cell r="G1405" t="str">
            <v>Elect Maint &amp; Constr Walpole</v>
          </cell>
          <cell r="H1405" t="str">
            <v>120</v>
          </cell>
          <cell r="I1405" t="str">
            <v>CL</v>
          </cell>
          <cell r="L1405">
            <v>1115066.8500000001</v>
          </cell>
        </row>
        <row r="1406">
          <cell r="A1406" t="str">
            <v>CAP</v>
          </cell>
          <cell r="B1406" t="str">
            <v>Driscoll,Daniel C</v>
          </cell>
          <cell r="C1406">
            <v>16735</v>
          </cell>
          <cell r="D1406" t="str">
            <v>16735</v>
          </cell>
          <cell r="E1406" t="str">
            <v>Customer Operations Walpole</v>
          </cell>
          <cell r="F1406" t="str">
            <v>Electric Operations</v>
          </cell>
          <cell r="G1406" t="str">
            <v>Elect Maint &amp; Constr Walpole</v>
          </cell>
          <cell r="H1406" t="str">
            <v>120</v>
          </cell>
          <cell r="I1406" t="str">
            <v>CM</v>
          </cell>
          <cell r="J1406">
            <v>974147.94</v>
          </cell>
          <cell r="K1406">
            <v>1749207.67</v>
          </cell>
        </row>
        <row r="1407">
          <cell r="A1407" t="str">
            <v>CAP</v>
          </cell>
          <cell r="B1407" t="str">
            <v>Driscoll,Daniel C</v>
          </cell>
          <cell r="C1407">
            <v>16735</v>
          </cell>
          <cell r="D1407" t="str">
            <v>16735</v>
          </cell>
          <cell r="E1407" t="str">
            <v>Elect Maint &amp; Constr Walpole</v>
          </cell>
          <cell r="F1407" t="str">
            <v>Electric Operations</v>
          </cell>
          <cell r="G1407" t="str">
            <v>Elect Maint &amp; Constr Walpole</v>
          </cell>
          <cell r="H1407" t="str">
            <v>120</v>
          </cell>
          <cell r="I1407" t="str">
            <v>CM</v>
          </cell>
          <cell r="L1407">
            <v>1774315.83</v>
          </cell>
          <cell r="M1407">
            <v>1968.63</v>
          </cell>
        </row>
        <row r="1408">
          <cell r="A1408" t="str">
            <v>CAP</v>
          </cell>
          <cell r="B1408" t="str">
            <v>Driscoll,Daniel C</v>
          </cell>
          <cell r="C1408">
            <v>16735</v>
          </cell>
          <cell r="D1408" t="str">
            <v>16735</v>
          </cell>
          <cell r="E1408" t="str">
            <v>Customer Operations Walpole</v>
          </cell>
          <cell r="F1408" t="str">
            <v>Electric Operations</v>
          </cell>
          <cell r="G1408" t="str">
            <v>Elect Maint &amp; Constr Walpole</v>
          </cell>
          <cell r="H1408" t="str">
            <v>120</v>
          </cell>
          <cell r="I1408" t="str">
            <v>CO</v>
          </cell>
          <cell r="J1408">
            <v>-100718.77</v>
          </cell>
          <cell r="K1408">
            <v>-357945.58</v>
          </cell>
        </row>
        <row r="1409">
          <cell r="A1409" t="str">
            <v>CAP</v>
          </cell>
          <cell r="B1409" t="str">
            <v>Driscoll,Daniel C</v>
          </cell>
          <cell r="C1409">
            <v>16735</v>
          </cell>
          <cell r="D1409" t="str">
            <v>16735</v>
          </cell>
          <cell r="E1409" t="str">
            <v>Elect Maint &amp; Constr Walpole</v>
          </cell>
          <cell r="F1409" t="str">
            <v>Electric Operations</v>
          </cell>
          <cell r="G1409" t="str">
            <v>Elect Maint &amp; Constr Walpole</v>
          </cell>
          <cell r="H1409" t="str">
            <v>120</v>
          </cell>
          <cell r="I1409" t="str">
            <v>CO</v>
          </cell>
          <cell r="L1409">
            <v>-390929.32</v>
          </cell>
        </row>
        <row r="1410">
          <cell r="A1410" t="str">
            <v>CAP</v>
          </cell>
          <cell r="B1410" t="str">
            <v>Driscoll,Daniel C</v>
          </cell>
          <cell r="C1410">
            <v>16735</v>
          </cell>
          <cell r="D1410" t="str">
            <v>16735</v>
          </cell>
          <cell r="E1410" t="str">
            <v>Customer Operations Walpole</v>
          </cell>
          <cell r="F1410" t="str">
            <v>Electric Operations</v>
          </cell>
          <cell r="G1410" t="str">
            <v>Elect Maint &amp; Constr Walpole</v>
          </cell>
          <cell r="H1410" t="str">
            <v>120</v>
          </cell>
          <cell r="I1410" t="str">
            <v>CT</v>
          </cell>
          <cell r="J1410">
            <v>174464.99</v>
          </cell>
          <cell r="K1410">
            <v>594943.77</v>
          </cell>
        </row>
        <row r="1411">
          <cell r="A1411" t="str">
            <v>CAP</v>
          </cell>
          <cell r="B1411" t="str">
            <v>Driscoll,Daniel C</v>
          </cell>
          <cell r="C1411">
            <v>16735</v>
          </cell>
          <cell r="D1411" t="str">
            <v>16735</v>
          </cell>
          <cell r="E1411" t="str">
            <v>Elect Maint &amp; Constr Walpole</v>
          </cell>
          <cell r="F1411" t="str">
            <v>Electric Operations</v>
          </cell>
          <cell r="G1411" t="str">
            <v>Elect Maint &amp; Constr Walpole</v>
          </cell>
          <cell r="H1411" t="str">
            <v>120</v>
          </cell>
          <cell r="I1411" t="str">
            <v>CT</v>
          </cell>
          <cell r="L1411">
            <v>493910.49</v>
          </cell>
        </row>
        <row r="1412">
          <cell r="A1412" t="str">
            <v>O&amp;M</v>
          </cell>
          <cell r="B1412" t="str">
            <v>Driscoll,Daniel C</v>
          </cell>
          <cell r="C1412">
            <v>16735</v>
          </cell>
          <cell r="D1412" t="str">
            <v>16735</v>
          </cell>
          <cell r="E1412" t="str">
            <v>Customer Operations Walpole</v>
          </cell>
          <cell r="F1412" t="str">
            <v>Electric Operations</v>
          </cell>
          <cell r="G1412" t="str">
            <v>Elect Maint &amp; Constr Walpole</v>
          </cell>
          <cell r="H1412" t="str">
            <v>120</v>
          </cell>
          <cell r="I1412" t="str">
            <v>IT</v>
          </cell>
          <cell r="J1412">
            <v>146170.21</v>
          </cell>
          <cell r="K1412">
            <v>533016.4</v>
          </cell>
        </row>
        <row r="1413">
          <cell r="A1413" t="str">
            <v>O&amp;M</v>
          </cell>
          <cell r="B1413" t="str">
            <v>Driscoll,Daniel C</v>
          </cell>
          <cell r="C1413">
            <v>16735</v>
          </cell>
          <cell r="D1413" t="str">
            <v>16735</v>
          </cell>
          <cell r="E1413" t="str">
            <v>Elect Maint &amp; Constr Walpole</v>
          </cell>
          <cell r="F1413" t="str">
            <v>Electric Operations</v>
          </cell>
          <cell r="G1413" t="str">
            <v>Elect Maint &amp; Constr Walpole</v>
          </cell>
          <cell r="H1413" t="str">
            <v>120</v>
          </cell>
          <cell r="I1413" t="str">
            <v>IT</v>
          </cell>
          <cell r="L1413">
            <v>343356.03</v>
          </cell>
        </row>
        <row r="1414">
          <cell r="A1414" t="str">
            <v>O&amp;M</v>
          </cell>
          <cell r="B1414" t="str">
            <v>Driscoll,Daniel C</v>
          </cell>
          <cell r="C1414">
            <v>16735</v>
          </cell>
          <cell r="D1414" t="str">
            <v>16735</v>
          </cell>
          <cell r="E1414" t="str">
            <v>Customer Operations Walpole</v>
          </cell>
          <cell r="F1414" t="str">
            <v>Electric Operations</v>
          </cell>
          <cell r="G1414" t="str">
            <v>Elect Maint &amp; Constr Walpole</v>
          </cell>
          <cell r="H1414" t="str">
            <v>120</v>
          </cell>
          <cell r="I1414" t="str">
            <v>LT</v>
          </cell>
          <cell r="J1414">
            <v>1521265.67</v>
          </cell>
          <cell r="K1414">
            <v>2195583.7000000002</v>
          </cell>
          <cell r="M1414">
            <v>197739.14</v>
          </cell>
        </row>
        <row r="1415">
          <cell r="A1415" t="str">
            <v>O&amp;M</v>
          </cell>
          <cell r="B1415" t="str">
            <v>Driscoll,Daniel C</v>
          </cell>
          <cell r="C1415">
            <v>16735</v>
          </cell>
          <cell r="D1415" t="str">
            <v>16735</v>
          </cell>
          <cell r="E1415" t="str">
            <v>Elect Maint &amp; Constr Walpole</v>
          </cell>
          <cell r="F1415" t="str">
            <v>Electric Operations</v>
          </cell>
          <cell r="G1415" t="str">
            <v>Elect Maint &amp; Constr Walpole</v>
          </cell>
          <cell r="H1415" t="str">
            <v>120</v>
          </cell>
          <cell r="I1415" t="str">
            <v>LT</v>
          </cell>
          <cell r="L1415">
            <v>1762503.22</v>
          </cell>
          <cell r="M1415">
            <v>4133.8</v>
          </cell>
        </row>
        <row r="1416">
          <cell r="A1416" t="str">
            <v>O&amp;M</v>
          </cell>
          <cell r="B1416" t="str">
            <v>Driscoll,Daniel C</v>
          </cell>
          <cell r="C1416">
            <v>16735</v>
          </cell>
          <cell r="D1416" t="str">
            <v>16735</v>
          </cell>
          <cell r="E1416" t="str">
            <v>Customer Operations Walpole</v>
          </cell>
          <cell r="F1416" t="str">
            <v>Electric Operations</v>
          </cell>
          <cell r="G1416" t="str">
            <v>Elect Maint &amp; Constr Walpole</v>
          </cell>
          <cell r="H1416" t="str">
            <v>120</v>
          </cell>
          <cell r="I1416" t="str">
            <v>MT</v>
          </cell>
          <cell r="J1416">
            <v>160988.66</v>
          </cell>
          <cell r="K1416">
            <v>625219.55000000005</v>
          </cell>
          <cell r="M1416">
            <v>4111.1099999999997</v>
          </cell>
        </row>
        <row r="1417">
          <cell r="A1417" t="str">
            <v>O&amp;M</v>
          </cell>
          <cell r="B1417" t="str">
            <v>Driscoll,Daniel C</v>
          </cell>
          <cell r="C1417">
            <v>16735</v>
          </cell>
          <cell r="D1417" t="str">
            <v>16735</v>
          </cell>
          <cell r="E1417" t="str">
            <v>Elect Maint &amp; Constr Walpole</v>
          </cell>
          <cell r="F1417" t="str">
            <v>Electric Operations</v>
          </cell>
          <cell r="G1417" t="str">
            <v>Elect Maint &amp; Constr Walpole</v>
          </cell>
          <cell r="H1417" t="str">
            <v>120</v>
          </cell>
          <cell r="I1417" t="str">
            <v>MT</v>
          </cell>
          <cell r="L1417">
            <v>553298.92000000004</v>
          </cell>
        </row>
        <row r="1418">
          <cell r="A1418" t="str">
            <v>O&amp;M</v>
          </cell>
          <cell r="B1418" t="str">
            <v>Driscoll,Daniel C</v>
          </cell>
          <cell r="C1418">
            <v>16735</v>
          </cell>
          <cell r="D1418" t="str">
            <v>16735</v>
          </cell>
          <cell r="E1418" t="str">
            <v>Customer Operations Walpole</v>
          </cell>
          <cell r="F1418" t="str">
            <v>Electric Operations</v>
          </cell>
          <cell r="G1418" t="str">
            <v>Elect Maint &amp; Constr Walpole</v>
          </cell>
          <cell r="H1418" t="str">
            <v>120</v>
          </cell>
          <cell r="I1418" t="str">
            <v>OT</v>
          </cell>
          <cell r="J1418">
            <v>721049.42</v>
          </cell>
          <cell r="K1418">
            <v>499243.73</v>
          </cell>
        </row>
        <row r="1419">
          <cell r="A1419" t="str">
            <v>O&amp;M</v>
          </cell>
          <cell r="B1419" t="str">
            <v>Driscoll,Daniel C</v>
          </cell>
          <cell r="C1419">
            <v>16735</v>
          </cell>
          <cell r="D1419" t="str">
            <v>16735</v>
          </cell>
          <cell r="E1419" t="str">
            <v>Elect Maint &amp; Constr Walpole</v>
          </cell>
          <cell r="F1419" t="str">
            <v>Electric Operations</v>
          </cell>
          <cell r="G1419" t="str">
            <v>Elect Maint &amp; Constr Walpole</v>
          </cell>
          <cell r="H1419" t="str">
            <v>120</v>
          </cell>
          <cell r="I1419" t="str">
            <v>OT</v>
          </cell>
          <cell r="L1419">
            <v>443066.53</v>
          </cell>
        </row>
        <row r="1420">
          <cell r="A1420" t="str">
            <v>O&amp;M</v>
          </cell>
          <cell r="B1420" t="str">
            <v>Driscoll,Daniel C</v>
          </cell>
          <cell r="C1420">
            <v>16735</v>
          </cell>
          <cell r="D1420" t="str">
            <v>16735</v>
          </cell>
          <cell r="E1420" t="str">
            <v>Customer Operations Walpole</v>
          </cell>
          <cell r="F1420" t="str">
            <v>Electric Operations</v>
          </cell>
          <cell r="G1420" t="str">
            <v>Elect Maint &amp; Constr Walpole</v>
          </cell>
          <cell r="H1420" t="str">
            <v>120</v>
          </cell>
          <cell r="I1420" t="str">
            <v>TT</v>
          </cell>
          <cell r="J1420">
            <v>97291.68</v>
          </cell>
          <cell r="K1420">
            <v>775080.02</v>
          </cell>
          <cell r="M1420">
            <v>278.66000000000003</v>
          </cell>
        </row>
        <row r="1421">
          <cell r="A1421" t="str">
            <v>O&amp;M</v>
          </cell>
          <cell r="B1421" t="str">
            <v>Driscoll,Daniel C</v>
          </cell>
          <cell r="C1421">
            <v>16735</v>
          </cell>
          <cell r="D1421" t="str">
            <v>16735</v>
          </cell>
          <cell r="E1421" t="str">
            <v>Elect Maint &amp; Constr Walpole</v>
          </cell>
          <cell r="F1421" t="str">
            <v>Electric Operations</v>
          </cell>
          <cell r="G1421" t="str">
            <v>Elect Maint &amp; Constr Walpole</v>
          </cell>
          <cell r="H1421" t="str">
            <v>120</v>
          </cell>
          <cell r="I1421" t="str">
            <v>TT</v>
          </cell>
          <cell r="L1421">
            <v>462514.06</v>
          </cell>
          <cell r="M1421">
            <v>-39410.660000000003</v>
          </cell>
        </row>
        <row r="1422">
          <cell r="A1422" t="str">
            <v>O&amp;M</v>
          </cell>
          <cell r="B1422" t="str">
            <v>Tzimorangas,John G</v>
          </cell>
          <cell r="C1422">
            <v>16740</v>
          </cell>
          <cell r="D1422" t="str">
            <v>16740</v>
          </cell>
          <cell r="E1422" t="str">
            <v>Customer Operations Mgr Yarm, Vineyard</v>
          </cell>
          <cell r="F1422" t="str">
            <v>Electric Operations</v>
          </cell>
          <cell r="G1422" t="str">
            <v>Sub Station Operations</v>
          </cell>
          <cell r="H1422" t="str">
            <v>120</v>
          </cell>
          <cell r="I1422" t="str">
            <v>BT</v>
          </cell>
          <cell r="J1422">
            <v>931.48</v>
          </cell>
          <cell r="M1422">
            <v>183.72</v>
          </cell>
        </row>
        <row r="1423">
          <cell r="A1423" t="str">
            <v>O&amp;M</v>
          </cell>
          <cell r="B1423" t="str">
            <v>Tzimorangas,John G</v>
          </cell>
          <cell r="C1423">
            <v>16740</v>
          </cell>
          <cell r="D1423" t="str">
            <v>16740</v>
          </cell>
          <cell r="E1423" t="str">
            <v>Station Operations/Station Construction Distribution NS</v>
          </cell>
          <cell r="F1423" t="str">
            <v>Electric Operations</v>
          </cell>
          <cell r="G1423" t="str">
            <v>Sub Station Operations</v>
          </cell>
          <cell r="H1423" t="str">
            <v>120</v>
          </cell>
          <cell r="I1423" t="str">
            <v>BT</v>
          </cell>
          <cell r="K1423">
            <v>73903.91</v>
          </cell>
        </row>
        <row r="1424">
          <cell r="A1424" t="str">
            <v>O&amp;M</v>
          </cell>
          <cell r="B1424" t="str">
            <v>Tzimorangas,John G</v>
          </cell>
          <cell r="C1424">
            <v>16740</v>
          </cell>
          <cell r="D1424" t="str">
            <v>16740</v>
          </cell>
          <cell r="E1424" t="str">
            <v>Sub Station Operations</v>
          </cell>
          <cell r="F1424" t="str">
            <v>Electric Operations</v>
          </cell>
          <cell r="G1424" t="str">
            <v>Sub Station Operations</v>
          </cell>
          <cell r="H1424" t="str">
            <v>120</v>
          </cell>
          <cell r="I1424" t="str">
            <v>BT</v>
          </cell>
          <cell r="L1424">
            <v>115476.69</v>
          </cell>
        </row>
        <row r="1425">
          <cell r="A1425" t="str">
            <v>CAP</v>
          </cell>
          <cell r="B1425" t="str">
            <v>Tzimorangas,John G</v>
          </cell>
          <cell r="C1425">
            <v>16740</v>
          </cell>
          <cell r="D1425" t="str">
            <v>16740</v>
          </cell>
          <cell r="E1425" t="str">
            <v>Customer Operations Mgr Yarm, Vineyard</v>
          </cell>
          <cell r="F1425" t="str">
            <v>Electric Operations</v>
          </cell>
          <cell r="G1425" t="str">
            <v>Sub Station Operations</v>
          </cell>
          <cell r="H1425" t="str">
            <v>120</v>
          </cell>
          <cell r="I1425" t="str">
            <v>CB</v>
          </cell>
          <cell r="J1425">
            <v>306.52</v>
          </cell>
        </row>
        <row r="1426">
          <cell r="A1426" t="str">
            <v>CAP</v>
          </cell>
          <cell r="B1426" t="str">
            <v>Tzimorangas,John G</v>
          </cell>
          <cell r="C1426">
            <v>16740</v>
          </cell>
          <cell r="D1426" t="str">
            <v>16740</v>
          </cell>
          <cell r="E1426" t="str">
            <v>Station Operations/Station Construction Distribution NS</v>
          </cell>
          <cell r="F1426" t="str">
            <v>Electric Operations</v>
          </cell>
          <cell r="G1426" t="str">
            <v>Sub Station Operations</v>
          </cell>
          <cell r="H1426" t="str">
            <v>120</v>
          </cell>
          <cell r="I1426" t="str">
            <v>CB</v>
          </cell>
          <cell r="K1426">
            <v>397252.45</v>
          </cell>
        </row>
        <row r="1427">
          <cell r="A1427" t="str">
            <v>CAP</v>
          </cell>
          <cell r="B1427" t="str">
            <v>Tzimorangas,John G</v>
          </cell>
          <cell r="C1427">
            <v>16740</v>
          </cell>
          <cell r="D1427" t="str">
            <v>16740</v>
          </cell>
          <cell r="E1427" t="str">
            <v>Sub Station Operations</v>
          </cell>
          <cell r="F1427" t="str">
            <v>Electric Operations</v>
          </cell>
          <cell r="G1427" t="str">
            <v>Sub Station Operations</v>
          </cell>
          <cell r="H1427" t="str">
            <v>120</v>
          </cell>
          <cell r="I1427" t="str">
            <v>CB</v>
          </cell>
          <cell r="L1427">
            <v>525370</v>
          </cell>
        </row>
        <row r="1428">
          <cell r="A1428" t="str">
            <v>CAP</v>
          </cell>
          <cell r="B1428" t="str">
            <v>Tzimorangas,John G</v>
          </cell>
          <cell r="C1428">
            <v>16740</v>
          </cell>
          <cell r="D1428" t="str">
            <v>16740</v>
          </cell>
          <cell r="E1428" t="str">
            <v>Customer Operations Mgr Yarm, Vineyard</v>
          </cell>
          <cell r="F1428" t="str">
            <v>Electric Operations</v>
          </cell>
          <cell r="G1428" t="str">
            <v>Sub Station Operations</v>
          </cell>
          <cell r="H1428" t="str">
            <v>120</v>
          </cell>
          <cell r="I1428" t="str">
            <v>CI</v>
          </cell>
          <cell r="J1428">
            <v>683.2</v>
          </cell>
        </row>
        <row r="1429">
          <cell r="A1429" t="str">
            <v>CAP</v>
          </cell>
          <cell r="B1429" t="str">
            <v>Tzimorangas,John G</v>
          </cell>
          <cell r="C1429">
            <v>16740</v>
          </cell>
          <cell r="D1429" t="str">
            <v>16740</v>
          </cell>
          <cell r="E1429" t="str">
            <v>Station Operations/Station Construction Distribution NS</v>
          </cell>
          <cell r="F1429" t="str">
            <v>Electric Operations</v>
          </cell>
          <cell r="G1429" t="str">
            <v>Sub Station Operations</v>
          </cell>
          <cell r="H1429" t="str">
            <v>120</v>
          </cell>
          <cell r="I1429" t="str">
            <v>CI</v>
          </cell>
          <cell r="K1429">
            <v>3496834.76</v>
          </cell>
        </row>
        <row r="1430">
          <cell r="A1430" t="str">
            <v>CAP</v>
          </cell>
          <cell r="B1430" t="str">
            <v>Tzimorangas,John G</v>
          </cell>
          <cell r="C1430">
            <v>16740</v>
          </cell>
          <cell r="D1430" t="str">
            <v>16740</v>
          </cell>
          <cell r="E1430" t="str">
            <v>Sub Station Operations</v>
          </cell>
          <cell r="F1430" t="str">
            <v>Electric Operations</v>
          </cell>
          <cell r="G1430" t="str">
            <v>Sub Station Operations</v>
          </cell>
          <cell r="H1430" t="str">
            <v>120</v>
          </cell>
          <cell r="I1430" t="str">
            <v>CI</v>
          </cell>
          <cell r="L1430">
            <v>12425609.730000002</v>
          </cell>
          <cell r="M1430">
            <v>24504.42</v>
          </cell>
        </row>
        <row r="1431">
          <cell r="A1431" t="str">
            <v>CAP</v>
          </cell>
          <cell r="B1431" t="str">
            <v>Tzimorangas,John G</v>
          </cell>
          <cell r="C1431">
            <v>16740</v>
          </cell>
          <cell r="D1431" t="str">
            <v>16740</v>
          </cell>
          <cell r="E1431" t="str">
            <v>Customer Operations Mgr Yarm, Vineyard</v>
          </cell>
          <cell r="F1431" t="str">
            <v>Electric Operations</v>
          </cell>
          <cell r="G1431" t="str">
            <v>Sub Station Operations</v>
          </cell>
          <cell r="H1431" t="str">
            <v>120</v>
          </cell>
          <cell r="I1431" t="str">
            <v>CL</v>
          </cell>
          <cell r="J1431">
            <v>696.63</v>
          </cell>
        </row>
        <row r="1432">
          <cell r="A1432" t="str">
            <v>CAP</v>
          </cell>
          <cell r="B1432" t="str">
            <v>Tzimorangas,John G</v>
          </cell>
          <cell r="C1432">
            <v>16740</v>
          </cell>
          <cell r="D1432" t="str">
            <v>16740</v>
          </cell>
          <cell r="E1432" t="str">
            <v>Station Operations/Station Construction Distribution NS</v>
          </cell>
          <cell r="F1432" t="str">
            <v>Electric Operations</v>
          </cell>
          <cell r="G1432" t="str">
            <v>Sub Station Operations</v>
          </cell>
          <cell r="H1432" t="str">
            <v>120</v>
          </cell>
          <cell r="I1432" t="str">
            <v>CL</v>
          </cell>
          <cell r="K1432">
            <v>905164.86</v>
          </cell>
        </row>
        <row r="1433">
          <cell r="A1433" t="str">
            <v>CAP</v>
          </cell>
          <cell r="B1433" t="str">
            <v>Tzimorangas,John G</v>
          </cell>
          <cell r="C1433">
            <v>16740</v>
          </cell>
          <cell r="D1433" t="str">
            <v>16740</v>
          </cell>
          <cell r="E1433" t="str">
            <v>Sub Station Operations</v>
          </cell>
          <cell r="F1433" t="str">
            <v>Electric Operations</v>
          </cell>
          <cell r="G1433" t="str">
            <v>Sub Station Operations</v>
          </cell>
          <cell r="H1433" t="str">
            <v>120</v>
          </cell>
          <cell r="I1433" t="str">
            <v>CL</v>
          </cell>
          <cell r="L1433">
            <v>1197916.75</v>
          </cell>
          <cell r="M1433">
            <v>-32.01</v>
          </cell>
        </row>
        <row r="1434">
          <cell r="A1434" t="str">
            <v>CAP</v>
          </cell>
          <cell r="B1434" t="str">
            <v>Tzimorangas,John G</v>
          </cell>
          <cell r="C1434">
            <v>16740</v>
          </cell>
          <cell r="D1434" t="str">
            <v>16740</v>
          </cell>
          <cell r="E1434" t="str">
            <v>Station Operations/Station Construction Distribution NS</v>
          </cell>
          <cell r="F1434" t="str">
            <v>Electric Operations</v>
          </cell>
          <cell r="G1434" t="str">
            <v>Sub Station Operations</v>
          </cell>
          <cell r="H1434" t="str">
            <v>120</v>
          </cell>
          <cell r="I1434" t="str">
            <v>CM</v>
          </cell>
          <cell r="K1434">
            <v>248958.21</v>
          </cell>
        </row>
        <row r="1435">
          <cell r="A1435" t="str">
            <v>CAP</v>
          </cell>
          <cell r="B1435" t="str">
            <v>Tzimorangas,John G</v>
          </cell>
          <cell r="C1435">
            <v>16740</v>
          </cell>
          <cell r="D1435" t="str">
            <v>16740</v>
          </cell>
          <cell r="E1435" t="str">
            <v>Sub Station Operations</v>
          </cell>
          <cell r="F1435" t="str">
            <v>Electric Operations</v>
          </cell>
          <cell r="G1435" t="str">
            <v>Sub Station Operations</v>
          </cell>
          <cell r="H1435" t="str">
            <v>120</v>
          </cell>
          <cell r="I1435" t="str">
            <v>CM</v>
          </cell>
          <cell r="L1435">
            <v>551168.23</v>
          </cell>
          <cell r="M1435">
            <v>2752.94</v>
          </cell>
        </row>
        <row r="1436">
          <cell r="A1436" t="str">
            <v>CAP</v>
          </cell>
          <cell r="B1436" t="str">
            <v>Tzimorangas,John G</v>
          </cell>
          <cell r="C1436">
            <v>16740</v>
          </cell>
          <cell r="D1436" t="str">
            <v>16740</v>
          </cell>
          <cell r="E1436" t="str">
            <v>Station Operations/Station Construction Distribution NS</v>
          </cell>
          <cell r="F1436" t="str">
            <v>Electric Operations</v>
          </cell>
          <cell r="G1436" t="str">
            <v>Sub Station Operations</v>
          </cell>
          <cell r="H1436" t="str">
            <v>120</v>
          </cell>
          <cell r="I1436" t="str">
            <v>CO</v>
          </cell>
          <cell r="K1436">
            <v>-538.69000000000005</v>
          </cell>
        </row>
        <row r="1437">
          <cell r="A1437" t="str">
            <v>CAP</v>
          </cell>
          <cell r="B1437" t="str">
            <v>Tzimorangas,John G</v>
          </cell>
          <cell r="C1437">
            <v>16740</v>
          </cell>
          <cell r="D1437" t="str">
            <v>16740</v>
          </cell>
          <cell r="E1437" t="str">
            <v>Sub Station Operations</v>
          </cell>
          <cell r="F1437" t="str">
            <v>Electric Operations</v>
          </cell>
          <cell r="G1437" t="str">
            <v>Sub Station Operations</v>
          </cell>
          <cell r="H1437" t="str">
            <v>120</v>
          </cell>
          <cell r="I1437" t="str">
            <v>CO</v>
          </cell>
          <cell r="L1437">
            <v>196004.59</v>
          </cell>
        </row>
        <row r="1438">
          <cell r="A1438" t="str">
            <v>CAP</v>
          </cell>
          <cell r="B1438" t="str">
            <v>Tzimorangas,John G</v>
          </cell>
          <cell r="C1438">
            <v>16740</v>
          </cell>
          <cell r="D1438" t="str">
            <v>16740</v>
          </cell>
          <cell r="E1438" t="str">
            <v>Customer Operations Mgr Yarm, Vineyard</v>
          </cell>
          <cell r="F1438" t="str">
            <v>Electric Operations</v>
          </cell>
          <cell r="G1438" t="str">
            <v>Sub Station Operations</v>
          </cell>
          <cell r="H1438" t="str">
            <v>120</v>
          </cell>
          <cell r="I1438" t="str">
            <v>CT</v>
          </cell>
          <cell r="J1438">
            <v>425.77</v>
          </cell>
        </row>
        <row r="1439">
          <cell r="A1439" t="str">
            <v>CAP</v>
          </cell>
          <cell r="B1439" t="str">
            <v>Tzimorangas,John G</v>
          </cell>
          <cell r="C1439">
            <v>16740</v>
          </cell>
          <cell r="D1439" t="str">
            <v>16740</v>
          </cell>
          <cell r="E1439" t="str">
            <v>Station Operations/Station Construction Distribution NS</v>
          </cell>
          <cell r="F1439" t="str">
            <v>Electric Operations</v>
          </cell>
          <cell r="G1439" t="str">
            <v>Sub Station Operations</v>
          </cell>
          <cell r="H1439" t="str">
            <v>120</v>
          </cell>
          <cell r="I1439" t="str">
            <v>CT</v>
          </cell>
          <cell r="K1439">
            <v>553120.14</v>
          </cell>
        </row>
        <row r="1440">
          <cell r="A1440" t="str">
            <v>CAP</v>
          </cell>
          <cell r="B1440" t="str">
            <v>Tzimorangas,John G</v>
          </cell>
          <cell r="C1440">
            <v>16740</v>
          </cell>
          <cell r="D1440" t="str">
            <v>16740</v>
          </cell>
          <cell r="E1440" t="str">
            <v>Sub Station Operations</v>
          </cell>
          <cell r="F1440" t="str">
            <v>Electric Operations</v>
          </cell>
          <cell r="G1440" t="str">
            <v>Sub Station Operations</v>
          </cell>
          <cell r="H1440" t="str">
            <v>120</v>
          </cell>
          <cell r="I1440" t="str">
            <v>CT</v>
          </cell>
          <cell r="L1440">
            <v>654918.86</v>
          </cell>
        </row>
        <row r="1441">
          <cell r="A1441" t="str">
            <v>O&amp;M</v>
          </cell>
          <cell r="B1441" t="str">
            <v>Tzimorangas,John G</v>
          </cell>
          <cell r="C1441">
            <v>16740</v>
          </cell>
          <cell r="D1441" t="str">
            <v>16740</v>
          </cell>
          <cell r="E1441" t="str">
            <v>Customer Operations Mgr Yarm, Vineyard</v>
          </cell>
          <cell r="F1441" t="str">
            <v>Electric Operations</v>
          </cell>
          <cell r="G1441" t="str">
            <v>Sub Station Operations</v>
          </cell>
          <cell r="H1441" t="str">
            <v>120</v>
          </cell>
          <cell r="I1441" t="str">
            <v>IT</v>
          </cell>
          <cell r="J1441">
            <v>19.46</v>
          </cell>
        </row>
        <row r="1442">
          <cell r="A1442" t="str">
            <v>O&amp;M</v>
          </cell>
          <cell r="B1442" t="str">
            <v>Tzimorangas,John G</v>
          </cell>
          <cell r="C1442">
            <v>16740</v>
          </cell>
          <cell r="D1442" t="str">
            <v>16740</v>
          </cell>
          <cell r="E1442" t="str">
            <v>Station Operations/Station Construction Distribution NS</v>
          </cell>
          <cell r="F1442" t="str">
            <v>Electric Operations</v>
          </cell>
          <cell r="G1442" t="str">
            <v>Sub Station Operations</v>
          </cell>
          <cell r="H1442" t="str">
            <v>120</v>
          </cell>
          <cell r="I1442" t="str">
            <v>IT</v>
          </cell>
          <cell r="K1442">
            <v>25881.119999999999</v>
          </cell>
        </row>
        <row r="1443">
          <cell r="A1443" t="str">
            <v>O&amp;M</v>
          </cell>
          <cell r="B1443" t="str">
            <v>Tzimorangas,John G</v>
          </cell>
          <cell r="C1443">
            <v>16740</v>
          </cell>
          <cell r="D1443" t="str">
            <v>16740</v>
          </cell>
          <cell r="E1443" t="str">
            <v>Sub Station Operations</v>
          </cell>
          <cell r="F1443" t="str">
            <v>Electric Operations</v>
          </cell>
          <cell r="G1443" t="str">
            <v>Sub Station Operations</v>
          </cell>
          <cell r="H1443" t="str">
            <v>120</v>
          </cell>
          <cell r="I1443" t="str">
            <v>IT</v>
          </cell>
          <cell r="L1443">
            <v>164617.62</v>
          </cell>
        </row>
        <row r="1444">
          <cell r="A1444" t="str">
            <v>O&amp;M</v>
          </cell>
          <cell r="B1444" t="str">
            <v>Tzimorangas,John G</v>
          </cell>
          <cell r="C1444">
            <v>16740</v>
          </cell>
          <cell r="D1444" t="str">
            <v>16740</v>
          </cell>
          <cell r="E1444" t="str">
            <v>Customer Operations Mgr Yarm, Vineyard</v>
          </cell>
          <cell r="F1444" t="str">
            <v>Electric Operations</v>
          </cell>
          <cell r="G1444" t="str">
            <v>Sub Station Operations</v>
          </cell>
          <cell r="H1444" t="str">
            <v>120</v>
          </cell>
          <cell r="I1444" t="str">
            <v>LT</v>
          </cell>
          <cell r="J1444">
            <v>2371.63</v>
          </cell>
        </row>
        <row r="1445">
          <cell r="A1445" t="str">
            <v>O&amp;M</v>
          </cell>
          <cell r="B1445" t="str">
            <v>Tzimorangas,John G</v>
          </cell>
          <cell r="C1445">
            <v>16740</v>
          </cell>
          <cell r="D1445" t="str">
            <v>16740</v>
          </cell>
          <cell r="E1445" t="str">
            <v>Station Operations/Station Construction Distribution NS</v>
          </cell>
          <cell r="F1445" t="str">
            <v>Electric Operations</v>
          </cell>
          <cell r="G1445" t="str">
            <v>Sub Station Operations</v>
          </cell>
          <cell r="H1445" t="str">
            <v>120</v>
          </cell>
          <cell r="I1445" t="str">
            <v>LT</v>
          </cell>
          <cell r="K1445">
            <v>215238.73</v>
          </cell>
        </row>
        <row r="1446">
          <cell r="A1446" t="str">
            <v>O&amp;M</v>
          </cell>
          <cell r="B1446" t="str">
            <v>Tzimorangas,John G</v>
          </cell>
          <cell r="C1446">
            <v>16740</v>
          </cell>
          <cell r="D1446" t="str">
            <v>16740</v>
          </cell>
          <cell r="E1446" t="str">
            <v>Sub Station Operations</v>
          </cell>
          <cell r="F1446" t="str">
            <v>Electric Operations</v>
          </cell>
          <cell r="G1446" t="str">
            <v>Sub Station Operations</v>
          </cell>
          <cell r="H1446" t="str">
            <v>120</v>
          </cell>
          <cell r="I1446" t="str">
            <v>LT</v>
          </cell>
          <cell r="L1446">
            <v>265083.18</v>
          </cell>
        </row>
        <row r="1447">
          <cell r="A1447" t="str">
            <v>O&amp;M</v>
          </cell>
          <cell r="B1447" t="str">
            <v>Tzimorangas,John G</v>
          </cell>
          <cell r="C1447">
            <v>16740</v>
          </cell>
          <cell r="D1447" t="str">
            <v>16740</v>
          </cell>
          <cell r="E1447" t="str">
            <v>Sub Station Operations</v>
          </cell>
          <cell r="F1447" t="str">
            <v>Electric Operations</v>
          </cell>
          <cell r="G1447" t="str">
            <v>Sub Station Operations</v>
          </cell>
          <cell r="H1447" t="str">
            <v>120</v>
          </cell>
          <cell r="I1447" t="str">
            <v>MT</v>
          </cell>
          <cell r="L1447">
            <v>1762.95</v>
          </cell>
        </row>
        <row r="1448">
          <cell r="A1448" t="str">
            <v>O&amp;M</v>
          </cell>
          <cell r="B1448" t="str">
            <v>Tzimorangas,John G</v>
          </cell>
          <cell r="C1448">
            <v>16740</v>
          </cell>
          <cell r="D1448" t="str">
            <v>16740</v>
          </cell>
          <cell r="E1448" t="str">
            <v>Station Operations/Station Construction Distribution NS</v>
          </cell>
          <cell r="F1448" t="str">
            <v>Electric Operations</v>
          </cell>
          <cell r="G1448" t="str">
            <v>Sub Station Operations</v>
          </cell>
          <cell r="H1448" t="str">
            <v>120</v>
          </cell>
          <cell r="I1448" t="str">
            <v>OT</v>
          </cell>
          <cell r="K1448">
            <v>156071.78</v>
          </cell>
        </row>
        <row r="1449">
          <cell r="A1449" t="str">
            <v>O&amp;M</v>
          </cell>
          <cell r="B1449" t="str">
            <v>Tzimorangas,John G</v>
          </cell>
          <cell r="C1449">
            <v>16740</v>
          </cell>
          <cell r="D1449" t="str">
            <v>16740</v>
          </cell>
          <cell r="E1449" t="str">
            <v>Sub Station Operations</v>
          </cell>
          <cell r="F1449" t="str">
            <v>Electric Operations</v>
          </cell>
          <cell r="G1449" t="str">
            <v>Sub Station Operations</v>
          </cell>
          <cell r="H1449" t="str">
            <v>120</v>
          </cell>
          <cell r="I1449" t="str">
            <v>OT</v>
          </cell>
          <cell r="L1449">
            <v>63040.09</v>
          </cell>
        </row>
        <row r="1450">
          <cell r="A1450" t="str">
            <v>O&amp;M</v>
          </cell>
          <cell r="B1450" t="str">
            <v>Tzimorangas,John G</v>
          </cell>
          <cell r="C1450">
            <v>16740</v>
          </cell>
          <cell r="D1450" t="str">
            <v>16740</v>
          </cell>
          <cell r="E1450" t="str">
            <v>Customer Operations Mgr Yarm, Vineyard</v>
          </cell>
          <cell r="F1450" t="str">
            <v>Electric Operations</v>
          </cell>
          <cell r="G1450" t="str">
            <v>Sub Station Operations</v>
          </cell>
          <cell r="H1450" t="str">
            <v>120</v>
          </cell>
          <cell r="I1450" t="str">
            <v>TT</v>
          </cell>
          <cell r="J1450">
            <v>426.56</v>
          </cell>
          <cell r="M1450">
            <v>381.7</v>
          </cell>
        </row>
        <row r="1451">
          <cell r="A1451" t="str">
            <v>O&amp;M</v>
          </cell>
          <cell r="B1451" t="str">
            <v>Tzimorangas,John G</v>
          </cell>
          <cell r="C1451">
            <v>16740</v>
          </cell>
          <cell r="D1451" t="str">
            <v>16740</v>
          </cell>
          <cell r="E1451" t="str">
            <v>Station Operations/Station Construction Distribution NS</v>
          </cell>
          <cell r="F1451" t="str">
            <v>Electric Operations</v>
          </cell>
          <cell r="G1451" t="str">
            <v>Sub Station Operations</v>
          </cell>
          <cell r="H1451" t="str">
            <v>120</v>
          </cell>
          <cell r="I1451" t="str">
            <v>TT</v>
          </cell>
          <cell r="K1451">
            <v>6678.35</v>
          </cell>
        </row>
        <row r="1452">
          <cell r="A1452" t="str">
            <v>O&amp;M</v>
          </cell>
          <cell r="B1452" t="str">
            <v>Tzimorangas,John G</v>
          </cell>
          <cell r="C1452">
            <v>16740</v>
          </cell>
          <cell r="D1452" t="str">
            <v>16740</v>
          </cell>
          <cell r="E1452" t="str">
            <v>Sub Station Operations</v>
          </cell>
          <cell r="F1452" t="str">
            <v>Electric Operations</v>
          </cell>
          <cell r="G1452" t="str">
            <v>Sub Station Operations</v>
          </cell>
          <cell r="H1452" t="str">
            <v>120</v>
          </cell>
          <cell r="I1452" t="str">
            <v>TT</v>
          </cell>
          <cell r="L1452">
            <v>5132.66</v>
          </cell>
        </row>
        <row r="1453">
          <cell r="A1453" t="str">
            <v>O&amp;M</v>
          </cell>
          <cell r="B1453" t="str">
            <v>Sullivan,Stephen T</v>
          </cell>
          <cell r="C1453">
            <v>16745</v>
          </cell>
          <cell r="D1453" t="str">
            <v>16745</v>
          </cell>
          <cell r="E1453" t="str">
            <v>Customer Operations Vineyard/VH</v>
          </cell>
          <cell r="F1453" t="str">
            <v>Electric Operations</v>
          </cell>
          <cell r="G1453" t="str">
            <v>Elect Maint &amp; Constr Southern Div</v>
          </cell>
          <cell r="H1453" t="str">
            <v>120</v>
          </cell>
          <cell r="I1453" t="str">
            <v>BT</v>
          </cell>
          <cell r="J1453">
            <v>138355.57</v>
          </cell>
          <cell r="K1453">
            <v>39053.980000000003</v>
          </cell>
        </row>
        <row r="1454">
          <cell r="A1454" t="str">
            <v>O&amp;M</v>
          </cell>
          <cell r="B1454" t="str">
            <v>Sullivan,Stephen T</v>
          </cell>
          <cell r="C1454">
            <v>16745</v>
          </cell>
          <cell r="D1454" t="str">
            <v>16745</v>
          </cell>
          <cell r="E1454" t="str">
            <v>Elect Maint &amp; Constr Southern Div</v>
          </cell>
          <cell r="F1454" t="str">
            <v>Electric Operations</v>
          </cell>
          <cell r="G1454" t="str">
            <v>Elect Maint &amp; Constr Southern Div</v>
          </cell>
          <cell r="H1454" t="str">
            <v>120</v>
          </cell>
          <cell r="I1454" t="str">
            <v>BT</v>
          </cell>
          <cell r="L1454">
            <v>579.12</v>
          </cell>
        </row>
        <row r="1455">
          <cell r="A1455" t="str">
            <v>CAP</v>
          </cell>
          <cell r="B1455" t="str">
            <v>Sullivan,Stephen T</v>
          </cell>
          <cell r="C1455">
            <v>16745</v>
          </cell>
          <cell r="D1455" t="str">
            <v>16745</v>
          </cell>
          <cell r="E1455" t="str">
            <v>Customer Operations Vineyard/VH</v>
          </cell>
          <cell r="F1455" t="str">
            <v>Electric Operations</v>
          </cell>
          <cell r="G1455" t="str">
            <v>Elect Maint &amp; Constr Southern Div</v>
          </cell>
          <cell r="H1455" t="str">
            <v>120</v>
          </cell>
          <cell r="I1455" t="str">
            <v>CB</v>
          </cell>
          <cell r="J1455">
            <v>-852.61</v>
          </cell>
          <cell r="M1455">
            <v>514836.62</v>
          </cell>
        </row>
        <row r="1456">
          <cell r="A1456" t="str">
            <v>CAP</v>
          </cell>
          <cell r="B1456" t="str">
            <v>Sullivan,Stephen T</v>
          </cell>
          <cell r="C1456">
            <v>16745</v>
          </cell>
          <cell r="D1456" t="str">
            <v>16745</v>
          </cell>
          <cell r="E1456" t="str">
            <v>Distribution Operations Vineyard/VH</v>
          </cell>
          <cell r="F1456" t="str">
            <v>Electric Operations</v>
          </cell>
          <cell r="G1456" t="str">
            <v>Elect Maint &amp; Constr Southern Div</v>
          </cell>
          <cell r="H1456" t="str">
            <v>120</v>
          </cell>
          <cell r="I1456" t="str">
            <v>CB</v>
          </cell>
          <cell r="K1456">
            <v>26957.67</v>
          </cell>
          <cell r="M1456">
            <v>918.46</v>
          </cell>
        </row>
        <row r="1457">
          <cell r="A1457" t="str">
            <v>CAP</v>
          </cell>
          <cell r="B1457" t="str">
            <v>Sullivan,Stephen T</v>
          </cell>
          <cell r="C1457">
            <v>16745</v>
          </cell>
          <cell r="D1457" t="str">
            <v>16745</v>
          </cell>
          <cell r="E1457" t="str">
            <v>Elect Maint &amp; Constr Southern Div</v>
          </cell>
          <cell r="F1457" t="str">
            <v>Electric Operations</v>
          </cell>
          <cell r="G1457" t="str">
            <v>Elect Maint &amp; Constr Southern Div</v>
          </cell>
          <cell r="H1457" t="str">
            <v>120</v>
          </cell>
          <cell r="I1457" t="str">
            <v>CB</v>
          </cell>
          <cell r="L1457">
            <v>1006.21</v>
          </cell>
          <cell r="M1457">
            <v>665122.61</v>
          </cell>
        </row>
        <row r="1458">
          <cell r="A1458" t="str">
            <v>CAP</v>
          </cell>
          <cell r="B1458" t="str">
            <v>Sullivan,Stephen T</v>
          </cell>
          <cell r="C1458">
            <v>16745</v>
          </cell>
          <cell r="D1458" t="str">
            <v>16745</v>
          </cell>
          <cell r="E1458" t="str">
            <v>Customer Operations Vineyard/VH</v>
          </cell>
          <cell r="F1458" t="str">
            <v>Electric Operations</v>
          </cell>
          <cell r="G1458" t="str">
            <v>Elect Maint &amp; Constr Southern Div</v>
          </cell>
          <cell r="H1458" t="str">
            <v>120</v>
          </cell>
          <cell r="I1458" t="str">
            <v>CI</v>
          </cell>
          <cell r="J1458">
            <v>618.12</v>
          </cell>
        </row>
        <row r="1459">
          <cell r="A1459" t="str">
            <v>CAP</v>
          </cell>
          <cell r="B1459" t="str">
            <v>Sullivan,Stephen T</v>
          </cell>
          <cell r="C1459">
            <v>16745</v>
          </cell>
          <cell r="D1459" t="str">
            <v>16745</v>
          </cell>
          <cell r="E1459" t="str">
            <v>Distribution Operations Vineyard/VH</v>
          </cell>
          <cell r="F1459" t="str">
            <v>Electric Operations</v>
          </cell>
          <cell r="G1459" t="str">
            <v>Elect Maint &amp; Constr Southern Div</v>
          </cell>
          <cell r="H1459" t="str">
            <v>120</v>
          </cell>
          <cell r="I1459" t="str">
            <v>CI</v>
          </cell>
          <cell r="K1459">
            <v>56607.72</v>
          </cell>
          <cell r="M1459">
            <v>1660.04</v>
          </cell>
        </row>
        <row r="1460">
          <cell r="A1460" t="str">
            <v>CAP</v>
          </cell>
          <cell r="B1460" t="str">
            <v>Sullivan,Stephen T</v>
          </cell>
          <cell r="C1460">
            <v>16745</v>
          </cell>
          <cell r="D1460" t="str">
            <v>16745</v>
          </cell>
          <cell r="E1460" t="str">
            <v>Elect Maint &amp; Constr Southern Div</v>
          </cell>
          <cell r="F1460" t="str">
            <v>Electric Operations</v>
          </cell>
          <cell r="G1460" t="str">
            <v>Elect Maint &amp; Constr Southern Div</v>
          </cell>
          <cell r="H1460" t="str">
            <v>120</v>
          </cell>
          <cell r="I1460" t="str">
            <v>CI</v>
          </cell>
          <cell r="L1460">
            <v>32236.48</v>
          </cell>
        </row>
        <row r="1461">
          <cell r="A1461" t="str">
            <v>CAP</v>
          </cell>
          <cell r="B1461" t="str">
            <v>Sullivan,Stephen T</v>
          </cell>
          <cell r="C1461">
            <v>16745</v>
          </cell>
          <cell r="D1461" t="str">
            <v>16745</v>
          </cell>
          <cell r="E1461" t="str">
            <v>Customer Operations Vineyard/VH</v>
          </cell>
          <cell r="F1461" t="str">
            <v>Electric Operations</v>
          </cell>
          <cell r="G1461" t="str">
            <v>Elect Maint &amp; Constr Southern Div</v>
          </cell>
          <cell r="H1461" t="str">
            <v>120</v>
          </cell>
          <cell r="I1461" t="str">
            <v>CL</v>
          </cell>
          <cell r="J1461">
            <v>-1938.69</v>
          </cell>
        </row>
        <row r="1462">
          <cell r="A1462" t="str">
            <v>CAP</v>
          </cell>
          <cell r="B1462" t="str">
            <v>Sullivan,Stephen T</v>
          </cell>
          <cell r="C1462">
            <v>16745</v>
          </cell>
          <cell r="D1462" t="str">
            <v>16745</v>
          </cell>
          <cell r="E1462" t="str">
            <v>Distribution Operations Vineyard/VH</v>
          </cell>
          <cell r="F1462" t="str">
            <v>Electric Operations</v>
          </cell>
          <cell r="G1462" t="str">
            <v>Elect Maint &amp; Constr Southern Div</v>
          </cell>
          <cell r="H1462" t="str">
            <v>120</v>
          </cell>
          <cell r="I1462" t="str">
            <v>CL</v>
          </cell>
          <cell r="K1462">
            <v>60698.43</v>
          </cell>
        </row>
        <row r="1463">
          <cell r="A1463" t="str">
            <v>CAP</v>
          </cell>
          <cell r="B1463" t="str">
            <v>Sullivan,Stephen T</v>
          </cell>
          <cell r="C1463">
            <v>16745</v>
          </cell>
          <cell r="D1463" t="str">
            <v>16745</v>
          </cell>
          <cell r="E1463" t="str">
            <v>Elect Maint &amp; Constr Southern Div</v>
          </cell>
          <cell r="F1463" t="str">
            <v>Electric Operations</v>
          </cell>
          <cell r="G1463" t="str">
            <v>Elect Maint &amp; Constr Southern Div</v>
          </cell>
          <cell r="H1463" t="str">
            <v>120</v>
          </cell>
          <cell r="I1463" t="str">
            <v>CL</v>
          </cell>
          <cell r="L1463">
            <v>2286.9499999999998</v>
          </cell>
        </row>
        <row r="1464">
          <cell r="A1464" t="str">
            <v>CAP</v>
          </cell>
          <cell r="B1464" t="str">
            <v>Sullivan,Stephen T</v>
          </cell>
          <cell r="C1464">
            <v>16745</v>
          </cell>
          <cell r="D1464" t="str">
            <v>16745</v>
          </cell>
          <cell r="E1464" t="str">
            <v>Elect Maint &amp; Constr Southern Div</v>
          </cell>
          <cell r="F1464" t="str">
            <v>Electric Operations</v>
          </cell>
          <cell r="G1464" t="str">
            <v>Elect Maint &amp; Constr Southern Div</v>
          </cell>
          <cell r="H1464" t="str">
            <v>120</v>
          </cell>
          <cell r="I1464" t="str">
            <v>CM</v>
          </cell>
        </row>
        <row r="1465">
          <cell r="A1465" t="str">
            <v>CAP</v>
          </cell>
          <cell r="B1465" t="str">
            <v>Sullivan,Stephen T</v>
          </cell>
          <cell r="C1465">
            <v>16745</v>
          </cell>
          <cell r="D1465" t="str">
            <v>16745</v>
          </cell>
          <cell r="E1465" t="str">
            <v>Distribution Operations Vineyard/VH</v>
          </cell>
          <cell r="F1465" t="str">
            <v>Electric Operations</v>
          </cell>
          <cell r="G1465" t="str">
            <v>Elect Maint &amp; Constr Southern Div</v>
          </cell>
          <cell r="H1465" t="str">
            <v>120</v>
          </cell>
          <cell r="I1465" t="str">
            <v>CO</v>
          </cell>
          <cell r="K1465">
            <v>-200</v>
          </cell>
        </row>
        <row r="1466">
          <cell r="A1466" t="str">
            <v>CAP</v>
          </cell>
          <cell r="B1466" t="str">
            <v>Sullivan,Stephen T</v>
          </cell>
          <cell r="C1466">
            <v>16745</v>
          </cell>
          <cell r="D1466" t="str">
            <v>16745</v>
          </cell>
          <cell r="E1466" t="str">
            <v>Elect Maint &amp; Constr Southern Div</v>
          </cell>
          <cell r="F1466" t="str">
            <v>Electric Operations</v>
          </cell>
          <cell r="G1466" t="str">
            <v>Elect Maint &amp; Constr Southern Div</v>
          </cell>
          <cell r="H1466" t="str">
            <v>120</v>
          </cell>
          <cell r="I1466" t="str">
            <v>CO</v>
          </cell>
          <cell r="L1466">
            <v>-93651.63</v>
          </cell>
        </row>
        <row r="1467">
          <cell r="A1467" t="str">
            <v>CAP</v>
          </cell>
          <cell r="B1467" t="str">
            <v>Sullivan,Stephen T</v>
          </cell>
          <cell r="C1467">
            <v>16745</v>
          </cell>
          <cell r="D1467" t="str">
            <v>16745</v>
          </cell>
          <cell r="E1467" t="str">
            <v>Customer Operations Vineyard/VH</v>
          </cell>
          <cell r="F1467" t="str">
            <v>Electric Operations</v>
          </cell>
          <cell r="G1467" t="str">
            <v>Elect Maint &amp; Constr Southern Div</v>
          </cell>
          <cell r="H1467" t="str">
            <v>120</v>
          </cell>
          <cell r="I1467" t="str">
            <v>CT</v>
          </cell>
          <cell r="J1467">
            <v>-106.2</v>
          </cell>
        </row>
        <row r="1468">
          <cell r="A1468" t="str">
            <v>CAP</v>
          </cell>
          <cell r="B1468" t="str">
            <v>Sullivan,Stephen T</v>
          </cell>
          <cell r="C1468">
            <v>16745</v>
          </cell>
          <cell r="D1468" t="str">
            <v>16745</v>
          </cell>
          <cell r="E1468" t="str">
            <v>Distribution Operations Vineyard/VH</v>
          </cell>
          <cell r="F1468" t="str">
            <v>Electric Operations</v>
          </cell>
          <cell r="G1468" t="str">
            <v>Elect Maint &amp; Constr Southern Div</v>
          </cell>
          <cell r="H1468" t="str">
            <v>120</v>
          </cell>
          <cell r="I1468" t="str">
            <v>CT</v>
          </cell>
          <cell r="K1468">
            <v>6065.94</v>
          </cell>
        </row>
        <row r="1469">
          <cell r="A1469" t="str">
            <v>CAP</v>
          </cell>
          <cell r="B1469" t="str">
            <v>Sullivan,Stephen T</v>
          </cell>
          <cell r="C1469">
            <v>16745</v>
          </cell>
          <cell r="D1469" t="str">
            <v>16745</v>
          </cell>
          <cell r="E1469" t="str">
            <v>Elect Maint &amp; Constr Southern Div</v>
          </cell>
          <cell r="F1469" t="str">
            <v>Electric Operations</v>
          </cell>
          <cell r="G1469" t="str">
            <v>Elect Maint &amp; Constr Southern Div</v>
          </cell>
          <cell r="H1469" t="str">
            <v>120</v>
          </cell>
          <cell r="I1469" t="str">
            <v>CT</v>
          </cell>
          <cell r="L1469">
            <v>766.94</v>
          </cell>
          <cell r="M1469">
            <v>-1107453.75</v>
          </cell>
        </row>
        <row r="1470">
          <cell r="A1470" t="str">
            <v>O&amp;M</v>
          </cell>
          <cell r="B1470" t="str">
            <v>Sullivan,Stephen T</v>
          </cell>
          <cell r="C1470">
            <v>16745</v>
          </cell>
          <cell r="D1470" t="str">
            <v>16745</v>
          </cell>
          <cell r="E1470" t="str">
            <v>Customer Operations Vineyard/VH</v>
          </cell>
          <cell r="F1470" t="str">
            <v>Electric Operations</v>
          </cell>
          <cell r="G1470" t="str">
            <v>Elect Maint &amp; Constr Southern Div</v>
          </cell>
          <cell r="H1470" t="str">
            <v>120</v>
          </cell>
          <cell r="I1470" t="str">
            <v>IT</v>
          </cell>
          <cell r="J1470">
            <v>22939.98</v>
          </cell>
          <cell r="K1470">
            <v>29597.82</v>
          </cell>
        </row>
        <row r="1471">
          <cell r="A1471" t="str">
            <v>O&amp;M</v>
          </cell>
          <cell r="B1471" t="str">
            <v>Sullivan,Stephen T</v>
          </cell>
          <cell r="C1471">
            <v>16745</v>
          </cell>
          <cell r="D1471" t="str">
            <v>16745</v>
          </cell>
          <cell r="E1471" t="str">
            <v>Elect Maint &amp; Constr Southern Div</v>
          </cell>
          <cell r="F1471" t="str">
            <v>Electric Operations</v>
          </cell>
          <cell r="G1471" t="str">
            <v>Elect Maint &amp; Constr Southern Div</v>
          </cell>
          <cell r="H1471" t="str">
            <v>120</v>
          </cell>
          <cell r="I1471" t="str">
            <v>IT</v>
          </cell>
          <cell r="L1471">
            <v>17545.349999999999</v>
          </cell>
        </row>
        <row r="1472">
          <cell r="A1472" t="str">
            <v>O&amp;M</v>
          </cell>
          <cell r="B1472" t="str">
            <v>Sullivan,Stephen T</v>
          </cell>
          <cell r="C1472">
            <v>16745</v>
          </cell>
          <cell r="D1472" t="str">
            <v>16745</v>
          </cell>
          <cell r="E1472" t="str">
            <v>Customer Operations Vineyard/VH</v>
          </cell>
          <cell r="F1472" t="str">
            <v>Electric Operations</v>
          </cell>
          <cell r="G1472" t="str">
            <v>Elect Maint &amp; Constr Southern Div</v>
          </cell>
          <cell r="H1472" t="str">
            <v>120</v>
          </cell>
          <cell r="I1472" t="str">
            <v>LT</v>
          </cell>
          <cell r="J1472">
            <v>405450.42</v>
          </cell>
          <cell r="K1472">
            <v>112498.92</v>
          </cell>
        </row>
        <row r="1473">
          <cell r="A1473" t="str">
            <v>O&amp;M</v>
          </cell>
          <cell r="B1473" t="str">
            <v>Sullivan,Stephen T</v>
          </cell>
          <cell r="C1473">
            <v>16745</v>
          </cell>
          <cell r="D1473" t="str">
            <v>16745</v>
          </cell>
          <cell r="E1473" t="str">
            <v>Elect Maint &amp; Constr Southern Div</v>
          </cell>
          <cell r="F1473" t="str">
            <v>Electric Operations</v>
          </cell>
          <cell r="G1473" t="str">
            <v>Elect Maint &amp; Constr Southern Div</v>
          </cell>
          <cell r="H1473" t="str">
            <v>120</v>
          </cell>
          <cell r="I1473" t="str">
            <v>LT</v>
          </cell>
          <cell r="L1473">
            <v>1381.32</v>
          </cell>
        </row>
        <row r="1474">
          <cell r="A1474" t="str">
            <v>O&amp;M</v>
          </cell>
          <cell r="B1474" t="str">
            <v>Sullivan,Stephen T</v>
          </cell>
          <cell r="C1474">
            <v>16745</v>
          </cell>
          <cell r="D1474" t="str">
            <v>16745</v>
          </cell>
          <cell r="E1474" t="str">
            <v>Customer Operations Vineyard/VH</v>
          </cell>
          <cell r="F1474" t="str">
            <v>Electric Operations</v>
          </cell>
          <cell r="G1474" t="str">
            <v>Elect Maint &amp; Constr Southern Div</v>
          </cell>
          <cell r="H1474" t="str">
            <v>120</v>
          </cell>
          <cell r="I1474" t="str">
            <v>MT</v>
          </cell>
          <cell r="K1474">
            <v>186.13</v>
          </cell>
        </row>
        <row r="1475">
          <cell r="A1475" t="str">
            <v>O&amp;M</v>
          </cell>
          <cell r="B1475" t="str">
            <v>Sullivan,Stephen T</v>
          </cell>
          <cell r="C1475">
            <v>16745</v>
          </cell>
          <cell r="D1475" t="str">
            <v>16745</v>
          </cell>
          <cell r="E1475" t="str">
            <v>Elect Maint &amp; Constr Southern Div</v>
          </cell>
          <cell r="F1475" t="str">
            <v>Electric Operations</v>
          </cell>
          <cell r="G1475" t="str">
            <v>Elect Maint &amp; Constr Southern Div</v>
          </cell>
          <cell r="H1475" t="str">
            <v>120</v>
          </cell>
          <cell r="I1475" t="str">
            <v>MT</v>
          </cell>
          <cell r="L1475">
            <v>39.36</v>
          </cell>
        </row>
        <row r="1476">
          <cell r="A1476" t="str">
            <v>O&amp;M</v>
          </cell>
          <cell r="B1476" t="str">
            <v>Sullivan,Stephen T</v>
          </cell>
          <cell r="C1476">
            <v>16745</v>
          </cell>
          <cell r="D1476" t="str">
            <v>16745</v>
          </cell>
          <cell r="E1476" t="str">
            <v>Customer Operations Vineyard/VH</v>
          </cell>
          <cell r="F1476" t="str">
            <v>Electric Operations</v>
          </cell>
          <cell r="G1476" t="str">
            <v>Elect Maint &amp; Constr Southern Div</v>
          </cell>
          <cell r="H1476" t="str">
            <v>120</v>
          </cell>
          <cell r="I1476" t="str">
            <v>OT</v>
          </cell>
          <cell r="J1476">
            <v>23877.79</v>
          </cell>
          <cell r="K1476">
            <v>-47452.959999999999</v>
          </cell>
        </row>
        <row r="1477">
          <cell r="A1477" t="str">
            <v>O&amp;M</v>
          </cell>
          <cell r="B1477" t="str">
            <v>Sullivan,Stephen T</v>
          </cell>
          <cell r="C1477">
            <v>16745</v>
          </cell>
          <cell r="D1477" t="str">
            <v>16745</v>
          </cell>
          <cell r="E1477" t="str">
            <v>Elect Maint &amp; Constr Southern Div</v>
          </cell>
          <cell r="F1477" t="str">
            <v>Electric Operations</v>
          </cell>
          <cell r="G1477" t="str">
            <v>Elect Maint &amp; Constr Southern Div</v>
          </cell>
          <cell r="H1477" t="str">
            <v>120</v>
          </cell>
          <cell r="I1477" t="str">
            <v>OT</v>
          </cell>
          <cell r="L1477">
            <v>-120150.33</v>
          </cell>
        </row>
        <row r="1478">
          <cell r="A1478" t="str">
            <v>O&amp;M</v>
          </cell>
          <cell r="B1478" t="str">
            <v>Sullivan,Stephen T</v>
          </cell>
          <cell r="C1478">
            <v>16745</v>
          </cell>
          <cell r="D1478" t="str">
            <v>16745</v>
          </cell>
          <cell r="E1478" t="str">
            <v>Customer Operations Vineyard/VH</v>
          </cell>
          <cell r="F1478" t="str">
            <v>Electric Operations</v>
          </cell>
          <cell r="G1478" t="str">
            <v>Elect Maint &amp; Constr Southern Div</v>
          </cell>
          <cell r="H1478" t="str">
            <v>120</v>
          </cell>
          <cell r="I1478" t="str">
            <v>TT</v>
          </cell>
          <cell r="J1478">
            <v>39402.720000000001</v>
          </cell>
          <cell r="K1478">
            <v>23479.42</v>
          </cell>
        </row>
        <row r="1479">
          <cell r="A1479" t="str">
            <v>O&amp;M</v>
          </cell>
          <cell r="B1479" t="str">
            <v>Sullivan,Stephen T</v>
          </cell>
          <cell r="C1479">
            <v>16745</v>
          </cell>
          <cell r="D1479" t="str">
            <v>16745</v>
          </cell>
          <cell r="E1479" t="str">
            <v>Elect Maint &amp; Constr Southern Div</v>
          </cell>
          <cell r="F1479" t="str">
            <v>Electric Operations</v>
          </cell>
          <cell r="G1479" t="str">
            <v>Elect Maint &amp; Constr Southern Div</v>
          </cell>
          <cell r="H1479" t="str">
            <v>120</v>
          </cell>
          <cell r="I1479" t="str">
            <v>TT</v>
          </cell>
          <cell r="L1479">
            <v>551.09</v>
          </cell>
        </row>
        <row r="1480">
          <cell r="A1480" t="str">
            <v>O&amp;M</v>
          </cell>
          <cell r="C1480">
            <v>16750</v>
          </cell>
          <cell r="D1480" t="str">
            <v>16750</v>
          </cell>
          <cell r="E1480" t="str">
            <v>Customer Ops Mgr Plymouth</v>
          </cell>
          <cell r="H1480" t="str">
            <v>120</v>
          </cell>
          <cell r="I1480" t="str">
            <v>BT</v>
          </cell>
          <cell r="K1480">
            <v>41.4</v>
          </cell>
        </row>
        <row r="1481">
          <cell r="A1481" t="str">
            <v>CAP</v>
          </cell>
          <cell r="C1481">
            <v>16750</v>
          </cell>
          <cell r="D1481" t="str">
            <v>16750</v>
          </cell>
          <cell r="E1481" t="str">
            <v>Customer Ops Mgr Plymouth</v>
          </cell>
          <cell r="H1481" t="str">
            <v>120</v>
          </cell>
          <cell r="I1481" t="str">
            <v>CB</v>
          </cell>
          <cell r="J1481">
            <v>75.92</v>
          </cell>
          <cell r="K1481">
            <v>204.22</v>
          </cell>
        </row>
        <row r="1482">
          <cell r="A1482" t="str">
            <v>CAP</v>
          </cell>
          <cell r="C1482">
            <v>16750</v>
          </cell>
          <cell r="D1482" t="str">
            <v>16750</v>
          </cell>
          <cell r="E1482" t="str">
            <v>Customer Ops Mgr Plymouth</v>
          </cell>
          <cell r="H1482" t="str">
            <v>120</v>
          </cell>
          <cell r="I1482" t="str">
            <v>CI</v>
          </cell>
          <cell r="J1482">
            <v>524.86</v>
          </cell>
          <cell r="M1482">
            <v>866210</v>
          </cell>
        </row>
        <row r="1483">
          <cell r="A1483" t="str">
            <v>CAP</v>
          </cell>
          <cell r="C1483">
            <v>16750</v>
          </cell>
          <cell r="D1483" t="str">
            <v>16750</v>
          </cell>
          <cell r="E1483" t="str">
            <v>Customer Ops Mgr Plymouth</v>
          </cell>
          <cell r="H1483" t="str">
            <v>120</v>
          </cell>
          <cell r="I1483" t="str">
            <v>CL</v>
          </cell>
          <cell r="J1483">
            <v>172.57</v>
          </cell>
          <cell r="K1483">
            <v>464.16</v>
          </cell>
          <cell r="M1483">
            <v>87.6</v>
          </cell>
        </row>
        <row r="1484">
          <cell r="A1484" t="str">
            <v>CAP</v>
          </cell>
          <cell r="C1484">
            <v>16750</v>
          </cell>
          <cell r="D1484" t="str">
            <v>16750</v>
          </cell>
          <cell r="E1484" t="str">
            <v>Customer Ops Mgr Plymouth</v>
          </cell>
          <cell r="H1484" t="str">
            <v>120</v>
          </cell>
          <cell r="I1484" t="str">
            <v>CM</v>
          </cell>
          <cell r="K1484">
            <v>994.65</v>
          </cell>
        </row>
        <row r="1485">
          <cell r="A1485" t="str">
            <v>CAP</v>
          </cell>
          <cell r="C1485">
            <v>16750</v>
          </cell>
          <cell r="D1485" t="str">
            <v>16750</v>
          </cell>
          <cell r="E1485" t="str">
            <v>Customer Ops Mgr Plymouth</v>
          </cell>
          <cell r="H1485" t="str">
            <v>120</v>
          </cell>
          <cell r="I1485" t="str">
            <v>CO</v>
          </cell>
          <cell r="K1485">
            <v>-146100</v>
          </cell>
        </row>
        <row r="1486">
          <cell r="A1486" t="str">
            <v>CAP</v>
          </cell>
          <cell r="C1486">
            <v>16750</v>
          </cell>
          <cell r="D1486" t="str">
            <v>16750</v>
          </cell>
          <cell r="E1486" t="str">
            <v>Customer Ops Mgr Plymouth</v>
          </cell>
          <cell r="H1486" t="str">
            <v>120</v>
          </cell>
          <cell r="I1486" t="str">
            <v>CT</v>
          </cell>
          <cell r="K1486">
            <v>989.99</v>
          </cell>
        </row>
        <row r="1487">
          <cell r="A1487" t="str">
            <v>O&amp;M</v>
          </cell>
          <cell r="C1487">
            <v>16750</v>
          </cell>
          <cell r="D1487" t="str">
            <v>16750</v>
          </cell>
          <cell r="E1487" t="str">
            <v>Customer Ops Mgr Plymouth</v>
          </cell>
          <cell r="H1487" t="str">
            <v>120</v>
          </cell>
          <cell r="I1487" t="str">
            <v>LT</v>
          </cell>
          <cell r="K1487">
            <v>118.29</v>
          </cell>
        </row>
        <row r="1488">
          <cell r="A1488" t="str">
            <v>O&amp;M</v>
          </cell>
          <cell r="C1488">
            <v>16750</v>
          </cell>
          <cell r="D1488" t="str">
            <v>16750</v>
          </cell>
          <cell r="E1488" t="str">
            <v>Customer Ops Mgr Plymouth</v>
          </cell>
          <cell r="H1488" t="str">
            <v>120</v>
          </cell>
          <cell r="I1488" t="str">
            <v>MT</v>
          </cell>
          <cell r="J1488">
            <v>0</v>
          </cell>
        </row>
        <row r="1489">
          <cell r="A1489" t="str">
            <v>O&amp;M</v>
          </cell>
          <cell r="C1489">
            <v>16750</v>
          </cell>
          <cell r="D1489" t="str">
            <v>16750</v>
          </cell>
          <cell r="E1489" t="str">
            <v>Customer Ops Mgr Plymouth</v>
          </cell>
          <cell r="H1489" t="str">
            <v>120</v>
          </cell>
          <cell r="I1489" t="str">
            <v>TT</v>
          </cell>
          <cell r="J1489">
            <v>315.11</v>
          </cell>
        </row>
        <row r="1490">
          <cell r="A1490" t="str">
            <v>O&amp;M</v>
          </cell>
          <cell r="B1490" t="str">
            <v>Sullivan,Stephen T</v>
          </cell>
          <cell r="C1490">
            <v>16755</v>
          </cell>
          <cell r="D1490" t="str">
            <v>16755</v>
          </cell>
          <cell r="E1490" t="str">
            <v>Customer Operations Plymouth</v>
          </cell>
          <cell r="F1490" t="str">
            <v>Electric Operations</v>
          </cell>
          <cell r="G1490" t="str">
            <v>Elect Maint &amp; Constr Plymouth</v>
          </cell>
          <cell r="H1490" t="str">
            <v>120</v>
          </cell>
          <cell r="I1490" t="str">
            <v>BT</v>
          </cell>
          <cell r="J1490">
            <v>205963.41</v>
          </cell>
          <cell r="K1490">
            <v>51747.519999999997</v>
          </cell>
        </row>
        <row r="1491">
          <cell r="A1491" t="str">
            <v>O&amp;M</v>
          </cell>
          <cell r="B1491" t="str">
            <v>Sullivan,Stephen T</v>
          </cell>
          <cell r="C1491">
            <v>16755</v>
          </cell>
          <cell r="D1491" t="str">
            <v>16755</v>
          </cell>
          <cell r="E1491" t="str">
            <v>Elect Maint &amp; Constr Plymouth</v>
          </cell>
          <cell r="F1491" t="str">
            <v>Electric Operations</v>
          </cell>
          <cell r="G1491" t="str">
            <v>Elect Maint &amp; Constr Plymouth</v>
          </cell>
          <cell r="H1491" t="str">
            <v>120</v>
          </cell>
          <cell r="I1491" t="str">
            <v>BT</v>
          </cell>
          <cell r="L1491">
            <v>21880.3</v>
          </cell>
        </row>
        <row r="1492">
          <cell r="A1492" t="str">
            <v>CAP</v>
          </cell>
          <cell r="B1492" t="str">
            <v>Sullivan,Stephen T</v>
          </cell>
          <cell r="C1492">
            <v>16755</v>
          </cell>
          <cell r="D1492" t="str">
            <v>16755</v>
          </cell>
          <cell r="E1492" t="str">
            <v>Distribution Operations Plymouth</v>
          </cell>
          <cell r="F1492" t="str">
            <v>Electric Operations</v>
          </cell>
          <cell r="G1492" t="str">
            <v>Elect Maint &amp; Constr Plymouth</v>
          </cell>
          <cell r="H1492" t="str">
            <v>120</v>
          </cell>
          <cell r="I1492" t="str">
            <v>CB</v>
          </cell>
          <cell r="K1492">
            <v>2451.52</v>
          </cell>
          <cell r="M1492">
            <v>6263.03</v>
          </cell>
        </row>
        <row r="1493">
          <cell r="A1493" t="str">
            <v>CAP</v>
          </cell>
          <cell r="B1493" t="str">
            <v>Sullivan,Stephen T</v>
          </cell>
          <cell r="C1493">
            <v>16755</v>
          </cell>
          <cell r="D1493" t="str">
            <v>16755</v>
          </cell>
          <cell r="E1493" t="str">
            <v>Elect Maint &amp; Constr Plymouth</v>
          </cell>
          <cell r="F1493" t="str">
            <v>Electric Operations</v>
          </cell>
          <cell r="G1493" t="str">
            <v>Elect Maint &amp; Constr Plymouth</v>
          </cell>
          <cell r="H1493" t="str">
            <v>120</v>
          </cell>
          <cell r="I1493" t="str">
            <v>CB</v>
          </cell>
          <cell r="L1493">
            <v>1228.0899999999999</v>
          </cell>
          <cell r="M1493">
            <v>48666</v>
          </cell>
        </row>
        <row r="1494">
          <cell r="A1494" t="str">
            <v>CAP</v>
          </cell>
          <cell r="B1494" t="str">
            <v>Sullivan,Stephen T</v>
          </cell>
          <cell r="C1494">
            <v>16755</v>
          </cell>
          <cell r="D1494" t="str">
            <v>16755</v>
          </cell>
          <cell r="E1494" t="str">
            <v>Distribution Operations Plymouth</v>
          </cell>
          <cell r="F1494" t="str">
            <v>Electric Operations</v>
          </cell>
          <cell r="G1494" t="str">
            <v>Elect Maint &amp; Constr Plymouth</v>
          </cell>
          <cell r="H1494" t="str">
            <v>120</v>
          </cell>
          <cell r="I1494" t="str">
            <v>CI</v>
          </cell>
          <cell r="K1494">
            <v>135889.74</v>
          </cell>
        </row>
        <row r="1495">
          <cell r="A1495" t="str">
            <v>CAP</v>
          </cell>
          <cell r="B1495" t="str">
            <v>Sullivan,Stephen T</v>
          </cell>
          <cell r="C1495">
            <v>16755</v>
          </cell>
          <cell r="D1495" t="str">
            <v>16755</v>
          </cell>
          <cell r="E1495" t="str">
            <v>Elect Maint &amp; Constr Plymouth</v>
          </cell>
          <cell r="F1495" t="str">
            <v>Electric Operations</v>
          </cell>
          <cell r="G1495" t="str">
            <v>Elect Maint &amp; Constr Plymouth</v>
          </cell>
          <cell r="H1495" t="str">
            <v>120</v>
          </cell>
          <cell r="I1495" t="str">
            <v>CI</v>
          </cell>
          <cell r="L1495">
            <v>61362.86</v>
          </cell>
        </row>
        <row r="1496">
          <cell r="A1496" t="str">
            <v>CAP</v>
          </cell>
          <cell r="B1496" t="str">
            <v>Sullivan,Stephen T</v>
          </cell>
          <cell r="C1496">
            <v>16755</v>
          </cell>
          <cell r="D1496" t="str">
            <v>16755</v>
          </cell>
          <cell r="E1496" t="str">
            <v>Distribution Operations Plymouth</v>
          </cell>
          <cell r="F1496" t="str">
            <v>Electric Operations</v>
          </cell>
          <cell r="G1496" t="str">
            <v>Elect Maint &amp; Constr Plymouth</v>
          </cell>
          <cell r="H1496" t="str">
            <v>120</v>
          </cell>
          <cell r="I1496" t="str">
            <v>CL</v>
          </cell>
          <cell r="K1496">
            <v>5550.61</v>
          </cell>
          <cell r="M1496">
            <v>120</v>
          </cell>
        </row>
        <row r="1497">
          <cell r="A1497" t="str">
            <v>CAP</v>
          </cell>
          <cell r="B1497" t="str">
            <v>Sullivan,Stephen T</v>
          </cell>
          <cell r="C1497">
            <v>16755</v>
          </cell>
          <cell r="D1497" t="str">
            <v>16755</v>
          </cell>
          <cell r="E1497" t="str">
            <v>Elect Maint &amp; Constr Plymouth</v>
          </cell>
          <cell r="F1497" t="str">
            <v>Electric Operations</v>
          </cell>
          <cell r="G1497" t="str">
            <v>Elect Maint &amp; Constr Plymouth</v>
          </cell>
          <cell r="H1497" t="str">
            <v>120</v>
          </cell>
          <cell r="I1497" t="str">
            <v>CL</v>
          </cell>
          <cell r="L1497">
            <v>2894.28</v>
          </cell>
        </row>
        <row r="1498">
          <cell r="A1498" t="str">
            <v>CAP</v>
          </cell>
          <cell r="B1498" t="str">
            <v>Sullivan,Stephen T</v>
          </cell>
          <cell r="C1498">
            <v>16755</v>
          </cell>
          <cell r="D1498" t="str">
            <v>16755</v>
          </cell>
          <cell r="E1498" t="str">
            <v>Distribution Operations Plymouth</v>
          </cell>
          <cell r="F1498" t="str">
            <v>Electric Operations</v>
          </cell>
          <cell r="G1498" t="str">
            <v>Elect Maint &amp; Constr Plymouth</v>
          </cell>
          <cell r="H1498" t="str">
            <v>120</v>
          </cell>
          <cell r="I1498" t="str">
            <v>CM</v>
          </cell>
          <cell r="K1498">
            <v>1569.45</v>
          </cell>
          <cell r="M1498">
            <v>533.12</v>
          </cell>
        </row>
        <row r="1499">
          <cell r="A1499" t="str">
            <v>CAP</v>
          </cell>
          <cell r="B1499" t="str">
            <v>Sullivan,Stephen T</v>
          </cell>
          <cell r="C1499">
            <v>16755</v>
          </cell>
          <cell r="D1499" t="str">
            <v>16755</v>
          </cell>
          <cell r="E1499" t="str">
            <v>Elect Maint &amp; Constr Plymouth</v>
          </cell>
          <cell r="F1499" t="str">
            <v>Electric Operations</v>
          </cell>
          <cell r="G1499" t="str">
            <v>Elect Maint &amp; Constr Plymouth</v>
          </cell>
          <cell r="H1499" t="str">
            <v>120</v>
          </cell>
          <cell r="I1499" t="str">
            <v>CM</v>
          </cell>
          <cell r="L1499">
            <v>7501.21</v>
          </cell>
        </row>
        <row r="1500">
          <cell r="A1500" t="str">
            <v>CAP</v>
          </cell>
          <cell r="B1500" t="str">
            <v>Sullivan,Stephen T</v>
          </cell>
          <cell r="C1500">
            <v>16755</v>
          </cell>
          <cell r="D1500" t="str">
            <v>16755</v>
          </cell>
          <cell r="E1500" t="str">
            <v>Distribution Operations Plymouth</v>
          </cell>
          <cell r="F1500" t="str">
            <v>Electric Operations</v>
          </cell>
          <cell r="G1500" t="str">
            <v>Elect Maint &amp; Constr Plymouth</v>
          </cell>
          <cell r="H1500" t="str">
            <v>120</v>
          </cell>
          <cell r="I1500" t="str">
            <v>CO</v>
          </cell>
          <cell r="K1500">
            <v>-3391</v>
          </cell>
        </row>
        <row r="1501">
          <cell r="A1501" t="str">
            <v>CAP</v>
          </cell>
          <cell r="B1501" t="str">
            <v>Sullivan,Stephen T</v>
          </cell>
          <cell r="C1501">
            <v>16755</v>
          </cell>
          <cell r="D1501" t="str">
            <v>16755</v>
          </cell>
          <cell r="E1501" t="str">
            <v>Elect Maint &amp; Constr Plymouth</v>
          </cell>
          <cell r="F1501" t="str">
            <v>Electric Operations</v>
          </cell>
          <cell r="G1501" t="str">
            <v>Elect Maint &amp; Constr Plymouth</v>
          </cell>
          <cell r="H1501" t="str">
            <v>120</v>
          </cell>
          <cell r="I1501" t="str">
            <v>CO</v>
          </cell>
          <cell r="L1501">
            <v>-83315.86</v>
          </cell>
          <cell r="M1501">
            <v>-2820</v>
          </cell>
        </row>
        <row r="1502">
          <cell r="A1502" t="str">
            <v>CAP</v>
          </cell>
          <cell r="B1502" t="str">
            <v>Sullivan,Stephen T</v>
          </cell>
          <cell r="C1502">
            <v>16755</v>
          </cell>
          <cell r="D1502" t="str">
            <v>16755</v>
          </cell>
          <cell r="E1502" t="str">
            <v>Distribution Operations Plymouth</v>
          </cell>
          <cell r="F1502" t="str">
            <v>Electric Operations</v>
          </cell>
          <cell r="G1502" t="str">
            <v>Elect Maint &amp; Constr Plymouth</v>
          </cell>
          <cell r="H1502" t="str">
            <v>120</v>
          </cell>
          <cell r="I1502" t="str">
            <v>CT</v>
          </cell>
          <cell r="K1502">
            <v>556.02</v>
          </cell>
        </row>
        <row r="1503">
          <cell r="A1503" t="str">
            <v>CAP</v>
          </cell>
          <cell r="B1503" t="str">
            <v>Sullivan,Stephen T</v>
          </cell>
          <cell r="C1503">
            <v>16755</v>
          </cell>
          <cell r="D1503" t="str">
            <v>16755</v>
          </cell>
          <cell r="E1503" t="str">
            <v>Elect Maint &amp; Constr Plymouth</v>
          </cell>
          <cell r="F1503" t="str">
            <v>Electric Operations</v>
          </cell>
          <cell r="G1503" t="str">
            <v>Elect Maint &amp; Constr Plymouth</v>
          </cell>
          <cell r="H1503" t="str">
            <v>120</v>
          </cell>
          <cell r="I1503" t="str">
            <v>CT</v>
          </cell>
          <cell r="L1503">
            <v>1552.5</v>
          </cell>
        </row>
        <row r="1504">
          <cell r="A1504" t="str">
            <v>O&amp;M</v>
          </cell>
          <cell r="B1504" t="str">
            <v>Sullivan,Stephen T</v>
          </cell>
          <cell r="C1504">
            <v>16755</v>
          </cell>
          <cell r="D1504" t="str">
            <v>16755</v>
          </cell>
          <cell r="E1504" t="str">
            <v>Customer Operations Plymouth</v>
          </cell>
          <cell r="F1504" t="str">
            <v>Electric Operations</v>
          </cell>
          <cell r="G1504" t="str">
            <v>Elect Maint &amp; Constr Plymouth</v>
          </cell>
          <cell r="H1504" t="str">
            <v>120</v>
          </cell>
          <cell r="I1504" t="str">
            <v>IT</v>
          </cell>
          <cell r="J1504">
            <v>15300.37</v>
          </cell>
          <cell r="K1504">
            <v>45752.18</v>
          </cell>
        </row>
        <row r="1505">
          <cell r="A1505" t="str">
            <v>O&amp;M</v>
          </cell>
          <cell r="B1505" t="str">
            <v>Sullivan,Stephen T</v>
          </cell>
          <cell r="C1505">
            <v>16755</v>
          </cell>
          <cell r="D1505" t="str">
            <v>16755</v>
          </cell>
          <cell r="E1505" t="str">
            <v>Elect Maint &amp; Constr Plymouth</v>
          </cell>
          <cell r="F1505" t="str">
            <v>Electric Operations</v>
          </cell>
          <cell r="G1505" t="str">
            <v>Elect Maint &amp; Constr Plymouth</v>
          </cell>
          <cell r="H1505" t="str">
            <v>120</v>
          </cell>
          <cell r="I1505" t="str">
            <v>IT</v>
          </cell>
          <cell r="L1505">
            <v>45928.18</v>
          </cell>
        </row>
        <row r="1506">
          <cell r="A1506" t="str">
            <v>O&amp;M</v>
          </cell>
          <cell r="B1506" t="str">
            <v>Sullivan,Stephen T</v>
          </cell>
          <cell r="C1506">
            <v>16755</v>
          </cell>
          <cell r="D1506" t="str">
            <v>16755</v>
          </cell>
          <cell r="E1506" t="str">
            <v>Customer Operations Plymouth</v>
          </cell>
          <cell r="F1506" t="str">
            <v>Electric Operations</v>
          </cell>
          <cell r="G1506" t="str">
            <v>Elect Maint &amp; Constr Plymouth</v>
          </cell>
          <cell r="H1506" t="str">
            <v>120</v>
          </cell>
          <cell r="I1506" t="str">
            <v>LT</v>
          </cell>
          <cell r="J1506">
            <v>620322.03</v>
          </cell>
          <cell r="K1506">
            <v>147367.39000000001</v>
          </cell>
          <cell r="M1506">
            <v>1114.95</v>
          </cell>
        </row>
        <row r="1507">
          <cell r="A1507" t="str">
            <v>O&amp;M</v>
          </cell>
          <cell r="B1507" t="str">
            <v>Sullivan,Stephen T</v>
          </cell>
          <cell r="C1507">
            <v>16755</v>
          </cell>
          <cell r="D1507" t="str">
            <v>16755</v>
          </cell>
          <cell r="E1507" t="str">
            <v>Elect Maint &amp; Constr Plymouth</v>
          </cell>
          <cell r="F1507" t="str">
            <v>Electric Operations</v>
          </cell>
          <cell r="G1507" t="str">
            <v>Elect Maint &amp; Constr Plymouth</v>
          </cell>
          <cell r="H1507" t="str">
            <v>120</v>
          </cell>
          <cell r="I1507" t="str">
            <v>LT</v>
          </cell>
          <cell r="L1507">
            <v>61440.57</v>
          </cell>
          <cell r="M1507">
            <v>9.9</v>
          </cell>
        </row>
        <row r="1508">
          <cell r="A1508" t="str">
            <v>O&amp;M</v>
          </cell>
          <cell r="B1508" t="str">
            <v>Sullivan,Stephen T</v>
          </cell>
          <cell r="C1508">
            <v>16755</v>
          </cell>
          <cell r="D1508" t="str">
            <v>16755</v>
          </cell>
          <cell r="E1508" t="str">
            <v>Customer Operations Plymouth</v>
          </cell>
          <cell r="F1508" t="str">
            <v>Electric Operations</v>
          </cell>
          <cell r="G1508" t="str">
            <v>Elect Maint &amp; Constr Plymouth</v>
          </cell>
          <cell r="H1508" t="str">
            <v>120</v>
          </cell>
          <cell r="I1508" t="str">
            <v>MT</v>
          </cell>
          <cell r="K1508">
            <v>6675.62</v>
          </cell>
        </row>
        <row r="1509">
          <cell r="A1509" t="str">
            <v>O&amp;M</v>
          </cell>
          <cell r="B1509" t="str">
            <v>Sullivan,Stephen T</v>
          </cell>
          <cell r="C1509">
            <v>16755</v>
          </cell>
          <cell r="D1509" t="str">
            <v>16755</v>
          </cell>
          <cell r="E1509" t="str">
            <v>Elect Maint &amp; Constr Plymouth</v>
          </cell>
          <cell r="F1509" t="str">
            <v>Electric Operations</v>
          </cell>
          <cell r="G1509" t="str">
            <v>Elect Maint &amp; Constr Plymouth</v>
          </cell>
          <cell r="H1509" t="str">
            <v>120</v>
          </cell>
          <cell r="I1509" t="str">
            <v>MT</v>
          </cell>
          <cell r="L1509">
            <v>2098.19</v>
          </cell>
        </row>
        <row r="1510">
          <cell r="A1510" t="str">
            <v>O&amp;M</v>
          </cell>
          <cell r="B1510" t="str">
            <v>Sullivan,Stephen T</v>
          </cell>
          <cell r="C1510">
            <v>16755</v>
          </cell>
          <cell r="D1510" t="str">
            <v>16755</v>
          </cell>
          <cell r="E1510" t="str">
            <v>Customer Operations Plymouth</v>
          </cell>
          <cell r="F1510" t="str">
            <v>Electric Operations</v>
          </cell>
          <cell r="G1510" t="str">
            <v>Elect Maint &amp; Constr Plymouth</v>
          </cell>
          <cell r="H1510" t="str">
            <v>120</v>
          </cell>
          <cell r="I1510" t="str">
            <v>OT</v>
          </cell>
          <cell r="J1510">
            <v>22860.22</v>
          </cell>
          <cell r="K1510">
            <v>-20049.05</v>
          </cell>
        </row>
        <row r="1511">
          <cell r="A1511" t="str">
            <v>O&amp;M</v>
          </cell>
          <cell r="B1511" t="str">
            <v>Sullivan,Stephen T</v>
          </cell>
          <cell r="C1511">
            <v>16755</v>
          </cell>
          <cell r="D1511" t="str">
            <v>16755</v>
          </cell>
          <cell r="E1511" t="str">
            <v>Elect Maint &amp; Constr Plymouth</v>
          </cell>
          <cell r="F1511" t="str">
            <v>Electric Operations</v>
          </cell>
          <cell r="G1511" t="str">
            <v>Elect Maint &amp; Constr Plymouth</v>
          </cell>
          <cell r="H1511" t="str">
            <v>120</v>
          </cell>
          <cell r="I1511" t="str">
            <v>OT</v>
          </cell>
          <cell r="L1511">
            <v>-58992.5</v>
          </cell>
        </row>
        <row r="1512">
          <cell r="A1512" t="str">
            <v>O&amp;M</v>
          </cell>
          <cell r="B1512" t="str">
            <v>Sullivan,Stephen T</v>
          </cell>
          <cell r="C1512">
            <v>16755</v>
          </cell>
          <cell r="D1512" t="str">
            <v>16755</v>
          </cell>
          <cell r="E1512" t="str">
            <v>Customer Operations Plymouth</v>
          </cell>
          <cell r="F1512" t="str">
            <v>Electric Operations</v>
          </cell>
          <cell r="G1512" t="str">
            <v>Elect Maint &amp; Constr Plymouth</v>
          </cell>
          <cell r="H1512" t="str">
            <v>120</v>
          </cell>
          <cell r="I1512" t="str">
            <v>TT</v>
          </cell>
          <cell r="J1512">
            <v>7925.46</v>
          </cell>
          <cell r="K1512">
            <v>5201.75</v>
          </cell>
        </row>
        <row r="1513">
          <cell r="A1513" t="str">
            <v>O&amp;M</v>
          </cell>
          <cell r="B1513" t="str">
            <v>Sullivan,Stephen T</v>
          </cell>
          <cell r="C1513">
            <v>16755</v>
          </cell>
          <cell r="D1513" t="str">
            <v>16755</v>
          </cell>
          <cell r="E1513" t="str">
            <v>Elect Maint &amp; Constr Plymouth</v>
          </cell>
          <cell r="F1513" t="str">
            <v>Electric Operations</v>
          </cell>
          <cell r="G1513" t="str">
            <v>Elect Maint &amp; Constr Plymouth</v>
          </cell>
          <cell r="H1513" t="str">
            <v>120</v>
          </cell>
          <cell r="I1513" t="str">
            <v>TT</v>
          </cell>
          <cell r="L1513">
            <v>3655.29</v>
          </cell>
        </row>
        <row r="1514">
          <cell r="A1514" t="str">
            <v>O&amp;M</v>
          </cell>
          <cell r="B1514" t="str">
            <v>Tzimorangas,John G</v>
          </cell>
          <cell r="C1514">
            <v>16760</v>
          </cell>
          <cell r="D1514" t="str">
            <v>16760</v>
          </cell>
          <cell r="E1514" t="str">
            <v>Station Construction Transmission NSTAR</v>
          </cell>
          <cell r="F1514" t="str">
            <v>Electric Operations</v>
          </cell>
          <cell r="G1514" t="str">
            <v>Station Construction Transmission NSTAR</v>
          </cell>
          <cell r="H1514" t="str">
            <v>120</v>
          </cell>
          <cell r="I1514" t="str">
            <v>BT</v>
          </cell>
          <cell r="K1514">
            <v>3497.28</v>
          </cell>
          <cell r="L1514">
            <v>139.35</v>
          </cell>
        </row>
        <row r="1515">
          <cell r="A1515" t="str">
            <v>CAP</v>
          </cell>
          <cell r="B1515" t="str">
            <v>Tzimorangas,John G</v>
          </cell>
          <cell r="C1515">
            <v>16760</v>
          </cell>
          <cell r="D1515" t="str">
            <v>16760</v>
          </cell>
          <cell r="E1515" t="str">
            <v>Station Construction Transmission NSTAR</v>
          </cell>
          <cell r="F1515" t="str">
            <v>Electric Operations</v>
          </cell>
          <cell r="G1515" t="str">
            <v>Station Construction Transmission NSTAR</v>
          </cell>
          <cell r="H1515" t="str">
            <v>120</v>
          </cell>
          <cell r="I1515" t="str">
            <v>CB</v>
          </cell>
          <cell r="K1515">
            <v>111395.93</v>
          </cell>
          <cell r="L1515">
            <v>105002.25</v>
          </cell>
          <cell r="M1515">
            <v>2952.6</v>
          </cell>
        </row>
        <row r="1516">
          <cell r="A1516" t="str">
            <v>CAP</v>
          </cell>
          <cell r="B1516" t="str">
            <v>Tzimorangas,John G</v>
          </cell>
          <cell r="C1516">
            <v>16760</v>
          </cell>
          <cell r="D1516" t="str">
            <v>16760</v>
          </cell>
          <cell r="E1516" t="str">
            <v>Station Construction Transmission NSTAR</v>
          </cell>
          <cell r="F1516" t="str">
            <v>Electric Operations</v>
          </cell>
          <cell r="G1516" t="str">
            <v>Station Construction Transmission NSTAR</v>
          </cell>
          <cell r="H1516" t="str">
            <v>120</v>
          </cell>
          <cell r="I1516" t="str">
            <v>CI</v>
          </cell>
          <cell r="K1516">
            <v>1313459.27</v>
          </cell>
          <cell r="L1516">
            <v>2464860.7799999998</v>
          </cell>
        </row>
        <row r="1517">
          <cell r="A1517" t="str">
            <v>CAP</v>
          </cell>
          <cell r="B1517" t="str">
            <v>Tzimorangas,John G</v>
          </cell>
          <cell r="C1517">
            <v>16760</v>
          </cell>
          <cell r="D1517" t="str">
            <v>16760</v>
          </cell>
          <cell r="E1517" t="str">
            <v>Station Construction Transmission NSTAR</v>
          </cell>
          <cell r="F1517" t="str">
            <v>Electric Operations</v>
          </cell>
          <cell r="G1517" t="str">
            <v>Station Construction Transmission NSTAR</v>
          </cell>
          <cell r="H1517" t="str">
            <v>120</v>
          </cell>
          <cell r="I1517" t="str">
            <v>CL</v>
          </cell>
          <cell r="K1517">
            <v>254018.51</v>
          </cell>
          <cell r="L1517">
            <v>239151.28</v>
          </cell>
        </row>
        <row r="1518">
          <cell r="A1518" t="str">
            <v>CAP</v>
          </cell>
          <cell r="B1518" t="str">
            <v>Tzimorangas,John G</v>
          </cell>
          <cell r="C1518">
            <v>16760</v>
          </cell>
          <cell r="D1518" t="str">
            <v>16760</v>
          </cell>
          <cell r="E1518" t="str">
            <v>Station Construction Transmission NSTAR</v>
          </cell>
          <cell r="F1518" t="str">
            <v>Electric Operations</v>
          </cell>
          <cell r="G1518" t="str">
            <v>Station Construction Transmission NSTAR</v>
          </cell>
          <cell r="H1518" t="str">
            <v>120</v>
          </cell>
          <cell r="I1518" t="str">
            <v>CM</v>
          </cell>
          <cell r="K1518">
            <v>8832.82</v>
          </cell>
          <cell r="L1518">
            <v>10197.27</v>
          </cell>
        </row>
        <row r="1519">
          <cell r="A1519" t="str">
            <v>CAP</v>
          </cell>
          <cell r="B1519" t="str">
            <v>Tzimorangas,John G</v>
          </cell>
          <cell r="C1519">
            <v>16760</v>
          </cell>
          <cell r="D1519" t="str">
            <v>16760</v>
          </cell>
          <cell r="E1519" t="str">
            <v>Station Construction Transmission NSTAR</v>
          </cell>
          <cell r="F1519" t="str">
            <v>Electric Operations</v>
          </cell>
          <cell r="G1519" t="str">
            <v>Station Construction Transmission NSTAR</v>
          </cell>
          <cell r="H1519" t="str">
            <v>120</v>
          </cell>
          <cell r="I1519" t="str">
            <v>CO</v>
          </cell>
          <cell r="K1519">
            <v>13991.99</v>
          </cell>
          <cell r="L1519">
            <v>890.98</v>
          </cell>
        </row>
        <row r="1520">
          <cell r="A1520" t="str">
            <v>CAP</v>
          </cell>
          <cell r="B1520" t="str">
            <v>Tzimorangas,John G</v>
          </cell>
          <cell r="C1520">
            <v>16760</v>
          </cell>
          <cell r="D1520" t="str">
            <v>16760</v>
          </cell>
          <cell r="E1520" t="str">
            <v>Asst District Mgr Camb</v>
          </cell>
          <cell r="F1520" t="str">
            <v>Electric Operations</v>
          </cell>
          <cell r="G1520" t="str">
            <v>Station Construction Transmission NSTAR</v>
          </cell>
          <cell r="H1520" t="str">
            <v>120</v>
          </cell>
          <cell r="I1520" t="str">
            <v>CT</v>
          </cell>
          <cell r="J1520">
            <v>1668.47</v>
          </cell>
        </row>
        <row r="1521">
          <cell r="A1521" t="str">
            <v>CAP</v>
          </cell>
          <cell r="B1521" t="str">
            <v>Tzimorangas,John G</v>
          </cell>
          <cell r="C1521">
            <v>16760</v>
          </cell>
          <cell r="D1521" t="str">
            <v>16760</v>
          </cell>
          <cell r="E1521" t="str">
            <v>Station Construction Transmission NSTAR</v>
          </cell>
          <cell r="F1521" t="str">
            <v>Electric Operations</v>
          </cell>
          <cell r="G1521" t="str">
            <v>Station Construction Transmission NSTAR</v>
          </cell>
          <cell r="H1521" t="str">
            <v>120</v>
          </cell>
          <cell r="I1521" t="str">
            <v>CT</v>
          </cell>
          <cell r="K1521">
            <v>129219.62</v>
          </cell>
          <cell r="L1521">
            <v>162931.85999999999</v>
          </cell>
        </row>
        <row r="1522">
          <cell r="A1522" t="str">
            <v>O&amp;M</v>
          </cell>
          <cell r="B1522" t="str">
            <v>Tzimorangas,John G</v>
          </cell>
          <cell r="C1522">
            <v>16760</v>
          </cell>
          <cell r="D1522" t="str">
            <v>16760</v>
          </cell>
          <cell r="E1522" t="str">
            <v>Station Construction Transmission NSTAR</v>
          </cell>
          <cell r="F1522" t="str">
            <v>Electric Operations</v>
          </cell>
          <cell r="G1522" t="str">
            <v>Station Construction Transmission NSTAR</v>
          </cell>
          <cell r="H1522" t="str">
            <v>120</v>
          </cell>
          <cell r="I1522" t="str">
            <v>IT</v>
          </cell>
          <cell r="K1522">
            <v>88312.13</v>
          </cell>
          <cell r="L1522">
            <v>-21973.98</v>
          </cell>
        </row>
        <row r="1523">
          <cell r="A1523" t="str">
            <v>O&amp;M</v>
          </cell>
          <cell r="B1523" t="str">
            <v>Tzimorangas,John G</v>
          </cell>
          <cell r="C1523">
            <v>16760</v>
          </cell>
          <cell r="D1523" t="str">
            <v>16760</v>
          </cell>
          <cell r="E1523" t="str">
            <v>Station Construction Transmission NSTAR</v>
          </cell>
          <cell r="F1523" t="str">
            <v>Electric Operations</v>
          </cell>
          <cell r="G1523" t="str">
            <v>Station Construction Transmission NSTAR</v>
          </cell>
          <cell r="H1523" t="str">
            <v>120</v>
          </cell>
          <cell r="I1523" t="str">
            <v>LT</v>
          </cell>
          <cell r="K1523">
            <v>9992.2199999999993</v>
          </cell>
          <cell r="L1523">
            <v>398.15</v>
          </cell>
          <cell r="M1523">
            <v>1516.72</v>
          </cell>
        </row>
        <row r="1524">
          <cell r="A1524" t="str">
            <v>O&amp;M</v>
          </cell>
          <cell r="B1524" t="str">
            <v>Tzimorangas,John G</v>
          </cell>
          <cell r="C1524">
            <v>16760</v>
          </cell>
          <cell r="D1524" t="str">
            <v>16760</v>
          </cell>
          <cell r="E1524" t="str">
            <v>Station Construction Transmission NSTAR</v>
          </cell>
          <cell r="F1524" t="str">
            <v>Electric Operations</v>
          </cell>
          <cell r="G1524" t="str">
            <v>Station Construction Transmission NSTAR</v>
          </cell>
          <cell r="H1524" t="str">
            <v>120</v>
          </cell>
          <cell r="I1524" t="str">
            <v>OT</v>
          </cell>
          <cell r="L1524">
            <v>-69.17</v>
          </cell>
          <cell r="M1524">
            <v>40230.39</v>
          </cell>
        </row>
        <row r="1525">
          <cell r="A1525" t="str">
            <v>O&amp;M</v>
          </cell>
          <cell r="B1525" t="str">
            <v>Tzimorangas,John G</v>
          </cell>
          <cell r="C1525">
            <v>16760</v>
          </cell>
          <cell r="D1525" t="str">
            <v>16760</v>
          </cell>
          <cell r="E1525" t="str">
            <v>Station Construction Transmission NSTAR</v>
          </cell>
          <cell r="F1525" t="str">
            <v>Electric Operations</v>
          </cell>
          <cell r="G1525" t="str">
            <v>Station Construction Transmission NSTAR</v>
          </cell>
          <cell r="H1525" t="str">
            <v>120</v>
          </cell>
          <cell r="I1525" t="str">
            <v>TT</v>
          </cell>
          <cell r="K1525">
            <v>764.04</v>
          </cell>
        </row>
        <row r="1526">
          <cell r="A1526" t="str">
            <v>O&amp;M</v>
          </cell>
          <cell r="B1526" t="str">
            <v>Andreas,Philip B</v>
          </cell>
          <cell r="C1526">
            <v>16765</v>
          </cell>
          <cell r="D1526" t="str">
            <v>16765</v>
          </cell>
          <cell r="E1526" t="str">
            <v>Customer Operations Cambridge</v>
          </cell>
          <cell r="F1526" t="str">
            <v>Electric Operations</v>
          </cell>
          <cell r="G1526" t="str">
            <v>Customer Operations Cambridge</v>
          </cell>
          <cell r="H1526" t="str">
            <v>120</v>
          </cell>
          <cell r="I1526" t="str">
            <v>BT</v>
          </cell>
          <cell r="J1526">
            <v>2584.84</v>
          </cell>
          <cell r="K1526">
            <v>19.79</v>
          </cell>
        </row>
        <row r="1527">
          <cell r="A1527" t="str">
            <v>CAP</v>
          </cell>
          <cell r="B1527" t="str">
            <v>Andreas,Philip B</v>
          </cell>
          <cell r="C1527">
            <v>16765</v>
          </cell>
          <cell r="D1527" t="str">
            <v>16765</v>
          </cell>
          <cell r="E1527" t="str">
            <v>Customer Operations Cambridge</v>
          </cell>
          <cell r="F1527" t="str">
            <v>Electric Operations</v>
          </cell>
          <cell r="G1527" t="str">
            <v>Customer Operations Cambridge</v>
          </cell>
          <cell r="H1527" t="str">
            <v>120</v>
          </cell>
          <cell r="I1527" t="str">
            <v>CB</v>
          </cell>
          <cell r="J1527">
            <v>7523.74</v>
          </cell>
          <cell r="K1527">
            <v>8120.31</v>
          </cell>
          <cell r="L1527">
            <v>-5866.45</v>
          </cell>
        </row>
        <row r="1528">
          <cell r="A1528" t="str">
            <v>CAP</v>
          </cell>
          <cell r="B1528" t="str">
            <v>Andreas,Philip B</v>
          </cell>
          <cell r="C1528">
            <v>16765</v>
          </cell>
          <cell r="D1528" t="str">
            <v>16765</v>
          </cell>
          <cell r="E1528" t="str">
            <v>Customer Operations Cambridge</v>
          </cell>
          <cell r="F1528" t="str">
            <v>Electric Operations</v>
          </cell>
          <cell r="G1528" t="str">
            <v>Customer Operations Cambridge</v>
          </cell>
          <cell r="H1528" t="str">
            <v>120</v>
          </cell>
          <cell r="I1528" t="str">
            <v>CI</v>
          </cell>
          <cell r="J1528">
            <v>-35548.47</v>
          </cell>
          <cell r="K1528">
            <v>90413.82</v>
          </cell>
        </row>
        <row r="1529">
          <cell r="A1529" t="str">
            <v>CAP</v>
          </cell>
          <cell r="B1529" t="str">
            <v>Andreas,Philip B</v>
          </cell>
          <cell r="C1529">
            <v>16765</v>
          </cell>
          <cell r="D1529" t="str">
            <v>16765</v>
          </cell>
          <cell r="E1529" t="str">
            <v>Customer Operations Cambridge</v>
          </cell>
          <cell r="F1529" t="str">
            <v>Electric Operations</v>
          </cell>
          <cell r="G1529" t="str">
            <v>Customer Operations Cambridge</v>
          </cell>
          <cell r="H1529" t="str">
            <v>120</v>
          </cell>
          <cell r="I1529" t="str">
            <v>CL</v>
          </cell>
          <cell r="J1529">
            <v>17760.97</v>
          </cell>
          <cell r="K1529">
            <v>17765.990000000002</v>
          </cell>
          <cell r="L1529">
            <v>-13332.82</v>
          </cell>
        </row>
        <row r="1530">
          <cell r="A1530" t="str">
            <v>CAP</v>
          </cell>
          <cell r="B1530" t="str">
            <v>Andreas,Philip B</v>
          </cell>
          <cell r="C1530">
            <v>16765</v>
          </cell>
          <cell r="D1530" t="str">
            <v>16765</v>
          </cell>
          <cell r="E1530" t="str">
            <v>Customer Operations Cambridge</v>
          </cell>
          <cell r="F1530" t="str">
            <v>Electric Operations</v>
          </cell>
          <cell r="G1530" t="str">
            <v>Customer Operations Cambridge</v>
          </cell>
          <cell r="H1530" t="str">
            <v>120</v>
          </cell>
          <cell r="I1530" t="str">
            <v>CM</v>
          </cell>
          <cell r="J1530">
            <v>13152.98</v>
          </cell>
          <cell r="M1530">
            <v>309.08999999999997</v>
          </cell>
        </row>
        <row r="1531">
          <cell r="A1531" t="str">
            <v>CAP</v>
          </cell>
          <cell r="B1531" t="str">
            <v>Andreas,Philip B</v>
          </cell>
          <cell r="C1531">
            <v>16765</v>
          </cell>
          <cell r="D1531" t="str">
            <v>16765</v>
          </cell>
          <cell r="E1531" t="str">
            <v>Customer Operations Cambridge</v>
          </cell>
          <cell r="F1531" t="str">
            <v>Electric Operations</v>
          </cell>
          <cell r="G1531" t="str">
            <v>Customer Operations Cambridge</v>
          </cell>
          <cell r="H1531" t="str">
            <v>120</v>
          </cell>
          <cell r="I1531" t="str">
            <v>CT</v>
          </cell>
          <cell r="J1531">
            <v>2286.91</v>
          </cell>
          <cell r="K1531">
            <v>3006.21</v>
          </cell>
          <cell r="L1531">
            <v>-525.45000000000005</v>
          </cell>
        </row>
        <row r="1532">
          <cell r="A1532" t="str">
            <v>O&amp;M</v>
          </cell>
          <cell r="B1532" t="str">
            <v>Andreas,Philip B</v>
          </cell>
          <cell r="C1532">
            <v>16765</v>
          </cell>
          <cell r="D1532" t="str">
            <v>16765</v>
          </cell>
          <cell r="E1532" t="str">
            <v>Customer Operations Cambridge</v>
          </cell>
          <cell r="F1532" t="str">
            <v>Electric Operations</v>
          </cell>
          <cell r="G1532" t="str">
            <v>Customer Operations Cambridge</v>
          </cell>
          <cell r="H1532" t="str">
            <v>120</v>
          </cell>
          <cell r="I1532" t="str">
            <v>IT</v>
          </cell>
          <cell r="J1532">
            <v>530.79</v>
          </cell>
          <cell r="K1532">
            <v>1056.01</v>
          </cell>
        </row>
        <row r="1533">
          <cell r="A1533" t="str">
            <v>O&amp;M</v>
          </cell>
          <cell r="B1533" t="str">
            <v>Andreas,Philip B</v>
          </cell>
          <cell r="C1533">
            <v>16765</v>
          </cell>
          <cell r="D1533" t="str">
            <v>16765</v>
          </cell>
          <cell r="E1533" t="str">
            <v>Customer Operations Cambridge</v>
          </cell>
          <cell r="F1533" t="str">
            <v>Electric Operations</v>
          </cell>
          <cell r="G1533" t="str">
            <v>Customer Operations Cambridge</v>
          </cell>
          <cell r="H1533" t="str">
            <v>120</v>
          </cell>
          <cell r="I1533" t="str">
            <v>LT</v>
          </cell>
          <cell r="J1533">
            <v>7021.89</v>
          </cell>
          <cell r="K1533">
            <v>320.45</v>
          </cell>
          <cell r="M1533">
            <v>11716.58</v>
          </cell>
        </row>
        <row r="1534">
          <cell r="A1534" t="str">
            <v>O&amp;M</v>
          </cell>
          <cell r="B1534" t="str">
            <v>Andreas,Philip B</v>
          </cell>
          <cell r="C1534">
            <v>16765</v>
          </cell>
          <cell r="D1534" t="str">
            <v>16765</v>
          </cell>
          <cell r="E1534" t="str">
            <v>Customer Operations Cambridge</v>
          </cell>
          <cell r="F1534" t="str">
            <v>Electric Operations</v>
          </cell>
          <cell r="G1534" t="str">
            <v>Customer Operations Cambridge</v>
          </cell>
          <cell r="H1534" t="str">
            <v>120</v>
          </cell>
          <cell r="I1534" t="str">
            <v>MT</v>
          </cell>
          <cell r="K1534">
            <v>216.66</v>
          </cell>
        </row>
        <row r="1535">
          <cell r="A1535" t="str">
            <v>O&amp;M</v>
          </cell>
          <cell r="B1535" t="str">
            <v>Andreas,Philip B</v>
          </cell>
          <cell r="C1535">
            <v>16765</v>
          </cell>
          <cell r="D1535" t="str">
            <v>16765</v>
          </cell>
          <cell r="E1535" t="str">
            <v>Customer Operations Cambridge</v>
          </cell>
          <cell r="F1535" t="str">
            <v>Electric Operations</v>
          </cell>
          <cell r="G1535" t="str">
            <v>Customer Operations Cambridge</v>
          </cell>
          <cell r="H1535" t="str">
            <v>120</v>
          </cell>
          <cell r="I1535" t="str">
            <v>OT</v>
          </cell>
          <cell r="J1535">
            <v>85.27</v>
          </cell>
        </row>
        <row r="1536">
          <cell r="A1536" t="str">
            <v>O&amp;M</v>
          </cell>
          <cell r="B1536" t="str">
            <v>Andreas,Philip B</v>
          </cell>
          <cell r="C1536">
            <v>16765</v>
          </cell>
          <cell r="D1536" t="str">
            <v>16765</v>
          </cell>
          <cell r="E1536" t="str">
            <v>Customer Operations Cambridge</v>
          </cell>
          <cell r="F1536" t="str">
            <v>Electric Operations</v>
          </cell>
          <cell r="G1536" t="str">
            <v>Customer Operations Cambridge</v>
          </cell>
          <cell r="H1536" t="str">
            <v>120</v>
          </cell>
          <cell r="I1536" t="str">
            <v>TT</v>
          </cell>
          <cell r="J1536">
            <v>3115.57</v>
          </cell>
          <cell r="K1536">
            <v>1675</v>
          </cell>
        </row>
        <row r="1537">
          <cell r="A1537" t="str">
            <v>O&amp;M</v>
          </cell>
          <cell r="B1537" t="str">
            <v>Tzimorangas,John G</v>
          </cell>
          <cell r="C1537">
            <v>16770</v>
          </cell>
          <cell r="D1537" t="str">
            <v>16770</v>
          </cell>
          <cell r="E1537" t="str">
            <v>Asst District Mgr Som.</v>
          </cell>
          <cell r="F1537" t="str">
            <v>Electric Operations</v>
          </cell>
          <cell r="G1537" t="str">
            <v>Sub Station Operations Western Div</v>
          </cell>
          <cell r="H1537" t="str">
            <v>120</v>
          </cell>
          <cell r="I1537" t="str">
            <v>BT</v>
          </cell>
          <cell r="J1537">
            <v>58.82</v>
          </cell>
          <cell r="M1537">
            <v>160.78</v>
          </cell>
        </row>
        <row r="1538">
          <cell r="A1538" t="str">
            <v>O&amp;M</v>
          </cell>
          <cell r="B1538" t="str">
            <v>Tzimorangas,John G</v>
          </cell>
          <cell r="C1538">
            <v>16770</v>
          </cell>
          <cell r="D1538" t="str">
            <v>16770</v>
          </cell>
          <cell r="E1538" t="str">
            <v>Station Operations Distribution North</v>
          </cell>
          <cell r="F1538" t="str">
            <v>Electric Operations</v>
          </cell>
          <cell r="G1538" t="str">
            <v>Sub Station Operations Western Div</v>
          </cell>
          <cell r="H1538" t="str">
            <v>120</v>
          </cell>
          <cell r="I1538" t="str">
            <v>BT</v>
          </cell>
          <cell r="K1538">
            <v>1811498.07</v>
          </cell>
        </row>
        <row r="1539">
          <cell r="A1539" t="str">
            <v>O&amp;M</v>
          </cell>
          <cell r="B1539" t="str">
            <v>Tzimorangas,John G</v>
          </cell>
          <cell r="C1539">
            <v>16770</v>
          </cell>
          <cell r="D1539" t="str">
            <v>16770</v>
          </cell>
          <cell r="E1539" t="str">
            <v>Sub Station Operations Western Div</v>
          </cell>
          <cell r="F1539" t="str">
            <v>Electric Operations</v>
          </cell>
          <cell r="G1539" t="str">
            <v>Sub Station Operations Western Div</v>
          </cell>
          <cell r="H1539" t="str">
            <v>120</v>
          </cell>
          <cell r="I1539" t="str">
            <v>BT</v>
          </cell>
          <cell r="L1539">
            <v>931586.79</v>
          </cell>
          <cell r="M1539">
            <v>389.28</v>
          </cell>
        </row>
        <row r="1540">
          <cell r="A1540" t="str">
            <v>CAP</v>
          </cell>
          <cell r="B1540" t="str">
            <v>Tzimorangas,John G</v>
          </cell>
          <cell r="C1540">
            <v>16770</v>
          </cell>
          <cell r="D1540" t="str">
            <v>16770</v>
          </cell>
          <cell r="E1540" t="str">
            <v>Sta Ops Dist North Suburban</v>
          </cell>
          <cell r="F1540" t="str">
            <v>Electric Operations</v>
          </cell>
          <cell r="G1540" t="str">
            <v>Sub Station Operations Western Div</v>
          </cell>
          <cell r="H1540" t="str">
            <v>120</v>
          </cell>
          <cell r="I1540" t="str">
            <v>CB</v>
          </cell>
          <cell r="K1540">
            <v>282322.15000000002</v>
          </cell>
          <cell r="M1540">
            <v>2610.38</v>
          </cell>
        </row>
        <row r="1541">
          <cell r="A1541" t="str">
            <v>CAP</v>
          </cell>
          <cell r="B1541" t="str">
            <v>Tzimorangas,John G</v>
          </cell>
          <cell r="C1541">
            <v>16770</v>
          </cell>
          <cell r="D1541" t="str">
            <v>16770</v>
          </cell>
          <cell r="E1541" t="str">
            <v>Sub Station Operations Western Div</v>
          </cell>
          <cell r="F1541" t="str">
            <v>Electric Operations</v>
          </cell>
          <cell r="G1541" t="str">
            <v>Sub Station Operations Western Div</v>
          </cell>
          <cell r="H1541" t="str">
            <v>120</v>
          </cell>
          <cell r="I1541" t="str">
            <v>CB</v>
          </cell>
          <cell r="L1541">
            <v>326589.12</v>
          </cell>
          <cell r="M1541">
            <v>101.4</v>
          </cell>
        </row>
        <row r="1542">
          <cell r="A1542" t="str">
            <v>CAP</v>
          </cell>
          <cell r="B1542" t="str">
            <v>Tzimorangas,John G</v>
          </cell>
          <cell r="C1542">
            <v>16770</v>
          </cell>
          <cell r="D1542" t="str">
            <v>16770</v>
          </cell>
          <cell r="E1542" t="str">
            <v>Sta Ops Dist North Suburban</v>
          </cell>
          <cell r="F1542" t="str">
            <v>Electric Operations</v>
          </cell>
          <cell r="G1542" t="str">
            <v>Sub Station Operations Western Div</v>
          </cell>
          <cell r="H1542" t="str">
            <v>120</v>
          </cell>
          <cell r="I1542" t="str">
            <v>CI</v>
          </cell>
          <cell r="K1542">
            <v>398247.15</v>
          </cell>
        </row>
        <row r="1543">
          <cell r="A1543" t="str">
            <v>CAP</v>
          </cell>
          <cell r="B1543" t="str">
            <v>Tzimorangas,John G</v>
          </cell>
          <cell r="C1543">
            <v>16770</v>
          </cell>
          <cell r="D1543" t="str">
            <v>16770</v>
          </cell>
          <cell r="E1543" t="str">
            <v>Sub Station Operations Western Div</v>
          </cell>
          <cell r="F1543" t="str">
            <v>Electric Operations</v>
          </cell>
          <cell r="G1543" t="str">
            <v>Sub Station Operations Western Div</v>
          </cell>
          <cell r="H1543" t="str">
            <v>120</v>
          </cell>
          <cell r="I1543" t="str">
            <v>CI</v>
          </cell>
          <cell r="L1543">
            <v>904606.85</v>
          </cell>
        </row>
        <row r="1544">
          <cell r="A1544" t="str">
            <v>CAP</v>
          </cell>
          <cell r="B1544" t="str">
            <v>Tzimorangas,John G</v>
          </cell>
          <cell r="C1544">
            <v>16770</v>
          </cell>
          <cell r="D1544" t="str">
            <v>16770</v>
          </cell>
          <cell r="E1544" t="str">
            <v>Sta Ops Dist North Suburban</v>
          </cell>
          <cell r="F1544" t="str">
            <v>Electric Operations</v>
          </cell>
          <cell r="G1544" t="str">
            <v>Sub Station Operations Western Div</v>
          </cell>
          <cell r="H1544" t="str">
            <v>120</v>
          </cell>
          <cell r="I1544" t="str">
            <v>CL</v>
          </cell>
          <cell r="K1544">
            <v>650937.77</v>
          </cell>
        </row>
        <row r="1545">
          <cell r="A1545" t="str">
            <v>CAP</v>
          </cell>
          <cell r="B1545" t="str">
            <v>Tzimorangas,John G</v>
          </cell>
          <cell r="C1545">
            <v>16770</v>
          </cell>
          <cell r="D1545" t="str">
            <v>16770</v>
          </cell>
          <cell r="E1545" t="str">
            <v>Sub Station Operations Western Div</v>
          </cell>
          <cell r="F1545" t="str">
            <v>Electric Operations</v>
          </cell>
          <cell r="G1545" t="str">
            <v>Sub Station Operations Western Div</v>
          </cell>
          <cell r="H1545" t="str">
            <v>120</v>
          </cell>
          <cell r="I1545" t="str">
            <v>CL</v>
          </cell>
          <cell r="L1545">
            <v>758120.1</v>
          </cell>
        </row>
        <row r="1546">
          <cell r="A1546" t="str">
            <v>CAP</v>
          </cell>
          <cell r="B1546" t="str">
            <v>Tzimorangas,John G</v>
          </cell>
          <cell r="C1546">
            <v>16770</v>
          </cell>
          <cell r="D1546" t="str">
            <v>16770</v>
          </cell>
          <cell r="E1546" t="str">
            <v>Sta Ops Dist North Suburban</v>
          </cell>
          <cell r="F1546" t="str">
            <v>Electric Operations</v>
          </cell>
          <cell r="G1546" t="str">
            <v>Sub Station Operations Western Div</v>
          </cell>
          <cell r="H1546" t="str">
            <v>120</v>
          </cell>
          <cell r="I1546" t="str">
            <v>CM</v>
          </cell>
          <cell r="K1546">
            <v>848604.21</v>
          </cell>
        </row>
        <row r="1547">
          <cell r="A1547" t="str">
            <v>CAP</v>
          </cell>
          <cell r="B1547" t="str">
            <v>Tzimorangas,John G</v>
          </cell>
          <cell r="C1547">
            <v>16770</v>
          </cell>
          <cell r="D1547" t="str">
            <v>16770</v>
          </cell>
          <cell r="E1547" t="str">
            <v>Sub Station Operations Western Div</v>
          </cell>
          <cell r="F1547" t="str">
            <v>Electric Operations</v>
          </cell>
          <cell r="G1547" t="str">
            <v>Sub Station Operations Western Div</v>
          </cell>
          <cell r="H1547" t="str">
            <v>120</v>
          </cell>
          <cell r="I1547" t="str">
            <v>CM</v>
          </cell>
          <cell r="L1547">
            <v>608751.44999999995</v>
          </cell>
        </row>
        <row r="1548">
          <cell r="A1548" t="str">
            <v>CAP</v>
          </cell>
          <cell r="B1548" t="str">
            <v>Tzimorangas,John G</v>
          </cell>
          <cell r="C1548">
            <v>16770</v>
          </cell>
          <cell r="D1548" t="str">
            <v>16770</v>
          </cell>
          <cell r="E1548" t="str">
            <v>Sub Station Operations Western Div</v>
          </cell>
          <cell r="F1548" t="str">
            <v>Electric Operations</v>
          </cell>
          <cell r="G1548" t="str">
            <v>Sub Station Operations Western Div</v>
          </cell>
          <cell r="H1548" t="str">
            <v>120</v>
          </cell>
          <cell r="I1548" t="str">
            <v>CO</v>
          </cell>
          <cell r="L1548">
            <v>-981137.82</v>
          </cell>
          <cell r="M1548">
            <v>46.33</v>
          </cell>
        </row>
        <row r="1549">
          <cell r="A1549" t="str">
            <v>CAP</v>
          </cell>
          <cell r="B1549" t="str">
            <v>Tzimorangas,John G</v>
          </cell>
          <cell r="C1549">
            <v>16770</v>
          </cell>
          <cell r="D1549" t="str">
            <v>16770</v>
          </cell>
          <cell r="E1549" t="str">
            <v>Asst District Mgr Som.</v>
          </cell>
          <cell r="F1549" t="str">
            <v>Electric Operations</v>
          </cell>
          <cell r="G1549" t="str">
            <v>Sub Station Operations Western Div</v>
          </cell>
          <cell r="H1549" t="str">
            <v>120</v>
          </cell>
          <cell r="I1549" t="str">
            <v>CT</v>
          </cell>
          <cell r="J1549">
            <v>472.85</v>
          </cell>
        </row>
        <row r="1550">
          <cell r="A1550" t="str">
            <v>CAP</v>
          </cell>
          <cell r="B1550" t="str">
            <v>Tzimorangas,John G</v>
          </cell>
          <cell r="C1550">
            <v>16770</v>
          </cell>
          <cell r="D1550" t="str">
            <v>16770</v>
          </cell>
          <cell r="E1550" t="str">
            <v>Sta Ops Dist North Suburban</v>
          </cell>
          <cell r="F1550" t="str">
            <v>Electric Operations</v>
          </cell>
          <cell r="G1550" t="str">
            <v>Sub Station Operations Western Div</v>
          </cell>
          <cell r="H1550" t="str">
            <v>120</v>
          </cell>
          <cell r="I1550" t="str">
            <v>CT</v>
          </cell>
          <cell r="K1550">
            <v>234378.62</v>
          </cell>
        </row>
        <row r="1551">
          <cell r="A1551" t="str">
            <v>CAP</v>
          </cell>
          <cell r="B1551" t="str">
            <v>Tzimorangas,John G</v>
          </cell>
          <cell r="C1551">
            <v>16770</v>
          </cell>
          <cell r="D1551" t="str">
            <v>16770</v>
          </cell>
          <cell r="E1551" t="str">
            <v>Sub Station Operations Western Div</v>
          </cell>
          <cell r="F1551" t="str">
            <v>Electric Operations</v>
          </cell>
          <cell r="G1551" t="str">
            <v>Sub Station Operations Western Div</v>
          </cell>
          <cell r="H1551" t="str">
            <v>120</v>
          </cell>
          <cell r="I1551" t="str">
            <v>CT</v>
          </cell>
          <cell r="L1551">
            <v>366999.21</v>
          </cell>
        </row>
        <row r="1552">
          <cell r="A1552" t="str">
            <v>O&amp;M</v>
          </cell>
          <cell r="B1552" t="str">
            <v>Tzimorangas,John G</v>
          </cell>
          <cell r="C1552">
            <v>16770</v>
          </cell>
          <cell r="D1552" t="str">
            <v>16770</v>
          </cell>
          <cell r="E1552" t="str">
            <v>Station Operations Distribution North</v>
          </cell>
          <cell r="F1552" t="str">
            <v>Electric Operations</v>
          </cell>
          <cell r="G1552" t="str">
            <v>Sub Station Operations Western Div</v>
          </cell>
          <cell r="H1552" t="str">
            <v>120</v>
          </cell>
          <cell r="I1552" t="str">
            <v>IT</v>
          </cell>
          <cell r="K1552">
            <v>2144315.48</v>
          </cell>
          <cell r="M1552">
            <v>212.5</v>
          </cell>
        </row>
        <row r="1553">
          <cell r="A1553" t="str">
            <v>O&amp;M</v>
          </cell>
          <cell r="B1553" t="str">
            <v>Tzimorangas,John G</v>
          </cell>
          <cell r="C1553">
            <v>16770</v>
          </cell>
          <cell r="D1553" t="str">
            <v>16770</v>
          </cell>
          <cell r="E1553" t="str">
            <v>Sub Station Operations Western Div</v>
          </cell>
          <cell r="F1553" t="str">
            <v>Electric Operations</v>
          </cell>
          <cell r="G1553" t="str">
            <v>Sub Station Operations Western Div</v>
          </cell>
          <cell r="H1553" t="str">
            <v>120</v>
          </cell>
          <cell r="I1553" t="str">
            <v>IT</v>
          </cell>
          <cell r="L1553">
            <v>1243334.32</v>
          </cell>
        </row>
        <row r="1554">
          <cell r="A1554" t="str">
            <v>O&amp;M</v>
          </cell>
          <cell r="B1554" t="str">
            <v>Tzimorangas,John G</v>
          </cell>
          <cell r="C1554">
            <v>16770</v>
          </cell>
          <cell r="D1554" t="str">
            <v>16770</v>
          </cell>
          <cell r="E1554" t="str">
            <v>Asst District Mgr Som.</v>
          </cell>
          <cell r="F1554" t="str">
            <v>Electric Operations</v>
          </cell>
          <cell r="G1554" t="str">
            <v>Sub Station Operations Western Div</v>
          </cell>
          <cell r="H1554" t="str">
            <v>120</v>
          </cell>
          <cell r="I1554" t="str">
            <v>LT</v>
          </cell>
          <cell r="J1554">
            <v>168.06</v>
          </cell>
          <cell r="M1554">
            <v>75848.759999999995</v>
          </cell>
        </row>
        <row r="1555">
          <cell r="A1555" t="str">
            <v>O&amp;M</v>
          </cell>
          <cell r="B1555" t="str">
            <v>Tzimorangas,John G</v>
          </cell>
          <cell r="C1555">
            <v>16770</v>
          </cell>
          <cell r="D1555" t="str">
            <v>16770</v>
          </cell>
          <cell r="E1555" t="str">
            <v>Station Operations Distribution North</v>
          </cell>
          <cell r="F1555" t="str">
            <v>Electric Operations</v>
          </cell>
          <cell r="G1555" t="str">
            <v>Sub Station Operations Western Div</v>
          </cell>
          <cell r="H1555" t="str">
            <v>120</v>
          </cell>
          <cell r="I1555" t="str">
            <v>LT</v>
          </cell>
          <cell r="K1555">
            <v>5236999.29</v>
          </cell>
          <cell r="M1555">
            <v>132.9</v>
          </cell>
        </row>
        <row r="1556">
          <cell r="A1556" t="str">
            <v>O&amp;M</v>
          </cell>
          <cell r="B1556" t="str">
            <v>Tzimorangas,John G</v>
          </cell>
          <cell r="C1556">
            <v>16770</v>
          </cell>
          <cell r="D1556" t="str">
            <v>16770</v>
          </cell>
          <cell r="E1556" t="str">
            <v>Sub Station Operations Western Div</v>
          </cell>
          <cell r="F1556" t="str">
            <v>Electric Operations</v>
          </cell>
          <cell r="G1556" t="str">
            <v>Sub Station Operations Western Div</v>
          </cell>
          <cell r="H1556" t="str">
            <v>120</v>
          </cell>
          <cell r="I1556" t="str">
            <v>LT</v>
          </cell>
          <cell r="L1556">
            <v>2704753.62</v>
          </cell>
        </row>
        <row r="1557">
          <cell r="A1557" t="str">
            <v>O&amp;M</v>
          </cell>
          <cell r="B1557" t="str">
            <v>Tzimorangas,John G</v>
          </cell>
          <cell r="C1557">
            <v>16770</v>
          </cell>
          <cell r="D1557" t="str">
            <v>16770</v>
          </cell>
          <cell r="E1557" t="str">
            <v>Station Operations Distribution North</v>
          </cell>
          <cell r="F1557" t="str">
            <v>Electric Operations</v>
          </cell>
          <cell r="G1557" t="str">
            <v>Sub Station Operations Western Div</v>
          </cell>
          <cell r="H1557" t="str">
            <v>120</v>
          </cell>
          <cell r="I1557" t="str">
            <v>MT</v>
          </cell>
          <cell r="K1557">
            <v>278597.51</v>
          </cell>
        </row>
        <row r="1558">
          <cell r="A1558" t="str">
            <v>O&amp;M</v>
          </cell>
          <cell r="B1558" t="str">
            <v>Tzimorangas,John G</v>
          </cell>
          <cell r="C1558">
            <v>16770</v>
          </cell>
          <cell r="D1558" t="str">
            <v>16770</v>
          </cell>
          <cell r="E1558" t="str">
            <v>Sub Station Operations Western Div</v>
          </cell>
          <cell r="F1558" t="str">
            <v>Electric Operations</v>
          </cell>
          <cell r="G1558" t="str">
            <v>Sub Station Operations Western Div</v>
          </cell>
          <cell r="H1558" t="str">
            <v>120</v>
          </cell>
          <cell r="I1558" t="str">
            <v>MT</v>
          </cell>
          <cell r="L1558">
            <v>156675.42000000001</v>
          </cell>
        </row>
        <row r="1559">
          <cell r="A1559" t="str">
            <v>O&amp;M</v>
          </cell>
          <cell r="B1559" t="str">
            <v>Tzimorangas,John G</v>
          </cell>
          <cell r="C1559">
            <v>16770</v>
          </cell>
          <cell r="D1559" t="str">
            <v>16770</v>
          </cell>
          <cell r="E1559" t="str">
            <v>Station Operations Distribution North</v>
          </cell>
          <cell r="F1559" t="str">
            <v>Electric Operations</v>
          </cell>
          <cell r="G1559" t="str">
            <v>Sub Station Operations Western Div</v>
          </cell>
          <cell r="H1559" t="str">
            <v>120</v>
          </cell>
          <cell r="I1559" t="str">
            <v>OT</v>
          </cell>
          <cell r="K1559">
            <v>1120681.9099999999</v>
          </cell>
        </row>
        <row r="1560">
          <cell r="A1560" t="str">
            <v>O&amp;M</v>
          </cell>
          <cell r="B1560" t="str">
            <v>Tzimorangas,John G</v>
          </cell>
          <cell r="C1560">
            <v>16770</v>
          </cell>
          <cell r="D1560" t="str">
            <v>16770</v>
          </cell>
          <cell r="E1560" t="str">
            <v>Sub Station Operations Western Div</v>
          </cell>
          <cell r="F1560" t="str">
            <v>Electric Operations</v>
          </cell>
          <cell r="G1560" t="str">
            <v>Sub Station Operations Western Div</v>
          </cell>
          <cell r="H1560" t="str">
            <v>120</v>
          </cell>
          <cell r="I1560" t="str">
            <v>OT</v>
          </cell>
          <cell r="L1560">
            <v>500594.95</v>
          </cell>
        </row>
        <row r="1561">
          <cell r="A1561" t="str">
            <v>O&amp;M</v>
          </cell>
          <cell r="B1561" t="str">
            <v>Tzimorangas,John G</v>
          </cell>
          <cell r="C1561">
            <v>16770</v>
          </cell>
          <cell r="D1561" t="str">
            <v>16770</v>
          </cell>
          <cell r="E1561" t="str">
            <v>Station Operations Distribution North</v>
          </cell>
          <cell r="F1561" t="str">
            <v>Electric Operations</v>
          </cell>
          <cell r="G1561" t="str">
            <v>Sub Station Operations Western Div</v>
          </cell>
          <cell r="H1561" t="str">
            <v>120</v>
          </cell>
          <cell r="I1561" t="str">
            <v>TT</v>
          </cell>
          <cell r="K1561">
            <v>1853756.39</v>
          </cell>
        </row>
        <row r="1562">
          <cell r="A1562" t="str">
            <v>O&amp;M</v>
          </cell>
          <cell r="B1562" t="str">
            <v>Tzimorangas,John G</v>
          </cell>
          <cell r="C1562">
            <v>16770</v>
          </cell>
          <cell r="D1562" t="str">
            <v>16770</v>
          </cell>
          <cell r="E1562" t="str">
            <v>Sub Station Operations Western Div</v>
          </cell>
          <cell r="F1562" t="str">
            <v>Electric Operations</v>
          </cell>
          <cell r="G1562" t="str">
            <v>Sub Station Operations Western Div</v>
          </cell>
          <cell r="H1562" t="str">
            <v>120</v>
          </cell>
          <cell r="I1562" t="str">
            <v>TT</v>
          </cell>
          <cell r="L1562">
            <v>859858.58</v>
          </cell>
          <cell r="M1562">
            <v>2270448.58</v>
          </cell>
        </row>
        <row r="1563">
          <cell r="A1563" t="str">
            <v>O&amp;M</v>
          </cell>
          <cell r="B1563" t="str">
            <v>Driscoll,Daniel C</v>
          </cell>
          <cell r="C1563">
            <v>16775</v>
          </cell>
          <cell r="D1563" t="str">
            <v>16775</v>
          </cell>
          <cell r="E1563" t="str">
            <v>Customer Operations Somerville</v>
          </cell>
          <cell r="F1563" t="str">
            <v>Electric Operations</v>
          </cell>
          <cell r="G1563" t="str">
            <v>Elect Maint &amp; Constr Somerville</v>
          </cell>
          <cell r="H1563" t="str">
            <v>120</v>
          </cell>
          <cell r="I1563" t="str">
            <v>BT</v>
          </cell>
          <cell r="J1563">
            <v>859874.45</v>
          </cell>
          <cell r="K1563">
            <v>1112899.1200000001</v>
          </cell>
          <cell r="M1563">
            <v>12867.57</v>
          </cell>
        </row>
        <row r="1564">
          <cell r="A1564" t="str">
            <v>O&amp;M</v>
          </cell>
          <cell r="B1564" t="str">
            <v>Driscoll,Daniel C</v>
          </cell>
          <cell r="C1564">
            <v>16775</v>
          </cell>
          <cell r="D1564" t="str">
            <v>16775</v>
          </cell>
          <cell r="E1564" t="str">
            <v>Elect Maint &amp; Constr Somerville</v>
          </cell>
          <cell r="F1564" t="str">
            <v>Electric Operations</v>
          </cell>
          <cell r="G1564" t="str">
            <v>Elect Maint &amp; Constr Somerville</v>
          </cell>
          <cell r="H1564" t="str">
            <v>120</v>
          </cell>
          <cell r="I1564" t="str">
            <v>BT</v>
          </cell>
          <cell r="L1564">
            <v>900582.07</v>
          </cell>
        </row>
        <row r="1565">
          <cell r="A1565" t="str">
            <v>CAP</v>
          </cell>
          <cell r="B1565" t="str">
            <v>Driscoll,Daniel C</v>
          </cell>
          <cell r="C1565">
            <v>16775</v>
          </cell>
          <cell r="D1565" t="str">
            <v>16775</v>
          </cell>
          <cell r="E1565" t="str">
            <v>Customer Operations Somerville</v>
          </cell>
          <cell r="F1565" t="str">
            <v>Electric Operations</v>
          </cell>
          <cell r="G1565" t="str">
            <v>Elect Maint &amp; Constr Somerville</v>
          </cell>
          <cell r="H1565" t="str">
            <v>120</v>
          </cell>
          <cell r="I1565" t="str">
            <v>CB</v>
          </cell>
          <cell r="J1565">
            <v>566822.93999999994</v>
          </cell>
          <cell r="K1565">
            <v>833485.04</v>
          </cell>
        </row>
        <row r="1566">
          <cell r="A1566" t="str">
            <v>CAP</v>
          </cell>
          <cell r="B1566" t="str">
            <v>Driscoll,Daniel C</v>
          </cell>
          <cell r="C1566">
            <v>16775</v>
          </cell>
          <cell r="D1566" t="str">
            <v>16775</v>
          </cell>
          <cell r="E1566" t="str">
            <v>Elect Maint &amp; Constr Somerville</v>
          </cell>
          <cell r="F1566" t="str">
            <v>Electric Operations</v>
          </cell>
          <cell r="G1566" t="str">
            <v>Elect Maint &amp; Constr Somerville</v>
          </cell>
          <cell r="H1566" t="str">
            <v>120</v>
          </cell>
          <cell r="I1566" t="str">
            <v>CB</v>
          </cell>
          <cell r="L1566">
            <v>774492.02</v>
          </cell>
        </row>
        <row r="1567">
          <cell r="A1567" t="str">
            <v>CAP</v>
          </cell>
          <cell r="B1567" t="str">
            <v>Driscoll,Daniel C</v>
          </cell>
          <cell r="C1567">
            <v>16775</v>
          </cell>
          <cell r="D1567" t="str">
            <v>16775</v>
          </cell>
          <cell r="E1567" t="str">
            <v>Customer Operations Somerville</v>
          </cell>
          <cell r="F1567" t="str">
            <v>Electric Operations</v>
          </cell>
          <cell r="G1567" t="str">
            <v>Elect Maint &amp; Constr Somerville</v>
          </cell>
          <cell r="H1567" t="str">
            <v>120</v>
          </cell>
          <cell r="I1567" t="str">
            <v>CI</v>
          </cell>
          <cell r="J1567">
            <v>1513331.04</v>
          </cell>
          <cell r="K1567">
            <v>2582800.0099999998</v>
          </cell>
        </row>
        <row r="1568">
          <cell r="A1568" t="str">
            <v>CAP</v>
          </cell>
          <cell r="B1568" t="str">
            <v>Driscoll,Daniel C</v>
          </cell>
          <cell r="C1568">
            <v>16775</v>
          </cell>
          <cell r="D1568" t="str">
            <v>16775</v>
          </cell>
          <cell r="E1568" t="str">
            <v>Elect Maint &amp; Constr Somerville</v>
          </cell>
          <cell r="F1568" t="str">
            <v>Electric Operations</v>
          </cell>
          <cell r="G1568" t="str">
            <v>Elect Maint &amp; Constr Somerville</v>
          </cell>
          <cell r="H1568" t="str">
            <v>120</v>
          </cell>
          <cell r="I1568" t="str">
            <v>CI</v>
          </cell>
          <cell r="L1568">
            <v>2710326.6</v>
          </cell>
        </row>
        <row r="1569">
          <cell r="A1569" t="str">
            <v>CAP</v>
          </cell>
          <cell r="B1569" t="str">
            <v>Driscoll,Daniel C</v>
          </cell>
          <cell r="C1569">
            <v>16775</v>
          </cell>
          <cell r="D1569" t="str">
            <v>16775</v>
          </cell>
          <cell r="E1569" t="str">
            <v>Customer Operations Somerville</v>
          </cell>
          <cell r="F1569" t="str">
            <v>Electric Operations</v>
          </cell>
          <cell r="G1569" t="str">
            <v>Elect Maint &amp; Constr Somerville</v>
          </cell>
          <cell r="H1569" t="str">
            <v>120</v>
          </cell>
          <cell r="I1569" t="str">
            <v>CL</v>
          </cell>
          <cell r="J1569">
            <v>1293419.03</v>
          </cell>
          <cell r="K1569">
            <v>1906214.07</v>
          </cell>
        </row>
        <row r="1570">
          <cell r="A1570" t="str">
            <v>CAP</v>
          </cell>
          <cell r="B1570" t="str">
            <v>Driscoll,Daniel C</v>
          </cell>
          <cell r="C1570">
            <v>16775</v>
          </cell>
          <cell r="D1570" t="str">
            <v>16775</v>
          </cell>
          <cell r="E1570" t="str">
            <v>Elect Maint &amp; Constr Somerville</v>
          </cell>
          <cell r="F1570" t="str">
            <v>Electric Operations</v>
          </cell>
          <cell r="G1570" t="str">
            <v>Elect Maint &amp; Constr Somerville</v>
          </cell>
          <cell r="H1570" t="str">
            <v>120</v>
          </cell>
          <cell r="I1570" t="str">
            <v>CL</v>
          </cell>
          <cell r="L1570">
            <v>1772213.79</v>
          </cell>
        </row>
        <row r="1571">
          <cell r="A1571" t="str">
            <v>CAP</v>
          </cell>
          <cell r="B1571" t="str">
            <v>Driscoll,Daniel C</v>
          </cell>
          <cell r="C1571">
            <v>16775</v>
          </cell>
          <cell r="D1571" t="str">
            <v>16775</v>
          </cell>
          <cell r="E1571" t="str">
            <v>Customer Operations Somerville</v>
          </cell>
          <cell r="F1571" t="str">
            <v>Electric Operations</v>
          </cell>
          <cell r="G1571" t="str">
            <v>Elect Maint &amp; Constr Somerville</v>
          </cell>
          <cell r="H1571" t="str">
            <v>120</v>
          </cell>
          <cell r="I1571" t="str">
            <v>CM</v>
          </cell>
          <cell r="J1571">
            <v>1248506.46</v>
          </cell>
          <cell r="K1571">
            <v>2982921.78</v>
          </cell>
        </row>
        <row r="1572">
          <cell r="A1572" t="str">
            <v>CAP</v>
          </cell>
          <cell r="B1572" t="str">
            <v>Driscoll,Daniel C</v>
          </cell>
          <cell r="C1572">
            <v>16775</v>
          </cell>
          <cell r="D1572" t="str">
            <v>16775</v>
          </cell>
          <cell r="E1572" t="str">
            <v>Elect Maint &amp; Constr Somerville</v>
          </cell>
          <cell r="F1572" t="str">
            <v>Electric Operations</v>
          </cell>
          <cell r="G1572" t="str">
            <v>Elect Maint &amp; Constr Somerville</v>
          </cell>
          <cell r="H1572" t="str">
            <v>120</v>
          </cell>
          <cell r="I1572" t="str">
            <v>CM</v>
          </cell>
          <cell r="L1572">
            <v>2732040.82</v>
          </cell>
        </row>
        <row r="1573">
          <cell r="A1573" t="str">
            <v>CAP</v>
          </cell>
          <cell r="B1573" t="str">
            <v>Driscoll,Daniel C</v>
          </cell>
          <cell r="C1573">
            <v>16775</v>
          </cell>
          <cell r="D1573" t="str">
            <v>16775</v>
          </cell>
          <cell r="E1573" t="str">
            <v>Customer Operations Somerville</v>
          </cell>
          <cell r="F1573" t="str">
            <v>Electric Operations</v>
          </cell>
          <cell r="G1573" t="str">
            <v>Elect Maint &amp; Constr Somerville</v>
          </cell>
          <cell r="H1573" t="str">
            <v>120</v>
          </cell>
          <cell r="I1573" t="str">
            <v>CO</v>
          </cell>
          <cell r="J1573">
            <v>-602268.12</v>
          </cell>
          <cell r="K1573">
            <v>-1625449.45</v>
          </cell>
          <cell r="M1573">
            <v>1540</v>
          </cell>
        </row>
        <row r="1574">
          <cell r="A1574" t="str">
            <v>CAP</v>
          </cell>
          <cell r="B1574" t="str">
            <v>Driscoll,Daniel C</v>
          </cell>
          <cell r="C1574">
            <v>16775</v>
          </cell>
          <cell r="D1574" t="str">
            <v>16775</v>
          </cell>
          <cell r="E1574" t="str">
            <v>Elect Maint &amp; Constr Somerville</v>
          </cell>
          <cell r="F1574" t="str">
            <v>Electric Operations</v>
          </cell>
          <cell r="G1574" t="str">
            <v>Elect Maint &amp; Constr Somerville</v>
          </cell>
          <cell r="H1574" t="str">
            <v>120</v>
          </cell>
          <cell r="I1574" t="str">
            <v>CO</v>
          </cell>
          <cell r="L1574">
            <v>-1099122.1399999999</v>
          </cell>
        </row>
        <row r="1575">
          <cell r="A1575" t="str">
            <v>CAP</v>
          </cell>
          <cell r="B1575" t="str">
            <v>Driscoll,Daniel C</v>
          </cell>
          <cell r="C1575">
            <v>16775</v>
          </cell>
          <cell r="D1575" t="str">
            <v>16775</v>
          </cell>
          <cell r="E1575" t="str">
            <v>Customer Operations Somerville</v>
          </cell>
          <cell r="F1575" t="str">
            <v>Electric Operations</v>
          </cell>
          <cell r="G1575" t="str">
            <v>Elect Maint &amp; Constr Somerville</v>
          </cell>
          <cell r="H1575" t="str">
            <v>120</v>
          </cell>
          <cell r="I1575" t="str">
            <v>CT</v>
          </cell>
          <cell r="J1575">
            <v>481638.54</v>
          </cell>
          <cell r="K1575">
            <v>1113205.6000000001</v>
          </cell>
        </row>
        <row r="1576">
          <cell r="A1576" t="str">
            <v>CAP</v>
          </cell>
          <cell r="B1576" t="str">
            <v>Driscoll,Daniel C</v>
          </cell>
          <cell r="C1576">
            <v>16775</v>
          </cell>
          <cell r="D1576" t="str">
            <v>16775</v>
          </cell>
          <cell r="E1576" t="str">
            <v>Elect Maint &amp; Constr Somerville</v>
          </cell>
          <cell r="F1576" t="str">
            <v>Electric Operations</v>
          </cell>
          <cell r="G1576" t="str">
            <v>Elect Maint &amp; Constr Somerville</v>
          </cell>
          <cell r="H1576" t="str">
            <v>120</v>
          </cell>
          <cell r="I1576" t="str">
            <v>CT</v>
          </cell>
          <cell r="L1576">
            <v>1177116.07</v>
          </cell>
        </row>
        <row r="1577">
          <cell r="A1577" t="str">
            <v>O&amp;M</v>
          </cell>
          <cell r="B1577" t="str">
            <v>Driscoll,Daniel C</v>
          </cell>
          <cell r="C1577">
            <v>16775</v>
          </cell>
          <cell r="D1577" t="str">
            <v>16775</v>
          </cell>
          <cell r="E1577" t="str">
            <v>Customer Operations Somerville</v>
          </cell>
          <cell r="F1577" t="str">
            <v>Electric Operations</v>
          </cell>
          <cell r="G1577" t="str">
            <v>Elect Maint &amp; Constr Somerville</v>
          </cell>
          <cell r="H1577" t="str">
            <v>120</v>
          </cell>
          <cell r="I1577" t="str">
            <v>IT</v>
          </cell>
          <cell r="J1577">
            <v>232759.71</v>
          </cell>
          <cell r="K1577">
            <v>569567.93999999994</v>
          </cell>
        </row>
        <row r="1578">
          <cell r="A1578" t="str">
            <v>O&amp;M</v>
          </cell>
          <cell r="B1578" t="str">
            <v>Driscoll,Daniel C</v>
          </cell>
          <cell r="C1578">
            <v>16775</v>
          </cell>
          <cell r="D1578" t="str">
            <v>16775</v>
          </cell>
          <cell r="E1578" t="str">
            <v>Elect Maint &amp; Constr Somerville</v>
          </cell>
          <cell r="F1578" t="str">
            <v>Electric Operations</v>
          </cell>
          <cell r="G1578" t="str">
            <v>Elect Maint &amp; Constr Somerville</v>
          </cell>
          <cell r="H1578" t="str">
            <v>120</v>
          </cell>
          <cell r="I1578" t="str">
            <v>IT</v>
          </cell>
          <cell r="L1578">
            <v>468593.44</v>
          </cell>
        </row>
        <row r="1579">
          <cell r="A1579" t="str">
            <v>O&amp;M</v>
          </cell>
          <cell r="B1579" t="str">
            <v>Driscoll,Daniel C</v>
          </cell>
          <cell r="C1579">
            <v>16775</v>
          </cell>
          <cell r="D1579" t="str">
            <v>16775</v>
          </cell>
          <cell r="E1579" t="str">
            <v>Customer Operations Somerville</v>
          </cell>
          <cell r="F1579" t="str">
            <v>Electric Operations</v>
          </cell>
          <cell r="G1579" t="str">
            <v>Elect Maint &amp; Constr Somerville</v>
          </cell>
          <cell r="H1579" t="str">
            <v>120</v>
          </cell>
          <cell r="I1579" t="str">
            <v>LT</v>
          </cell>
          <cell r="J1579">
            <v>2362130.2599999998</v>
          </cell>
          <cell r="K1579">
            <v>3211166.9</v>
          </cell>
        </row>
        <row r="1580">
          <cell r="A1580" t="str">
            <v>O&amp;M</v>
          </cell>
          <cell r="B1580" t="str">
            <v>Driscoll,Daniel C</v>
          </cell>
          <cell r="C1580">
            <v>16775</v>
          </cell>
          <cell r="D1580" t="str">
            <v>16775</v>
          </cell>
          <cell r="E1580" t="str">
            <v>Elect Maint &amp; Constr Somerville</v>
          </cell>
          <cell r="F1580" t="str">
            <v>Electric Operations</v>
          </cell>
          <cell r="G1580" t="str">
            <v>Elect Maint &amp; Constr Somerville</v>
          </cell>
          <cell r="H1580" t="str">
            <v>120</v>
          </cell>
          <cell r="I1580" t="str">
            <v>LT</v>
          </cell>
          <cell r="L1580">
            <v>2550431.35</v>
          </cell>
        </row>
        <row r="1581">
          <cell r="A1581" t="str">
            <v>O&amp;M</v>
          </cell>
          <cell r="B1581" t="str">
            <v>Driscoll,Daniel C</v>
          </cell>
          <cell r="C1581">
            <v>16775</v>
          </cell>
          <cell r="D1581" t="str">
            <v>16775</v>
          </cell>
          <cell r="E1581" t="str">
            <v>Customer Operations Somerville</v>
          </cell>
          <cell r="F1581" t="str">
            <v>Electric Operations</v>
          </cell>
          <cell r="G1581" t="str">
            <v>Elect Maint &amp; Constr Somerville</v>
          </cell>
          <cell r="H1581" t="str">
            <v>120</v>
          </cell>
          <cell r="I1581" t="str">
            <v>MT</v>
          </cell>
          <cell r="J1581">
            <v>-54499.39</v>
          </cell>
          <cell r="K1581">
            <v>460999.77</v>
          </cell>
        </row>
        <row r="1582">
          <cell r="A1582" t="str">
            <v>O&amp;M</v>
          </cell>
          <cell r="B1582" t="str">
            <v>Driscoll,Daniel C</v>
          </cell>
          <cell r="C1582">
            <v>16775</v>
          </cell>
          <cell r="D1582" t="str">
            <v>16775</v>
          </cell>
          <cell r="E1582" t="str">
            <v>Elect Maint &amp; Constr Somerville</v>
          </cell>
          <cell r="F1582" t="str">
            <v>Electric Operations</v>
          </cell>
          <cell r="G1582" t="str">
            <v>Elect Maint &amp; Constr Somerville</v>
          </cell>
          <cell r="H1582" t="str">
            <v>120</v>
          </cell>
          <cell r="I1582" t="str">
            <v>MT</v>
          </cell>
          <cell r="L1582">
            <v>452461.95</v>
          </cell>
        </row>
        <row r="1583">
          <cell r="A1583" t="str">
            <v>O&amp;M</v>
          </cell>
          <cell r="B1583" t="str">
            <v>Driscoll,Daniel C</v>
          </cell>
          <cell r="C1583">
            <v>16775</v>
          </cell>
          <cell r="D1583" t="str">
            <v>16775</v>
          </cell>
          <cell r="E1583" t="str">
            <v>Customer Operations Somerville</v>
          </cell>
          <cell r="F1583" t="str">
            <v>Electric Operations</v>
          </cell>
          <cell r="G1583" t="str">
            <v>Elect Maint &amp; Constr Somerville</v>
          </cell>
          <cell r="H1583" t="str">
            <v>120</v>
          </cell>
          <cell r="I1583" t="str">
            <v>OT</v>
          </cell>
          <cell r="J1583">
            <v>1342000.72</v>
          </cell>
          <cell r="K1583">
            <v>983030.78</v>
          </cell>
        </row>
        <row r="1584">
          <cell r="A1584" t="str">
            <v>O&amp;M</v>
          </cell>
          <cell r="B1584" t="str">
            <v>Driscoll,Daniel C</v>
          </cell>
          <cell r="C1584">
            <v>16775</v>
          </cell>
          <cell r="D1584" t="str">
            <v>16775</v>
          </cell>
          <cell r="E1584" t="str">
            <v>Elect Maint &amp; Constr Somerville</v>
          </cell>
          <cell r="F1584" t="str">
            <v>Electric Operations</v>
          </cell>
          <cell r="G1584" t="str">
            <v>Elect Maint &amp; Constr Somerville</v>
          </cell>
          <cell r="H1584" t="str">
            <v>120</v>
          </cell>
          <cell r="I1584" t="str">
            <v>OT</v>
          </cell>
          <cell r="L1584">
            <v>775080.14</v>
          </cell>
        </row>
        <row r="1585">
          <cell r="A1585" t="str">
            <v>O&amp;M</v>
          </cell>
          <cell r="B1585" t="str">
            <v>Driscoll,Daniel C</v>
          </cell>
          <cell r="C1585">
            <v>16775</v>
          </cell>
          <cell r="D1585" t="str">
            <v>16775</v>
          </cell>
          <cell r="E1585" t="str">
            <v>Customer Operations Somerville</v>
          </cell>
          <cell r="F1585" t="str">
            <v>Electric Operations</v>
          </cell>
          <cell r="G1585" t="str">
            <v>Elect Maint &amp; Constr Somerville</v>
          </cell>
          <cell r="H1585" t="str">
            <v>120</v>
          </cell>
          <cell r="I1585" t="str">
            <v>TT</v>
          </cell>
          <cell r="J1585">
            <v>173231.15</v>
          </cell>
          <cell r="K1585">
            <v>1274590.44</v>
          </cell>
          <cell r="M1585">
            <v>1014513.39</v>
          </cell>
        </row>
        <row r="1586">
          <cell r="A1586" t="str">
            <v>O&amp;M</v>
          </cell>
          <cell r="B1586" t="str">
            <v>Driscoll,Daniel C</v>
          </cell>
          <cell r="C1586">
            <v>16775</v>
          </cell>
          <cell r="D1586" t="str">
            <v>16775</v>
          </cell>
          <cell r="E1586" t="str">
            <v>Elect Maint &amp; Constr Somerville</v>
          </cell>
          <cell r="F1586" t="str">
            <v>Electric Operations</v>
          </cell>
          <cell r="G1586" t="str">
            <v>Elect Maint &amp; Constr Somerville</v>
          </cell>
          <cell r="H1586" t="str">
            <v>120</v>
          </cell>
          <cell r="I1586" t="str">
            <v>TT</v>
          </cell>
          <cell r="L1586">
            <v>615404.68999999994</v>
          </cell>
          <cell r="M1586">
            <v>3210285.81</v>
          </cell>
        </row>
        <row r="1587">
          <cell r="A1587" t="str">
            <v>O&amp;M</v>
          </cell>
          <cell r="B1587" t="str">
            <v>Tzimorangas,John G</v>
          </cell>
          <cell r="C1587">
            <v>16780</v>
          </cell>
          <cell r="D1587" t="str">
            <v>16780</v>
          </cell>
          <cell r="E1587" t="str">
            <v>New Customer Community Lighting Somer</v>
          </cell>
          <cell r="F1587" t="str">
            <v>Electric Operations</v>
          </cell>
          <cell r="G1587" t="str">
            <v>Sub Station Operations Central Div</v>
          </cell>
          <cell r="H1587" t="str">
            <v>120</v>
          </cell>
          <cell r="I1587" t="str">
            <v>BT</v>
          </cell>
          <cell r="K1587">
            <v>2803.23</v>
          </cell>
        </row>
        <row r="1588">
          <cell r="A1588" t="str">
            <v>O&amp;M</v>
          </cell>
          <cell r="B1588" t="str">
            <v>Tzimorangas,John G</v>
          </cell>
          <cell r="C1588">
            <v>16780</v>
          </cell>
          <cell r="D1588" t="str">
            <v>16780</v>
          </cell>
          <cell r="E1588" t="str">
            <v>Sub Station Operations Central Div</v>
          </cell>
          <cell r="F1588" t="str">
            <v>Electric Operations</v>
          </cell>
          <cell r="G1588" t="str">
            <v>Sub Station Operations Central Div</v>
          </cell>
          <cell r="H1588" t="str">
            <v>120</v>
          </cell>
          <cell r="I1588" t="str">
            <v>BT</v>
          </cell>
          <cell r="L1588">
            <v>954078.58</v>
          </cell>
        </row>
        <row r="1589">
          <cell r="A1589" t="str">
            <v>CAP</v>
          </cell>
          <cell r="B1589" t="str">
            <v>Tzimorangas,John G</v>
          </cell>
          <cell r="C1589">
            <v>16780</v>
          </cell>
          <cell r="D1589" t="str">
            <v>16780</v>
          </cell>
          <cell r="E1589" t="str">
            <v>Sub Station Operations Central Div</v>
          </cell>
          <cell r="F1589" t="str">
            <v>Electric Operations</v>
          </cell>
          <cell r="G1589" t="str">
            <v>Sub Station Operations Central Div</v>
          </cell>
          <cell r="H1589" t="str">
            <v>120</v>
          </cell>
          <cell r="I1589" t="str">
            <v>CB</v>
          </cell>
          <cell r="L1589">
            <v>303769.03000000003</v>
          </cell>
        </row>
        <row r="1590">
          <cell r="A1590" t="str">
            <v>CAP</v>
          </cell>
          <cell r="B1590" t="str">
            <v>Tzimorangas,John G</v>
          </cell>
          <cell r="C1590">
            <v>16780</v>
          </cell>
          <cell r="D1590" t="str">
            <v>16780</v>
          </cell>
          <cell r="E1590" t="str">
            <v>Sub Station Operations Central Div</v>
          </cell>
          <cell r="F1590" t="str">
            <v>Electric Operations</v>
          </cell>
          <cell r="G1590" t="str">
            <v>Sub Station Operations Central Div</v>
          </cell>
          <cell r="H1590" t="str">
            <v>120</v>
          </cell>
          <cell r="I1590" t="str">
            <v>CI</v>
          </cell>
          <cell r="L1590">
            <v>1106998.1599999999</v>
          </cell>
          <cell r="M1590">
            <v>18444.13</v>
          </cell>
        </row>
        <row r="1591">
          <cell r="A1591" t="str">
            <v>CAP</v>
          </cell>
          <cell r="B1591" t="str">
            <v>Tzimorangas,John G</v>
          </cell>
          <cell r="C1591">
            <v>16780</v>
          </cell>
          <cell r="D1591" t="str">
            <v>16780</v>
          </cell>
          <cell r="E1591" t="str">
            <v>Sub Station Operations Central Div</v>
          </cell>
          <cell r="F1591" t="str">
            <v>Electric Operations</v>
          </cell>
          <cell r="G1591" t="str">
            <v>Sub Station Operations Central Div</v>
          </cell>
          <cell r="H1591" t="str">
            <v>120</v>
          </cell>
          <cell r="I1591" t="str">
            <v>CL</v>
          </cell>
          <cell r="L1591">
            <v>698760.24</v>
          </cell>
        </row>
        <row r="1592">
          <cell r="A1592" t="str">
            <v>CAP</v>
          </cell>
          <cell r="B1592" t="str">
            <v>Tzimorangas,John G</v>
          </cell>
          <cell r="C1592">
            <v>16780</v>
          </cell>
          <cell r="D1592" t="str">
            <v>16780</v>
          </cell>
          <cell r="E1592" t="str">
            <v>Sub Station Operations Central Div</v>
          </cell>
          <cell r="F1592" t="str">
            <v>Electric Operations</v>
          </cell>
          <cell r="G1592" t="str">
            <v>Sub Station Operations Central Div</v>
          </cell>
          <cell r="H1592" t="str">
            <v>120</v>
          </cell>
          <cell r="I1592" t="str">
            <v>CM</v>
          </cell>
          <cell r="L1592">
            <v>824983.15</v>
          </cell>
        </row>
        <row r="1593">
          <cell r="A1593" t="str">
            <v>CAP</v>
          </cell>
          <cell r="B1593" t="str">
            <v>Tzimorangas,John G</v>
          </cell>
          <cell r="C1593">
            <v>16780</v>
          </cell>
          <cell r="D1593" t="str">
            <v>16780</v>
          </cell>
          <cell r="E1593" t="str">
            <v>Sub Station Operations Central Div</v>
          </cell>
          <cell r="F1593" t="str">
            <v>Electric Operations</v>
          </cell>
          <cell r="G1593" t="str">
            <v>Sub Station Operations Central Div</v>
          </cell>
          <cell r="H1593" t="str">
            <v>120</v>
          </cell>
          <cell r="I1593" t="str">
            <v>CO</v>
          </cell>
        </row>
        <row r="1594">
          <cell r="A1594" t="str">
            <v>CAP</v>
          </cell>
          <cell r="B1594" t="str">
            <v>Tzimorangas,John G</v>
          </cell>
          <cell r="C1594">
            <v>16780</v>
          </cell>
          <cell r="D1594" t="str">
            <v>16780</v>
          </cell>
          <cell r="E1594" t="str">
            <v>Sub Station Operations Central Div</v>
          </cell>
          <cell r="F1594" t="str">
            <v>Electric Operations</v>
          </cell>
          <cell r="G1594" t="str">
            <v>Sub Station Operations Central Div</v>
          </cell>
          <cell r="H1594" t="str">
            <v>120</v>
          </cell>
          <cell r="I1594" t="str">
            <v>CT</v>
          </cell>
          <cell r="L1594">
            <v>291812.94</v>
          </cell>
        </row>
        <row r="1595">
          <cell r="A1595" t="str">
            <v>O&amp;M</v>
          </cell>
          <cell r="B1595" t="str">
            <v>Tzimorangas,John G</v>
          </cell>
          <cell r="C1595">
            <v>16780</v>
          </cell>
          <cell r="D1595" t="str">
            <v>16780</v>
          </cell>
          <cell r="E1595" t="str">
            <v>Sub Station Operations Central Div</v>
          </cell>
          <cell r="F1595" t="str">
            <v>Electric Operations</v>
          </cell>
          <cell r="G1595" t="str">
            <v>Sub Station Operations Central Div</v>
          </cell>
          <cell r="H1595" t="str">
            <v>120</v>
          </cell>
          <cell r="I1595" t="str">
            <v>IT</v>
          </cell>
          <cell r="L1595">
            <v>1058951.93</v>
          </cell>
          <cell r="M1595">
            <v>259725.61</v>
          </cell>
        </row>
        <row r="1596">
          <cell r="A1596" t="str">
            <v>O&amp;M</v>
          </cell>
          <cell r="B1596" t="str">
            <v>Tzimorangas,John G</v>
          </cell>
          <cell r="C1596">
            <v>16780</v>
          </cell>
          <cell r="D1596" t="str">
            <v>16780</v>
          </cell>
          <cell r="E1596" t="str">
            <v>New Customer Community Lighting Somer</v>
          </cell>
          <cell r="F1596" t="str">
            <v>Electric Operations</v>
          </cell>
          <cell r="G1596" t="str">
            <v>Sub Station Operations Central Div</v>
          </cell>
          <cell r="H1596" t="str">
            <v>120</v>
          </cell>
          <cell r="I1596" t="str">
            <v>LT</v>
          </cell>
          <cell r="K1596">
            <v>8041.48</v>
          </cell>
        </row>
        <row r="1597">
          <cell r="A1597" t="str">
            <v>O&amp;M</v>
          </cell>
          <cell r="B1597" t="str">
            <v>Tzimorangas,John G</v>
          </cell>
          <cell r="C1597">
            <v>16780</v>
          </cell>
          <cell r="D1597" t="str">
            <v>16780</v>
          </cell>
          <cell r="E1597" t="str">
            <v>Sub Station Operations Central Div</v>
          </cell>
          <cell r="F1597" t="str">
            <v>Electric Operations</v>
          </cell>
          <cell r="G1597" t="str">
            <v>Sub Station Operations Central Div</v>
          </cell>
          <cell r="H1597" t="str">
            <v>120</v>
          </cell>
          <cell r="I1597" t="str">
            <v>LT</v>
          </cell>
          <cell r="L1597">
            <v>2771479.16</v>
          </cell>
        </row>
        <row r="1598">
          <cell r="A1598" t="str">
            <v>O&amp;M</v>
          </cell>
          <cell r="B1598" t="str">
            <v>Tzimorangas,John G</v>
          </cell>
          <cell r="C1598">
            <v>16780</v>
          </cell>
          <cell r="D1598" t="str">
            <v>16780</v>
          </cell>
          <cell r="E1598" t="str">
            <v>Sub Station Operations Central Div</v>
          </cell>
          <cell r="F1598" t="str">
            <v>Electric Operations</v>
          </cell>
          <cell r="G1598" t="str">
            <v>Sub Station Operations Central Div</v>
          </cell>
          <cell r="H1598" t="str">
            <v>120</v>
          </cell>
          <cell r="I1598" t="str">
            <v>MT</v>
          </cell>
          <cell r="L1598">
            <v>184629.43</v>
          </cell>
        </row>
        <row r="1599">
          <cell r="A1599" t="str">
            <v>O&amp;M</v>
          </cell>
          <cell r="B1599" t="str">
            <v>Tzimorangas,John G</v>
          </cell>
          <cell r="C1599">
            <v>16780</v>
          </cell>
          <cell r="D1599" t="str">
            <v>16780</v>
          </cell>
          <cell r="E1599" t="str">
            <v>Sub Station Operations Central Div</v>
          </cell>
          <cell r="F1599" t="str">
            <v>Electric Operations</v>
          </cell>
          <cell r="G1599" t="str">
            <v>Sub Station Operations Central Div</v>
          </cell>
          <cell r="H1599" t="str">
            <v>120</v>
          </cell>
          <cell r="I1599" t="str">
            <v>OT</v>
          </cell>
          <cell r="L1599">
            <v>368269.95</v>
          </cell>
        </row>
        <row r="1600">
          <cell r="A1600" t="str">
            <v>O&amp;M</v>
          </cell>
          <cell r="B1600" t="str">
            <v>Tzimorangas,John G</v>
          </cell>
          <cell r="C1600">
            <v>16780</v>
          </cell>
          <cell r="D1600" t="str">
            <v>16780</v>
          </cell>
          <cell r="E1600" t="str">
            <v>Sub Station Operations Central Div</v>
          </cell>
          <cell r="F1600" t="str">
            <v>Electric Operations</v>
          </cell>
          <cell r="G1600" t="str">
            <v>Sub Station Operations Central Div</v>
          </cell>
          <cell r="H1600" t="str">
            <v>120</v>
          </cell>
          <cell r="I1600" t="str">
            <v>TT</v>
          </cell>
          <cell r="L1600">
            <v>824873.61</v>
          </cell>
          <cell r="M1600">
            <v>180385.3</v>
          </cell>
        </row>
        <row r="1601">
          <cell r="A1601" t="str">
            <v>O&amp;M</v>
          </cell>
          <cell r="B1601" t="str">
            <v>Sullivan,Stephen T</v>
          </cell>
          <cell r="C1601">
            <v>16785</v>
          </cell>
          <cell r="D1601" t="str">
            <v>16785</v>
          </cell>
          <cell r="E1601" t="str">
            <v>Customer Operations New Bedford</v>
          </cell>
          <cell r="F1601" t="str">
            <v>Electric Operations</v>
          </cell>
          <cell r="G1601" t="str">
            <v>Elect Maint &amp; Constr New Bedford</v>
          </cell>
          <cell r="H1601" t="str">
            <v>120</v>
          </cell>
          <cell r="I1601" t="str">
            <v>BT</v>
          </cell>
          <cell r="J1601">
            <v>97364.34</v>
          </cell>
          <cell r="K1601">
            <v>42087.43</v>
          </cell>
        </row>
        <row r="1602">
          <cell r="A1602" t="str">
            <v>O&amp;M</v>
          </cell>
          <cell r="B1602" t="str">
            <v>Sullivan,Stephen T</v>
          </cell>
          <cell r="C1602">
            <v>16785</v>
          </cell>
          <cell r="D1602" t="str">
            <v>16785</v>
          </cell>
          <cell r="E1602" t="str">
            <v>Elect Maint &amp; Constr New Bedford</v>
          </cell>
          <cell r="F1602" t="str">
            <v>Electric Operations</v>
          </cell>
          <cell r="G1602" t="str">
            <v>Elect Maint &amp; Constr New Bedford</v>
          </cell>
          <cell r="H1602" t="str">
            <v>120</v>
          </cell>
          <cell r="I1602" t="str">
            <v>BT</v>
          </cell>
          <cell r="L1602">
            <v>351.07</v>
          </cell>
        </row>
        <row r="1603">
          <cell r="A1603" t="str">
            <v>CAP</v>
          </cell>
          <cell r="B1603" t="str">
            <v>Sullivan,Stephen T</v>
          </cell>
          <cell r="C1603">
            <v>16785</v>
          </cell>
          <cell r="D1603" t="str">
            <v>16785</v>
          </cell>
          <cell r="E1603" t="str">
            <v>Customer Operations New Bedford</v>
          </cell>
          <cell r="F1603" t="str">
            <v>Electric Operations</v>
          </cell>
          <cell r="G1603" t="str">
            <v>Elect Maint &amp; Constr New Bedford</v>
          </cell>
          <cell r="H1603" t="str">
            <v>120</v>
          </cell>
          <cell r="I1603" t="str">
            <v>CB</v>
          </cell>
          <cell r="J1603">
            <v>1993.67</v>
          </cell>
        </row>
        <row r="1604">
          <cell r="A1604" t="str">
            <v>CAP</v>
          </cell>
          <cell r="B1604" t="str">
            <v>Sullivan,Stephen T</v>
          </cell>
          <cell r="C1604">
            <v>16785</v>
          </cell>
          <cell r="D1604" t="str">
            <v>16785</v>
          </cell>
          <cell r="E1604" t="str">
            <v>Distribution Operations New Bedford</v>
          </cell>
          <cell r="F1604" t="str">
            <v>Electric Operations</v>
          </cell>
          <cell r="G1604" t="str">
            <v>Elect Maint &amp; Constr New Bedford</v>
          </cell>
          <cell r="H1604" t="str">
            <v>120</v>
          </cell>
          <cell r="I1604" t="str">
            <v>CB</v>
          </cell>
          <cell r="K1604">
            <v>3615.28</v>
          </cell>
          <cell r="M1604">
            <v>-211.08</v>
          </cell>
        </row>
        <row r="1605">
          <cell r="A1605" t="str">
            <v>CAP</v>
          </cell>
          <cell r="B1605" t="str">
            <v>Sullivan,Stephen T</v>
          </cell>
          <cell r="C1605">
            <v>16785</v>
          </cell>
          <cell r="D1605" t="str">
            <v>16785</v>
          </cell>
          <cell r="E1605" t="str">
            <v>Elect Maint &amp; Constr New Bedford</v>
          </cell>
          <cell r="F1605" t="str">
            <v>Electric Operations</v>
          </cell>
          <cell r="G1605" t="str">
            <v>Elect Maint &amp; Constr New Bedford</v>
          </cell>
          <cell r="H1605" t="str">
            <v>120</v>
          </cell>
          <cell r="I1605" t="str">
            <v>CB</v>
          </cell>
          <cell r="L1605">
            <v>4173.83</v>
          </cell>
        </row>
        <row r="1606">
          <cell r="A1606" t="str">
            <v>CAP</v>
          </cell>
          <cell r="B1606" t="str">
            <v>Sullivan,Stephen T</v>
          </cell>
          <cell r="C1606">
            <v>16785</v>
          </cell>
          <cell r="D1606" t="str">
            <v>16785</v>
          </cell>
          <cell r="E1606" t="str">
            <v>Distribution Operations New Bedford</v>
          </cell>
          <cell r="F1606" t="str">
            <v>Electric Operations</v>
          </cell>
          <cell r="G1606" t="str">
            <v>Elect Maint &amp; Constr New Bedford</v>
          </cell>
          <cell r="H1606" t="str">
            <v>120</v>
          </cell>
          <cell r="I1606" t="str">
            <v>CI</v>
          </cell>
          <cell r="K1606">
            <v>50508.62</v>
          </cell>
          <cell r="M1606">
            <v>13189.46</v>
          </cell>
        </row>
        <row r="1607">
          <cell r="A1607" t="str">
            <v>CAP</v>
          </cell>
          <cell r="B1607" t="str">
            <v>Sullivan,Stephen T</v>
          </cell>
          <cell r="C1607">
            <v>16785</v>
          </cell>
          <cell r="D1607" t="str">
            <v>16785</v>
          </cell>
          <cell r="E1607" t="str">
            <v>Elect Maint &amp; Constr New Bedford</v>
          </cell>
          <cell r="F1607" t="str">
            <v>Electric Operations</v>
          </cell>
          <cell r="G1607" t="str">
            <v>Elect Maint &amp; Constr New Bedford</v>
          </cell>
          <cell r="H1607" t="str">
            <v>120</v>
          </cell>
          <cell r="I1607" t="str">
            <v>CI</v>
          </cell>
          <cell r="L1607">
            <v>39463.96</v>
          </cell>
          <cell r="M1607">
            <v>661.5</v>
          </cell>
        </row>
        <row r="1608">
          <cell r="A1608" t="str">
            <v>CAP</v>
          </cell>
          <cell r="B1608" t="str">
            <v>Sullivan,Stephen T</v>
          </cell>
          <cell r="C1608">
            <v>16785</v>
          </cell>
          <cell r="D1608" t="str">
            <v>16785</v>
          </cell>
          <cell r="E1608" t="str">
            <v>Customer Operations New Bedford</v>
          </cell>
          <cell r="F1608" t="str">
            <v>Electric Operations</v>
          </cell>
          <cell r="G1608" t="str">
            <v>Elect Maint &amp; Constr New Bedford</v>
          </cell>
          <cell r="H1608" t="str">
            <v>120</v>
          </cell>
          <cell r="I1608" t="str">
            <v>CL</v>
          </cell>
          <cell r="J1608">
            <v>4531.12</v>
          </cell>
        </row>
        <row r="1609">
          <cell r="A1609" t="str">
            <v>CAP</v>
          </cell>
          <cell r="B1609" t="str">
            <v>Sullivan,Stephen T</v>
          </cell>
          <cell r="C1609">
            <v>16785</v>
          </cell>
          <cell r="D1609" t="str">
            <v>16785</v>
          </cell>
          <cell r="E1609" t="str">
            <v>Distribution Operations New Bedford</v>
          </cell>
          <cell r="F1609" t="str">
            <v>Electric Operations</v>
          </cell>
          <cell r="G1609" t="str">
            <v>Elect Maint &amp; Constr New Bedford</v>
          </cell>
          <cell r="H1609" t="str">
            <v>120</v>
          </cell>
          <cell r="I1609" t="str">
            <v>CL</v>
          </cell>
          <cell r="K1609">
            <v>8216.06</v>
          </cell>
        </row>
        <row r="1610">
          <cell r="A1610" t="str">
            <v>CAP</v>
          </cell>
          <cell r="B1610" t="str">
            <v>Sullivan,Stephen T</v>
          </cell>
          <cell r="C1610">
            <v>16785</v>
          </cell>
          <cell r="D1610" t="str">
            <v>16785</v>
          </cell>
          <cell r="E1610" t="str">
            <v>Elect Maint &amp; Constr New Bedford</v>
          </cell>
          <cell r="F1610" t="str">
            <v>Electric Operations</v>
          </cell>
          <cell r="G1610" t="str">
            <v>Elect Maint &amp; Constr New Bedford</v>
          </cell>
          <cell r="H1610" t="str">
            <v>120</v>
          </cell>
          <cell r="I1610" t="str">
            <v>CL</v>
          </cell>
          <cell r="L1610">
            <v>9853.4599999999991</v>
          </cell>
        </row>
        <row r="1611">
          <cell r="A1611" t="str">
            <v>CAP</v>
          </cell>
          <cell r="B1611" t="str">
            <v>Sullivan,Stephen T</v>
          </cell>
          <cell r="C1611">
            <v>16785</v>
          </cell>
          <cell r="D1611" t="str">
            <v>16785</v>
          </cell>
          <cell r="E1611" t="str">
            <v>Elect Maint &amp; Constr New Bedford</v>
          </cell>
          <cell r="F1611" t="str">
            <v>Electric Operations</v>
          </cell>
          <cell r="G1611" t="str">
            <v>Elect Maint &amp; Constr New Bedford</v>
          </cell>
          <cell r="H1611" t="str">
            <v>120</v>
          </cell>
          <cell r="I1611" t="str">
            <v>CM</v>
          </cell>
          <cell r="L1611">
            <v>13168.37</v>
          </cell>
        </row>
        <row r="1612">
          <cell r="A1612" t="str">
            <v>CAP</v>
          </cell>
          <cell r="B1612" t="str">
            <v>Sullivan,Stephen T</v>
          </cell>
          <cell r="C1612">
            <v>16785</v>
          </cell>
          <cell r="D1612" t="str">
            <v>16785</v>
          </cell>
          <cell r="E1612" t="str">
            <v>Elect Maint &amp; Constr New Bedford</v>
          </cell>
          <cell r="F1612" t="str">
            <v>Electric Operations</v>
          </cell>
          <cell r="G1612" t="str">
            <v>Elect Maint &amp; Constr New Bedford</v>
          </cell>
          <cell r="H1612" t="str">
            <v>120</v>
          </cell>
          <cell r="I1612" t="str">
            <v>CO</v>
          </cell>
          <cell r="L1612">
            <v>-7222.78</v>
          </cell>
        </row>
        <row r="1613">
          <cell r="A1613" t="str">
            <v>CAP</v>
          </cell>
          <cell r="B1613" t="str">
            <v>Sullivan,Stephen T</v>
          </cell>
          <cell r="C1613">
            <v>16785</v>
          </cell>
          <cell r="D1613" t="str">
            <v>16785</v>
          </cell>
          <cell r="E1613" t="str">
            <v>Distribution Operations New Bedford</v>
          </cell>
          <cell r="F1613" t="str">
            <v>Electric Operations</v>
          </cell>
          <cell r="G1613" t="str">
            <v>Elect Maint &amp; Constr New Bedford</v>
          </cell>
          <cell r="H1613" t="str">
            <v>120</v>
          </cell>
          <cell r="I1613" t="str">
            <v>CT</v>
          </cell>
          <cell r="K1613">
            <v>5110.0600000000004</v>
          </cell>
        </row>
        <row r="1614">
          <cell r="A1614" t="str">
            <v>CAP</v>
          </cell>
          <cell r="B1614" t="str">
            <v>Sullivan,Stephen T</v>
          </cell>
          <cell r="C1614">
            <v>16785</v>
          </cell>
          <cell r="D1614" t="str">
            <v>16785</v>
          </cell>
          <cell r="E1614" t="str">
            <v>Elect Maint &amp; Constr New Bedford</v>
          </cell>
          <cell r="F1614" t="str">
            <v>Electric Operations</v>
          </cell>
          <cell r="G1614" t="str">
            <v>Elect Maint &amp; Constr New Bedford</v>
          </cell>
          <cell r="H1614" t="str">
            <v>120</v>
          </cell>
          <cell r="I1614" t="str">
            <v>CT</v>
          </cell>
          <cell r="L1614">
            <v>4036.61</v>
          </cell>
        </row>
        <row r="1615">
          <cell r="A1615" t="str">
            <v>O&amp;M</v>
          </cell>
          <cell r="B1615" t="str">
            <v>Sullivan,Stephen T</v>
          </cell>
          <cell r="C1615">
            <v>16785</v>
          </cell>
          <cell r="D1615" t="str">
            <v>16785</v>
          </cell>
          <cell r="E1615" t="str">
            <v>Customer Operations New Bedford</v>
          </cell>
          <cell r="F1615" t="str">
            <v>Electric Operations</v>
          </cell>
          <cell r="G1615" t="str">
            <v>Elect Maint &amp; Constr New Bedford</v>
          </cell>
          <cell r="H1615" t="str">
            <v>120</v>
          </cell>
          <cell r="I1615" t="str">
            <v>IT</v>
          </cell>
          <cell r="J1615">
            <v>6726.74</v>
          </cell>
          <cell r="K1615">
            <v>14040.5</v>
          </cell>
          <cell r="M1615">
            <v>2267846.96</v>
          </cell>
        </row>
        <row r="1616">
          <cell r="A1616" t="str">
            <v>O&amp;M</v>
          </cell>
          <cell r="B1616" t="str">
            <v>Sullivan,Stephen T</v>
          </cell>
          <cell r="C1616">
            <v>16785</v>
          </cell>
          <cell r="D1616" t="str">
            <v>16785</v>
          </cell>
          <cell r="E1616" t="str">
            <v>Elect Maint &amp; Constr New Bedford</v>
          </cell>
          <cell r="F1616" t="str">
            <v>Electric Operations</v>
          </cell>
          <cell r="G1616" t="str">
            <v>Elect Maint &amp; Constr New Bedford</v>
          </cell>
          <cell r="H1616" t="str">
            <v>120</v>
          </cell>
          <cell r="I1616" t="str">
            <v>IT</v>
          </cell>
          <cell r="L1616">
            <v>-27043.75</v>
          </cell>
          <cell r="M1616">
            <v>72.47</v>
          </cell>
        </row>
        <row r="1617">
          <cell r="A1617" t="str">
            <v>O&amp;M</v>
          </cell>
          <cell r="B1617" t="str">
            <v>Sullivan,Stephen T</v>
          </cell>
          <cell r="C1617">
            <v>16785</v>
          </cell>
          <cell r="D1617" t="str">
            <v>16785</v>
          </cell>
          <cell r="E1617" t="str">
            <v>Customer Operations New Bedford</v>
          </cell>
          <cell r="F1617" t="str">
            <v>Electric Operations</v>
          </cell>
          <cell r="G1617" t="str">
            <v>Elect Maint &amp; Constr New Bedford</v>
          </cell>
          <cell r="H1617" t="str">
            <v>120</v>
          </cell>
          <cell r="I1617" t="str">
            <v>LT</v>
          </cell>
          <cell r="J1617">
            <v>277153.2</v>
          </cell>
          <cell r="K1617">
            <v>120033.5</v>
          </cell>
        </row>
        <row r="1618">
          <cell r="A1618" t="str">
            <v>O&amp;M</v>
          </cell>
          <cell r="B1618" t="str">
            <v>Sullivan,Stephen T</v>
          </cell>
          <cell r="C1618">
            <v>16785</v>
          </cell>
          <cell r="D1618" t="str">
            <v>16785</v>
          </cell>
          <cell r="E1618" t="str">
            <v>Elect Maint &amp; Constr New Bedford</v>
          </cell>
          <cell r="F1618" t="str">
            <v>Electric Operations</v>
          </cell>
          <cell r="G1618" t="str">
            <v>Elect Maint &amp; Constr New Bedford</v>
          </cell>
          <cell r="H1618" t="str">
            <v>120</v>
          </cell>
          <cell r="I1618" t="str">
            <v>LT</v>
          </cell>
          <cell r="L1618">
            <v>1004.36</v>
          </cell>
        </row>
        <row r="1619">
          <cell r="A1619" t="str">
            <v>O&amp;M</v>
          </cell>
          <cell r="B1619" t="str">
            <v>Sullivan,Stephen T</v>
          </cell>
          <cell r="C1619">
            <v>16785</v>
          </cell>
          <cell r="D1619" t="str">
            <v>16785</v>
          </cell>
          <cell r="E1619" t="str">
            <v>Customer Operations New Bedford</v>
          </cell>
          <cell r="F1619" t="str">
            <v>Electric Operations</v>
          </cell>
          <cell r="G1619" t="str">
            <v>Elect Maint &amp; Constr New Bedford</v>
          </cell>
          <cell r="H1619" t="str">
            <v>120</v>
          </cell>
          <cell r="I1619" t="str">
            <v>MT</v>
          </cell>
          <cell r="J1619">
            <v>160</v>
          </cell>
          <cell r="K1619">
            <v>1952.16</v>
          </cell>
        </row>
        <row r="1620">
          <cell r="A1620" t="str">
            <v>O&amp;M</v>
          </cell>
          <cell r="B1620" t="str">
            <v>Sullivan,Stephen T</v>
          </cell>
          <cell r="C1620">
            <v>16785</v>
          </cell>
          <cell r="D1620" t="str">
            <v>16785</v>
          </cell>
          <cell r="E1620" t="str">
            <v>Elect Maint &amp; Constr New Bedford</v>
          </cell>
          <cell r="F1620" t="str">
            <v>Electric Operations</v>
          </cell>
          <cell r="G1620" t="str">
            <v>Elect Maint &amp; Constr New Bedford</v>
          </cell>
          <cell r="H1620" t="str">
            <v>120</v>
          </cell>
          <cell r="I1620" t="str">
            <v>MT</v>
          </cell>
          <cell r="L1620">
            <v>402.25</v>
          </cell>
          <cell r="M1620">
            <v>1374.31</v>
          </cell>
        </row>
        <row r="1621">
          <cell r="A1621" t="str">
            <v>O&amp;M</v>
          </cell>
          <cell r="B1621" t="str">
            <v>Sullivan,Stephen T</v>
          </cell>
          <cell r="C1621">
            <v>16785</v>
          </cell>
          <cell r="D1621" t="str">
            <v>16785</v>
          </cell>
          <cell r="E1621" t="str">
            <v>Customer Operations New Bedford</v>
          </cell>
          <cell r="F1621" t="str">
            <v>Electric Operations</v>
          </cell>
          <cell r="G1621" t="str">
            <v>Elect Maint &amp; Constr New Bedford</v>
          </cell>
          <cell r="H1621" t="str">
            <v>120</v>
          </cell>
          <cell r="I1621" t="str">
            <v>OT</v>
          </cell>
          <cell r="J1621">
            <v>13051.45</v>
          </cell>
          <cell r="K1621">
            <v>4502.6000000000004</v>
          </cell>
        </row>
        <row r="1622">
          <cell r="A1622" t="str">
            <v>O&amp;M</v>
          </cell>
          <cell r="B1622" t="str">
            <v>Sullivan,Stephen T</v>
          </cell>
          <cell r="C1622">
            <v>16785</v>
          </cell>
          <cell r="D1622" t="str">
            <v>16785</v>
          </cell>
          <cell r="E1622" t="str">
            <v>Elect Maint &amp; Constr New Bedford</v>
          </cell>
          <cell r="F1622" t="str">
            <v>Electric Operations</v>
          </cell>
          <cell r="G1622" t="str">
            <v>Elect Maint &amp; Constr New Bedford</v>
          </cell>
          <cell r="H1622" t="str">
            <v>120</v>
          </cell>
          <cell r="I1622" t="str">
            <v>OT</v>
          </cell>
          <cell r="L1622">
            <v>-22615.59</v>
          </cell>
        </row>
        <row r="1623">
          <cell r="A1623" t="str">
            <v>O&amp;M</v>
          </cell>
          <cell r="B1623" t="str">
            <v>Sullivan,Stephen T</v>
          </cell>
          <cell r="C1623">
            <v>16785</v>
          </cell>
          <cell r="D1623" t="str">
            <v>16785</v>
          </cell>
          <cell r="E1623" t="str">
            <v>Customer Operations New Bedford</v>
          </cell>
          <cell r="F1623" t="str">
            <v>Electric Operations</v>
          </cell>
          <cell r="G1623" t="str">
            <v>Elect Maint &amp; Constr New Bedford</v>
          </cell>
          <cell r="H1623" t="str">
            <v>120</v>
          </cell>
          <cell r="I1623" t="str">
            <v>TT</v>
          </cell>
          <cell r="J1623">
            <v>19762.34</v>
          </cell>
          <cell r="K1623">
            <v>8618.91</v>
          </cell>
          <cell r="M1623">
            <v>345914.37</v>
          </cell>
        </row>
        <row r="1624">
          <cell r="A1624" t="str">
            <v>O&amp;M</v>
          </cell>
          <cell r="B1624" t="str">
            <v>Sullivan,Stephen T</v>
          </cell>
          <cell r="C1624">
            <v>16785</v>
          </cell>
          <cell r="D1624" t="str">
            <v>16785</v>
          </cell>
          <cell r="E1624" t="str">
            <v>Elect Maint &amp; Constr New Bedford</v>
          </cell>
          <cell r="F1624" t="str">
            <v>Electric Operations</v>
          </cell>
          <cell r="G1624" t="str">
            <v>Elect Maint &amp; Constr New Bedford</v>
          </cell>
          <cell r="H1624" t="str">
            <v>120</v>
          </cell>
          <cell r="I1624" t="str">
            <v>TT</v>
          </cell>
          <cell r="L1624">
            <v>92.68</v>
          </cell>
          <cell r="M1624">
            <v>287875.12</v>
          </cell>
        </row>
        <row r="1625">
          <cell r="A1625" t="str">
            <v>O&amp;M</v>
          </cell>
          <cell r="B1625" t="str">
            <v>Tzimorangas,John G</v>
          </cell>
          <cell r="C1625">
            <v>16790</v>
          </cell>
          <cell r="D1625" t="str">
            <v>16790</v>
          </cell>
          <cell r="E1625" t="str">
            <v>New Customer Community Lighting, New Bedford</v>
          </cell>
          <cell r="F1625" t="str">
            <v>Electric Operations</v>
          </cell>
          <cell r="G1625" t="str">
            <v>Sub Station Operations Southern Div</v>
          </cell>
          <cell r="H1625" t="str">
            <v>120</v>
          </cell>
          <cell r="I1625" t="str">
            <v>BT</v>
          </cell>
          <cell r="J1625">
            <v>156.91999999999999</v>
          </cell>
          <cell r="M1625">
            <v>122.81</v>
          </cell>
        </row>
        <row r="1626">
          <cell r="A1626" t="str">
            <v>O&amp;M</v>
          </cell>
          <cell r="B1626" t="str">
            <v>Tzimorangas,John G</v>
          </cell>
          <cell r="C1626">
            <v>16790</v>
          </cell>
          <cell r="D1626" t="str">
            <v>16790</v>
          </cell>
          <cell r="E1626" t="str">
            <v>Station Operations Distribution South</v>
          </cell>
          <cell r="F1626" t="str">
            <v>Electric Operations</v>
          </cell>
          <cell r="G1626" t="str">
            <v>Sub Station Operations Southern Div</v>
          </cell>
          <cell r="H1626" t="str">
            <v>120</v>
          </cell>
          <cell r="I1626" t="str">
            <v>BT</v>
          </cell>
          <cell r="K1626">
            <v>6049.91</v>
          </cell>
          <cell r="M1626">
            <v>-1732.45</v>
          </cell>
        </row>
        <row r="1627">
          <cell r="A1627" t="str">
            <v>O&amp;M</v>
          </cell>
          <cell r="B1627" t="str">
            <v>Tzimorangas,John G</v>
          </cell>
          <cell r="C1627">
            <v>16790</v>
          </cell>
          <cell r="D1627" t="str">
            <v>16790</v>
          </cell>
          <cell r="E1627" t="str">
            <v>Sub Station Operations Southern Div</v>
          </cell>
          <cell r="F1627" t="str">
            <v>Electric Operations</v>
          </cell>
          <cell r="G1627" t="str">
            <v>Sub Station Operations Southern Div</v>
          </cell>
          <cell r="H1627" t="str">
            <v>120</v>
          </cell>
          <cell r="I1627" t="str">
            <v>BT</v>
          </cell>
          <cell r="L1627">
            <v>844.89</v>
          </cell>
          <cell r="M1627">
            <v>279.10000000000002</v>
          </cell>
        </row>
        <row r="1628">
          <cell r="A1628" t="str">
            <v>CAP</v>
          </cell>
          <cell r="B1628" t="str">
            <v>Tzimorangas,John G</v>
          </cell>
          <cell r="C1628">
            <v>16790</v>
          </cell>
          <cell r="D1628" t="str">
            <v>16790</v>
          </cell>
          <cell r="E1628" t="str">
            <v>Sub Station Operations Southern Div</v>
          </cell>
          <cell r="F1628" t="str">
            <v>Electric Operations</v>
          </cell>
          <cell r="G1628" t="str">
            <v>Sub Station Operations Southern Div</v>
          </cell>
          <cell r="H1628" t="str">
            <v>120</v>
          </cell>
          <cell r="I1628" t="str">
            <v>CB</v>
          </cell>
          <cell r="L1628">
            <v>116.49</v>
          </cell>
          <cell r="M1628">
            <v>-546.84</v>
          </cell>
        </row>
        <row r="1629">
          <cell r="A1629" t="str">
            <v>CAP</v>
          </cell>
          <cell r="B1629" t="str">
            <v>Tzimorangas,John G</v>
          </cell>
          <cell r="C1629">
            <v>16790</v>
          </cell>
          <cell r="D1629" t="str">
            <v>16790</v>
          </cell>
          <cell r="E1629" t="str">
            <v>Station Operations Distribution South</v>
          </cell>
          <cell r="F1629" t="str">
            <v>Electric Operations</v>
          </cell>
          <cell r="G1629" t="str">
            <v>Sub Station Operations Southern Div</v>
          </cell>
          <cell r="H1629" t="str">
            <v>120</v>
          </cell>
          <cell r="I1629" t="str">
            <v>CI</v>
          </cell>
          <cell r="K1629">
            <v>3526.17</v>
          </cell>
          <cell r="M1629">
            <v>157677.96</v>
          </cell>
        </row>
        <row r="1630">
          <cell r="A1630" t="str">
            <v>CAP</v>
          </cell>
          <cell r="B1630" t="str">
            <v>Tzimorangas,John G</v>
          </cell>
          <cell r="C1630">
            <v>16790</v>
          </cell>
          <cell r="D1630" t="str">
            <v>16790</v>
          </cell>
          <cell r="E1630" t="str">
            <v>Sub Station Operations Southern Div</v>
          </cell>
          <cell r="F1630" t="str">
            <v>Electric Operations</v>
          </cell>
          <cell r="G1630" t="str">
            <v>Sub Station Operations Southern Div</v>
          </cell>
          <cell r="H1630" t="str">
            <v>120</v>
          </cell>
          <cell r="I1630" t="str">
            <v>CI</v>
          </cell>
          <cell r="L1630">
            <v>243085</v>
          </cell>
          <cell r="M1630">
            <v>1320493.01</v>
          </cell>
        </row>
        <row r="1631">
          <cell r="A1631" t="str">
            <v>CAP</v>
          </cell>
          <cell r="B1631" t="str">
            <v>Tzimorangas,John G</v>
          </cell>
          <cell r="C1631">
            <v>16790</v>
          </cell>
          <cell r="D1631" t="str">
            <v>16790</v>
          </cell>
          <cell r="E1631" t="str">
            <v>Sub Station Operations Southern Div</v>
          </cell>
          <cell r="F1631" t="str">
            <v>Electric Operations</v>
          </cell>
          <cell r="G1631" t="str">
            <v>Sub Station Operations Southern Div</v>
          </cell>
          <cell r="H1631" t="str">
            <v>120</v>
          </cell>
          <cell r="I1631" t="str">
            <v>CL</v>
          </cell>
          <cell r="L1631">
            <v>264.76</v>
          </cell>
        </row>
        <row r="1632">
          <cell r="A1632" t="str">
            <v>CAP</v>
          </cell>
          <cell r="B1632" t="str">
            <v>Tzimorangas,John G</v>
          </cell>
          <cell r="C1632">
            <v>16790</v>
          </cell>
          <cell r="D1632" t="str">
            <v>16790</v>
          </cell>
          <cell r="E1632" t="str">
            <v>Station Operations Distribution South</v>
          </cell>
          <cell r="F1632" t="str">
            <v>Electric Operations</v>
          </cell>
          <cell r="G1632" t="str">
            <v>Sub Station Operations Southern Div</v>
          </cell>
          <cell r="H1632" t="str">
            <v>120</v>
          </cell>
          <cell r="I1632" t="str">
            <v>CT</v>
          </cell>
          <cell r="K1632">
            <v>290.04000000000002</v>
          </cell>
        </row>
        <row r="1633">
          <cell r="A1633" t="str">
            <v>CAP</v>
          </cell>
          <cell r="B1633" t="str">
            <v>Tzimorangas,John G</v>
          </cell>
          <cell r="C1633">
            <v>16790</v>
          </cell>
          <cell r="D1633" t="str">
            <v>16790</v>
          </cell>
          <cell r="E1633" t="str">
            <v>Sub Station Operations Southern Div</v>
          </cell>
          <cell r="F1633" t="str">
            <v>Electric Operations</v>
          </cell>
          <cell r="G1633" t="str">
            <v>Sub Station Operations Southern Div</v>
          </cell>
          <cell r="H1633" t="str">
            <v>120</v>
          </cell>
          <cell r="I1633" t="str">
            <v>CT</v>
          </cell>
        </row>
        <row r="1634">
          <cell r="A1634" t="str">
            <v>O&amp;M</v>
          </cell>
          <cell r="B1634" t="str">
            <v>Tzimorangas,John G</v>
          </cell>
          <cell r="C1634">
            <v>16790</v>
          </cell>
          <cell r="D1634" t="str">
            <v>16790</v>
          </cell>
          <cell r="E1634" t="str">
            <v>Station Operations Distribution South</v>
          </cell>
          <cell r="F1634" t="str">
            <v>Electric Operations</v>
          </cell>
          <cell r="G1634" t="str">
            <v>Sub Station Operations Southern Div</v>
          </cell>
          <cell r="H1634" t="str">
            <v>120</v>
          </cell>
          <cell r="I1634" t="str">
            <v>IT</v>
          </cell>
          <cell r="K1634">
            <v>16118.6</v>
          </cell>
        </row>
        <row r="1635">
          <cell r="A1635" t="str">
            <v>O&amp;M</v>
          </cell>
          <cell r="B1635" t="str">
            <v>Tzimorangas,John G</v>
          </cell>
          <cell r="C1635">
            <v>16790</v>
          </cell>
          <cell r="D1635" t="str">
            <v>16790</v>
          </cell>
          <cell r="E1635" t="str">
            <v>Sub Station Operations Southern Div</v>
          </cell>
          <cell r="F1635" t="str">
            <v>Electric Operations</v>
          </cell>
          <cell r="G1635" t="str">
            <v>Sub Station Operations Southern Div</v>
          </cell>
          <cell r="H1635" t="str">
            <v>120</v>
          </cell>
          <cell r="I1635" t="str">
            <v>IT</v>
          </cell>
          <cell r="L1635">
            <v>10547.08</v>
          </cell>
        </row>
        <row r="1636">
          <cell r="A1636" t="str">
            <v>O&amp;M</v>
          </cell>
          <cell r="B1636" t="str">
            <v>Tzimorangas,John G</v>
          </cell>
          <cell r="C1636">
            <v>16790</v>
          </cell>
          <cell r="D1636" t="str">
            <v>16790</v>
          </cell>
          <cell r="E1636" t="str">
            <v>New Customer Community Lighting, New Bedford</v>
          </cell>
          <cell r="F1636" t="str">
            <v>Electric Operations</v>
          </cell>
          <cell r="G1636" t="str">
            <v>Sub Station Operations Southern Div</v>
          </cell>
          <cell r="H1636" t="str">
            <v>120</v>
          </cell>
          <cell r="I1636" t="str">
            <v>LT</v>
          </cell>
          <cell r="J1636">
            <v>448.32</v>
          </cell>
          <cell r="M1636">
            <v>4.96</v>
          </cell>
        </row>
        <row r="1637">
          <cell r="A1637" t="str">
            <v>O&amp;M</v>
          </cell>
          <cell r="B1637" t="str">
            <v>Tzimorangas,John G</v>
          </cell>
          <cell r="C1637">
            <v>16790</v>
          </cell>
          <cell r="D1637" t="str">
            <v>16790</v>
          </cell>
          <cell r="E1637" t="str">
            <v>Station Operations Distribution South</v>
          </cell>
          <cell r="F1637" t="str">
            <v>Electric Operations</v>
          </cell>
          <cell r="G1637" t="str">
            <v>Sub Station Operations Southern Div</v>
          </cell>
          <cell r="H1637" t="str">
            <v>120</v>
          </cell>
          <cell r="I1637" t="str">
            <v>LT</v>
          </cell>
          <cell r="K1637">
            <v>17791.599999999999</v>
          </cell>
        </row>
        <row r="1638">
          <cell r="A1638" t="str">
            <v>O&amp;M</v>
          </cell>
          <cell r="B1638" t="str">
            <v>Tzimorangas,John G</v>
          </cell>
          <cell r="C1638">
            <v>16790</v>
          </cell>
          <cell r="D1638" t="str">
            <v>16790</v>
          </cell>
          <cell r="E1638" t="str">
            <v>Sub Station Operations Southern Div</v>
          </cell>
          <cell r="F1638" t="str">
            <v>Electric Operations</v>
          </cell>
          <cell r="G1638" t="str">
            <v>Sub Station Operations Southern Div</v>
          </cell>
          <cell r="H1638" t="str">
            <v>120</v>
          </cell>
          <cell r="I1638" t="str">
            <v>LT</v>
          </cell>
          <cell r="L1638">
            <v>1944.02</v>
          </cell>
          <cell r="M1638">
            <v>4400.68</v>
          </cell>
        </row>
        <row r="1639">
          <cell r="A1639" t="str">
            <v>O&amp;M</v>
          </cell>
          <cell r="B1639" t="str">
            <v>Tzimorangas,John G</v>
          </cell>
          <cell r="C1639">
            <v>16790</v>
          </cell>
          <cell r="D1639" t="str">
            <v>16790</v>
          </cell>
          <cell r="E1639" t="str">
            <v>Station Operations Distribution South</v>
          </cell>
          <cell r="F1639" t="str">
            <v>Electric Operations</v>
          </cell>
          <cell r="G1639" t="str">
            <v>Sub Station Operations Southern Div</v>
          </cell>
          <cell r="H1639" t="str">
            <v>120</v>
          </cell>
          <cell r="I1639" t="str">
            <v>MT</v>
          </cell>
          <cell r="K1639">
            <v>10170</v>
          </cell>
          <cell r="M1639">
            <v>41693.300000000003</v>
          </cell>
        </row>
        <row r="1640">
          <cell r="A1640" t="str">
            <v>O&amp;M</v>
          </cell>
          <cell r="B1640" t="str">
            <v>Tzimorangas,John G</v>
          </cell>
          <cell r="C1640">
            <v>16790</v>
          </cell>
          <cell r="D1640" t="str">
            <v>16790</v>
          </cell>
          <cell r="E1640" t="str">
            <v>Sub Station Operations Southern Div</v>
          </cell>
          <cell r="F1640" t="str">
            <v>Electric Operations</v>
          </cell>
          <cell r="G1640" t="str">
            <v>Sub Station Operations Southern Div</v>
          </cell>
          <cell r="H1640" t="str">
            <v>120</v>
          </cell>
          <cell r="I1640" t="str">
            <v>MT</v>
          </cell>
          <cell r="L1640">
            <v>37.200000000000003</v>
          </cell>
          <cell r="M1640">
            <v>3723802.62</v>
          </cell>
        </row>
        <row r="1641">
          <cell r="A1641" t="str">
            <v>O&amp;M</v>
          </cell>
          <cell r="B1641" t="str">
            <v>Tzimorangas,John G</v>
          </cell>
          <cell r="C1641">
            <v>16790</v>
          </cell>
          <cell r="D1641" t="str">
            <v>16790</v>
          </cell>
          <cell r="E1641" t="str">
            <v>Station Operations Distribution South</v>
          </cell>
          <cell r="F1641" t="str">
            <v>Electric Operations</v>
          </cell>
          <cell r="G1641" t="str">
            <v>Sub Station Operations Southern Div</v>
          </cell>
          <cell r="H1641" t="str">
            <v>120</v>
          </cell>
          <cell r="I1641" t="str">
            <v>OT</v>
          </cell>
          <cell r="K1641">
            <v>0</v>
          </cell>
        </row>
        <row r="1642">
          <cell r="A1642" t="str">
            <v>O&amp;M</v>
          </cell>
          <cell r="B1642" t="str">
            <v>Tzimorangas,John G</v>
          </cell>
          <cell r="C1642">
            <v>16790</v>
          </cell>
          <cell r="D1642" t="str">
            <v>16790</v>
          </cell>
          <cell r="E1642" t="str">
            <v>Sub Station Operations Southern Div</v>
          </cell>
          <cell r="F1642" t="str">
            <v>Electric Operations</v>
          </cell>
          <cell r="G1642" t="str">
            <v>Sub Station Operations Southern Div</v>
          </cell>
          <cell r="H1642" t="str">
            <v>120</v>
          </cell>
          <cell r="I1642" t="str">
            <v>OT</v>
          </cell>
          <cell r="L1642">
            <v>-17823.7</v>
          </cell>
        </row>
        <row r="1643">
          <cell r="A1643" t="str">
            <v>O&amp;M</v>
          </cell>
          <cell r="B1643" t="str">
            <v>Tzimorangas,John G</v>
          </cell>
          <cell r="C1643">
            <v>16790</v>
          </cell>
          <cell r="D1643" t="str">
            <v>16790</v>
          </cell>
          <cell r="E1643" t="str">
            <v>Station Operations Distribution South</v>
          </cell>
          <cell r="F1643" t="str">
            <v>Electric Operations</v>
          </cell>
          <cell r="G1643" t="str">
            <v>Sub Station Operations Southern Div</v>
          </cell>
          <cell r="H1643" t="str">
            <v>120</v>
          </cell>
          <cell r="I1643" t="str">
            <v>TT</v>
          </cell>
          <cell r="K1643">
            <v>102.75</v>
          </cell>
        </row>
        <row r="1644">
          <cell r="A1644" t="str">
            <v>O&amp;M</v>
          </cell>
          <cell r="B1644" t="str">
            <v>Tzimorangas,John G</v>
          </cell>
          <cell r="C1644">
            <v>16790</v>
          </cell>
          <cell r="D1644" t="str">
            <v>16790</v>
          </cell>
          <cell r="E1644" t="str">
            <v>Sub Station Operations Southern Div</v>
          </cell>
          <cell r="F1644" t="str">
            <v>Electric Operations</v>
          </cell>
          <cell r="G1644" t="str">
            <v>Sub Station Operations Southern Div</v>
          </cell>
          <cell r="H1644" t="str">
            <v>120</v>
          </cell>
          <cell r="I1644" t="str">
            <v>TT</v>
          </cell>
          <cell r="L1644">
            <v>6166.4</v>
          </cell>
        </row>
        <row r="1645">
          <cell r="A1645" t="str">
            <v>O&amp;M</v>
          </cell>
          <cell r="B1645" t="str">
            <v>Driscoll,Daniel C</v>
          </cell>
          <cell r="C1645">
            <v>16795</v>
          </cell>
          <cell r="D1645" t="str">
            <v>16795</v>
          </cell>
          <cell r="E1645" t="str">
            <v>Customer Operations Waltham</v>
          </cell>
          <cell r="F1645" t="str">
            <v>Electric Operations</v>
          </cell>
          <cell r="G1645" t="str">
            <v>Elect Maint &amp; Constr Waltham</v>
          </cell>
          <cell r="H1645" t="str">
            <v>120</v>
          </cell>
          <cell r="I1645" t="str">
            <v>BT</v>
          </cell>
          <cell r="J1645">
            <v>604047.67000000004</v>
          </cell>
          <cell r="K1645">
            <v>921047.17</v>
          </cell>
          <cell r="M1645">
            <v>2637.92</v>
          </cell>
        </row>
        <row r="1646">
          <cell r="A1646" t="str">
            <v>O&amp;M</v>
          </cell>
          <cell r="B1646" t="str">
            <v>Driscoll,Daniel C</v>
          </cell>
          <cell r="C1646">
            <v>16795</v>
          </cell>
          <cell r="D1646" t="str">
            <v>16795</v>
          </cell>
          <cell r="E1646" t="str">
            <v>Elect Maint &amp; Constr Waltham</v>
          </cell>
          <cell r="F1646" t="str">
            <v>Electric Operations</v>
          </cell>
          <cell r="G1646" t="str">
            <v>Elect Maint &amp; Constr Waltham</v>
          </cell>
          <cell r="H1646" t="str">
            <v>120</v>
          </cell>
          <cell r="I1646" t="str">
            <v>BT</v>
          </cell>
          <cell r="L1646">
            <v>919132.27</v>
          </cell>
        </row>
        <row r="1647">
          <cell r="A1647" t="str">
            <v>CAP</v>
          </cell>
          <cell r="B1647" t="str">
            <v>Driscoll,Daniel C</v>
          </cell>
          <cell r="C1647">
            <v>16795</v>
          </cell>
          <cell r="D1647" t="str">
            <v>16795</v>
          </cell>
          <cell r="E1647" t="str">
            <v>Customer Operations Waltham</v>
          </cell>
          <cell r="F1647" t="str">
            <v>Electric Operations</v>
          </cell>
          <cell r="G1647" t="str">
            <v>Elect Maint &amp; Constr Waltham</v>
          </cell>
          <cell r="H1647" t="str">
            <v>120</v>
          </cell>
          <cell r="I1647" t="str">
            <v>CB</v>
          </cell>
          <cell r="J1647">
            <v>456283.35</v>
          </cell>
          <cell r="M1647">
            <v>-481.12</v>
          </cell>
        </row>
        <row r="1648">
          <cell r="A1648" t="str">
            <v>CAP</v>
          </cell>
          <cell r="B1648" t="str">
            <v>Driscoll,Daniel C</v>
          </cell>
          <cell r="C1648">
            <v>16795</v>
          </cell>
          <cell r="D1648" t="str">
            <v>16795</v>
          </cell>
          <cell r="E1648" t="str">
            <v>Dist Operations Waltham</v>
          </cell>
          <cell r="F1648" t="str">
            <v>Electric Operations</v>
          </cell>
          <cell r="G1648" t="str">
            <v>Elect Maint &amp; Constr Waltham</v>
          </cell>
          <cell r="H1648" t="str">
            <v>120</v>
          </cell>
          <cell r="I1648" t="str">
            <v>CB</v>
          </cell>
          <cell r="K1648">
            <v>873006.05</v>
          </cell>
          <cell r="M1648">
            <v>247.9</v>
          </cell>
        </row>
        <row r="1649">
          <cell r="A1649" t="str">
            <v>CAP</v>
          </cell>
          <cell r="B1649" t="str">
            <v>Driscoll,Daniel C</v>
          </cell>
          <cell r="C1649">
            <v>16795</v>
          </cell>
          <cell r="D1649" t="str">
            <v>16795</v>
          </cell>
          <cell r="E1649" t="str">
            <v>Elect Maint &amp; Constr Waltham</v>
          </cell>
          <cell r="F1649" t="str">
            <v>Electric Operations</v>
          </cell>
          <cell r="G1649" t="str">
            <v>Elect Maint &amp; Constr Waltham</v>
          </cell>
          <cell r="H1649" t="str">
            <v>120</v>
          </cell>
          <cell r="I1649" t="str">
            <v>CB</v>
          </cell>
          <cell r="L1649">
            <v>802232.21</v>
          </cell>
          <cell r="M1649">
            <v>767003.79</v>
          </cell>
        </row>
        <row r="1650">
          <cell r="A1650" t="str">
            <v>CAP</v>
          </cell>
          <cell r="B1650" t="str">
            <v>Driscoll,Daniel C</v>
          </cell>
          <cell r="C1650">
            <v>16795</v>
          </cell>
          <cell r="D1650" t="str">
            <v>16795</v>
          </cell>
          <cell r="E1650" t="str">
            <v>Customer Operations Waltham</v>
          </cell>
          <cell r="F1650" t="str">
            <v>Electric Operations</v>
          </cell>
          <cell r="G1650" t="str">
            <v>Elect Maint &amp; Constr Waltham</v>
          </cell>
          <cell r="H1650" t="str">
            <v>120</v>
          </cell>
          <cell r="I1650" t="str">
            <v>CI</v>
          </cell>
          <cell r="J1650">
            <v>512732.75</v>
          </cell>
          <cell r="M1650">
            <v>202886.52</v>
          </cell>
        </row>
        <row r="1651">
          <cell r="A1651" t="str">
            <v>CAP</v>
          </cell>
          <cell r="B1651" t="str">
            <v>Driscoll,Daniel C</v>
          </cell>
          <cell r="C1651">
            <v>16795</v>
          </cell>
          <cell r="D1651" t="str">
            <v>16795</v>
          </cell>
          <cell r="E1651" t="str">
            <v>Dist Operations Waltham</v>
          </cell>
          <cell r="F1651" t="str">
            <v>Electric Operations</v>
          </cell>
          <cell r="G1651" t="str">
            <v>Elect Maint &amp; Constr Waltham</v>
          </cell>
          <cell r="H1651" t="str">
            <v>120</v>
          </cell>
          <cell r="I1651" t="str">
            <v>CI</v>
          </cell>
          <cell r="K1651">
            <v>2496961.75</v>
          </cell>
          <cell r="M1651">
            <v>500841.77</v>
          </cell>
        </row>
        <row r="1652">
          <cell r="A1652" t="str">
            <v>CAP</v>
          </cell>
          <cell r="B1652" t="str">
            <v>Driscoll,Daniel C</v>
          </cell>
          <cell r="C1652">
            <v>16795</v>
          </cell>
          <cell r="D1652" t="str">
            <v>16795</v>
          </cell>
          <cell r="E1652" t="str">
            <v>Elect Maint &amp; Constr Waltham</v>
          </cell>
          <cell r="F1652" t="str">
            <v>Electric Operations</v>
          </cell>
          <cell r="G1652" t="str">
            <v>Elect Maint &amp; Constr Waltham</v>
          </cell>
          <cell r="H1652" t="str">
            <v>120</v>
          </cell>
          <cell r="I1652" t="str">
            <v>CI</v>
          </cell>
          <cell r="L1652">
            <v>2186664.73</v>
          </cell>
          <cell r="M1652">
            <v>-221325.88</v>
          </cell>
        </row>
        <row r="1653">
          <cell r="A1653" t="str">
            <v>CAP</v>
          </cell>
          <cell r="B1653" t="str">
            <v>Driscoll,Daniel C</v>
          </cell>
          <cell r="C1653">
            <v>16795</v>
          </cell>
          <cell r="D1653" t="str">
            <v>16795</v>
          </cell>
          <cell r="E1653" t="str">
            <v>Customer Operations Waltham</v>
          </cell>
          <cell r="F1653" t="str">
            <v>Electric Operations</v>
          </cell>
          <cell r="G1653" t="str">
            <v>Elect Maint &amp; Constr Waltham</v>
          </cell>
          <cell r="H1653" t="str">
            <v>120</v>
          </cell>
          <cell r="I1653" t="str">
            <v>CL</v>
          </cell>
          <cell r="J1653">
            <v>1044251.44</v>
          </cell>
        </row>
        <row r="1654">
          <cell r="A1654" t="str">
            <v>CAP</v>
          </cell>
          <cell r="B1654" t="str">
            <v>Driscoll,Daniel C</v>
          </cell>
          <cell r="C1654">
            <v>16795</v>
          </cell>
          <cell r="D1654" t="str">
            <v>16795</v>
          </cell>
          <cell r="E1654" t="str">
            <v>Dist Operations Waltham</v>
          </cell>
          <cell r="F1654" t="str">
            <v>Electric Operations</v>
          </cell>
          <cell r="G1654" t="str">
            <v>Elect Maint &amp; Constr Waltham</v>
          </cell>
          <cell r="H1654" t="str">
            <v>120</v>
          </cell>
          <cell r="I1654" t="str">
            <v>CL</v>
          </cell>
          <cell r="K1654">
            <v>2016870.05</v>
          </cell>
        </row>
        <row r="1655">
          <cell r="A1655" t="str">
            <v>CAP</v>
          </cell>
          <cell r="B1655" t="str">
            <v>Driscoll,Daniel C</v>
          </cell>
          <cell r="C1655">
            <v>16795</v>
          </cell>
          <cell r="D1655" t="str">
            <v>16795</v>
          </cell>
          <cell r="E1655" t="str">
            <v>Elect Maint &amp; Constr Waltham</v>
          </cell>
          <cell r="F1655" t="str">
            <v>Electric Operations</v>
          </cell>
          <cell r="G1655" t="str">
            <v>Elect Maint &amp; Constr Waltham</v>
          </cell>
          <cell r="H1655" t="str">
            <v>120</v>
          </cell>
          <cell r="I1655" t="str">
            <v>CL</v>
          </cell>
          <cell r="L1655">
            <v>1827950.09</v>
          </cell>
          <cell r="M1655">
            <v>-167.93</v>
          </cell>
        </row>
        <row r="1656">
          <cell r="A1656" t="str">
            <v>CAP</v>
          </cell>
          <cell r="B1656" t="str">
            <v>Driscoll,Daniel C</v>
          </cell>
          <cell r="C1656">
            <v>16795</v>
          </cell>
          <cell r="D1656" t="str">
            <v>16795</v>
          </cell>
          <cell r="E1656" t="str">
            <v>Customer Operations Waltham</v>
          </cell>
          <cell r="F1656" t="str">
            <v>Electric Operations</v>
          </cell>
          <cell r="G1656" t="str">
            <v>Elect Maint &amp; Constr Waltham</v>
          </cell>
          <cell r="H1656" t="str">
            <v>120</v>
          </cell>
          <cell r="I1656" t="str">
            <v>CM</v>
          </cell>
          <cell r="J1656">
            <v>1593184.97</v>
          </cell>
        </row>
        <row r="1657">
          <cell r="A1657" t="str">
            <v>CAP</v>
          </cell>
          <cell r="B1657" t="str">
            <v>Driscoll,Daniel C</v>
          </cell>
          <cell r="C1657">
            <v>16795</v>
          </cell>
          <cell r="D1657" t="str">
            <v>16795</v>
          </cell>
          <cell r="E1657" t="str">
            <v>Dist Operations Waltham</v>
          </cell>
          <cell r="F1657" t="str">
            <v>Electric Operations</v>
          </cell>
          <cell r="G1657" t="str">
            <v>Elect Maint &amp; Constr Waltham</v>
          </cell>
          <cell r="H1657" t="str">
            <v>120</v>
          </cell>
          <cell r="I1657" t="str">
            <v>CM</v>
          </cell>
          <cell r="K1657">
            <v>3081229.59</v>
          </cell>
        </row>
        <row r="1658">
          <cell r="A1658" t="str">
            <v>CAP</v>
          </cell>
          <cell r="B1658" t="str">
            <v>Driscoll,Daniel C</v>
          </cell>
          <cell r="C1658">
            <v>16795</v>
          </cell>
          <cell r="D1658" t="str">
            <v>16795</v>
          </cell>
          <cell r="E1658" t="str">
            <v>Elect Maint &amp; Constr Waltham</v>
          </cell>
          <cell r="F1658" t="str">
            <v>Electric Operations</v>
          </cell>
          <cell r="G1658" t="str">
            <v>Elect Maint &amp; Constr Waltham</v>
          </cell>
          <cell r="H1658" t="str">
            <v>120</v>
          </cell>
          <cell r="I1658" t="str">
            <v>CM</v>
          </cell>
          <cell r="L1658">
            <v>3689329.5</v>
          </cell>
        </row>
        <row r="1659">
          <cell r="A1659" t="str">
            <v>CAP</v>
          </cell>
          <cell r="B1659" t="str">
            <v>Driscoll,Daniel C</v>
          </cell>
          <cell r="C1659">
            <v>16795</v>
          </cell>
          <cell r="D1659" t="str">
            <v>16795</v>
          </cell>
          <cell r="E1659" t="str">
            <v>Customer Operations Waltham</v>
          </cell>
          <cell r="F1659" t="str">
            <v>Electric Operations</v>
          </cell>
          <cell r="G1659" t="str">
            <v>Elect Maint &amp; Constr Waltham</v>
          </cell>
          <cell r="H1659" t="str">
            <v>120</v>
          </cell>
          <cell r="I1659" t="str">
            <v>CO</v>
          </cell>
          <cell r="J1659">
            <v>-1490503.33</v>
          </cell>
        </row>
        <row r="1660">
          <cell r="A1660" t="str">
            <v>CAP</v>
          </cell>
          <cell r="B1660" t="str">
            <v>Driscoll,Daniel C</v>
          </cell>
          <cell r="C1660">
            <v>16795</v>
          </cell>
          <cell r="D1660" t="str">
            <v>16795</v>
          </cell>
          <cell r="E1660" t="str">
            <v>Dist Operations Waltham</v>
          </cell>
          <cell r="F1660" t="str">
            <v>Electric Operations</v>
          </cell>
          <cell r="G1660" t="str">
            <v>Elect Maint &amp; Constr Waltham</v>
          </cell>
          <cell r="H1660" t="str">
            <v>120</v>
          </cell>
          <cell r="I1660" t="str">
            <v>CO</v>
          </cell>
          <cell r="K1660">
            <v>-1188257.81</v>
          </cell>
        </row>
        <row r="1661">
          <cell r="A1661" t="str">
            <v>CAP</v>
          </cell>
          <cell r="B1661" t="str">
            <v>Driscoll,Daniel C</v>
          </cell>
          <cell r="C1661">
            <v>16795</v>
          </cell>
          <cell r="D1661" t="str">
            <v>16795</v>
          </cell>
          <cell r="E1661" t="str">
            <v>Elect Maint &amp; Constr Waltham</v>
          </cell>
          <cell r="F1661" t="str">
            <v>Electric Operations</v>
          </cell>
          <cell r="G1661" t="str">
            <v>Elect Maint &amp; Constr Waltham</v>
          </cell>
          <cell r="H1661" t="str">
            <v>120</v>
          </cell>
          <cell r="I1661" t="str">
            <v>CO</v>
          </cell>
          <cell r="L1661">
            <v>-758375.52</v>
          </cell>
          <cell r="M1661">
            <v>1925.42</v>
          </cell>
        </row>
        <row r="1662">
          <cell r="A1662" t="str">
            <v>CAP</v>
          </cell>
          <cell r="B1662" t="str">
            <v>Driscoll,Daniel C</v>
          </cell>
          <cell r="C1662">
            <v>16795</v>
          </cell>
          <cell r="D1662" t="str">
            <v>16795</v>
          </cell>
          <cell r="E1662" t="str">
            <v>Customer Operations Waltham</v>
          </cell>
          <cell r="F1662" t="str">
            <v>Electric Operations</v>
          </cell>
          <cell r="G1662" t="str">
            <v>Elect Maint &amp; Constr Waltham</v>
          </cell>
          <cell r="H1662" t="str">
            <v>120</v>
          </cell>
          <cell r="I1662" t="str">
            <v>CT</v>
          </cell>
          <cell r="J1662">
            <v>440941.51</v>
          </cell>
        </row>
        <row r="1663">
          <cell r="A1663" t="str">
            <v>CAP</v>
          </cell>
          <cell r="B1663" t="str">
            <v>Driscoll,Daniel C</v>
          </cell>
          <cell r="C1663">
            <v>16795</v>
          </cell>
          <cell r="D1663" t="str">
            <v>16795</v>
          </cell>
          <cell r="E1663" t="str">
            <v>Dist Operations Waltham</v>
          </cell>
          <cell r="F1663" t="str">
            <v>Electric Operations</v>
          </cell>
          <cell r="G1663" t="str">
            <v>Elect Maint &amp; Constr Waltham</v>
          </cell>
          <cell r="H1663" t="str">
            <v>120</v>
          </cell>
          <cell r="I1663" t="str">
            <v>CT</v>
          </cell>
          <cell r="K1663">
            <v>1003429.9</v>
          </cell>
        </row>
        <row r="1664">
          <cell r="A1664" t="str">
            <v>CAP</v>
          </cell>
          <cell r="B1664" t="str">
            <v>Driscoll,Daniel C</v>
          </cell>
          <cell r="C1664">
            <v>16795</v>
          </cell>
          <cell r="D1664" t="str">
            <v>16795</v>
          </cell>
          <cell r="E1664" t="str">
            <v>Elect Maint &amp; Constr Waltham</v>
          </cell>
          <cell r="F1664" t="str">
            <v>Electric Operations</v>
          </cell>
          <cell r="G1664" t="str">
            <v>Elect Maint &amp; Constr Waltham</v>
          </cell>
          <cell r="H1664" t="str">
            <v>120</v>
          </cell>
          <cell r="I1664" t="str">
            <v>CT</v>
          </cell>
          <cell r="L1664">
            <v>1376350.27</v>
          </cell>
        </row>
        <row r="1665">
          <cell r="A1665" t="str">
            <v>O&amp;M</v>
          </cell>
          <cell r="B1665" t="str">
            <v>Driscoll,Daniel C</v>
          </cell>
          <cell r="C1665">
            <v>16795</v>
          </cell>
          <cell r="D1665" t="str">
            <v>16795</v>
          </cell>
          <cell r="E1665" t="str">
            <v>Customer Operations Waltham</v>
          </cell>
          <cell r="F1665" t="str">
            <v>Electric Operations</v>
          </cell>
          <cell r="G1665" t="str">
            <v>Elect Maint &amp; Constr Waltham</v>
          </cell>
          <cell r="H1665" t="str">
            <v>120</v>
          </cell>
          <cell r="I1665" t="str">
            <v>IT</v>
          </cell>
          <cell r="J1665">
            <v>157739.01999999999</v>
          </cell>
          <cell r="K1665">
            <v>633989.43000000005</v>
          </cell>
          <cell r="M1665">
            <v>2340.34</v>
          </cell>
        </row>
        <row r="1666">
          <cell r="A1666" t="str">
            <v>O&amp;M</v>
          </cell>
          <cell r="B1666" t="str">
            <v>Driscoll,Daniel C</v>
          </cell>
          <cell r="C1666">
            <v>16795</v>
          </cell>
          <cell r="D1666" t="str">
            <v>16795</v>
          </cell>
          <cell r="E1666" t="str">
            <v>Elect Maint &amp; Constr Waltham</v>
          </cell>
          <cell r="F1666" t="str">
            <v>Electric Operations</v>
          </cell>
          <cell r="G1666" t="str">
            <v>Elect Maint &amp; Constr Waltham</v>
          </cell>
          <cell r="H1666" t="str">
            <v>120</v>
          </cell>
          <cell r="I1666" t="str">
            <v>IT</v>
          </cell>
          <cell r="L1666">
            <v>658885.34</v>
          </cell>
        </row>
        <row r="1667">
          <cell r="A1667" t="str">
            <v>O&amp;M</v>
          </cell>
          <cell r="B1667" t="str">
            <v>Driscoll,Daniel C</v>
          </cell>
          <cell r="C1667">
            <v>16795</v>
          </cell>
          <cell r="D1667" t="str">
            <v>16795</v>
          </cell>
          <cell r="E1667" t="str">
            <v>Customer Operations Waltham</v>
          </cell>
          <cell r="F1667" t="str">
            <v>Electric Operations</v>
          </cell>
          <cell r="G1667" t="str">
            <v>Elect Maint &amp; Constr Waltham</v>
          </cell>
          <cell r="H1667" t="str">
            <v>120</v>
          </cell>
          <cell r="I1667" t="str">
            <v>LT</v>
          </cell>
          <cell r="J1667">
            <v>1685399.4</v>
          </cell>
          <cell r="K1667">
            <v>2644222.2999999998</v>
          </cell>
        </row>
        <row r="1668">
          <cell r="A1668" t="str">
            <v>O&amp;M</v>
          </cell>
          <cell r="B1668" t="str">
            <v>Driscoll,Daniel C</v>
          </cell>
          <cell r="C1668">
            <v>16795</v>
          </cell>
          <cell r="D1668" t="str">
            <v>16795</v>
          </cell>
          <cell r="E1668" t="str">
            <v>Elect Maint &amp; Constr Waltham</v>
          </cell>
          <cell r="F1668" t="str">
            <v>Electric Operations</v>
          </cell>
          <cell r="G1668" t="str">
            <v>Elect Maint &amp; Constr Waltham</v>
          </cell>
          <cell r="H1668" t="str">
            <v>120</v>
          </cell>
          <cell r="I1668" t="str">
            <v>LT</v>
          </cell>
          <cell r="L1668">
            <v>2610190.04</v>
          </cell>
        </row>
        <row r="1669">
          <cell r="A1669" t="str">
            <v>O&amp;M</v>
          </cell>
          <cell r="B1669" t="str">
            <v>Driscoll,Daniel C</v>
          </cell>
          <cell r="C1669">
            <v>16795</v>
          </cell>
          <cell r="D1669" t="str">
            <v>16795</v>
          </cell>
          <cell r="E1669" t="str">
            <v>Customer Operations Waltham</v>
          </cell>
          <cell r="F1669" t="str">
            <v>Electric Operations</v>
          </cell>
          <cell r="G1669" t="str">
            <v>Elect Maint &amp; Constr Waltham</v>
          </cell>
          <cell r="H1669" t="str">
            <v>120</v>
          </cell>
          <cell r="I1669" t="str">
            <v>MT</v>
          </cell>
          <cell r="J1669">
            <v>98583.59</v>
          </cell>
          <cell r="K1669">
            <v>440776.63</v>
          </cell>
          <cell r="M1669">
            <v>57122.96</v>
          </cell>
        </row>
        <row r="1670">
          <cell r="A1670" t="str">
            <v>O&amp;M</v>
          </cell>
          <cell r="B1670" t="str">
            <v>Driscoll,Daniel C</v>
          </cell>
          <cell r="C1670">
            <v>16795</v>
          </cell>
          <cell r="D1670" t="str">
            <v>16795</v>
          </cell>
          <cell r="E1670" t="str">
            <v>Elect Maint &amp; Constr Waltham</v>
          </cell>
          <cell r="F1670" t="str">
            <v>Electric Operations</v>
          </cell>
          <cell r="G1670" t="str">
            <v>Elect Maint &amp; Constr Waltham</v>
          </cell>
          <cell r="H1670" t="str">
            <v>120</v>
          </cell>
          <cell r="I1670" t="str">
            <v>MT</v>
          </cell>
          <cell r="L1670">
            <v>661667.93999999994</v>
          </cell>
          <cell r="M1670">
            <v>146.36000000000001</v>
          </cell>
        </row>
        <row r="1671">
          <cell r="A1671" t="str">
            <v>O&amp;M</v>
          </cell>
          <cell r="B1671" t="str">
            <v>Driscoll,Daniel C</v>
          </cell>
          <cell r="C1671">
            <v>16795</v>
          </cell>
          <cell r="D1671" t="str">
            <v>16795</v>
          </cell>
          <cell r="E1671" t="str">
            <v>Customer Operations Waltham</v>
          </cell>
          <cell r="F1671" t="str">
            <v>Electric Operations</v>
          </cell>
          <cell r="G1671" t="str">
            <v>Elect Maint &amp; Constr Waltham</v>
          </cell>
          <cell r="H1671" t="str">
            <v>120</v>
          </cell>
          <cell r="I1671" t="str">
            <v>OT</v>
          </cell>
          <cell r="J1671">
            <v>859120.56</v>
          </cell>
          <cell r="K1671">
            <v>676871.22</v>
          </cell>
        </row>
        <row r="1672">
          <cell r="A1672" t="str">
            <v>O&amp;M</v>
          </cell>
          <cell r="B1672" t="str">
            <v>Driscoll,Daniel C</v>
          </cell>
          <cell r="C1672">
            <v>16795</v>
          </cell>
          <cell r="D1672" t="str">
            <v>16795</v>
          </cell>
          <cell r="E1672" t="str">
            <v>Elect Maint &amp; Constr Waltham</v>
          </cell>
          <cell r="F1672" t="str">
            <v>Electric Operations</v>
          </cell>
          <cell r="G1672" t="str">
            <v>Elect Maint &amp; Constr Waltham</v>
          </cell>
          <cell r="H1672" t="str">
            <v>120</v>
          </cell>
          <cell r="I1672" t="str">
            <v>OT</v>
          </cell>
          <cell r="L1672">
            <v>698458.99</v>
          </cell>
        </row>
        <row r="1673">
          <cell r="A1673" t="str">
            <v>O&amp;M</v>
          </cell>
          <cell r="B1673" t="str">
            <v>Driscoll,Daniel C</v>
          </cell>
          <cell r="C1673">
            <v>16795</v>
          </cell>
          <cell r="D1673" t="str">
            <v>16795</v>
          </cell>
          <cell r="E1673" t="str">
            <v>Customer Operations Waltham</v>
          </cell>
          <cell r="F1673" t="str">
            <v>Electric Operations</v>
          </cell>
          <cell r="G1673" t="str">
            <v>Elect Maint &amp; Constr Waltham</v>
          </cell>
          <cell r="H1673" t="str">
            <v>120</v>
          </cell>
          <cell r="I1673" t="str">
            <v>TT</v>
          </cell>
          <cell r="J1673">
            <v>93784.67</v>
          </cell>
          <cell r="K1673">
            <v>857268.25</v>
          </cell>
          <cell r="M1673">
            <v>2101852.37</v>
          </cell>
        </row>
        <row r="1674">
          <cell r="A1674" t="str">
            <v>O&amp;M</v>
          </cell>
          <cell r="B1674" t="str">
            <v>Driscoll,Daniel C</v>
          </cell>
          <cell r="C1674">
            <v>16795</v>
          </cell>
          <cell r="D1674" t="str">
            <v>16795</v>
          </cell>
          <cell r="E1674" t="str">
            <v>Elect Maint &amp; Constr Waltham</v>
          </cell>
          <cell r="F1674" t="str">
            <v>Electric Operations</v>
          </cell>
          <cell r="G1674" t="str">
            <v>Elect Maint &amp; Constr Waltham</v>
          </cell>
          <cell r="H1674" t="str">
            <v>120</v>
          </cell>
          <cell r="I1674" t="str">
            <v>TT</v>
          </cell>
          <cell r="L1674">
            <v>682506</v>
          </cell>
          <cell r="M1674">
            <v>1597614.12</v>
          </cell>
        </row>
        <row r="1675">
          <cell r="A1675" t="str">
            <v>O&amp;M</v>
          </cell>
          <cell r="C1675">
            <v>16800</v>
          </cell>
          <cell r="D1675" t="str">
            <v>16800</v>
          </cell>
          <cell r="E1675" t="str">
            <v>H6 - CONSTRUCTION AND SERVICES MASTER PROCESSXXX</v>
          </cell>
          <cell r="H1675" t="str">
            <v>120</v>
          </cell>
          <cell r="I1675" t="str">
            <v>BT</v>
          </cell>
          <cell r="J1675">
            <v>987.01</v>
          </cell>
          <cell r="M1675">
            <v>848.09</v>
          </cell>
        </row>
        <row r="1676">
          <cell r="A1676" t="str">
            <v>O&amp;M</v>
          </cell>
          <cell r="C1676">
            <v>16800</v>
          </cell>
          <cell r="D1676" t="str">
            <v>16800</v>
          </cell>
          <cell r="E1676" t="str">
            <v>H6 - CONSTRUCTION AND SERVICES MASTER PROCESSXXX</v>
          </cell>
          <cell r="H1676" t="str">
            <v>120</v>
          </cell>
          <cell r="I1676" t="str">
            <v>IT</v>
          </cell>
          <cell r="J1676">
            <v>-466.87</v>
          </cell>
          <cell r="K1676">
            <v>1.37</v>
          </cell>
          <cell r="M1676">
            <v>0</v>
          </cell>
        </row>
        <row r="1677">
          <cell r="A1677" t="str">
            <v>O&amp;M</v>
          </cell>
          <cell r="C1677">
            <v>16800</v>
          </cell>
          <cell r="D1677" t="str">
            <v>16800</v>
          </cell>
          <cell r="E1677" t="str">
            <v>H6 - CONSTRUCTION AND SERVICES MASTER PROCESSXXX</v>
          </cell>
          <cell r="H1677" t="str">
            <v>120</v>
          </cell>
          <cell r="I1677" t="str">
            <v>LT</v>
          </cell>
          <cell r="J1677">
            <v>14830.06</v>
          </cell>
          <cell r="M1677">
            <v>15587.37</v>
          </cell>
        </row>
        <row r="1678">
          <cell r="A1678" t="str">
            <v>O&amp;M</v>
          </cell>
          <cell r="C1678">
            <v>16800</v>
          </cell>
          <cell r="D1678" t="str">
            <v>16800</v>
          </cell>
          <cell r="E1678" t="str">
            <v>H6 - CONSTRUCTION AND SERVICES MASTER PROCESSXXX</v>
          </cell>
          <cell r="H1678" t="str">
            <v>120</v>
          </cell>
          <cell r="I1678" t="str">
            <v>MT</v>
          </cell>
          <cell r="J1678">
            <v>3</v>
          </cell>
          <cell r="M1678">
            <v>4490.6099999999997</v>
          </cell>
        </row>
        <row r="1679">
          <cell r="A1679" t="str">
            <v>O&amp;M</v>
          </cell>
          <cell r="C1679">
            <v>16800</v>
          </cell>
          <cell r="D1679" t="str">
            <v>16800</v>
          </cell>
          <cell r="E1679" t="str">
            <v>H6 - CONSTRUCTION AND SERVICES MASTER PROCESSXXX</v>
          </cell>
          <cell r="H1679" t="str">
            <v>120</v>
          </cell>
          <cell r="I1679" t="str">
            <v>OT</v>
          </cell>
          <cell r="J1679">
            <v>-102480.43</v>
          </cell>
          <cell r="K1679">
            <v>0</v>
          </cell>
        </row>
        <row r="1680">
          <cell r="A1680" t="str">
            <v>O&amp;M</v>
          </cell>
          <cell r="C1680">
            <v>16810</v>
          </cell>
          <cell r="D1680" t="str">
            <v>16810</v>
          </cell>
          <cell r="E1680" t="str">
            <v>W1 - CONSTRUCTION WORKFORCE - ED 1XXX</v>
          </cell>
          <cell r="H1680" t="str">
            <v>120</v>
          </cell>
          <cell r="I1680" t="str">
            <v>BT</v>
          </cell>
          <cell r="J1680">
            <v>47994.559999999998</v>
          </cell>
          <cell r="K1680">
            <v>5581.31</v>
          </cell>
        </row>
        <row r="1681">
          <cell r="A1681" t="str">
            <v>CAP</v>
          </cell>
          <cell r="C1681">
            <v>16810</v>
          </cell>
          <cell r="D1681" t="str">
            <v>16810</v>
          </cell>
          <cell r="E1681" t="str">
            <v>W1 - CONSTRUCTION WORKFORCE - ED 1XXX</v>
          </cell>
          <cell r="H1681" t="str">
            <v>120</v>
          </cell>
          <cell r="I1681" t="str">
            <v>CB</v>
          </cell>
          <cell r="J1681">
            <v>26752.32</v>
          </cell>
          <cell r="K1681">
            <v>476.65</v>
          </cell>
          <cell r="M1681">
            <v>2116496.91</v>
          </cell>
        </row>
        <row r="1682">
          <cell r="A1682" t="str">
            <v>CAP</v>
          </cell>
          <cell r="C1682">
            <v>16810</v>
          </cell>
          <cell r="D1682" t="str">
            <v>16810</v>
          </cell>
          <cell r="E1682" t="str">
            <v>W1 - CONSTRUCTION WORKFORCE - ED 1XXX</v>
          </cell>
          <cell r="H1682" t="str">
            <v>120</v>
          </cell>
          <cell r="I1682" t="str">
            <v>CI</v>
          </cell>
          <cell r="J1682">
            <v>74319.28</v>
          </cell>
          <cell r="K1682">
            <v>-1029.43</v>
          </cell>
          <cell r="M1682">
            <v>26527.52</v>
          </cell>
        </row>
        <row r="1683">
          <cell r="A1683" t="str">
            <v>CAP</v>
          </cell>
          <cell r="C1683">
            <v>16810</v>
          </cell>
          <cell r="D1683" t="str">
            <v>16810</v>
          </cell>
          <cell r="E1683" t="str">
            <v>W1 - CONSTRUCTION WORKFORCE - ED 1XXX</v>
          </cell>
          <cell r="H1683" t="str">
            <v>120</v>
          </cell>
          <cell r="I1683" t="str">
            <v>CL</v>
          </cell>
          <cell r="J1683">
            <v>61564.75</v>
          </cell>
          <cell r="K1683">
            <v>1083.26</v>
          </cell>
        </row>
        <row r="1684">
          <cell r="A1684" t="str">
            <v>CAP</v>
          </cell>
          <cell r="C1684">
            <v>16810</v>
          </cell>
          <cell r="D1684" t="str">
            <v>16810</v>
          </cell>
          <cell r="E1684" t="str">
            <v>W1 - CONSTRUCTION WORKFORCE - ED 1XXX</v>
          </cell>
          <cell r="H1684" t="str">
            <v>120</v>
          </cell>
          <cell r="I1684" t="str">
            <v>CM</v>
          </cell>
          <cell r="J1684">
            <v>56169.599999999999</v>
          </cell>
          <cell r="K1684">
            <v>1589.79</v>
          </cell>
          <cell r="L1684">
            <v>3201.81</v>
          </cell>
        </row>
        <row r="1685">
          <cell r="A1685" t="str">
            <v>CAP</v>
          </cell>
          <cell r="C1685">
            <v>16810</v>
          </cell>
          <cell r="D1685" t="str">
            <v>16810</v>
          </cell>
          <cell r="E1685" t="str">
            <v>W1 - CONSTRUCTION WORKFORCE - ED 1XXX</v>
          </cell>
          <cell r="H1685" t="str">
            <v>120</v>
          </cell>
          <cell r="I1685" t="str">
            <v>CT</v>
          </cell>
          <cell r="J1685">
            <v>5924.25</v>
          </cell>
        </row>
        <row r="1686">
          <cell r="A1686" t="str">
            <v>O&amp;M</v>
          </cell>
          <cell r="C1686">
            <v>16810</v>
          </cell>
          <cell r="D1686" t="str">
            <v>16810</v>
          </cell>
          <cell r="E1686" t="str">
            <v>W1 - CONSTRUCTION WORKFORCE - ED 1XXX</v>
          </cell>
          <cell r="H1686" t="str">
            <v>120</v>
          </cell>
          <cell r="I1686" t="str">
            <v>IT</v>
          </cell>
          <cell r="J1686">
            <v>133776.44</v>
          </cell>
          <cell r="K1686">
            <v>-329422.7</v>
          </cell>
          <cell r="L1686">
            <v>396.62</v>
          </cell>
        </row>
        <row r="1687">
          <cell r="A1687" t="str">
            <v>O&amp;M</v>
          </cell>
          <cell r="C1687">
            <v>16810</v>
          </cell>
          <cell r="D1687" t="str">
            <v>16810</v>
          </cell>
          <cell r="E1687" t="str">
            <v>W1 - CONSTRUCTION WORKFORCE - ED 1XXX</v>
          </cell>
          <cell r="H1687" t="str">
            <v>120</v>
          </cell>
          <cell r="I1687" t="str">
            <v>LT</v>
          </cell>
          <cell r="J1687">
            <v>522922.62</v>
          </cell>
          <cell r="K1687">
            <v>1711.1</v>
          </cell>
          <cell r="M1687">
            <v>1705.71</v>
          </cell>
        </row>
        <row r="1688">
          <cell r="A1688" t="str">
            <v>O&amp;M</v>
          </cell>
          <cell r="C1688">
            <v>16810</v>
          </cell>
          <cell r="D1688" t="str">
            <v>16810</v>
          </cell>
          <cell r="E1688" t="str">
            <v>W1 - CONSTRUCTION WORKFORCE - ED 1XXX</v>
          </cell>
          <cell r="H1688" t="str">
            <v>120</v>
          </cell>
          <cell r="I1688" t="str">
            <v>MT</v>
          </cell>
          <cell r="J1688">
            <v>2820.14</v>
          </cell>
          <cell r="K1688">
            <v>780</v>
          </cell>
          <cell r="L1688">
            <v>194</v>
          </cell>
          <cell r="M1688">
            <v>21772.54</v>
          </cell>
        </row>
        <row r="1689">
          <cell r="A1689" t="str">
            <v>O&amp;M</v>
          </cell>
          <cell r="C1689">
            <v>16810</v>
          </cell>
          <cell r="D1689" t="str">
            <v>16810</v>
          </cell>
          <cell r="E1689" t="str">
            <v>W1 - CONSTRUCTION WORKFORCE - ED 1XXX</v>
          </cell>
          <cell r="H1689" t="str">
            <v>120</v>
          </cell>
          <cell r="I1689" t="str">
            <v>OT</v>
          </cell>
          <cell r="J1689">
            <v>73669.740000000005</v>
          </cell>
          <cell r="K1689">
            <v>-3223.41</v>
          </cell>
        </row>
        <row r="1690">
          <cell r="A1690" t="str">
            <v>O&amp;M</v>
          </cell>
          <cell r="C1690">
            <v>16810</v>
          </cell>
          <cell r="D1690" t="str">
            <v>16810</v>
          </cell>
          <cell r="E1690" t="str">
            <v>W1 - CONSTRUCTION WORKFORCE - ED 1XXX</v>
          </cell>
          <cell r="H1690" t="str">
            <v>120</v>
          </cell>
          <cell r="I1690" t="str">
            <v>TT</v>
          </cell>
          <cell r="J1690">
            <v>193853.7</v>
          </cell>
          <cell r="K1690">
            <v>0</v>
          </cell>
          <cell r="M1690">
            <v>2982788.46</v>
          </cell>
        </row>
        <row r="1691">
          <cell r="A1691" t="str">
            <v>O&amp;M</v>
          </cell>
          <cell r="C1691">
            <v>16820</v>
          </cell>
          <cell r="D1691" t="str">
            <v>16820</v>
          </cell>
          <cell r="E1691" t="str">
            <v>W2 - CONSTRUCTION WORKFORCE - ED 2XXX</v>
          </cell>
          <cell r="H1691" t="str">
            <v>120</v>
          </cell>
          <cell r="I1691" t="str">
            <v>BT</v>
          </cell>
          <cell r="J1691">
            <v>34077.300000000003</v>
          </cell>
          <cell r="K1691">
            <v>2529.71</v>
          </cell>
          <cell r="L1691">
            <v>734.15</v>
          </cell>
          <cell r="M1691">
            <v>-1866.76</v>
          </cell>
        </row>
        <row r="1692">
          <cell r="A1692" t="str">
            <v>CAP</v>
          </cell>
          <cell r="C1692">
            <v>16820</v>
          </cell>
          <cell r="D1692" t="str">
            <v>16820</v>
          </cell>
          <cell r="E1692" t="str">
            <v>W2 - CONSTRUCTION WORKFORCE - ED 2XXX</v>
          </cell>
          <cell r="H1692" t="str">
            <v>120</v>
          </cell>
          <cell r="I1692" t="str">
            <v>CB</v>
          </cell>
          <cell r="J1692">
            <v>148845.29</v>
          </cell>
          <cell r="K1692">
            <v>5686.72</v>
          </cell>
          <cell r="M1692">
            <v>1218381.6299999999</v>
          </cell>
        </row>
        <row r="1693">
          <cell r="A1693" t="str">
            <v>CAP</v>
          </cell>
          <cell r="C1693">
            <v>16820</v>
          </cell>
          <cell r="D1693" t="str">
            <v>16820</v>
          </cell>
          <cell r="E1693" t="str">
            <v>W2 - CONSTRUCTION WORKFORCE - ED 2XXX</v>
          </cell>
          <cell r="H1693" t="str">
            <v>120</v>
          </cell>
          <cell r="I1693" t="str">
            <v>CI</v>
          </cell>
          <cell r="J1693">
            <v>41110.97</v>
          </cell>
          <cell r="K1693">
            <v>183.47</v>
          </cell>
        </row>
        <row r="1694">
          <cell r="A1694" t="str">
            <v>CAP</v>
          </cell>
          <cell r="C1694">
            <v>16820</v>
          </cell>
          <cell r="D1694" t="str">
            <v>16820</v>
          </cell>
          <cell r="E1694" t="str">
            <v>W2 - CONSTRUCTION WORKFORCE - ED 2XXX</v>
          </cell>
          <cell r="H1694" t="str">
            <v>120</v>
          </cell>
          <cell r="I1694" t="str">
            <v>CL</v>
          </cell>
          <cell r="J1694">
            <v>336915.73</v>
          </cell>
          <cell r="K1694">
            <v>13117.41</v>
          </cell>
          <cell r="L1694">
            <v>771605.65</v>
          </cell>
          <cell r="M1694">
            <v>-451.7</v>
          </cell>
        </row>
        <row r="1695">
          <cell r="A1695" t="str">
            <v>CAP</v>
          </cell>
          <cell r="C1695">
            <v>16820</v>
          </cell>
          <cell r="D1695" t="str">
            <v>16820</v>
          </cell>
          <cell r="E1695" t="str">
            <v>W2 - CONSTRUCTION WORKFORCE - ED 2XXX</v>
          </cell>
          <cell r="H1695" t="str">
            <v>120</v>
          </cell>
          <cell r="I1695" t="str">
            <v>CM</v>
          </cell>
          <cell r="J1695">
            <v>61604.36</v>
          </cell>
          <cell r="K1695">
            <v>52620.01</v>
          </cell>
          <cell r="L1695">
            <v>1237.5</v>
          </cell>
        </row>
        <row r="1696">
          <cell r="A1696" t="str">
            <v>CAP</v>
          </cell>
          <cell r="C1696">
            <v>16820</v>
          </cell>
          <cell r="D1696" t="str">
            <v>16820</v>
          </cell>
          <cell r="E1696" t="str">
            <v>W2 - CONSTRUCTION WORKFORCE - ED 2XXX</v>
          </cell>
          <cell r="H1696" t="str">
            <v>120</v>
          </cell>
          <cell r="I1696" t="str">
            <v>CT</v>
          </cell>
          <cell r="J1696">
            <v>55455.54</v>
          </cell>
          <cell r="K1696">
            <v>-3374.96</v>
          </cell>
          <cell r="L1696">
            <v>158.76</v>
          </cell>
        </row>
        <row r="1697">
          <cell r="A1697" t="str">
            <v>O&amp;M</v>
          </cell>
          <cell r="C1697">
            <v>16820</v>
          </cell>
          <cell r="D1697" t="str">
            <v>16820</v>
          </cell>
          <cell r="E1697" t="str">
            <v>W2 - CONSTRUCTION WORKFORCE - ED 2XXX</v>
          </cell>
          <cell r="H1697" t="str">
            <v>120</v>
          </cell>
          <cell r="I1697" t="str">
            <v>IT</v>
          </cell>
          <cell r="J1697">
            <v>107065.62</v>
          </cell>
          <cell r="K1697">
            <v>168.75</v>
          </cell>
          <cell r="L1697">
            <v>337.5</v>
          </cell>
        </row>
        <row r="1698">
          <cell r="A1698" t="str">
            <v>O&amp;M</v>
          </cell>
          <cell r="C1698">
            <v>16820</v>
          </cell>
          <cell r="D1698" t="str">
            <v>16820</v>
          </cell>
          <cell r="E1698" t="str">
            <v>W2 - CONSTRUCTION WORKFORCE - ED 2XXX</v>
          </cell>
          <cell r="H1698" t="str">
            <v>120</v>
          </cell>
          <cell r="I1698" t="str">
            <v>LT</v>
          </cell>
          <cell r="J1698">
            <v>321118.12</v>
          </cell>
          <cell r="K1698">
            <v>6786.77</v>
          </cell>
          <cell r="L1698">
            <v>3611.2</v>
          </cell>
          <cell r="M1698">
            <v>23378.69</v>
          </cell>
        </row>
        <row r="1699">
          <cell r="A1699" t="str">
            <v>O&amp;M</v>
          </cell>
          <cell r="C1699">
            <v>16820</v>
          </cell>
          <cell r="D1699" t="str">
            <v>16820</v>
          </cell>
          <cell r="E1699" t="str">
            <v>W2 - CONSTRUCTION WORKFORCE - ED 2XXX</v>
          </cell>
          <cell r="H1699" t="str">
            <v>120</v>
          </cell>
          <cell r="I1699" t="str">
            <v>MT</v>
          </cell>
          <cell r="J1699">
            <v>301.23</v>
          </cell>
          <cell r="K1699">
            <v>-3669.8</v>
          </cell>
          <cell r="M1699">
            <v>53790.02</v>
          </cell>
        </row>
        <row r="1700">
          <cell r="A1700" t="str">
            <v>O&amp;M</v>
          </cell>
          <cell r="C1700">
            <v>16820</v>
          </cell>
          <cell r="D1700" t="str">
            <v>16820</v>
          </cell>
          <cell r="E1700" t="str">
            <v>W2 - CONSTRUCTION WORKFORCE - ED 2XXX</v>
          </cell>
          <cell r="H1700" t="str">
            <v>120</v>
          </cell>
          <cell r="I1700" t="str">
            <v>OT</v>
          </cell>
          <cell r="J1700">
            <v>322.97000000000003</v>
          </cell>
          <cell r="K1700">
            <v>-6334.1</v>
          </cell>
          <cell r="M1700">
            <v>0</v>
          </cell>
        </row>
        <row r="1701">
          <cell r="A1701" t="str">
            <v>O&amp;M</v>
          </cell>
          <cell r="C1701">
            <v>16820</v>
          </cell>
          <cell r="D1701" t="str">
            <v>16820</v>
          </cell>
          <cell r="E1701" t="str">
            <v>W2 - CONSTRUCTION WORKFORCE - ED 2XXX</v>
          </cell>
          <cell r="H1701" t="str">
            <v>120</v>
          </cell>
          <cell r="I1701" t="str">
            <v>TT</v>
          </cell>
          <cell r="J1701">
            <v>145721.5</v>
          </cell>
          <cell r="K1701">
            <v>0</v>
          </cell>
          <cell r="M1701">
            <v>543382.39</v>
          </cell>
        </row>
        <row r="1702">
          <cell r="A1702" t="str">
            <v>O&amp;M</v>
          </cell>
          <cell r="B1702" t="str">
            <v>Hallstrom,Craig A</v>
          </cell>
          <cell r="C1702">
            <v>16830</v>
          </cell>
          <cell r="D1702" t="str">
            <v>16830</v>
          </cell>
          <cell r="E1702" t="str">
            <v>W3 - CONSTRUCTION WORKFORCE - ED 3XXX</v>
          </cell>
          <cell r="F1702" t="str">
            <v>Electric Operations</v>
          </cell>
          <cell r="G1702" t="str">
            <v>OLD W3 - CONSTRUCTION WORKFORCE - ED 3XXX</v>
          </cell>
          <cell r="H1702" t="str">
            <v>120</v>
          </cell>
          <cell r="I1702" t="str">
            <v>BT</v>
          </cell>
          <cell r="J1702">
            <v>5047.03</v>
          </cell>
        </row>
        <row r="1703">
          <cell r="A1703" t="str">
            <v>CAP</v>
          </cell>
          <cell r="B1703" t="str">
            <v>Hallstrom,Craig A</v>
          </cell>
          <cell r="C1703">
            <v>16830</v>
          </cell>
          <cell r="D1703" t="str">
            <v>16830</v>
          </cell>
          <cell r="E1703" t="str">
            <v>W3 - CONSTRUCTION WORKFORCE - ED 3XXX</v>
          </cell>
          <cell r="F1703" t="str">
            <v>Electric Operations</v>
          </cell>
          <cell r="G1703" t="str">
            <v>OLD W3 - CONSTRUCTION WORKFORCE - ED 3XXX</v>
          </cell>
          <cell r="H1703" t="str">
            <v>120</v>
          </cell>
          <cell r="I1703" t="str">
            <v>CB</v>
          </cell>
          <cell r="J1703">
            <v>71566.97</v>
          </cell>
          <cell r="K1703">
            <v>0</v>
          </cell>
          <cell r="M1703">
            <v>3748534.72</v>
          </cell>
        </row>
        <row r="1704">
          <cell r="A1704" t="str">
            <v>CAP</v>
          </cell>
          <cell r="B1704" t="str">
            <v>Hallstrom,Craig A</v>
          </cell>
          <cell r="C1704">
            <v>16830</v>
          </cell>
          <cell r="D1704" t="str">
            <v>16830</v>
          </cell>
          <cell r="E1704" t="str">
            <v>W3 - CONSTRUCTION WORKFORCE - ED 3XXX</v>
          </cell>
          <cell r="F1704" t="str">
            <v>Electric Operations</v>
          </cell>
          <cell r="G1704" t="str">
            <v>OLD W3 - CONSTRUCTION WORKFORCE - ED 3XXX</v>
          </cell>
          <cell r="H1704" t="str">
            <v>120</v>
          </cell>
          <cell r="I1704" t="str">
            <v>CI</v>
          </cell>
          <cell r="J1704">
            <v>52718.5</v>
          </cell>
          <cell r="K1704">
            <v>3687.2</v>
          </cell>
          <cell r="M1704">
            <v>139310</v>
          </cell>
        </row>
        <row r="1705">
          <cell r="A1705" t="str">
            <v>CAP</v>
          </cell>
          <cell r="B1705" t="str">
            <v>Hallstrom,Craig A</v>
          </cell>
          <cell r="C1705">
            <v>16830</v>
          </cell>
          <cell r="D1705" t="str">
            <v>16830</v>
          </cell>
          <cell r="E1705" t="str">
            <v>W3 - CONSTRUCTION WORKFORCE - ED 3XXX</v>
          </cell>
          <cell r="F1705" t="str">
            <v>Electric Operations</v>
          </cell>
          <cell r="G1705" t="str">
            <v>OLD W3 - CONSTRUCTION WORKFORCE - ED 3XXX</v>
          </cell>
          <cell r="H1705" t="str">
            <v>120</v>
          </cell>
          <cell r="I1705" t="str">
            <v>CL</v>
          </cell>
          <cell r="J1705">
            <v>161886.20000000001</v>
          </cell>
          <cell r="K1705">
            <v>0</v>
          </cell>
          <cell r="M1705">
            <v>-64.989999999999995</v>
          </cell>
        </row>
        <row r="1706">
          <cell r="A1706" t="str">
            <v>CAP</v>
          </cell>
          <cell r="B1706" t="str">
            <v>Hallstrom,Craig A</v>
          </cell>
          <cell r="C1706">
            <v>16830</v>
          </cell>
          <cell r="D1706" t="str">
            <v>16830</v>
          </cell>
          <cell r="E1706" t="str">
            <v>W3 - CONSTRUCTION WORKFORCE - ED 3XXX</v>
          </cell>
          <cell r="F1706" t="str">
            <v>Electric Operations</v>
          </cell>
          <cell r="G1706" t="str">
            <v>OLD W3 - CONSTRUCTION WORKFORCE - ED 3XXX</v>
          </cell>
          <cell r="H1706" t="str">
            <v>120</v>
          </cell>
          <cell r="I1706" t="str">
            <v>CM</v>
          </cell>
          <cell r="J1706">
            <v>108907.06</v>
          </cell>
          <cell r="K1706">
            <v>0</v>
          </cell>
        </row>
        <row r="1707">
          <cell r="A1707" t="str">
            <v>CAP</v>
          </cell>
          <cell r="B1707" t="str">
            <v>Hallstrom,Craig A</v>
          </cell>
          <cell r="C1707">
            <v>16830</v>
          </cell>
          <cell r="D1707" t="str">
            <v>16830</v>
          </cell>
          <cell r="E1707" t="str">
            <v>W3 - CONSTRUCTION WORKFORCE - ED 3XXX</v>
          </cell>
          <cell r="F1707" t="str">
            <v>Electric Operations</v>
          </cell>
          <cell r="G1707" t="str">
            <v>OLD W3 - CONSTRUCTION WORKFORCE - ED 3XXX</v>
          </cell>
          <cell r="H1707" t="str">
            <v>120</v>
          </cell>
          <cell r="I1707" t="str">
            <v>CT</v>
          </cell>
          <cell r="J1707">
            <v>60978.34</v>
          </cell>
          <cell r="K1707">
            <v>0</v>
          </cell>
        </row>
        <row r="1708">
          <cell r="A1708" t="str">
            <v>O&amp;M</v>
          </cell>
          <cell r="B1708" t="str">
            <v>Hallstrom,Craig A</v>
          </cell>
          <cell r="C1708">
            <v>16830</v>
          </cell>
          <cell r="D1708" t="str">
            <v>16830</v>
          </cell>
          <cell r="E1708" t="str">
            <v>OLD W3 - CONSTRUCTION WORKFORCE - ED 3XXX</v>
          </cell>
          <cell r="F1708" t="str">
            <v>Electric Operations</v>
          </cell>
          <cell r="G1708" t="str">
            <v>OLD W3 - CONSTRUCTION WORKFORCE - ED 3XXX</v>
          </cell>
          <cell r="H1708" t="str">
            <v>120</v>
          </cell>
          <cell r="I1708" t="str">
            <v>IT</v>
          </cell>
          <cell r="L1708">
            <v>0</v>
          </cell>
        </row>
        <row r="1709">
          <cell r="A1709" t="str">
            <v>O&amp;M</v>
          </cell>
          <cell r="B1709" t="str">
            <v>Hallstrom,Craig A</v>
          </cell>
          <cell r="C1709">
            <v>16830</v>
          </cell>
          <cell r="D1709" t="str">
            <v>16830</v>
          </cell>
          <cell r="E1709" t="str">
            <v>W3 - CONSTRUCTION WORKFORCE - ED 3XXX</v>
          </cell>
          <cell r="F1709" t="str">
            <v>Electric Operations</v>
          </cell>
          <cell r="G1709" t="str">
            <v>OLD W3 - CONSTRUCTION WORKFORCE - ED 3XXX</v>
          </cell>
          <cell r="H1709" t="str">
            <v>120</v>
          </cell>
          <cell r="I1709" t="str">
            <v>IT</v>
          </cell>
          <cell r="J1709">
            <v>-147481.14000000001</v>
          </cell>
          <cell r="K1709">
            <v>136.72</v>
          </cell>
        </row>
        <row r="1710">
          <cell r="A1710" t="str">
            <v>O&amp;M</v>
          </cell>
          <cell r="B1710" t="str">
            <v>Hallstrom,Craig A</v>
          </cell>
          <cell r="C1710">
            <v>16830</v>
          </cell>
          <cell r="D1710" t="str">
            <v>16830</v>
          </cell>
          <cell r="E1710" t="str">
            <v>W3 - CONSTRUCTION WORKFORCE - ED 3XXX</v>
          </cell>
          <cell r="F1710" t="str">
            <v>Electric Operations</v>
          </cell>
          <cell r="G1710" t="str">
            <v>OLD W3 - CONSTRUCTION WORKFORCE - ED 3XXX</v>
          </cell>
          <cell r="H1710" t="str">
            <v>120</v>
          </cell>
          <cell r="I1710" t="str">
            <v>LT</v>
          </cell>
          <cell r="J1710">
            <v>67812.59</v>
          </cell>
          <cell r="M1710">
            <v>19141.25</v>
          </cell>
        </row>
        <row r="1711">
          <cell r="A1711" t="str">
            <v>O&amp;M</v>
          </cell>
          <cell r="B1711" t="str">
            <v>Hallstrom,Craig A</v>
          </cell>
          <cell r="C1711">
            <v>16830</v>
          </cell>
          <cell r="D1711" t="str">
            <v>16830</v>
          </cell>
          <cell r="E1711" t="str">
            <v>OLD W3 - CONSTRUCTION WORKFORCE - ED 3XXX</v>
          </cell>
          <cell r="F1711" t="str">
            <v>Electric Operations</v>
          </cell>
          <cell r="G1711" t="str">
            <v>OLD W3 - CONSTRUCTION WORKFORCE - ED 3XXX</v>
          </cell>
          <cell r="H1711" t="str">
            <v>120</v>
          </cell>
          <cell r="I1711" t="str">
            <v>MT</v>
          </cell>
          <cell r="L1711">
            <v>1219.1400000000001</v>
          </cell>
          <cell r="M1711">
            <v>3796.53</v>
          </cell>
        </row>
        <row r="1712">
          <cell r="A1712" t="str">
            <v>O&amp;M</v>
          </cell>
          <cell r="B1712" t="str">
            <v>Hallstrom,Craig A</v>
          </cell>
          <cell r="C1712">
            <v>16830</v>
          </cell>
          <cell r="D1712" t="str">
            <v>16830</v>
          </cell>
          <cell r="E1712" t="str">
            <v>W3 - CONSTRUCTION WORKFORCE - ED 3XXX</v>
          </cell>
          <cell r="F1712" t="str">
            <v>Electric Operations</v>
          </cell>
          <cell r="G1712" t="str">
            <v>OLD W3 - CONSTRUCTION WORKFORCE - ED 3XXX</v>
          </cell>
          <cell r="H1712" t="str">
            <v>120</v>
          </cell>
          <cell r="I1712" t="str">
            <v>MT</v>
          </cell>
          <cell r="J1712">
            <v>334157.53000000003</v>
          </cell>
          <cell r="K1712">
            <v>1613.44</v>
          </cell>
          <cell r="M1712">
            <v>73687.72</v>
          </cell>
        </row>
        <row r="1713">
          <cell r="A1713" t="str">
            <v>O&amp;M</v>
          </cell>
          <cell r="B1713" t="str">
            <v>Hallstrom,Craig A</v>
          </cell>
          <cell r="C1713">
            <v>16830</v>
          </cell>
          <cell r="D1713" t="str">
            <v>16830</v>
          </cell>
          <cell r="E1713" t="str">
            <v>W3 - CONSTRUCTION WORKFORCE - ED 3XXX</v>
          </cell>
          <cell r="F1713" t="str">
            <v>Electric Operations</v>
          </cell>
          <cell r="G1713" t="str">
            <v>OLD W3 - CONSTRUCTION WORKFORCE - ED 3XXX</v>
          </cell>
          <cell r="H1713" t="str">
            <v>120</v>
          </cell>
          <cell r="I1713" t="str">
            <v>OT</v>
          </cell>
          <cell r="J1713">
            <v>3338.84</v>
          </cell>
        </row>
        <row r="1714">
          <cell r="A1714" t="str">
            <v>O&amp;M</v>
          </cell>
          <cell r="B1714" t="str">
            <v>Hallstrom,Craig A</v>
          </cell>
          <cell r="C1714">
            <v>16830</v>
          </cell>
          <cell r="D1714" t="str">
            <v>16830</v>
          </cell>
          <cell r="E1714" t="str">
            <v>W3 - CONSTRUCTION WORKFORCE - ED 3XXX</v>
          </cell>
          <cell r="F1714" t="str">
            <v>Electric Operations</v>
          </cell>
          <cell r="G1714" t="str">
            <v>OLD W3 - CONSTRUCTION WORKFORCE - ED 3XXX</v>
          </cell>
          <cell r="H1714" t="str">
            <v>120</v>
          </cell>
          <cell r="I1714" t="str">
            <v>TT</v>
          </cell>
          <cell r="J1714">
            <v>2859.52</v>
          </cell>
          <cell r="M1714">
            <v>443995.46</v>
          </cell>
        </row>
        <row r="1715">
          <cell r="A1715" t="str">
            <v>O&amp;M</v>
          </cell>
          <cell r="C1715">
            <v>16840</v>
          </cell>
          <cell r="D1715" t="str">
            <v>16840</v>
          </cell>
          <cell r="E1715" t="str">
            <v>W4 - 4KV CONSTRUCTION PROCESSXXX</v>
          </cell>
          <cell r="H1715" t="str">
            <v>120</v>
          </cell>
          <cell r="I1715" t="str">
            <v>BT</v>
          </cell>
          <cell r="J1715">
            <v>18738.32</v>
          </cell>
          <cell r="K1715">
            <v>-1140.28</v>
          </cell>
          <cell r="M1715">
            <v>1248.22</v>
          </cell>
        </row>
        <row r="1716">
          <cell r="A1716" t="str">
            <v>CAP</v>
          </cell>
          <cell r="C1716">
            <v>16840</v>
          </cell>
          <cell r="D1716" t="str">
            <v>16840</v>
          </cell>
          <cell r="E1716" t="str">
            <v>W4 - 4KV CONSTRUCTION PROCESSXXX</v>
          </cell>
          <cell r="H1716" t="str">
            <v>120</v>
          </cell>
          <cell r="I1716" t="str">
            <v>CB</v>
          </cell>
          <cell r="J1716">
            <v>97839.53</v>
          </cell>
          <cell r="K1716">
            <v>126.05</v>
          </cell>
          <cell r="L1716">
            <v>-0.78999999999999204</v>
          </cell>
          <cell r="M1716">
            <v>-2308815.58</v>
          </cell>
        </row>
        <row r="1717">
          <cell r="A1717" t="str">
            <v>CAP</v>
          </cell>
          <cell r="C1717">
            <v>16840</v>
          </cell>
          <cell r="D1717" t="str">
            <v>16840</v>
          </cell>
          <cell r="E1717" t="str">
            <v>W4 - 4KV CONSTRUCTION PROCESSXXX</v>
          </cell>
          <cell r="H1717" t="str">
            <v>120</v>
          </cell>
          <cell r="I1717" t="str">
            <v>CI</v>
          </cell>
          <cell r="J1717">
            <v>122100.53</v>
          </cell>
          <cell r="K1717">
            <v>-7356</v>
          </cell>
        </row>
        <row r="1718">
          <cell r="A1718" t="str">
            <v>CAP</v>
          </cell>
          <cell r="C1718">
            <v>16840</v>
          </cell>
          <cell r="D1718" t="str">
            <v>16840</v>
          </cell>
          <cell r="E1718" t="str">
            <v>W4 - 4KV CONSTRUCTION PROCESSXXX</v>
          </cell>
          <cell r="H1718" t="str">
            <v>120</v>
          </cell>
          <cell r="I1718" t="str">
            <v>CL</v>
          </cell>
          <cell r="J1718">
            <v>221134.89</v>
          </cell>
          <cell r="K1718">
            <v>301.41000000000003</v>
          </cell>
          <cell r="L1718">
            <v>120.66</v>
          </cell>
        </row>
        <row r="1719">
          <cell r="A1719" t="str">
            <v>CAP</v>
          </cell>
          <cell r="C1719">
            <v>16840</v>
          </cell>
          <cell r="D1719" t="str">
            <v>16840</v>
          </cell>
          <cell r="E1719" t="str">
            <v>W4 - 4KV CONSTRUCTION PROCESSXXX</v>
          </cell>
          <cell r="H1719" t="str">
            <v>120</v>
          </cell>
          <cell r="I1719" t="str">
            <v>CM</v>
          </cell>
          <cell r="J1719">
            <v>340157.43</v>
          </cell>
          <cell r="K1719">
            <v>709.77</v>
          </cell>
          <cell r="L1719">
            <v>165.3</v>
          </cell>
        </row>
        <row r="1720">
          <cell r="A1720" t="str">
            <v>CAP</v>
          </cell>
          <cell r="C1720">
            <v>16840</v>
          </cell>
          <cell r="D1720" t="str">
            <v>16840</v>
          </cell>
          <cell r="E1720" t="str">
            <v>W4 - 4KV CONSTRUCTION PROCESSXXX</v>
          </cell>
          <cell r="H1720" t="str">
            <v>120</v>
          </cell>
          <cell r="I1720" t="str">
            <v>CT</v>
          </cell>
          <cell r="J1720">
            <v>113239.22</v>
          </cell>
          <cell r="K1720">
            <v>86.97</v>
          </cell>
        </row>
        <row r="1721">
          <cell r="A1721" t="str">
            <v>O&amp;M</v>
          </cell>
          <cell r="C1721">
            <v>16840</v>
          </cell>
          <cell r="D1721" t="str">
            <v>16840</v>
          </cell>
          <cell r="E1721" t="str">
            <v>W4 - 4KV CONSTRUCTION PROCESSXXX</v>
          </cell>
          <cell r="H1721" t="str">
            <v>120</v>
          </cell>
          <cell r="I1721" t="str">
            <v>IT</v>
          </cell>
          <cell r="J1721">
            <v>24684.26</v>
          </cell>
          <cell r="K1721">
            <v>609.52</v>
          </cell>
        </row>
        <row r="1722">
          <cell r="A1722" t="str">
            <v>O&amp;M</v>
          </cell>
          <cell r="C1722">
            <v>16840</v>
          </cell>
          <cell r="D1722" t="str">
            <v>16840</v>
          </cell>
          <cell r="E1722" t="str">
            <v>W4 - 4KV CONSTRUCTION PROCESSXXX</v>
          </cell>
          <cell r="H1722" t="str">
            <v>120</v>
          </cell>
          <cell r="I1722" t="str">
            <v>LT</v>
          </cell>
          <cell r="J1722">
            <v>52840.9</v>
          </cell>
          <cell r="K1722">
            <v>-604.26</v>
          </cell>
          <cell r="M1722">
            <v>62075</v>
          </cell>
        </row>
        <row r="1723">
          <cell r="A1723" t="str">
            <v>O&amp;M</v>
          </cell>
          <cell r="C1723">
            <v>16840</v>
          </cell>
          <cell r="D1723" t="str">
            <v>16840</v>
          </cell>
          <cell r="E1723" t="str">
            <v>W4 - 4KV CONSTRUCTION PROCESSXXX</v>
          </cell>
          <cell r="H1723" t="str">
            <v>120</v>
          </cell>
          <cell r="I1723" t="str">
            <v>MT</v>
          </cell>
          <cell r="J1723">
            <v>-0.48</v>
          </cell>
          <cell r="M1723">
            <v>581.59</v>
          </cell>
        </row>
        <row r="1724">
          <cell r="A1724" t="str">
            <v>O&amp;M</v>
          </cell>
          <cell r="C1724">
            <v>16840</v>
          </cell>
          <cell r="D1724" t="str">
            <v>16840</v>
          </cell>
          <cell r="E1724" t="str">
            <v>W4 - 4KV CONSTRUCTION PROCESSXXX</v>
          </cell>
          <cell r="H1724" t="str">
            <v>120</v>
          </cell>
          <cell r="I1724" t="str">
            <v>OT</v>
          </cell>
          <cell r="J1724">
            <v>108571.75</v>
          </cell>
        </row>
        <row r="1725">
          <cell r="A1725" t="str">
            <v>O&amp;M</v>
          </cell>
          <cell r="C1725">
            <v>16840</v>
          </cell>
          <cell r="D1725" t="str">
            <v>16840</v>
          </cell>
          <cell r="E1725" t="str">
            <v>W4 - 4KV CONSTRUCTION PROCESSXXX</v>
          </cell>
          <cell r="H1725" t="str">
            <v>120</v>
          </cell>
          <cell r="I1725" t="str">
            <v>TT</v>
          </cell>
          <cell r="J1725">
            <v>15618.55</v>
          </cell>
          <cell r="K1725">
            <v>0</v>
          </cell>
          <cell r="M1725">
            <v>314537.15999999997</v>
          </cell>
        </row>
        <row r="1726">
          <cell r="A1726" t="str">
            <v>O&amp;M</v>
          </cell>
          <cell r="C1726">
            <v>16850</v>
          </cell>
          <cell r="D1726" t="str">
            <v>16850</v>
          </cell>
          <cell r="E1726" t="str">
            <v>W5 - CONSTRUCTION BUSINESS MANAGEMENTXXX</v>
          </cell>
          <cell r="H1726" t="str">
            <v>120</v>
          </cell>
          <cell r="I1726" t="str">
            <v>BT</v>
          </cell>
          <cell r="J1726">
            <v>1430.28</v>
          </cell>
          <cell r="K1726">
            <v>-3446.16</v>
          </cell>
        </row>
        <row r="1727">
          <cell r="A1727" t="str">
            <v>CAP</v>
          </cell>
          <cell r="C1727">
            <v>16850</v>
          </cell>
          <cell r="D1727" t="str">
            <v>16850</v>
          </cell>
          <cell r="E1727" t="str">
            <v>OLD W5 - CONSTRUCTION BUSINESS MANAGEMENTXXX</v>
          </cell>
          <cell r="H1727" t="str">
            <v>120</v>
          </cell>
          <cell r="I1727" t="str">
            <v>CB</v>
          </cell>
          <cell r="L1727">
            <v>791.15</v>
          </cell>
          <cell r="M1727">
            <v>524073.73</v>
          </cell>
        </row>
        <row r="1728">
          <cell r="A1728" t="str">
            <v>CAP</v>
          </cell>
          <cell r="C1728">
            <v>16850</v>
          </cell>
          <cell r="D1728" t="str">
            <v>16850</v>
          </cell>
          <cell r="E1728" t="str">
            <v>W5 - CONSTRUCTION BUSINESS MANAGEMENTXXX</v>
          </cell>
          <cell r="H1728" t="str">
            <v>120</v>
          </cell>
          <cell r="I1728" t="str">
            <v>CB</v>
          </cell>
          <cell r="J1728">
            <v>44385.85</v>
          </cell>
          <cell r="K1728">
            <v>4566.17</v>
          </cell>
        </row>
        <row r="1729">
          <cell r="A1729" t="str">
            <v>CAP</v>
          </cell>
          <cell r="C1729">
            <v>16850</v>
          </cell>
          <cell r="D1729" t="str">
            <v>16850</v>
          </cell>
          <cell r="E1729" t="str">
            <v>OLD W5 - CONSTRUCTION BUSINESS MANAGEMENTXXX</v>
          </cell>
          <cell r="H1729" t="str">
            <v>120</v>
          </cell>
          <cell r="I1729" t="str">
            <v>CL</v>
          </cell>
          <cell r="L1729">
            <v>1798.12</v>
          </cell>
        </row>
        <row r="1730">
          <cell r="A1730" t="str">
            <v>CAP</v>
          </cell>
          <cell r="C1730">
            <v>16850</v>
          </cell>
          <cell r="D1730" t="str">
            <v>16850</v>
          </cell>
          <cell r="E1730" t="str">
            <v>W5 - CONSTRUCTION BUSINESS MANAGEMENTXXX</v>
          </cell>
          <cell r="H1730" t="str">
            <v>120</v>
          </cell>
          <cell r="I1730" t="str">
            <v>CL</v>
          </cell>
          <cell r="J1730">
            <v>102287.57</v>
          </cell>
          <cell r="K1730">
            <v>10466.39</v>
          </cell>
          <cell r="M1730">
            <v>4315.7299999999996</v>
          </cell>
        </row>
        <row r="1731">
          <cell r="A1731" t="str">
            <v>CAP</v>
          </cell>
          <cell r="C1731">
            <v>16850</v>
          </cell>
          <cell r="D1731" t="str">
            <v>16850</v>
          </cell>
          <cell r="E1731" t="str">
            <v>W5 - CONSTRUCTION BUSINESS MANAGEMENTXXX</v>
          </cell>
          <cell r="H1731" t="str">
            <v>120</v>
          </cell>
          <cell r="I1731" t="str">
            <v>CM</v>
          </cell>
          <cell r="J1731">
            <v>3018</v>
          </cell>
        </row>
        <row r="1732">
          <cell r="A1732" t="str">
            <v>CAP</v>
          </cell>
          <cell r="C1732">
            <v>16850</v>
          </cell>
          <cell r="D1732" t="str">
            <v>16850</v>
          </cell>
          <cell r="E1732" t="str">
            <v>W5 - CONSTRUCTION BUSINESS MANAGEMENTXXX</v>
          </cell>
          <cell r="H1732" t="str">
            <v>120</v>
          </cell>
          <cell r="I1732" t="str">
            <v>CT</v>
          </cell>
          <cell r="J1732">
            <v>6684.51</v>
          </cell>
          <cell r="K1732">
            <v>752.29</v>
          </cell>
        </row>
        <row r="1733">
          <cell r="A1733" t="str">
            <v>O&amp;M</v>
          </cell>
          <cell r="C1733">
            <v>16850</v>
          </cell>
          <cell r="D1733" t="str">
            <v>16850</v>
          </cell>
          <cell r="E1733" t="str">
            <v>OLD W5 - CONSTRUCTION BUSINESS MANAGEMENTXXX</v>
          </cell>
          <cell r="H1733" t="str">
            <v>120</v>
          </cell>
          <cell r="I1733" t="str">
            <v>IT</v>
          </cell>
          <cell r="L1733">
            <v>1140</v>
          </cell>
        </row>
        <row r="1734">
          <cell r="A1734" t="str">
            <v>O&amp;M</v>
          </cell>
          <cell r="C1734">
            <v>16850</v>
          </cell>
          <cell r="D1734" t="str">
            <v>16850</v>
          </cell>
          <cell r="E1734" t="str">
            <v>W5 - CONSTRUCTION BUSINESS MANAGEMENTXXX</v>
          </cell>
          <cell r="H1734" t="str">
            <v>120</v>
          </cell>
          <cell r="I1734" t="str">
            <v>IT</v>
          </cell>
          <cell r="J1734">
            <v>-473.02</v>
          </cell>
          <cell r="K1734">
            <v>-406.2</v>
          </cell>
        </row>
        <row r="1735">
          <cell r="A1735" t="str">
            <v>O&amp;M</v>
          </cell>
          <cell r="C1735">
            <v>16850</v>
          </cell>
          <cell r="D1735" t="str">
            <v>16850</v>
          </cell>
          <cell r="E1735" t="str">
            <v>W5 - CONSTRUCTION BUSINESS MANAGEMENTXXX</v>
          </cell>
          <cell r="H1735" t="str">
            <v>120</v>
          </cell>
          <cell r="I1735" t="str">
            <v>LT</v>
          </cell>
          <cell r="J1735">
            <v>41747.67</v>
          </cell>
          <cell r="K1735">
            <v>0.62</v>
          </cell>
          <cell r="M1735">
            <v>2989.33</v>
          </cell>
        </row>
        <row r="1736">
          <cell r="A1736" t="str">
            <v>O&amp;M</v>
          </cell>
          <cell r="C1736">
            <v>16850</v>
          </cell>
          <cell r="D1736" t="str">
            <v>16850</v>
          </cell>
          <cell r="E1736" t="str">
            <v>W5 - CONSTRUCTION BUSINESS MANAGEMENTXXX</v>
          </cell>
          <cell r="H1736" t="str">
            <v>120</v>
          </cell>
          <cell r="I1736" t="str">
            <v>MT</v>
          </cell>
          <cell r="J1736">
            <v>244.75</v>
          </cell>
          <cell r="M1736">
            <v>34.950000000000003</v>
          </cell>
        </row>
        <row r="1737">
          <cell r="A1737" t="str">
            <v>O&amp;M</v>
          </cell>
          <cell r="C1737">
            <v>16850</v>
          </cell>
          <cell r="D1737" t="str">
            <v>16850</v>
          </cell>
          <cell r="E1737" t="str">
            <v>W5 - CONSTRUCTION BUSINESS MANAGEMENTXXX</v>
          </cell>
          <cell r="H1737" t="str">
            <v>120</v>
          </cell>
          <cell r="I1737" t="str">
            <v>OT</v>
          </cell>
          <cell r="J1737">
            <v>23310.98</v>
          </cell>
          <cell r="K1737">
            <v>97.75</v>
          </cell>
        </row>
        <row r="1738">
          <cell r="A1738" t="str">
            <v>O&amp;M</v>
          </cell>
          <cell r="C1738">
            <v>16850</v>
          </cell>
          <cell r="D1738" t="str">
            <v>16850</v>
          </cell>
          <cell r="E1738" t="str">
            <v>W5 - CONSTRUCTION BUSINESS MANAGEMENTXXX</v>
          </cell>
          <cell r="H1738" t="str">
            <v>120</v>
          </cell>
          <cell r="I1738" t="str">
            <v>TT</v>
          </cell>
          <cell r="J1738">
            <v>64969.62</v>
          </cell>
          <cell r="K1738">
            <v>0.61</v>
          </cell>
        </row>
        <row r="1739">
          <cell r="A1739" t="str">
            <v>O&amp;M</v>
          </cell>
          <cell r="C1739">
            <v>16860</v>
          </cell>
          <cell r="D1739" t="str">
            <v>16860</v>
          </cell>
          <cell r="E1739" t="str">
            <v>W6 - PROJECT PROCESSXXX</v>
          </cell>
          <cell r="H1739" t="str">
            <v>120</v>
          </cell>
          <cell r="I1739" t="str">
            <v>BT</v>
          </cell>
          <cell r="J1739">
            <v>241.98</v>
          </cell>
        </row>
        <row r="1740">
          <cell r="A1740" t="str">
            <v>O&amp;M</v>
          </cell>
          <cell r="C1740">
            <v>16860</v>
          </cell>
          <cell r="D1740" t="str">
            <v>16860</v>
          </cell>
          <cell r="E1740" t="str">
            <v>W6 - PROJECT PROCESSXXX</v>
          </cell>
          <cell r="H1740" t="str">
            <v>120</v>
          </cell>
          <cell r="I1740" t="str">
            <v>IT</v>
          </cell>
          <cell r="J1740">
            <v>-57.17</v>
          </cell>
        </row>
        <row r="1741">
          <cell r="A1741" t="str">
            <v>O&amp;M</v>
          </cell>
          <cell r="C1741">
            <v>16860</v>
          </cell>
          <cell r="D1741" t="str">
            <v>16860</v>
          </cell>
          <cell r="E1741" t="str">
            <v>W6 - PROJECT PROCESSXXX</v>
          </cell>
          <cell r="H1741" t="str">
            <v>120</v>
          </cell>
          <cell r="I1741" t="str">
            <v>LT</v>
          </cell>
          <cell r="J1741">
            <v>-2404.77</v>
          </cell>
        </row>
        <row r="1742">
          <cell r="A1742" t="str">
            <v>O&amp;M</v>
          </cell>
          <cell r="C1742">
            <v>16860</v>
          </cell>
          <cell r="D1742" t="str">
            <v>16860</v>
          </cell>
          <cell r="E1742" t="str">
            <v>W6 - PROJECT PROCESSXXX</v>
          </cell>
          <cell r="H1742" t="str">
            <v>120</v>
          </cell>
          <cell r="I1742" t="str">
            <v>TT</v>
          </cell>
          <cell r="J1742">
            <v>80.069999999999993</v>
          </cell>
        </row>
        <row r="1743">
          <cell r="A1743" t="str">
            <v>O&amp;M</v>
          </cell>
          <cell r="C1743">
            <v>16870</v>
          </cell>
          <cell r="D1743" t="str">
            <v>16870</v>
          </cell>
          <cell r="E1743" t="str">
            <v>EP - C &amp; S EXTERNAL PROJECTSXXX</v>
          </cell>
          <cell r="H1743" t="str">
            <v>120</v>
          </cell>
          <cell r="I1743" t="str">
            <v>BT</v>
          </cell>
          <cell r="J1743">
            <v>2153.41</v>
          </cell>
          <cell r="M1743">
            <v>460.38</v>
          </cell>
        </row>
        <row r="1744">
          <cell r="A1744" t="str">
            <v>CAP</v>
          </cell>
          <cell r="C1744">
            <v>16870</v>
          </cell>
          <cell r="D1744" t="str">
            <v>16870</v>
          </cell>
          <cell r="E1744" t="str">
            <v>EP - C &amp; S EXTERNAL PROJECTSXXX</v>
          </cell>
          <cell r="H1744" t="str">
            <v>120</v>
          </cell>
          <cell r="I1744" t="str">
            <v>CB</v>
          </cell>
          <cell r="J1744">
            <v>2149.3200000000002</v>
          </cell>
          <cell r="M1744">
            <v>139310</v>
          </cell>
        </row>
        <row r="1745">
          <cell r="A1745" t="str">
            <v>CAP</v>
          </cell>
          <cell r="C1745">
            <v>16870</v>
          </cell>
          <cell r="D1745" t="str">
            <v>16870</v>
          </cell>
          <cell r="E1745" t="str">
            <v>EP - C &amp; S EXTERNAL PROJECTSXXX</v>
          </cell>
          <cell r="H1745" t="str">
            <v>120</v>
          </cell>
          <cell r="I1745" t="str">
            <v>CL</v>
          </cell>
          <cell r="J1745">
            <v>4885.3999999999996</v>
          </cell>
          <cell r="M1745">
            <v>166894.07</v>
          </cell>
        </row>
        <row r="1746">
          <cell r="A1746" t="str">
            <v>CAP</v>
          </cell>
          <cell r="C1746">
            <v>16870</v>
          </cell>
          <cell r="D1746" t="str">
            <v>16870</v>
          </cell>
          <cell r="E1746" t="str">
            <v>EP - C &amp; S EXTERNAL PROJECTSXXX</v>
          </cell>
          <cell r="H1746" t="str">
            <v>120</v>
          </cell>
          <cell r="I1746" t="str">
            <v>CT</v>
          </cell>
          <cell r="J1746">
            <v>96.39</v>
          </cell>
        </row>
        <row r="1747">
          <cell r="A1747" t="str">
            <v>O&amp;M</v>
          </cell>
          <cell r="C1747">
            <v>16870</v>
          </cell>
          <cell r="D1747" t="str">
            <v>16870</v>
          </cell>
          <cell r="E1747" t="str">
            <v>EP - C &amp; S EXTERNAL PROJECTSXXX</v>
          </cell>
          <cell r="H1747" t="str">
            <v>120</v>
          </cell>
          <cell r="I1747" t="str">
            <v>LT</v>
          </cell>
          <cell r="J1747">
            <v>-985.05</v>
          </cell>
        </row>
        <row r="1748">
          <cell r="A1748" t="str">
            <v>O&amp;M</v>
          </cell>
          <cell r="C1748">
            <v>16870</v>
          </cell>
          <cell r="D1748" t="str">
            <v>16870</v>
          </cell>
          <cell r="E1748" t="str">
            <v>EP - C &amp; S EXTERNAL PROJECTSXXX</v>
          </cell>
          <cell r="H1748" t="str">
            <v>120</v>
          </cell>
          <cell r="I1748" t="str">
            <v>TT</v>
          </cell>
          <cell r="J1748">
            <v>669.9</v>
          </cell>
        </row>
        <row r="1749">
          <cell r="A1749" t="str">
            <v>O&amp;M</v>
          </cell>
          <cell r="B1749" t="str">
            <v>Andreas,Philip B</v>
          </cell>
          <cell r="C1749">
            <v>16900</v>
          </cell>
          <cell r="D1749" t="str">
            <v>16900</v>
          </cell>
          <cell r="E1749" t="str">
            <v>AR - Electric Operations and Direct Charges</v>
          </cell>
          <cell r="F1749" t="str">
            <v>Electric Operations</v>
          </cell>
          <cell r="G1749" t="str">
            <v>Direct Costs</v>
          </cell>
          <cell r="H1749" t="str">
            <v>120</v>
          </cell>
          <cell r="I1749" t="str">
            <v>BT</v>
          </cell>
          <cell r="J1749">
            <v>-1399910.39</v>
          </cell>
          <cell r="K1749">
            <v>-1719171.38</v>
          </cell>
          <cell r="L1749">
            <v>-3187139.93</v>
          </cell>
        </row>
        <row r="1750">
          <cell r="A1750" t="str">
            <v>CAP</v>
          </cell>
          <cell r="B1750" t="str">
            <v>Andreas,Philip B</v>
          </cell>
          <cell r="C1750">
            <v>16900</v>
          </cell>
          <cell r="D1750" t="str">
            <v>16900</v>
          </cell>
          <cell r="E1750" t="str">
            <v>AR - Electric Operations and Direct Charges</v>
          </cell>
          <cell r="F1750" t="str">
            <v>Electric Operations</v>
          </cell>
          <cell r="G1750" t="str">
            <v>Direct Costs</v>
          </cell>
          <cell r="H1750" t="str">
            <v>120</v>
          </cell>
          <cell r="I1750" t="str">
            <v>CB</v>
          </cell>
          <cell r="J1750">
            <v>-1441021.84</v>
          </cell>
          <cell r="K1750">
            <v>1912020.27</v>
          </cell>
          <cell r="L1750">
            <v>3757241.01</v>
          </cell>
        </row>
        <row r="1751">
          <cell r="A1751" t="str">
            <v>CAP</v>
          </cell>
          <cell r="B1751" t="str">
            <v>Andreas,Philip B</v>
          </cell>
          <cell r="C1751">
            <v>16900</v>
          </cell>
          <cell r="D1751" t="str">
            <v>16900</v>
          </cell>
          <cell r="E1751" t="str">
            <v>AR - Electric Operations and Direct Charges</v>
          </cell>
          <cell r="F1751" t="str">
            <v>Electric Operations</v>
          </cell>
          <cell r="G1751" t="str">
            <v>Direct Costs</v>
          </cell>
          <cell r="H1751" t="str">
            <v>120</v>
          </cell>
          <cell r="I1751" t="str">
            <v>CI</v>
          </cell>
          <cell r="J1751">
            <v>-159363</v>
          </cell>
          <cell r="K1751">
            <v>-131000</v>
          </cell>
          <cell r="L1751">
            <v>-74671.520000000004</v>
          </cell>
        </row>
        <row r="1752">
          <cell r="A1752" t="str">
            <v>CAP</v>
          </cell>
          <cell r="B1752" t="str">
            <v>Andreas,Philip B</v>
          </cell>
          <cell r="C1752">
            <v>16900</v>
          </cell>
          <cell r="D1752" t="str">
            <v>16900</v>
          </cell>
          <cell r="E1752" t="str">
            <v>AR - Electric Operations and Direct Charges</v>
          </cell>
          <cell r="F1752" t="str">
            <v>Electric Operations</v>
          </cell>
          <cell r="G1752" t="str">
            <v>Direct Costs</v>
          </cell>
          <cell r="H1752" t="str">
            <v>120</v>
          </cell>
          <cell r="I1752" t="str">
            <v>CL</v>
          </cell>
          <cell r="J1752">
            <v>3558824.76</v>
          </cell>
          <cell r="K1752">
            <v>4345500.58</v>
          </cell>
          <cell r="L1752">
            <v>8538373.040000001</v>
          </cell>
          <cell r="M1752">
            <v>5923.13</v>
          </cell>
        </row>
        <row r="1753">
          <cell r="A1753" t="str">
            <v>CAP</v>
          </cell>
          <cell r="B1753" t="str">
            <v>Andreas,Philip B</v>
          </cell>
          <cell r="C1753">
            <v>16900</v>
          </cell>
          <cell r="D1753" t="str">
            <v>16900</v>
          </cell>
          <cell r="E1753" t="str">
            <v>AR - Electric Operations and Direct Charges</v>
          </cell>
          <cell r="F1753" t="str">
            <v>Electric Operations</v>
          </cell>
          <cell r="G1753" t="str">
            <v>Direct Costs</v>
          </cell>
          <cell r="H1753" t="str">
            <v>120</v>
          </cell>
          <cell r="I1753" t="str">
            <v>CM</v>
          </cell>
          <cell r="J1753">
            <v>70325</v>
          </cell>
          <cell r="K1753">
            <v>12657.2</v>
          </cell>
          <cell r="L1753">
            <v>1532289.15</v>
          </cell>
        </row>
        <row r="1754">
          <cell r="A1754" t="str">
            <v>CAP</v>
          </cell>
          <cell r="B1754" t="str">
            <v>Andreas,Philip B</v>
          </cell>
          <cell r="C1754">
            <v>16900</v>
          </cell>
          <cell r="D1754" t="str">
            <v>16900</v>
          </cell>
          <cell r="E1754" t="str">
            <v>AR - Electric Operations and Direct Charges</v>
          </cell>
          <cell r="F1754" t="str">
            <v>Electric Operations</v>
          </cell>
          <cell r="G1754" t="str">
            <v>Direct Costs</v>
          </cell>
          <cell r="H1754" t="str">
            <v>120</v>
          </cell>
          <cell r="I1754" t="str">
            <v>CO</v>
          </cell>
          <cell r="J1754">
            <v>9034162.9700000007</v>
          </cell>
          <cell r="K1754">
            <v>11944217.359999999</v>
          </cell>
          <cell r="L1754">
            <v>11658741.299999999</v>
          </cell>
        </row>
        <row r="1755">
          <cell r="A1755" t="str">
            <v>CAP</v>
          </cell>
          <cell r="B1755" t="str">
            <v>Andreas,Philip B</v>
          </cell>
          <cell r="C1755">
            <v>16900</v>
          </cell>
          <cell r="D1755" t="str">
            <v>16900</v>
          </cell>
          <cell r="E1755" t="str">
            <v>AR - Electric Operations and Direct Charges</v>
          </cell>
          <cell r="F1755" t="str">
            <v>Electric Operations</v>
          </cell>
          <cell r="G1755" t="str">
            <v>Direct Costs</v>
          </cell>
          <cell r="H1755" t="str">
            <v>120</v>
          </cell>
          <cell r="I1755" t="str">
            <v>CT</v>
          </cell>
          <cell r="J1755">
            <v>267.72000000000003</v>
          </cell>
          <cell r="L1755">
            <v>-15067.59</v>
          </cell>
        </row>
        <row r="1756">
          <cell r="A1756" t="str">
            <v>O&amp;M</v>
          </cell>
          <cell r="B1756" t="str">
            <v>Andreas,Philip B</v>
          </cell>
          <cell r="C1756">
            <v>16900</v>
          </cell>
          <cell r="D1756" t="str">
            <v>16900</v>
          </cell>
          <cell r="E1756" t="str">
            <v>AR - Electric Operations and Direct Charges</v>
          </cell>
          <cell r="F1756" t="str">
            <v>Electric Operations</v>
          </cell>
          <cell r="G1756" t="str">
            <v>Direct Costs</v>
          </cell>
          <cell r="H1756" t="str">
            <v>120</v>
          </cell>
          <cell r="I1756" t="str">
            <v>IT</v>
          </cell>
          <cell r="J1756">
            <v>-2893987.44</v>
          </cell>
          <cell r="K1756">
            <v>-491963.33</v>
          </cell>
          <cell r="L1756">
            <v>-44054.53</v>
          </cell>
          <cell r="M1756">
            <v>232.6</v>
          </cell>
        </row>
        <row r="1757">
          <cell r="A1757" t="str">
            <v>O&amp;M</v>
          </cell>
          <cell r="B1757" t="str">
            <v>Andreas,Philip B</v>
          </cell>
          <cell r="C1757">
            <v>16900</v>
          </cell>
          <cell r="D1757" t="str">
            <v>16900</v>
          </cell>
          <cell r="E1757" t="str">
            <v>AR - Electric Operations and Direct Charges</v>
          </cell>
          <cell r="F1757" t="str">
            <v>Electric Operations</v>
          </cell>
          <cell r="G1757" t="str">
            <v>Direct Costs</v>
          </cell>
          <cell r="H1757" t="str">
            <v>120</v>
          </cell>
          <cell r="I1757" t="str">
            <v>LT</v>
          </cell>
          <cell r="J1757">
            <v>-2493702</v>
          </cell>
          <cell r="K1757">
            <v>-3430971.69</v>
          </cell>
          <cell r="L1757">
            <v>-7326567.2800000003</v>
          </cell>
        </row>
        <row r="1758">
          <cell r="A1758" t="str">
            <v>O&amp;M</v>
          </cell>
          <cell r="B1758" t="str">
            <v>Andreas,Philip B</v>
          </cell>
          <cell r="C1758">
            <v>16900</v>
          </cell>
          <cell r="D1758" t="str">
            <v>16900</v>
          </cell>
          <cell r="E1758" t="str">
            <v>AR - Electric Operations and Direct Charges</v>
          </cell>
          <cell r="F1758" t="str">
            <v>Electric Operations</v>
          </cell>
          <cell r="G1758" t="str">
            <v>Direct Costs</v>
          </cell>
          <cell r="H1758" t="str">
            <v>120</v>
          </cell>
          <cell r="I1758" t="str">
            <v>MT</v>
          </cell>
          <cell r="J1758">
            <v>18004.57</v>
          </cell>
          <cell r="K1758">
            <v>-643539.31999999995</v>
          </cell>
          <cell r="L1758">
            <v>-2556408.94</v>
          </cell>
        </row>
        <row r="1759">
          <cell r="A1759" t="str">
            <v>O&amp;M</v>
          </cell>
          <cell r="B1759" t="str">
            <v>Andreas,Philip B</v>
          </cell>
          <cell r="C1759">
            <v>16900</v>
          </cell>
          <cell r="D1759" t="str">
            <v>16900</v>
          </cell>
          <cell r="E1759" t="str">
            <v>AR - Electric Operations and Direct Charges</v>
          </cell>
          <cell r="F1759" t="str">
            <v>Electric Operations</v>
          </cell>
          <cell r="G1759" t="str">
            <v>Direct Costs</v>
          </cell>
          <cell r="H1759" t="str">
            <v>120</v>
          </cell>
          <cell r="I1759" t="str">
            <v>OT</v>
          </cell>
          <cell r="J1759">
            <v>-1663044.43</v>
          </cell>
          <cell r="K1759">
            <v>-5585269.3399999999</v>
          </cell>
          <cell r="L1759">
            <v>-2277247.75</v>
          </cell>
        </row>
        <row r="1760">
          <cell r="A1760" t="str">
            <v>O&amp;M</v>
          </cell>
          <cell r="B1760" t="str">
            <v>Andreas,Philip B</v>
          </cell>
          <cell r="C1760">
            <v>16900</v>
          </cell>
          <cell r="D1760" t="str">
            <v>16900</v>
          </cell>
          <cell r="E1760" t="str">
            <v>AR - Electric Operations and Direct Charges</v>
          </cell>
          <cell r="F1760" t="str">
            <v>Electric Operations</v>
          </cell>
          <cell r="G1760" t="str">
            <v>Direct Costs</v>
          </cell>
          <cell r="H1760" t="str">
            <v>120</v>
          </cell>
          <cell r="I1760" t="str">
            <v>TT</v>
          </cell>
          <cell r="J1760">
            <v>1053.03</v>
          </cell>
          <cell r="K1760">
            <v>46.34</v>
          </cell>
          <cell r="L1760">
            <v>331839.96999999997</v>
          </cell>
        </row>
        <row r="1761">
          <cell r="A1761" t="str">
            <v>O&amp;M</v>
          </cell>
          <cell r="C1761">
            <v>16905</v>
          </cell>
          <cell r="D1761" t="str">
            <v>16905</v>
          </cell>
          <cell r="E1761" t="str">
            <v>ZR - Electric Operations Allocations</v>
          </cell>
          <cell r="H1761" t="str">
            <v>120</v>
          </cell>
          <cell r="I1761" t="str">
            <v>OT</v>
          </cell>
          <cell r="J1761">
            <v>1741.53</v>
          </cell>
        </row>
        <row r="1762">
          <cell r="A1762" t="str">
            <v>CAP</v>
          </cell>
          <cell r="B1762" t="str">
            <v>Andreas,Philip B</v>
          </cell>
          <cell r="C1762">
            <v>16950</v>
          </cell>
          <cell r="D1762" t="str">
            <v>16950</v>
          </cell>
          <cell r="E1762" t="str">
            <v>CT - CENTRAL ARTERYXXX</v>
          </cell>
          <cell r="F1762" t="str">
            <v>Electric Operations</v>
          </cell>
          <cell r="G1762" t="str">
            <v>Central Artery</v>
          </cell>
          <cell r="H1762" t="str">
            <v>120</v>
          </cell>
          <cell r="I1762" t="str">
            <v>CB</v>
          </cell>
          <cell r="J1762">
            <v>1747.18</v>
          </cell>
          <cell r="K1762">
            <v>12.41</v>
          </cell>
          <cell r="L1762">
            <v>235.09</v>
          </cell>
        </row>
        <row r="1763">
          <cell r="A1763" t="str">
            <v>CAP</v>
          </cell>
          <cell r="B1763" t="str">
            <v>Andreas,Philip B</v>
          </cell>
          <cell r="C1763">
            <v>16950</v>
          </cell>
          <cell r="D1763" t="str">
            <v>16950</v>
          </cell>
          <cell r="E1763" t="str">
            <v>CT - CENTRAL ARTERYXXX</v>
          </cell>
          <cell r="F1763" t="str">
            <v>Electric Operations</v>
          </cell>
          <cell r="G1763" t="str">
            <v>Central Artery</v>
          </cell>
          <cell r="H1763" t="str">
            <v>120</v>
          </cell>
          <cell r="I1763" t="str">
            <v>CI</v>
          </cell>
          <cell r="J1763">
            <v>1109.06</v>
          </cell>
          <cell r="K1763">
            <v>741.6</v>
          </cell>
          <cell r="L1763">
            <v>752.5</v>
          </cell>
        </row>
        <row r="1764">
          <cell r="A1764" t="str">
            <v>CAP</v>
          </cell>
          <cell r="B1764" t="str">
            <v>Andreas,Philip B</v>
          </cell>
          <cell r="C1764">
            <v>16950</v>
          </cell>
          <cell r="D1764" t="str">
            <v>16950</v>
          </cell>
          <cell r="E1764" t="str">
            <v>CT - CENTRAL ARTERYXXX</v>
          </cell>
          <cell r="F1764" t="str">
            <v>Electric Operations</v>
          </cell>
          <cell r="G1764" t="str">
            <v>Central Artery</v>
          </cell>
          <cell r="H1764" t="str">
            <v>120</v>
          </cell>
          <cell r="I1764" t="str">
            <v>CL</v>
          </cell>
          <cell r="J1764">
            <v>4052.38</v>
          </cell>
          <cell r="K1764">
            <v>28.19</v>
          </cell>
          <cell r="L1764">
            <v>534.29999999999995</v>
          </cell>
          <cell r="M1764">
            <v>1875</v>
          </cell>
        </row>
        <row r="1765">
          <cell r="A1765" t="str">
            <v>CAP</v>
          </cell>
          <cell r="B1765" t="str">
            <v>Andreas,Philip B</v>
          </cell>
          <cell r="C1765">
            <v>16950</v>
          </cell>
          <cell r="D1765" t="str">
            <v>16950</v>
          </cell>
          <cell r="E1765" t="str">
            <v>CT - CENTRAL ARTERYXXX</v>
          </cell>
          <cell r="F1765" t="str">
            <v>Electric Operations</v>
          </cell>
          <cell r="G1765" t="str">
            <v>Central Artery</v>
          </cell>
          <cell r="H1765" t="str">
            <v>120</v>
          </cell>
          <cell r="I1765" t="str">
            <v>CM</v>
          </cell>
        </row>
        <row r="1766">
          <cell r="A1766" t="str">
            <v>CAP</v>
          </cell>
          <cell r="B1766" t="str">
            <v>Andreas,Philip B</v>
          </cell>
          <cell r="C1766">
            <v>16950</v>
          </cell>
          <cell r="D1766" t="str">
            <v>16950</v>
          </cell>
          <cell r="E1766" t="str">
            <v>CT - CENTRAL ARTERYXXX</v>
          </cell>
          <cell r="F1766" t="str">
            <v>Electric Operations</v>
          </cell>
          <cell r="G1766" t="str">
            <v>Central Artery</v>
          </cell>
          <cell r="H1766" t="str">
            <v>120</v>
          </cell>
          <cell r="I1766" t="str">
            <v>CO</v>
          </cell>
        </row>
        <row r="1767">
          <cell r="A1767" t="str">
            <v>CAP</v>
          </cell>
          <cell r="B1767" t="str">
            <v>Andreas,Philip B</v>
          </cell>
          <cell r="C1767">
            <v>16950</v>
          </cell>
          <cell r="D1767" t="str">
            <v>16950</v>
          </cell>
          <cell r="E1767" t="str">
            <v>CT - CENTRAL ARTERYXXX</v>
          </cell>
          <cell r="F1767" t="str">
            <v>Electric Operations</v>
          </cell>
          <cell r="G1767" t="str">
            <v>Central Artery</v>
          </cell>
          <cell r="H1767" t="str">
            <v>120</v>
          </cell>
          <cell r="I1767" t="str">
            <v>CT</v>
          </cell>
          <cell r="J1767">
            <v>1443.38</v>
          </cell>
          <cell r="L1767">
            <v>370.71</v>
          </cell>
        </row>
        <row r="1768">
          <cell r="A1768" t="str">
            <v>O&amp;M</v>
          </cell>
          <cell r="C1768">
            <v>16990</v>
          </cell>
          <cell r="D1768" t="str">
            <v>16990</v>
          </cell>
          <cell r="E1768" t="str">
            <v>RR - Reimburseable Projects</v>
          </cell>
          <cell r="H1768" t="str">
            <v>120</v>
          </cell>
          <cell r="I1768" t="str">
            <v>IT</v>
          </cell>
          <cell r="J1768">
            <v>383</v>
          </cell>
          <cell r="K1768">
            <v>494.11</v>
          </cell>
        </row>
        <row r="1769">
          <cell r="A1769" t="str">
            <v>O&amp;M</v>
          </cell>
          <cell r="C1769">
            <v>20905</v>
          </cell>
          <cell r="D1769" t="str">
            <v>20905</v>
          </cell>
          <cell r="E1769" t="str">
            <v>R1 - CRAFT DEPT #1 - CONSTRUCTIONXXX</v>
          </cell>
          <cell r="H1769" t="str">
            <v>120</v>
          </cell>
          <cell r="I1769" t="str">
            <v>IT</v>
          </cell>
          <cell r="J1769">
            <v>427140.65</v>
          </cell>
          <cell r="K1769">
            <v>-480948.17</v>
          </cell>
        </row>
        <row r="1770">
          <cell r="A1770" t="str">
            <v>O&amp;M</v>
          </cell>
          <cell r="C1770">
            <v>20909</v>
          </cell>
          <cell r="D1770" t="str">
            <v>20909</v>
          </cell>
          <cell r="E1770" t="str">
            <v>R5 - WORK COORDINATION #1 DEPTXXX</v>
          </cell>
          <cell r="H1770" t="str">
            <v>120</v>
          </cell>
          <cell r="I1770" t="str">
            <v>BT</v>
          </cell>
          <cell r="J1770">
            <v>0.39</v>
          </cell>
          <cell r="M1770">
            <v>561.44000000000005</v>
          </cell>
        </row>
        <row r="1771">
          <cell r="A1771" t="str">
            <v>CAP</v>
          </cell>
          <cell r="C1771">
            <v>20909</v>
          </cell>
          <cell r="D1771" t="str">
            <v>20909</v>
          </cell>
          <cell r="E1771" t="str">
            <v>R5 - WORK COORDINATION #1 DEPTXXX</v>
          </cell>
          <cell r="H1771" t="str">
            <v>120</v>
          </cell>
          <cell r="I1771" t="str">
            <v>CB</v>
          </cell>
          <cell r="J1771">
            <v>9174.65</v>
          </cell>
        </row>
        <row r="1772">
          <cell r="A1772" t="str">
            <v>CAP</v>
          </cell>
          <cell r="C1772">
            <v>20909</v>
          </cell>
          <cell r="D1772" t="str">
            <v>20909</v>
          </cell>
          <cell r="E1772" t="str">
            <v>R5 - WORK COORDINATION #1 DEPTXXX</v>
          </cell>
          <cell r="H1772" t="str">
            <v>120</v>
          </cell>
          <cell r="I1772" t="str">
            <v>CL</v>
          </cell>
          <cell r="J1772">
            <v>20851.47</v>
          </cell>
        </row>
        <row r="1773">
          <cell r="A1773" t="str">
            <v>O&amp;M</v>
          </cell>
          <cell r="C1773">
            <v>20932</v>
          </cell>
          <cell r="D1773" t="str">
            <v>20932</v>
          </cell>
          <cell r="E1773" t="str">
            <v>S2 - WORK COORDINATION #3 DEPTXXX</v>
          </cell>
          <cell r="H1773" t="str">
            <v>120</v>
          </cell>
          <cell r="I1773" t="str">
            <v>BT</v>
          </cell>
          <cell r="L1773">
            <v>47.2</v>
          </cell>
        </row>
        <row r="1774">
          <cell r="A1774" t="str">
            <v>CAP</v>
          </cell>
          <cell r="C1774">
            <v>20932</v>
          </cell>
          <cell r="D1774" t="str">
            <v>20932</v>
          </cell>
          <cell r="E1774" t="str">
            <v>S2 - WORK COORDINATION #3 DEPTXXX</v>
          </cell>
          <cell r="H1774" t="str">
            <v>120</v>
          </cell>
          <cell r="I1774" t="str">
            <v>CB</v>
          </cell>
          <cell r="L1774">
            <v>533.85</v>
          </cell>
        </row>
        <row r="1775">
          <cell r="A1775" t="str">
            <v>CAP</v>
          </cell>
          <cell r="C1775">
            <v>20932</v>
          </cell>
          <cell r="D1775" t="str">
            <v>20932</v>
          </cell>
          <cell r="E1775" t="str">
            <v>S2 - WORK COORDINATION #3 DEPTXXX</v>
          </cell>
          <cell r="H1775" t="str">
            <v>120</v>
          </cell>
          <cell r="I1775" t="str">
            <v>CL</v>
          </cell>
          <cell r="L1775">
            <v>1213.3599999999999</v>
          </cell>
          <cell r="M1775">
            <v>519</v>
          </cell>
        </row>
        <row r="1776">
          <cell r="A1776" t="str">
            <v>O&amp;M</v>
          </cell>
          <cell r="C1776">
            <v>20932</v>
          </cell>
          <cell r="D1776" t="str">
            <v>20932</v>
          </cell>
          <cell r="E1776" t="str">
            <v>S2 - WORK COORDINATION #3 DEPTXXX</v>
          </cell>
          <cell r="H1776" t="str">
            <v>120</v>
          </cell>
          <cell r="I1776" t="str">
            <v>LT</v>
          </cell>
          <cell r="L1776">
            <v>134.80000000000001</v>
          </cell>
        </row>
        <row r="1777">
          <cell r="A1777" t="str">
            <v>O&amp;M</v>
          </cell>
          <cell r="C1777">
            <v>20940</v>
          </cell>
          <cell r="D1777" t="str">
            <v>20940</v>
          </cell>
          <cell r="E1777" t="str">
            <v>G4 - ELECTRIC DELIVERY BUSINESS GROUP</v>
          </cell>
          <cell r="H1777" t="str">
            <v>120</v>
          </cell>
          <cell r="I1777" t="str">
            <v>LT</v>
          </cell>
          <cell r="J1777">
            <v>19162.990000000002</v>
          </cell>
          <cell r="K1777">
            <v>0.84</v>
          </cell>
        </row>
        <row r="1778">
          <cell r="A1778" t="str">
            <v>O&amp;M</v>
          </cell>
          <cell r="B1778" t="str">
            <v>Conner, Penelope</v>
          </cell>
          <cell r="C1778">
            <v>21000</v>
          </cell>
          <cell r="D1778" t="str">
            <v>21000</v>
          </cell>
          <cell r="E1778" t="str">
            <v>B3 - Customer Care/Shared Services EVP</v>
          </cell>
          <cell r="F1778" t="str">
            <v>Customer Care</v>
          </cell>
          <cell r="G1778" t="str">
            <v>Customer Care VP</v>
          </cell>
          <cell r="H1778" t="str">
            <v>120</v>
          </cell>
          <cell r="I1778" t="str">
            <v>BT</v>
          </cell>
          <cell r="J1778">
            <v>7669.56</v>
          </cell>
          <cell r="K1778">
            <v>1087.6500000000001</v>
          </cell>
        </row>
        <row r="1779">
          <cell r="A1779" t="str">
            <v>O&amp;M</v>
          </cell>
          <cell r="B1779" t="str">
            <v>Conner, Penelope</v>
          </cell>
          <cell r="C1779">
            <v>21000</v>
          </cell>
          <cell r="D1779" t="str">
            <v>21000</v>
          </cell>
          <cell r="E1779" t="str">
            <v>B3 - Customer Care/Shared Services EVP</v>
          </cell>
          <cell r="F1779" t="str">
            <v>Customer Care</v>
          </cell>
          <cell r="G1779" t="str">
            <v>Customer Care VP</v>
          </cell>
          <cell r="H1779" t="str">
            <v>120</v>
          </cell>
          <cell r="I1779" t="str">
            <v>IT</v>
          </cell>
          <cell r="J1779">
            <v>12013.84</v>
          </cell>
          <cell r="K1779">
            <v>10264.700000000001</v>
          </cell>
        </row>
        <row r="1780">
          <cell r="A1780" t="str">
            <v>O&amp;M</v>
          </cell>
          <cell r="B1780" t="str">
            <v>Conner, Penelope</v>
          </cell>
          <cell r="C1780">
            <v>21000</v>
          </cell>
          <cell r="D1780" t="str">
            <v>21000</v>
          </cell>
          <cell r="E1780" t="str">
            <v>Customer Care VP</v>
          </cell>
          <cell r="F1780" t="str">
            <v>Customer Care</v>
          </cell>
          <cell r="G1780" t="str">
            <v>Customer Care VP</v>
          </cell>
          <cell r="H1780" t="str">
            <v>120</v>
          </cell>
          <cell r="I1780" t="str">
            <v>IT</v>
          </cell>
          <cell r="L1780">
            <v>13547.55</v>
          </cell>
        </row>
        <row r="1781">
          <cell r="A1781" t="str">
            <v>O&amp;M</v>
          </cell>
          <cell r="B1781" t="str">
            <v>Conner, Penelope</v>
          </cell>
          <cell r="C1781">
            <v>21000</v>
          </cell>
          <cell r="D1781" t="str">
            <v>21000</v>
          </cell>
          <cell r="E1781" t="str">
            <v>B3 - Customer Care/Shared Services EVP</v>
          </cell>
          <cell r="F1781" t="str">
            <v>Customer Care</v>
          </cell>
          <cell r="G1781" t="str">
            <v>Customer Care VP</v>
          </cell>
          <cell r="H1781" t="str">
            <v>120</v>
          </cell>
          <cell r="I1781" t="str">
            <v>LT</v>
          </cell>
          <cell r="J1781">
            <v>217385.46</v>
          </cell>
          <cell r="K1781">
            <v>3107.57</v>
          </cell>
        </row>
        <row r="1782">
          <cell r="A1782" t="str">
            <v>O&amp;M</v>
          </cell>
          <cell r="B1782" t="str">
            <v>Conner, Penelope</v>
          </cell>
          <cell r="C1782">
            <v>21000</v>
          </cell>
          <cell r="D1782" t="str">
            <v>21000</v>
          </cell>
          <cell r="E1782" t="str">
            <v>B3 - Customer Care/Shared Services EVP</v>
          </cell>
          <cell r="F1782" t="str">
            <v>Customer Care</v>
          </cell>
          <cell r="G1782" t="str">
            <v>Customer Care VP</v>
          </cell>
          <cell r="H1782" t="str">
            <v>120</v>
          </cell>
          <cell r="I1782" t="str">
            <v>OT</v>
          </cell>
          <cell r="J1782">
            <v>1719.97</v>
          </cell>
          <cell r="K1782">
            <v>1620.77</v>
          </cell>
        </row>
        <row r="1783">
          <cell r="A1783" t="str">
            <v>O&amp;M</v>
          </cell>
          <cell r="B1783" t="str">
            <v>Conner, Penelope</v>
          </cell>
          <cell r="C1783">
            <v>21000</v>
          </cell>
          <cell r="D1783" t="str">
            <v>21000</v>
          </cell>
          <cell r="E1783" t="str">
            <v>Customer Care VP</v>
          </cell>
          <cell r="F1783" t="str">
            <v>Customer Care</v>
          </cell>
          <cell r="G1783" t="str">
            <v>Customer Care VP</v>
          </cell>
          <cell r="H1783" t="str">
            <v>120</v>
          </cell>
          <cell r="I1783" t="str">
            <v>OT</v>
          </cell>
          <cell r="L1783">
            <v>3469.5</v>
          </cell>
        </row>
        <row r="1784">
          <cell r="A1784" t="str">
            <v>O&amp;M</v>
          </cell>
          <cell r="C1784">
            <v>21010</v>
          </cell>
          <cell r="D1784" t="str">
            <v>21010</v>
          </cell>
          <cell r="E1784" t="str">
            <v>Transactional Services Director</v>
          </cell>
          <cell r="H1784" t="str">
            <v>120</v>
          </cell>
          <cell r="I1784" t="str">
            <v>IT</v>
          </cell>
          <cell r="J1784">
            <v>728.96</v>
          </cell>
          <cell r="K1784">
            <v>1044.31</v>
          </cell>
        </row>
        <row r="1785">
          <cell r="A1785" t="str">
            <v>O&amp;M</v>
          </cell>
          <cell r="C1785">
            <v>21010</v>
          </cell>
          <cell r="D1785" t="str">
            <v>21010</v>
          </cell>
          <cell r="E1785" t="str">
            <v>Transactional Services Director</v>
          </cell>
          <cell r="H1785" t="str">
            <v>120</v>
          </cell>
          <cell r="I1785" t="str">
            <v>MT</v>
          </cell>
          <cell r="J1785">
            <v>0</v>
          </cell>
        </row>
        <row r="1786">
          <cell r="A1786" t="str">
            <v>O&amp;M</v>
          </cell>
          <cell r="C1786">
            <v>21010</v>
          </cell>
          <cell r="D1786" t="str">
            <v>21010</v>
          </cell>
          <cell r="E1786" t="str">
            <v>Transactional Services Director</v>
          </cell>
          <cell r="H1786" t="str">
            <v>120</v>
          </cell>
          <cell r="I1786" t="str">
            <v>OT</v>
          </cell>
          <cell r="J1786">
            <v>446.8</v>
          </cell>
          <cell r="K1786">
            <v>510.82</v>
          </cell>
          <cell r="L1786">
            <v>0</v>
          </cell>
        </row>
        <row r="1787">
          <cell r="A1787" t="str">
            <v>O&amp;M</v>
          </cell>
          <cell r="B1787" t="str">
            <v>Weafer Jr,Robert J</v>
          </cell>
          <cell r="C1787">
            <v>21015</v>
          </cell>
          <cell r="D1787" t="str">
            <v>21015</v>
          </cell>
          <cell r="E1787" t="str">
            <v>Accounts Payable</v>
          </cell>
          <cell r="F1787" t="str">
            <v>CFO</v>
          </cell>
          <cell r="G1787" t="str">
            <v>Accounts Payable</v>
          </cell>
          <cell r="H1787" t="str">
            <v>120</v>
          </cell>
          <cell r="I1787" t="str">
            <v>BT</v>
          </cell>
          <cell r="J1787">
            <v>158733.87</v>
          </cell>
          <cell r="K1787">
            <v>63898.559999999998</v>
          </cell>
          <cell r="L1787">
            <v>4144.47</v>
          </cell>
          <cell r="M1787">
            <v>89.82</v>
          </cell>
        </row>
        <row r="1788">
          <cell r="A1788" t="str">
            <v>O&amp;M</v>
          </cell>
          <cell r="B1788" t="str">
            <v>Weafer Jr,Robert J</v>
          </cell>
          <cell r="C1788">
            <v>21015</v>
          </cell>
          <cell r="D1788" t="str">
            <v>21015</v>
          </cell>
          <cell r="E1788" t="str">
            <v>Accounts Payable</v>
          </cell>
          <cell r="F1788" t="str">
            <v>CFO</v>
          </cell>
          <cell r="G1788" t="str">
            <v>Accounts Payable</v>
          </cell>
          <cell r="H1788" t="str">
            <v>120</v>
          </cell>
          <cell r="I1788" t="str">
            <v>IT</v>
          </cell>
          <cell r="J1788">
            <v>111017.34</v>
          </cell>
          <cell r="K1788">
            <v>137688.76</v>
          </cell>
          <cell r="L1788">
            <v>29983.18</v>
          </cell>
        </row>
        <row r="1789">
          <cell r="A1789" t="str">
            <v>O&amp;M</v>
          </cell>
          <cell r="B1789" t="str">
            <v>Weafer Jr,Robert J</v>
          </cell>
          <cell r="C1789">
            <v>21015</v>
          </cell>
          <cell r="D1789" t="str">
            <v>21015</v>
          </cell>
          <cell r="E1789" t="str">
            <v>Accounts Payable</v>
          </cell>
          <cell r="F1789" t="str">
            <v>CFO</v>
          </cell>
          <cell r="G1789" t="str">
            <v>Accounts Payable</v>
          </cell>
          <cell r="H1789" t="str">
            <v>120</v>
          </cell>
          <cell r="I1789" t="str">
            <v>LT</v>
          </cell>
          <cell r="J1789">
            <v>465225.52</v>
          </cell>
          <cell r="K1789">
            <v>187279.44</v>
          </cell>
          <cell r="L1789">
            <v>-48.69</v>
          </cell>
          <cell r="M1789">
            <v>502.25</v>
          </cell>
        </row>
        <row r="1790">
          <cell r="A1790" t="str">
            <v>O&amp;M</v>
          </cell>
          <cell r="B1790" t="str">
            <v>Weafer Jr,Robert J</v>
          </cell>
          <cell r="C1790">
            <v>21015</v>
          </cell>
          <cell r="D1790" t="str">
            <v>21015</v>
          </cell>
          <cell r="E1790" t="str">
            <v>Accounts Payable</v>
          </cell>
          <cell r="F1790" t="str">
            <v>CFO</v>
          </cell>
          <cell r="G1790" t="str">
            <v>Accounts Payable</v>
          </cell>
          <cell r="H1790" t="str">
            <v>120</v>
          </cell>
          <cell r="I1790" t="str">
            <v>MT</v>
          </cell>
          <cell r="J1790">
            <v>-17336.63</v>
          </cell>
          <cell r="K1790">
            <v>1083.71</v>
          </cell>
        </row>
        <row r="1791">
          <cell r="A1791" t="str">
            <v>O&amp;M</v>
          </cell>
          <cell r="B1791" t="str">
            <v>Weafer Jr,Robert J</v>
          </cell>
          <cell r="C1791">
            <v>21015</v>
          </cell>
          <cell r="D1791" t="str">
            <v>21015</v>
          </cell>
          <cell r="E1791" t="str">
            <v>Accounts Payable</v>
          </cell>
          <cell r="F1791" t="str">
            <v>CFO</v>
          </cell>
          <cell r="G1791" t="str">
            <v>Accounts Payable</v>
          </cell>
          <cell r="H1791" t="str">
            <v>120</v>
          </cell>
          <cell r="I1791" t="str">
            <v>OT</v>
          </cell>
          <cell r="J1791">
            <v>4123.75</v>
          </cell>
          <cell r="K1791">
            <v>-10805.04</v>
          </cell>
          <cell r="L1791">
            <v>5610.76</v>
          </cell>
        </row>
        <row r="1792">
          <cell r="A1792" t="str">
            <v>O&amp;M</v>
          </cell>
          <cell r="B1792" t="str">
            <v>Weafer Jr,Robert J</v>
          </cell>
          <cell r="C1792">
            <v>21015</v>
          </cell>
          <cell r="D1792" t="str">
            <v>21015</v>
          </cell>
          <cell r="E1792" t="str">
            <v>Accounts Payable</v>
          </cell>
          <cell r="F1792" t="str">
            <v>CFO</v>
          </cell>
          <cell r="G1792" t="str">
            <v>Accounts Payable</v>
          </cell>
          <cell r="H1792" t="str">
            <v>120</v>
          </cell>
          <cell r="I1792" t="str">
            <v>TT</v>
          </cell>
          <cell r="J1792">
            <v>70629.539999999994</v>
          </cell>
          <cell r="K1792">
            <v>54386.11</v>
          </cell>
          <cell r="L1792">
            <v>0</v>
          </cell>
        </row>
        <row r="1793">
          <cell r="A1793" t="str">
            <v>O&amp;M</v>
          </cell>
          <cell r="B1793" t="str">
            <v>Weafer Jr,Robert J</v>
          </cell>
          <cell r="C1793">
            <v>21020</v>
          </cell>
          <cell r="D1793" t="str">
            <v>21020</v>
          </cell>
          <cell r="E1793" t="str">
            <v>Fixed Asset Accounting</v>
          </cell>
          <cell r="F1793" t="str">
            <v>CFO</v>
          </cell>
          <cell r="G1793" t="str">
            <v>Fixed Asset Accounting</v>
          </cell>
          <cell r="H1793" t="str">
            <v>120</v>
          </cell>
          <cell r="I1793" t="str">
            <v>BT</v>
          </cell>
          <cell r="J1793">
            <v>174598.41</v>
          </cell>
          <cell r="K1793">
            <v>81704</v>
          </cell>
        </row>
        <row r="1794">
          <cell r="A1794" t="str">
            <v>CAP</v>
          </cell>
          <cell r="B1794" t="str">
            <v>Weafer Jr,Robert J</v>
          </cell>
          <cell r="C1794">
            <v>21020</v>
          </cell>
          <cell r="D1794" t="str">
            <v>21020</v>
          </cell>
          <cell r="E1794" t="str">
            <v>Fixed Asset Accounting</v>
          </cell>
          <cell r="F1794" t="str">
            <v>CFO</v>
          </cell>
          <cell r="G1794" t="str">
            <v>Fixed Asset Accounting</v>
          </cell>
          <cell r="H1794" t="str">
            <v>120</v>
          </cell>
          <cell r="I1794" t="str">
            <v>CI</v>
          </cell>
          <cell r="L1794">
            <v>-880000</v>
          </cell>
        </row>
        <row r="1795">
          <cell r="A1795" t="str">
            <v>CAP</v>
          </cell>
          <cell r="B1795" t="str">
            <v>Weafer Jr,Robert J</v>
          </cell>
          <cell r="C1795">
            <v>21020</v>
          </cell>
          <cell r="D1795" t="str">
            <v>21020</v>
          </cell>
          <cell r="E1795" t="str">
            <v>Fixed Asset Accounting</v>
          </cell>
          <cell r="F1795" t="str">
            <v>CFO</v>
          </cell>
          <cell r="G1795" t="str">
            <v>Fixed Asset Accounting</v>
          </cell>
          <cell r="H1795" t="str">
            <v>120</v>
          </cell>
          <cell r="I1795" t="str">
            <v>CO</v>
          </cell>
          <cell r="J1795">
            <v>-415288.92</v>
          </cell>
          <cell r="K1795">
            <v>0</v>
          </cell>
          <cell r="L1795">
            <v>-795375</v>
          </cell>
        </row>
        <row r="1796">
          <cell r="A1796" t="str">
            <v>O&amp;M</v>
          </cell>
          <cell r="B1796" t="str">
            <v>Weafer Jr,Robert J</v>
          </cell>
          <cell r="C1796">
            <v>21020</v>
          </cell>
          <cell r="D1796" t="str">
            <v>21020</v>
          </cell>
          <cell r="E1796" t="str">
            <v>Fixed Asset Accounting</v>
          </cell>
          <cell r="F1796" t="str">
            <v>CFO</v>
          </cell>
          <cell r="G1796" t="str">
            <v>Fixed Asset Accounting</v>
          </cell>
          <cell r="H1796" t="str">
            <v>120</v>
          </cell>
          <cell r="I1796" t="str">
            <v>IT</v>
          </cell>
          <cell r="J1796">
            <v>19176.16</v>
          </cell>
          <cell r="K1796">
            <v>29156.89</v>
          </cell>
          <cell r="L1796">
            <v>2096.69</v>
          </cell>
        </row>
        <row r="1797">
          <cell r="A1797" t="str">
            <v>O&amp;M</v>
          </cell>
          <cell r="B1797" t="str">
            <v>Weafer Jr,Robert J</v>
          </cell>
          <cell r="C1797">
            <v>21020</v>
          </cell>
          <cell r="D1797" t="str">
            <v>21020</v>
          </cell>
          <cell r="E1797" t="str">
            <v>Fixed Asset Accounting</v>
          </cell>
          <cell r="F1797" t="str">
            <v>CFO</v>
          </cell>
          <cell r="G1797" t="str">
            <v>Fixed Asset Accounting</v>
          </cell>
          <cell r="H1797" t="str">
            <v>120</v>
          </cell>
          <cell r="I1797" t="str">
            <v>LT</v>
          </cell>
          <cell r="J1797">
            <v>498251.47</v>
          </cell>
          <cell r="K1797">
            <v>233636.97</v>
          </cell>
          <cell r="M1797">
            <v>21127.06</v>
          </cell>
        </row>
        <row r="1798">
          <cell r="A1798" t="str">
            <v>O&amp;M</v>
          </cell>
          <cell r="B1798" t="str">
            <v>Weafer Jr,Robert J</v>
          </cell>
          <cell r="C1798">
            <v>21020</v>
          </cell>
          <cell r="D1798" t="str">
            <v>21020</v>
          </cell>
          <cell r="E1798" t="str">
            <v>Fixed Asset Accounting</v>
          </cell>
          <cell r="F1798" t="str">
            <v>CFO</v>
          </cell>
          <cell r="G1798" t="str">
            <v>Fixed Asset Accounting</v>
          </cell>
          <cell r="H1798" t="str">
            <v>120</v>
          </cell>
          <cell r="I1798" t="str">
            <v>MT</v>
          </cell>
          <cell r="K1798">
            <v>49.01</v>
          </cell>
        </row>
        <row r="1799">
          <cell r="A1799" t="str">
            <v>O&amp;M</v>
          </cell>
          <cell r="B1799" t="str">
            <v>Weafer Jr,Robert J</v>
          </cell>
          <cell r="C1799">
            <v>21020</v>
          </cell>
          <cell r="D1799" t="str">
            <v>21020</v>
          </cell>
          <cell r="E1799" t="str">
            <v>Fixed Asset Accounting</v>
          </cell>
          <cell r="F1799" t="str">
            <v>CFO</v>
          </cell>
          <cell r="G1799" t="str">
            <v>Fixed Asset Accounting</v>
          </cell>
          <cell r="H1799" t="str">
            <v>120</v>
          </cell>
          <cell r="I1799" t="str">
            <v>OT</v>
          </cell>
          <cell r="J1799">
            <v>4223.7700000000004</v>
          </cell>
          <cell r="K1799">
            <v>5722.72</v>
          </cell>
          <cell r="L1799">
            <v>0</v>
          </cell>
          <cell r="M1799">
            <v>7827.24</v>
          </cell>
        </row>
        <row r="1800">
          <cell r="A1800" t="str">
            <v>O&amp;M</v>
          </cell>
          <cell r="B1800" t="str">
            <v>Weafer Jr,Robert J</v>
          </cell>
          <cell r="C1800">
            <v>21020</v>
          </cell>
          <cell r="D1800" t="str">
            <v>21020</v>
          </cell>
          <cell r="E1800" t="str">
            <v>Fixed Asset Accounting</v>
          </cell>
          <cell r="F1800" t="str">
            <v>CFO</v>
          </cell>
          <cell r="G1800" t="str">
            <v>Fixed Asset Accounting</v>
          </cell>
          <cell r="H1800" t="str">
            <v>120</v>
          </cell>
          <cell r="I1800" t="str">
            <v>TT</v>
          </cell>
          <cell r="J1800">
            <v>21147.279999999999</v>
          </cell>
          <cell r="K1800">
            <v>8791.5499999999993</v>
          </cell>
        </row>
        <row r="1801">
          <cell r="A1801" t="str">
            <v>O&amp;M</v>
          </cell>
          <cell r="B1801" t="str">
            <v>Anastasia, Donald</v>
          </cell>
          <cell r="C1801">
            <v>21025</v>
          </cell>
          <cell r="D1801" t="str">
            <v>21025</v>
          </cell>
          <cell r="E1801" t="str">
            <v>Billing, Insertion Mailing</v>
          </cell>
          <cell r="F1801" t="str">
            <v>CFO</v>
          </cell>
          <cell r="G1801" t="str">
            <v>Office Services</v>
          </cell>
          <cell r="H1801" t="str">
            <v>120</v>
          </cell>
          <cell r="I1801" t="str">
            <v>BT</v>
          </cell>
          <cell r="J1801">
            <v>118562.95</v>
          </cell>
          <cell r="K1801">
            <v>38909.86</v>
          </cell>
        </row>
        <row r="1802">
          <cell r="A1802" t="str">
            <v>O&amp;M</v>
          </cell>
          <cell r="B1802" t="str">
            <v>Anastasia, Donald</v>
          </cell>
          <cell r="C1802">
            <v>21025</v>
          </cell>
          <cell r="D1802" t="str">
            <v>21025</v>
          </cell>
          <cell r="E1802" t="str">
            <v>Office Services</v>
          </cell>
          <cell r="F1802" t="str">
            <v>CFO</v>
          </cell>
          <cell r="G1802" t="str">
            <v>Office Services</v>
          </cell>
          <cell r="H1802" t="str">
            <v>120</v>
          </cell>
          <cell r="I1802" t="str">
            <v>BT</v>
          </cell>
          <cell r="L1802">
            <v>203.03</v>
          </cell>
        </row>
        <row r="1803">
          <cell r="A1803" t="str">
            <v>CAP</v>
          </cell>
          <cell r="B1803" t="str">
            <v>Anastasia, Donald</v>
          </cell>
          <cell r="C1803">
            <v>21025</v>
          </cell>
          <cell r="D1803" t="str">
            <v>21025</v>
          </cell>
          <cell r="E1803" t="str">
            <v>Office Services</v>
          </cell>
          <cell r="F1803" t="str">
            <v>CFO</v>
          </cell>
          <cell r="G1803" t="str">
            <v>Office Services</v>
          </cell>
          <cell r="H1803" t="str">
            <v>120</v>
          </cell>
          <cell r="I1803" t="str">
            <v>CI</v>
          </cell>
          <cell r="K1803">
            <v>456938.83</v>
          </cell>
        </row>
        <row r="1804">
          <cell r="A1804" t="str">
            <v>O&amp;M</v>
          </cell>
          <cell r="B1804" t="str">
            <v>Anastasia, Donald</v>
          </cell>
          <cell r="C1804">
            <v>21025</v>
          </cell>
          <cell r="D1804" t="str">
            <v>21025</v>
          </cell>
          <cell r="E1804" t="str">
            <v>Billing, Insertion Mailing</v>
          </cell>
          <cell r="F1804" t="str">
            <v>CFO</v>
          </cell>
          <cell r="G1804" t="str">
            <v>Office Services</v>
          </cell>
          <cell r="H1804" t="str">
            <v>120</v>
          </cell>
          <cell r="I1804" t="str">
            <v>IT</v>
          </cell>
          <cell r="J1804">
            <v>357213.52</v>
          </cell>
          <cell r="K1804">
            <v>381811.79</v>
          </cell>
        </row>
        <row r="1805">
          <cell r="A1805" t="str">
            <v>O&amp;M</v>
          </cell>
          <cell r="B1805" t="str">
            <v>Anastasia, Donald</v>
          </cell>
          <cell r="C1805">
            <v>21025</v>
          </cell>
          <cell r="D1805" t="str">
            <v>21025</v>
          </cell>
          <cell r="E1805" t="str">
            <v>Office Services</v>
          </cell>
          <cell r="F1805" t="str">
            <v>CFO</v>
          </cell>
          <cell r="G1805" t="str">
            <v>Office Services</v>
          </cell>
          <cell r="H1805" t="str">
            <v>120</v>
          </cell>
          <cell r="I1805" t="str">
            <v>IT</v>
          </cell>
          <cell r="L1805">
            <v>51120.45</v>
          </cell>
        </row>
        <row r="1806">
          <cell r="A1806" t="str">
            <v>O&amp;M</v>
          </cell>
          <cell r="B1806" t="str">
            <v>Anastasia, Donald</v>
          </cell>
          <cell r="C1806">
            <v>21025</v>
          </cell>
          <cell r="D1806" t="str">
            <v>21025</v>
          </cell>
          <cell r="E1806" t="str">
            <v>Billing, Insertion Mailing</v>
          </cell>
          <cell r="F1806" t="str">
            <v>CFO</v>
          </cell>
          <cell r="G1806" t="str">
            <v>Office Services</v>
          </cell>
          <cell r="H1806" t="str">
            <v>120</v>
          </cell>
          <cell r="I1806" t="str">
            <v>LT</v>
          </cell>
          <cell r="J1806">
            <v>337901.12</v>
          </cell>
          <cell r="K1806">
            <v>111038.44</v>
          </cell>
          <cell r="M1806">
            <v>688</v>
          </cell>
        </row>
        <row r="1807">
          <cell r="A1807" t="str">
            <v>O&amp;M</v>
          </cell>
          <cell r="B1807" t="str">
            <v>Anastasia, Donald</v>
          </cell>
          <cell r="C1807">
            <v>21025</v>
          </cell>
          <cell r="D1807" t="str">
            <v>21025</v>
          </cell>
          <cell r="E1807" t="str">
            <v>Office Services</v>
          </cell>
          <cell r="F1807" t="str">
            <v>CFO</v>
          </cell>
          <cell r="G1807" t="str">
            <v>Office Services</v>
          </cell>
          <cell r="H1807" t="str">
            <v>120</v>
          </cell>
          <cell r="I1807" t="str">
            <v>LT</v>
          </cell>
          <cell r="L1807">
            <v>584.24</v>
          </cell>
          <cell r="M1807">
            <v>3580</v>
          </cell>
        </row>
        <row r="1808">
          <cell r="A1808" t="str">
            <v>O&amp;M</v>
          </cell>
          <cell r="B1808" t="str">
            <v>Anastasia, Donald</v>
          </cell>
          <cell r="C1808">
            <v>21025</v>
          </cell>
          <cell r="D1808" t="str">
            <v>21025</v>
          </cell>
          <cell r="E1808" t="str">
            <v>Billing, Insertion Mailing</v>
          </cell>
          <cell r="F1808" t="str">
            <v>CFO</v>
          </cell>
          <cell r="G1808" t="str">
            <v>Office Services</v>
          </cell>
          <cell r="H1808" t="str">
            <v>120</v>
          </cell>
          <cell r="I1808" t="str">
            <v>MT</v>
          </cell>
          <cell r="J1808">
            <v>13052.24</v>
          </cell>
          <cell r="K1808">
            <v>1167.95</v>
          </cell>
        </row>
        <row r="1809">
          <cell r="A1809" t="str">
            <v>O&amp;M</v>
          </cell>
          <cell r="B1809" t="str">
            <v>Anastasia, Donald</v>
          </cell>
          <cell r="C1809">
            <v>21025</v>
          </cell>
          <cell r="D1809" t="str">
            <v>21025</v>
          </cell>
          <cell r="E1809" t="str">
            <v>Office Services</v>
          </cell>
          <cell r="F1809" t="str">
            <v>CFO</v>
          </cell>
          <cell r="G1809" t="str">
            <v>Office Services</v>
          </cell>
          <cell r="H1809" t="str">
            <v>120</v>
          </cell>
          <cell r="I1809" t="str">
            <v>MT</v>
          </cell>
        </row>
        <row r="1810">
          <cell r="A1810" t="str">
            <v>O&amp;M</v>
          </cell>
          <cell r="B1810" t="str">
            <v>Anastasia, Donald</v>
          </cell>
          <cell r="C1810">
            <v>21025</v>
          </cell>
          <cell r="D1810" t="str">
            <v>21025</v>
          </cell>
          <cell r="E1810" t="str">
            <v>Billing, Insertion Mailing</v>
          </cell>
          <cell r="F1810" t="str">
            <v>CFO</v>
          </cell>
          <cell r="G1810" t="str">
            <v>Office Services</v>
          </cell>
          <cell r="H1810" t="str">
            <v>120</v>
          </cell>
          <cell r="I1810" t="str">
            <v>OT</v>
          </cell>
          <cell r="J1810">
            <v>-141767.22</v>
          </cell>
          <cell r="K1810">
            <v>33422.68</v>
          </cell>
        </row>
        <row r="1811">
          <cell r="A1811" t="str">
            <v>O&amp;M</v>
          </cell>
          <cell r="B1811" t="str">
            <v>Anastasia, Donald</v>
          </cell>
          <cell r="C1811">
            <v>21025</v>
          </cell>
          <cell r="D1811" t="str">
            <v>21025</v>
          </cell>
          <cell r="E1811" t="str">
            <v>Office Services</v>
          </cell>
          <cell r="F1811" t="str">
            <v>CFO</v>
          </cell>
          <cell r="G1811" t="str">
            <v>Office Services</v>
          </cell>
          <cell r="H1811" t="str">
            <v>120</v>
          </cell>
          <cell r="I1811" t="str">
            <v>OT</v>
          </cell>
          <cell r="L1811">
            <v>90434.21</v>
          </cell>
        </row>
        <row r="1812">
          <cell r="A1812" t="str">
            <v>O&amp;M</v>
          </cell>
          <cell r="B1812" t="str">
            <v>Anastasia, Donald</v>
          </cell>
          <cell r="C1812">
            <v>21025</v>
          </cell>
          <cell r="D1812" t="str">
            <v>21025</v>
          </cell>
          <cell r="E1812" t="str">
            <v>Billing, Insertion Mailing</v>
          </cell>
          <cell r="F1812" t="str">
            <v>CFO</v>
          </cell>
          <cell r="G1812" t="str">
            <v>Office Services</v>
          </cell>
          <cell r="H1812" t="str">
            <v>120</v>
          </cell>
          <cell r="I1812" t="str">
            <v>TT</v>
          </cell>
          <cell r="J1812">
            <v>10240.030000000001</v>
          </cell>
          <cell r="K1812">
            <v>7024.4</v>
          </cell>
        </row>
        <row r="1813">
          <cell r="A1813" t="str">
            <v>O&amp;M</v>
          </cell>
          <cell r="B1813" t="str">
            <v>Anastasia, Donald</v>
          </cell>
          <cell r="C1813">
            <v>21025</v>
          </cell>
          <cell r="D1813" t="str">
            <v>21025</v>
          </cell>
          <cell r="E1813" t="str">
            <v>Office Services</v>
          </cell>
          <cell r="F1813" t="str">
            <v>CFO</v>
          </cell>
          <cell r="G1813" t="str">
            <v>Office Services</v>
          </cell>
          <cell r="H1813" t="str">
            <v>120</v>
          </cell>
          <cell r="I1813" t="str">
            <v>TT</v>
          </cell>
          <cell r="L1813">
            <v>366.56</v>
          </cell>
        </row>
        <row r="1814">
          <cell r="A1814" t="str">
            <v>O&amp;M</v>
          </cell>
          <cell r="C1814">
            <v>21030</v>
          </cell>
          <cell r="D1814" t="str">
            <v>21030</v>
          </cell>
          <cell r="E1814" t="str">
            <v>Data Center Operations</v>
          </cell>
          <cell r="H1814" t="str">
            <v>120</v>
          </cell>
          <cell r="I1814" t="str">
            <v>BT</v>
          </cell>
          <cell r="J1814">
            <v>153283.97</v>
          </cell>
          <cell r="K1814">
            <v>36551.550000000003</v>
          </cell>
        </row>
        <row r="1815">
          <cell r="A1815" t="str">
            <v>O&amp;M</v>
          </cell>
          <cell r="C1815">
            <v>21030</v>
          </cell>
          <cell r="D1815" t="str">
            <v>21030</v>
          </cell>
          <cell r="E1815" t="str">
            <v>Data Center Operations</v>
          </cell>
          <cell r="H1815" t="str">
            <v>120</v>
          </cell>
          <cell r="I1815" t="str">
            <v>IT</v>
          </cell>
          <cell r="J1815">
            <v>172618.85</v>
          </cell>
          <cell r="K1815">
            <v>75554.77</v>
          </cell>
          <cell r="M1815">
            <v>11843.38</v>
          </cell>
        </row>
        <row r="1816">
          <cell r="A1816" t="str">
            <v>O&amp;M</v>
          </cell>
          <cell r="C1816">
            <v>21030</v>
          </cell>
          <cell r="D1816" t="str">
            <v>21030</v>
          </cell>
          <cell r="E1816" t="str">
            <v>OLD Office Services</v>
          </cell>
          <cell r="H1816" t="str">
            <v>120</v>
          </cell>
          <cell r="I1816" t="str">
            <v>IT</v>
          </cell>
          <cell r="L1816">
            <v>0</v>
          </cell>
        </row>
        <row r="1817">
          <cell r="A1817" t="str">
            <v>O&amp;M</v>
          </cell>
          <cell r="C1817">
            <v>21030</v>
          </cell>
          <cell r="D1817" t="str">
            <v>21030</v>
          </cell>
          <cell r="E1817" t="str">
            <v>Data Center Operations</v>
          </cell>
          <cell r="H1817" t="str">
            <v>120</v>
          </cell>
          <cell r="I1817" t="str">
            <v>LT</v>
          </cell>
          <cell r="J1817">
            <v>449236.09</v>
          </cell>
          <cell r="K1817">
            <v>107084.77</v>
          </cell>
          <cell r="M1817">
            <v>19930.66</v>
          </cell>
        </row>
        <row r="1818">
          <cell r="A1818" t="str">
            <v>O&amp;M</v>
          </cell>
          <cell r="C1818">
            <v>21030</v>
          </cell>
          <cell r="D1818" t="str">
            <v>21030</v>
          </cell>
          <cell r="E1818" t="str">
            <v>Data Center Operations</v>
          </cell>
          <cell r="H1818" t="str">
            <v>120</v>
          </cell>
          <cell r="I1818" t="str">
            <v>MT</v>
          </cell>
          <cell r="J1818">
            <v>0</v>
          </cell>
        </row>
        <row r="1819">
          <cell r="A1819" t="str">
            <v>O&amp;M</v>
          </cell>
          <cell r="C1819">
            <v>21030</v>
          </cell>
          <cell r="D1819" t="str">
            <v>21030</v>
          </cell>
          <cell r="E1819" t="str">
            <v>Data Center Operations</v>
          </cell>
          <cell r="H1819" t="str">
            <v>120</v>
          </cell>
          <cell r="I1819" t="str">
            <v>OT</v>
          </cell>
          <cell r="J1819">
            <v>63177.14</v>
          </cell>
          <cell r="K1819">
            <v>24117.200000000001</v>
          </cell>
          <cell r="M1819">
            <v>-5300</v>
          </cell>
        </row>
        <row r="1820">
          <cell r="A1820" t="str">
            <v>O&amp;M</v>
          </cell>
          <cell r="C1820">
            <v>21030</v>
          </cell>
          <cell r="D1820" t="str">
            <v>21030</v>
          </cell>
          <cell r="E1820" t="str">
            <v>Data Center Operations</v>
          </cell>
          <cell r="H1820" t="str">
            <v>120</v>
          </cell>
          <cell r="I1820" t="str">
            <v>TT</v>
          </cell>
          <cell r="J1820">
            <v>38322.36</v>
          </cell>
          <cell r="K1820">
            <v>7663.89</v>
          </cell>
        </row>
        <row r="1821">
          <cell r="A1821" t="str">
            <v>O&amp;M</v>
          </cell>
          <cell r="C1821">
            <v>21050</v>
          </cell>
          <cell r="D1821" t="str">
            <v>21050</v>
          </cell>
          <cell r="E1821" t="str">
            <v>B8 - CUSTOMER CARE SECTION</v>
          </cell>
          <cell r="H1821" t="str">
            <v>120</v>
          </cell>
          <cell r="I1821" t="str">
            <v>BT</v>
          </cell>
          <cell r="J1821">
            <v>34066.18</v>
          </cell>
          <cell r="K1821">
            <v>6281.55</v>
          </cell>
          <cell r="L1821">
            <v>-4078.88</v>
          </cell>
        </row>
        <row r="1822">
          <cell r="A1822" t="str">
            <v>O&amp;M</v>
          </cell>
          <cell r="C1822">
            <v>21050</v>
          </cell>
          <cell r="D1822" t="str">
            <v>21050</v>
          </cell>
          <cell r="E1822" t="str">
            <v>B8 - CUSTOMER CARE SECTION</v>
          </cell>
          <cell r="H1822" t="str">
            <v>120</v>
          </cell>
          <cell r="I1822" t="str">
            <v>IT</v>
          </cell>
          <cell r="J1822">
            <v>11789.18</v>
          </cell>
          <cell r="K1822">
            <v>4557.62</v>
          </cell>
          <cell r="L1822">
            <v>-2111.04</v>
          </cell>
          <cell r="M1822">
            <v>96.52</v>
          </cell>
        </row>
        <row r="1823">
          <cell r="A1823" t="str">
            <v>O&amp;M</v>
          </cell>
          <cell r="C1823">
            <v>21050</v>
          </cell>
          <cell r="D1823" t="str">
            <v>21050</v>
          </cell>
          <cell r="E1823" t="str">
            <v>B8 - CUSTOMER CARE SECTION</v>
          </cell>
          <cell r="H1823" t="str">
            <v>120</v>
          </cell>
          <cell r="I1823" t="str">
            <v>LT</v>
          </cell>
          <cell r="J1823">
            <v>39241.17</v>
          </cell>
          <cell r="K1823">
            <v>17948.5</v>
          </cell>
          <cell r="L1823">
            <v>-11488.25</v>
          </cell>
          <cell r="M1823">
            <v>7871.02</v>
          </cell>
        </row>
        <row r="1824">
          <cell r="A1824" t="str">
            <v>O&amp;M</v>
          </cell>
          <cell r="C1824">
            <v>21050</v>
          </cell>
          <cell r="D1824" t="str">
            <v>21050</v>
          </cell>
          <cell r="E1824" t="str">
            <v>B8 - CUSTOMER CARE SECTION</v>
          </cell>
          <cell r="H1824" t="str">
            <v>120</v>
          </cell>
          <cell r="I1824" t="str">
            <v>OT</v>
          </cell>
          <cell r="J1824">
            <v>5785.03</v>
          </cell>
          <cell r="K1824">
            <v>4925.41</v>
          </cell>
          <cell r="L1824">
            <v>122.43</v>
          </cell>
        </row>
        <row r="1825">
          <cell r="A1825" t="str">
            <v>O&amp;M</v>
          </cell>
          <cell r="C1825">
            <v>21050</v>
          </cell>
          <cell r="D1825" t="str">
            <v>21050</v>
          </cell>
          <cell r="E1825" t="str">
            <v>B8 - CUSTOMER CARE SECTION</v>
          </cell>
          <cell r="H1825" t="str">
            <v>120</v>
          </cell>
          <cell r="I1825" t="str">
            <v>TT</v>
          </cell>
          <cell r="J1825">
            <v>236.9</v>
          </cell>
          <cell r="M1825">
            <v>2033.17</v>
          </cell>
        </row>
        <row r="1826">
          <cell r="A1826" t="str">
            <v>O&amp;M</v>
          </cell>
          <cell r="C1826">
            <v>21055</v>
          </cell>
          <cell r="D1826" t="str">
            <v>21055</v>
          </cell>
          <cell r="E1826" t="str">
            <v>Q3 - BUSINESS CONSULTING</v>
          </cell>
          <cell r="H1826" t="str">
            <v>120</v>
          </cell>
          <cell r="I1826" t="str">
            <v>BT</v>
          </cell>
          <cell r="J1826">
            <v>61.12</v>
          </cell>
          <cell r="K1826">
            <v>2546.87</v>
          </cell>
          <cell r="M1826">
            <v>1935.75</v>
          </cell>
        </row>
        <row r="1827">
          <cell r="A1827" t="str">
            <v>O&amp;M</v>
          </cell>
          <cell r="C1827">
            <v>21055</v>
          </cell>
          <cell r="D1827" t="str">
            <v>21055</v>
          </cell>
          <cell r="E1827" t="str">
            <v>Q3 - BUSINESS CONSULTING</v>
          </cell>
          <cell r="H1827" t="str">
            <v>120</v>
          </cell>
          <cell r="I1827" t="str">
            <v>IT</v>
          </cell>
          <cell r="J1827">
            <v>31033.7</v>
          </cell>
          <cell r="K1827">
            <v>2128.06</v>
          </cell>
          <cell r="M1827">
            <v>56976.65</v>
          </cell>
        </row>
        <row r="1828">
          <cell r="A1828" t="str">
            <v>O&amp;M</v>
          </cell>
          <cell r="C1828">
            <v>21055</v>
          </cell>
          <cell r="D1828" t="str">
            <v>21055</v>
          </cell>
          <cell r="E1828" t="str">
            <v>Q3 - BUSINESS CONSULTING</v>
          </cell>
          <cell r="H1828" t="str">
            <v>120</v>
          </cell>
          <cell r="I1828" t="str">
            <v>LT</v>
          </cell>
          <cell r="J1828">
            <v>10348.01</v>
          </cell>
          <cell r="K1828">
            <v>7591.24</v>
          </cell>
        </row>
        <row r="1829">
          <cell r="A1829" t="str">
            <v>O&amp;M</v>
          </cell>
          <cell r="C1829">
            <v>21055</v>
          </cell>
          <cell r="D1829" t="str">
            <v>21055</v>
          </cell>
          <cell r="E1829" t="str">
            <v>Q3 - BUSINESS CONSULTING</v>
          </cell>
          <cell r="H1829" t="str">
            <v>120</v>
          </cell>
          <cell r="I1829" t="str">
            <v>OT</v>
          </cell>
          <cell r="J1829">
            <v>-28748.23</v>
          </cell>
        </row>
        <row r="1830">
          <cell r="A1830" t="str">
            <v>O&amp;M</v>
          </cell>
          <cell r="C1830">
            <v>21055</v>
          </cell>
          <cell r="D1830" t="str">
            <v>21055</v>
          </cell>
          <cell r="E1830" t="str">
            <v>Q3 - BUSINESS CONSULTING</v>
          </cell>
          <cell r="H1830" t="str">
            <v>120</v>
          </cell>
          <cell r="I1830" t="str">
            <v>TT</v>
          </cell>
          <cell r="J1830">
            <v>40.229999999999997</v>
          </cell>
        </row>
        <row r="1831">
          <cell r="A1831" t="str">
            <v>O&amp;M</v>
          </cell>
          <cell r="C1831">
            <v>21060</v>
          </cell>
          <cell r="D1831" t="str">
            <v>21060</v>
          </cell>
          <cell r="E1831" t="str">
            <v>Q4 - Business Management Dept</v>
          </cell>
          <cell r="H1831" t="str">
            <v>120</v>
          </cell>
          <cell r="I1831" t="str">
            <v>BT</v>
          </cell>
          <cell r="J1831">
            <v>0.21</v>
          </cell>
        </row>
        <row r="1832">
          <cell r="A1832" t="str">
            <v>O&amp;M</v>
          </cell>
          <cell r="C1832">
            <v>21060</v>
          </cell>
          <cell r="D1832" t="str">
            <v>21060</v>
          </cell>
          <cell r="E1832" t="str">
            <v>Q4 - Business Management Dept</v>
          </cell>
          <cell r="H1832" t="str">
            <v>120</v>
          </cell>
          <cell r="I1832" t="str">
            <v>IT</v>
          </cell>
          <cell r="J1832">
            <v>116.16</v>
          </cell>
          <cell r="K1832">
            <v>0</v>
          </cell>
        </row>
        <row r="1833">
          <cell r="A1833" t="str">
            <v>O&amp;M</v>
          </cell>
          <cell r="C1833">
            <v>21060</v>
          </cell>
          <cell r="D1833" t="str">
            <v>21060</v>
          </cell>
          <cell r="E1833" t="str">
            <v>Q4 - Business Management Dept</v>
          </cell>
          <cell r="H1833" t="str">
            <v>120</v>
          </cell>
          <cell r="I1833" t="str">
            <v>LT</v>
          </cell>
          <cell r="J1833">
            <v>0.96</v>
          </cell>
        </row>
        <row r="1834">
          <cell r="A1834" t="str">
            <v>O&amp;M</v>
          </cell>
          <cell r="C1834">
            <v>21060</v>
          </cell>
          <cell r="D1834" t="str">
            <v>21060</v>
          </cell>
          <cell r="E1834" t="str">
            <v>Q4 - Business Management Dept</v>
          </cell>
          <cell r="H1834" t="str">
            <v>120</v>
          </cell>
          <cell r="I1834" t="str">
            <v>OT</v>
          </cell>
          <cell r="J1834">
            <v>0.16</v>
          </cell>
        </row>
        <row r="1835">
          <cell r="A1835" t="str">
            <v>O&amp;M</v>
          </cell>
          <cell r="B1835" t="str">
            <v>Gianturco, Nicholas D</v>
          </cell>
          <cell r="C1835">
            <v>21065</v>
          </cell>
          <cell r="D1835" t="str">
            <v>21065</v>
          </cell>
          <cell r="E1835" t="str">
            <v>Corp Security, Rev Protection, Claims Director</v>
          </cell>
          <cell r="F1835" t="str">
            <v>Human Resources</v>
          </cell>
          <cell r="G1835" t="str">
            <v>Corporate Security &amp; Revenue Protection</v>
          </cell>
          <cell r="H1835" t="str">
            <v>120</v>
          </cell>
          <cell r="I1835" t="str">
            <v>BT</v>
          </cell>
          <cell r="J1835">
            <v>5915.94</v>
          </cell>
          <cell r="M1835">
            <v>2420.8000000000002</v>
          </cell>
        </row>
        <row r="1836">
          <cell r="A1836" t="str">
            <v>O&amp;M</v>
          </cell>
          <cell r="B1836" t="str">
            <v>Gianturco, Nicholas D</v>
          </cell>
          <cell r="C1836">
            <v>21065</v>
          </cell>
          <cell r="D1836" t="str">
            <v>21065</v>
          </cell>
          <cell r="E1836" t="str">
            <v>Corp Security, Rev Protection, Claims Director</v>
          </cell>
          <cell r="F1836" t="str">
            <v>Human Resources</v>
          </cell>
          <cell r="G1836" t="str">
            <v>Corporate Security &amp; Revenue Protection</v>
          </cell>
          <cell r="H1836" t="str">
            <v>120</v>
          </cell>
          <cell r="I1836" t="str">
            <v>IT</v>
          </cell>
          <cell r="J1836">
            <v>-2270.62</v>
          </cell>
          <cell r="K1836">
            <v>5360.22</v>
          </cell>
          <cell r="M1836">
            <v>16240</v>
          </cell>
        </row>
        <row r="1837">
          <cell r="A1837" t="str">
            <v>O&amp;M</v>
          </cell>
          <cell r="B1837" t="str">
            <v>Gianturco, Nicholas D</v>
          </cell>
          <cell r="C1837">
            <v>21065</v>
          </cell>
          <cell r="D1837" t="str">
            <v>21065</v>
          </cell>
          <cell r="E1837" t="str">
            <v>Corp Security, Rev Protection, Claims Director</v>
          </cell>
          <cell r="F1837" t="str">
            <v>Human Resources</v>
          </cell>
          <cell r="G1837" t="str">
            <v>Corporate Security &amp; Revenue Protection</v>
          </cell>
          <cell r="H1837" t="str">
            <v>120</v>
          </cell>
          <cell r="I1837" t="str">
            <v>LT</v>
          </cell>
          <cell r="J1837">
            <v>29277.16</v>
          </cell>
        </row>
        <row r="1838">
          <cell r="A1838" t="str">
            <v>O&amp;M</v>
          </cell>
          <cell r="B1838" t="str">
            <v>Gianturco, Nicholas D</v>
          </cell>
          <cell r="C1838">
            <v>21065</v>
          </cell>
          <cell r="D1838" t="str">
            <v>21065</v>
          </cell>
          <cell r="E1838" t="str">
            <v>Corp Security, Rev Protection, Claims Director</v>
          </cell>
          <cell r="F1838" t="str">
            <v>Human Resources</v>
          </cell>
          <cell r="G1838" t="str">
            <v>Corporate Security &amp; Revenue Protection</v>
          </cell>
          <cell r="H1838" t="str">
            <v>120</v>
          </cell>
          <cell r="I1838" t="str">
            <v>MT</v>
          </cell>
          <cell r="J1838">
            <v>0</v>
          </cell>
        </row>
        <row r="1839">
          <cell r="A1839" t="str">
            <v>O&amp;M</v>
          </cell>
          <cell r="B1839" t="str">
            <v>Gianturco, Nicholas D</v>
          </cell>
          <cell r="C1839">
            <v>21065</v>
          </cell>
          <cell r="D1839" t="str">
            <v>21065</v>
          </cell>
          <cell r="E1839" t="str">
            <v>Corp Security, Rev Protection, Claims Director</v>
          </cell>
          <cell r="F1839" t="str">
            <v>Human Resources</v>
          </cell>
          <cell r="G1839" t="str">
            <v>Corporate Security &amp; Revenue Protection</v>
          </cell>
          <cell r="H1839" t="str">
            <v>120</v>
          </cell>
          <cell r="I1839" t="str">
            <v>OT</v>
          </cell>
          <cell r="J1839">
            <v>25517.72</v>
          </cell>
          <cell r="K1839">
            <v>35746.959999999999</v>
          </cell>
          <cell r="L1839">
            <v>-1085.83</v>
          </cell>
          <cell r="M1839">
            <v>2976</v>
          </cell>
        </row>
        <row r="1840">
          <cell r="A1840" t="str">
            <v>O&amp;M</v>
          </cell>
          <cell r="B1840" t="str">
            <v>Anastasia, Donald</v>
          </cell>
          <cell r="C1840">
            <v>21070</v>
          </cell>
          <cell r="D1840" t="str">
            <v>21070</v>
          </cell>
          <cell r="E1840" t="str">
            <v>Risk Administration</v>
          </cell>
          <cell r="F1840" t="str">
            <v>CFO</v>
          </cell>
          <cell r="G1840" t="str">
            <v>Claims</v>
          </cell>
          <cell r="H1840" t="str">
            <v>120</v>
          </cell>
          <cell r="I1840" t="str">
            <v>BT</v>
          </cell>
          <cell r="J1840">
            <v>24817.86</v>
          </cell>
          <cell r="K1840">
            <v>1403.58</v>
          </cell>
        </row>
        <row r="1841">
          <cell r="A1841" t="str">
            <v>O&amp;M</v>
          </cell>
          <cell r="B1841" t="str">
            <v>Anastasia, Donald</v>
          </cell>
          <cell r="C1841">
            <v>21070</v>
          </cell>
          <cell r="D1841" t="str">
            <v>21070</v>
          </cell>
          <cell r="E1841" t="str">
            <v>Claims</v>
          </cell>
          <cell r="F1841" t="str">
            <v>CFO</v>
          </cell>
          <cell r="G1841" t="str">
            <v>Claims</v>
          </cell>
          <cell r="H1841" t="str">
            <v>120</v>
          </cell>
          <cell r="I1841" t="str">
            <v>IT</v>
          </cell>
          <cell r="L1841">
            <v>29082.89</v>
          </cell>
          <cell r="M1841">
            <v>34.340000000000003</v>
          </cell>
        </row>
        <row r="1842">
          <cell r="A1842" t="str">
            <v>O&amp;M</v>
          </cell>
          <cell r="B1842" t="str">
            <v>Anastasia, Donald</v>
          </cell>
          <cell r="C1842">
            <v>21070</v>
          </cell>
          <cell r="D1842" t="str">
            <v>21070</v>
          </cell>
          <cell r="E1842" t="str">
            <v>Risk Administration</v>
          </cell>
          <cell r="F1842" t="str">
            <v>CFO</v>
          </cell>
          <cell r="G1842" t="str">
            <v>Claims</v>
          </cell>
          <cell r="H1842" t="str">
            <v>120</v>
          </cell>
          <cell r="I1842" t="str">
            <v>IT</v>
          </cell>
          <cell r="J1842">
            <v>2609362.9700000002</v>
          </cell>
          <cell r="K1842">
            <v>2728521.24</v>
          </cell>
          <cell r="M1842">
            <v>29584.55</v>
          </cell>
        </row>
        <row r="1843">
          <cell r="A1843" t="str">
            <v>O&amp;M</v>
          </cell>
          <cell r="B1843" t="str">
            <v>Anastasia, Donald</v>
          </cell>
          <cell r="C1843">
            <v>21070</v>
          </cell>
          <cell r="D1843" t="str">
            <v>21070</v>
          </cell>
          <cell r="E1843" t="str">
            <v>Risk Administration</v>
          </cell>
          <cell r="F1843" t="str">
            <v>CFO</v>
          </cell>
          <cell r="G1843" t="str">
            <v>Claims</v>
          </cell>
          <cell r="H1843" t="str">
            <v>120</v>
          </cell>
          <cell r="I1843" t="str">
            <v>LT</v>
          </cell>
          <cell r="J1843">
            <v>76645.89</v>
          </cell>
          <cell r="K1843">
            <v>4010.21</v>
          </cell>
        </row>
        <row r="1844">
          <cell r="A1844" t="str">
            <v>O&amp;M</v>
          </cell>
          <cell r="B1844" t="str">
            <v>Anastasia, Donald</v>
          </cell>
          <cell r="C1844">
            <v>21070</v>
          </cell>
          <cell r="D1844" t="str">
            <v>21070</v>
          </cell>
          <cell r="E1844" t="str">
            <v>Claims</v>
          </cell>
          <cell r="F1844" t="str">
            <v>CFO</v>
          </cell>
          <cell r="G1844" t="str">
            <v>Claims</v>
          </cell>
          <cell r="H1844" t="str">
            <v>120</v>
          </cell>
          <cell r="I1844" t="str">
            <v>MT</v>
          </cell>
        </row>
        <row r="1845">
          <cell r="A1845" t="str">
            <v>O&amp;M</v>
          </cell>
          <cell r="B1845" t="str">
            <v>Anastasia, Donald</v>
          </cell>
          <cell r="C1845">
            <v>21070</v>
          </cell>
          <cell r="D1845" t="str">
            <v>21070</v>
          </cell>
          <cell r="E1845" t="str">
            <v>Risk Administration</v>
          </cell>
          <cell r="F1845" t="str">
            <v>CFO</v>
          </cell>
          <cell r="G1845" t="str">
            <v>Claims</v>
          </cell>
          <cell r="H1845" t="str">
            <v>120</v>
          </cell>
          <cell r="I1845" t="str">
            <v>MT</v>
          </cell>
          <cell r="J1845">
            <v>0</v>
          </cell>
          <cell r="K1845">
            <v>12.25</v>
          </cell>
        </row>
        <row r="1846">
          <cell r="A1846" t="str">
            <v>O&amp;M</v>
          </cell>
          <cell r="B1846" t="str">
            <v>Anastasia, Donald</v>
          </cell>
          <cell r="C1846">
            <v>21070</v>
          </cell>
          <cell r="D1846" t="str">
            <v>21070</v>
          </cell>
          <cell r="E1846" t="str">
            <v>Claims</v>
          </cell>
          <cell r="F1846" t="str">
            <v>CFO</v>
          </cell>
          <cell r="G1846" t="str">
            <v>Claims</v>
          </cell>
          <cell r="H1846" t="str">
            <v>120</v>
          </cell>
          <cell r="I1846" t="str">
            <v>OT</v>
          </cell>
          <cell r="L1846">
            <v>402354.54</v>
          </cell>
          <cell r="M1846">
            <v>599.76</v>
          </cell>
        </row>
        <row r="1847">
          <cell r="A1847" t="str">
            <v>O&amp;M</v>
          </cell>
          <cell r="B1847" t="str">
            <v>Anastasia, Donald</v>
          </cell>
          <cell r="C1847">
            <v>21070</v>
          </cell>
          <cell r="D1847" t="str">
            <v>21070</v>
          </cell>
          <cell r="E1847" t="str">
            <v>Risk Administration</v>
          </cell>
          <cell r="F1847" t="str">
            <v>CFO</v>
          </cell>
          <cell r="G1847" t="str">
            <v>Claims</v>
          </cell>
          <cell r="H1847" t="str">
            <v>120</v>
          </cell>
          <cell r="I1847" t="str">
            <v>OT</v>
          </cell>
          <cell r="J1847">
            <v>0</v>
          </cell>
          <cell r="K1847">
            <v>212221.19</v>
          </cell>
        </row>
        <row r="1848">
          <cell r="A1848" t="str">
            <v>O&amp;M</v>
          </cell>
          <cell r="B1848" t="str">
            <v>Anastasia, Donald</v>
          </cell>
          <cell r="C1848">
            <v>21070</v>
          </cell>
          <cell r="D1848" t="str">
            <v>21070</v>
          </cell>
          <cell r="E1848" t="str">
            <v>Risk Administration</v>
          </cell>
          <cell r="F1848" t="str">
            <v>CFO</v>
          </cell>
          <cell r="G1848" t="str">
            <v>Claims</v>
          </cell>
          <cell r="H1848" t="str">
            <v>120</v>
          </cell>
          <cell r="I1848" t="str">
            <v>TT</v>
          </cell>
          <cell r="J1848">
            <v>39</v>
          </cell>
          <cell r="M1848">
            <v>14480.75</v>
          </cell>
        </row>
        <row r="1849">
          <cell r="A1849" t="str">
            <v>O&amp;M</v>
          </cell>
          <cell r="B1849" t="str">
            <v>Gianturco, Nicholas D</v>
          </cell>
          <cell r="C1849">
            <v>21075</v>
          </cell>
          <cell r="D1849" t="str">
            <v>21075</v>
          </cell>
          <cell r="E1849" t="str">
            <v>Corporate Security</v>
          </cell>
          <cell r="F1849" t="str">
            <v>Human Resources</v>
          </cell>
          <cell r="G1849" t="str">
            <v>Corporate Security</v>
          </cell>
          <cell r="H1849" t="str">
            <v>120</v>
          </cell>
          <cell r="I1849" t="str">
            <v>BT</v>
          </cell>
          <cell r="J1849">
            <v>60469.89</v>
          </cell>
          <cell r="K1849">
            <v>3317.01</v>
          </cell>
          <cell r="M1849">
            <v>0</v>
          </cell>
        </row>
        <row r="1850">
          <cell r="A1850" t="str">
            <v>CAP</v>
          </cell>
          <cell r="B1850" t="str">
            <v>Gianturco, Nicholas D</v>
          </cell>
          <cell r="C1850">
            <v>21075</v>
          </cell>
          <cell r="D1850" t="str">
            <v>21075</v>
          </cell>
          <cell r="E1850" t="str">
            <v>Corporate Security</v>
          </cell>
          <cell r="F1850" t="str">
            <v>Human Resources</v>
          </cell>
          <cell r="G1850" t="str">
            <v>Corporate Security</v>
          </cell>
          <cell r="H1850" t="str">
            <v>120</v>
          </cell>
          <cell r="I1850" t="str">
            <v>CI</v>
          </cell>
          <cell r="K1850">
            <v>20059.150000000001</v>
          </cell>
          <cell r="L1850">
            <v>81170.83</v>
          </cell>
        </row>
        <row r="1851">
          <cell r="A1851" t="str">
            <v>O&amp;M</v>
          </cell>
          <cell r="B1851" t="str">
            <v>Gianturco, Nicholas D</v>
          </cell>
          <cell r="C1851">
            <v>21075</v>
          </cell>
          <cell r="D1851" t="str">
            <v>21075</v>
          </cell>
          <cell r="E1851" t="str">
            <v>Corporate Security</v>
          </cell>
          <cell r="F1851" t="str">
            <v>Human Resources</v>
          </cell>
          <cell r="G1851" t="str">
            <v>Corporate Security</v>
          </cell>
          <cell r="H1851" t="str">
            <v>120</v>
          </cell>
          <cell r="I1851" t="str">
            <v>IT</v>
          </cell>
          <cell r="J1851">
            <v>27439.23</v>
          </cell>
          <cell r="K1851">
            <v>3692.7</v>
          </cell>
          <cell r="L1851">
            <v>4707.41</v>
          </cell>
        </row>
        <row r="1852">
          <cell r="A1852" t="str">
            <v>O&amp;M</v>
          </cell>
          <cell r="B1852" t="str">
            <v>Gianturco, Nicholas D</v>
          </cell>
          <cell r="C1852">
            <v>21075</v>
          </cell>
          <cell r="D1852" t="str">
            <v>21075</v>
          </cell>
          <cell r="E1852" t="str">
            <v>Corporate Security</v>
          </cell>
          <cell r="F1852" t="str">
            <v>Human Resources</v>
          </cell>
          <cell r="G1852" t="str">
            <v>Corporate Security</v>
          </cell>
          <cell r="H1852" t="str">
            <v>120</v>
          </cell>
          <cell r="I1852" t="str">
            <v>LT</v>
          </cell>
          <cell r="J1852">
            <v>207879.3</v>
          </cell>
          <cell r="K1852">
            <v>9477.51</v>
          </cell>
        </row>
        <row r="1853">
          <cell r="A1853" t="str">
            <v>O&amp;M</v>
          </cell>
          <cell r="B1853" t="str">
            <v>Gianturco, Nicholas D</v>
          </cell>
          <cell r="C1853">
            <v>21075</v>
          </cell>
          <cell r="D1853" t="str">
            <v>21075</v>
          </cell>
          <cell r="E1853" t="str">
            <v>Corporate Security</v>
          </cell>
          <cell r="F1853" t="str">
            <v>Human Resources</v>
          </cell>
          <cell r="G1853" t="str">
            <v>Corporate Security</v>
          </cell>
          <cell r="H1853" t="str">
            <v>120</v>
          </cell>
          <cell r="I1853" t="str">
            <v>MT</v>
          </cell>
          <cell r="J1853">
            <v>0</v>
          </cell>
          <cell r="L1853">
            <v>6.82</v>
          </cell>
        </row>
        <row r="1854">
          <cell r="A1854" t="str">
            <v>O&amp;M</v>
          </cell>
          <cell r="B1854" t="str">
            <v>Gianturco, Nicholas D</v>
          </cell>
          <cell r="C1854">
            <v>21075</v>
          </cell>
          <cell r="D1854" t="str">
            <v>21075</v>
          </cell>
          <cell r="E1854" t="str">
            <v>Corporate Security</v>
          </cell>
          <cell r="F1854" t="str">
            <v>Human Resources</v>
          </cell>
          <cell r="G1854" t="str">
            <v>Corporate Security</v>
          </cell>
          <cell r="H1854" t="str">
            <v>120</v>
          </cell>
          <cell r="I1854" t="str">
            <v>OT</v>
          </cell>
          <cell r="J1854">
            <v>24645.39</v>
          </cell>
          <cell r="K1854">
            <v>13002.4</v>
          </cell>
          <cell r="L1854">
            <v>18415.509999999998</v>
          </cell>
          <cell r="M1854">
            <v>9154.98</v>
          </cell>
        </row>
        <row r="1855">
          <cell r="A1855" t="str">
            <v>O&amp;M</v>
          </cell>
          <cell r="B1855" t="str">
            <v>Simas, Antonio A</v>
          </cell>
          <cell r="C1855">
            <v>21080</v>
          </cell>
          <cell r="D1855" t="str">
            <v>21080</v>
          </cell>
          <cell r="E1855" t="str">
            <v>Revenue Protection</v>
          </cell>
          <cell r="F1855" t="str">
            <v>Customer Care</v>
          </cell>
          <cell r="G1855" t="str">
            <v>Revenue Protection</v>
          </cell>
          <cell r="H1855" t="str">
            <v>120</v>
          </cell>
          <cell r="I1855" t="str">
            <v>BT</v>
          </cell>
          <cell r="J1855">
            <v>85945.73</v>
          </cell>
          <cell r="K1855">
            <v>3222.2</v>
          </cell>
        </row>
        <row r="1856">
          <cell r="A1856" t="str">
            <v>O&amp;M</v>
          </cell>
          <cell r="B1856" t="str">
            <v>Simas, Antonio A</v>
          </cell>
          <cell r="C1856">
            <v>21080</v>
          </cell>
          <cell r="D1856" t="str">
            <v>21080</v>
          </cell>
          <cell r="E1856" t="str">
            <v>Revenue Protection</v>
          </cell>
          <cell r="F1856" t="str">
            <v>Customer Care</v>
          </cell>
          <cell r="G1856" t="str">
            <v>Revenue Protection</v>
          </cell>
          <cell r="H1856" t="str">
            <v>120</v>
          </cell>
          <cell r="I1856" t="str">
            <v>IT</v>
          </cell>
          <cell r="J1856">
            <v>14834.23</v>
          </cell>
          <cell r="K1856">
            <v>1551.9</v>
          </cell>
          <cell r="L1856">
            <v>6239.33</v>
          </cell>
        </row>
        <row r="1857">
          <cell r="A1857" t="str">
            <v>O&amp;M</v>
          </cell>
          <cell r="B1857" t="str">
            <v>Simas, Antonio A</v>
          </cell>
          <cell r="C1857">
            <v>21080</v>
          </cell>
          <cell r="D1857" t="str">
            <v>21080</v>
          </cell>
          <cell r="E1857" t="str">
            <v>Revenue Protection</v>
          </cell>
          <cell r="F1857" t="str">
            <v>Customer Care</v>
          </cell>
          <cell r="G1857" t="str">
            <v>Revenue Protection</v>
          </cell>
          <cell r="H1857" t="str">
            <v>120</v>
          </cell>
          <cell r="I1857" t="str">
            <v>LT</v>
          </cell>
          <cell r="J1857">
            <v>343092.41</v>
          </cell>
          <cell r="K1857">
            <v>9206.32</v>
          </cell>
        </row>
        <row r="1858">
          <cell r="A1858" t="str">
            <v>O&amp;M</v>
          </cell>
          <cell r="B1858" t="str">
            <v>Simas, Antonio A</v>
          </cell>
          <cell r="C1858">
            <v>21080</v>
          </cell>
          <cell r="D1858" t="str">
            <v>21080</v>
          </cell>
          <cell r="E1858" t="str">
            <v>Revenue Protection</v>
          </cell>
          <cell r="F1858" t="str">
            <v>Customer Care</v>
          </cell>
          <cell r="G1858" t="str">
            <v>Revenue Protection</v>
          </cell>
          <cell r="H1858" t="str">
            <v>120</v>
          </cell>
          <cell r="I1858" t="str">
            <v>MT</v>
          </cell>
          <cell r="J1858">
            <v>136.55000000000001</v>
          </cell>
          <cell r="K1858">
            <v>3595.3</v>
          </cell>
        </row>
        <row r="1859">
          <cell r="A1859" t="str">
            <v>O&amp;M</v>
          </cell>
          <cell r="B1859" t="str">
            <v>Simas, Antonio A</v>
          </cell>
          <cell r="C1859">
            <v>21080</v>
          </cell>
          <cell r="D1859" t="str">
            <v>21080</v>
          </cell>
          <cell r="E1859" t="str">
            <v>Revenue Protection</v>
          </cell>
          <cell r="F1859" t="str">
            <v>Customer Care</v>
          </cell>
          <cell r="G1859" t="str">
            <v>Revenue Protection</v>
          </cell>
          <cell r="H1859" t="str">
            <v>120</v>
          </cell>
          <cell r="I1859" t="str">
            <v>OT</v>
          </cell>
          <cell r="J1859">
            <v>1819.97</v>
          </cell>
          <cell r="K1859">
            <v>7798.09</v>
          </cell>
          <cell r="L1859">
            <v>9954.11</v>
          </cell>
        </row>
        <row r="1860">
          <cell r="A1860" t="str">
            <v>O&amp;M</v>
          </cell>
          <cell r="C1860">
            <v>21100</v>
          </cell>
          <cell r="D1860" t="str">
            <v>21100</v>
          </cell>
          <cell r="E1860" t="str">
            <v>6A - CONSUMER AFFAIRS</v>
          </cell>
          <cell r="H1860" t="str">
            <v>120</v>
          </cell>
          <cell r="I1860" t="str">
            <v>BT</v>
          </cell>
          <cell r="J1860">
            <v>84</v>
          </cell>
        </row>
        <row r="1861">
          <cell r="A1861" t="str">
            <v>O&amp;M</v>
          </cell>
          <cell r="C1861">
            <v>21100</v>
          </cell>
          <cell r="D1861" t="str">
            <v>21100</v>
          </cell>
          <cell r="E1861" t="str">
            <v>6A - CONSUMER AFFAIRS</v>
          </cell>
          <cell r="H1861" t="str">
            <v>120</v>
          </cell>
          <cell r="I1861" t="str">
            <v>LT</v>
          </cell>
          <cell r="J1861">
            <v>119.02</v>
          </cell>
        </row>
        <row r="1862">
          <cell r="A1862" t="str">
            <v>O&amp;M</v>
          </cell>
          <cell r="B1862" t="str">
            <v>OLD Meter Cost Areas</v>
          </cell>
          <cell r="C1862">
            <v>21105</v>
          </cell>
          <cell r="D1862" t="str">
            <v>21105</v>
          </cell>
          <cell r="E1862" t="str">
            <v>P1 - METER READING DEPT</v>
          </cell>
          <cell r="F1862" t="str">
            <v>Strategy &amp; Law</v>
          </cell>
          <cell r="G1862" t="str">
            <v>Corporate Litigation</v>
          </cell>
          <cell r="H1862" t="str">
            <v>120</v>
          </cell>
          <cell r="I1862" t="str">
            <v>BT</v>
          </cell>
          <cell r="J1862">
            <v>721738.34</v>
          </cell>
          <cell r="K1862">
            <v>24309.360000000001</v>
          </cell>
        </row>
        <row r="1863">
          <cell r="A1863" t="str">
            <v>CAP</v>
          </cell>
          <cell r="B1863" t="str">
            <v>OLD Meter Cost Areas</v>
          </cell>
          <cell r="C1863">
            <v>21105</v>
          </cell>
          <cell r="D1863" t="str">
            <v>21105</v>
          </cell>
          <cell r="E1863" t="str">
            <v>P1 - METER READING DEPT</v>
          </cell>
          <cell r="F1863" t="str">
            <v>Strategy &amp; Law</v>
          </cell>
          <cell r="G1863" t="str">
            <v>Corporate Litigation</v>
          </cell>
          <cell r="H1863" t="str">
            <v>120</v>
          </cell>
          <cell r="I1863" t="str">
            <v>CB</v>
          </cell>
          <cell r="J1863">
            <v>10425.9</v>
          </cell>
        </row>
        <row r="1864">
          <cell r="A1864" t="str">
            <v>CAP</v>
          </cell>
          <cell r="B1864" t="str">
            <v>OLD Meter Cost Areas</v>
          </cell>
          <cell r="C1864">
            <v>21105</v>
          </cell>
          <cell r="D1864" t="str">
            <v>21105</v>
          </cell>
          <cell r="E1864" t="str">
            <v>P1 - METER READING DEPT</v>
          </cell>
          <cell r="F1864" t="str">
            <v>Strategy &amp; Law</v>
          </cell>
          <cell r="G1864" t="str">
            <v>Corporate Litigation</v>
          </cell>
          <cell r="H1864" t="str">
            <v>120</v>
          </cell>
          <cell r="I1864" t="str">
            <v>CI</v>
          </cell>
          <cell r="J1864">
            <v>1548.56</v>
          </cell>
          <cell r="K1864">
            <v>-1548.76</v>
          </cell>
        </row>
        <row r="1865">
          <cell r="A1865" t="str">
            <v>CAP</v>
          </cell>
          <cell r="B1865" t="str">
            <v>OLD Meter Cost Areas</v>
          </cell>
          <cell r="C1865">
            <v>21105</v>
          </cell>
          <cell r="D1865" t="str">
            <v>21105</v>
          </cell>
          <cell r="E1865" t="str">
            <v>P1 - METER READING DEPT</v>
          </cell>
          <cell r="F1865" t="str">
            <v>Strategy &amp; Law</v>
          </cell>
          <cell r="G1865" t="str">
            <v>Corporate Litigation</v>
          </cell>
          <cell r="H1865" t="str">
            <v>120</v>
          </cell>
          <cell r="I1865" t="str">
            <v>CL</v>
          </cell>
          <cell r="J1865">
            <v>23750.76</v>
          </cell>
        </row>
        <row r="1866">
          <cell r="A1866" t="str">
            <v>CAP</v>
          </cell>
          <cell r="B1866" t="str">
            <v>OLD Meter Cost Areas</v>
          </cell>
          <cell r="C1866">
            <v>21105</v>
          </cell>
          <cell r="D1866" t="str">
            <v>21105</v>
          </cell>
          <cell r="E1866" t="str">
            <v>P1 - METER READING DEPT</v>
          </cell>
          <cell r="F1866" t="str">
            <v>Strategy &amp; Law</v>
          </cell>
          <cell r="G1866" t="str">
            <v>Corporate Litigation</v>
          </cell>
          <cell r="H1866" t="str">
            <v>120</v>
          </cell>
          <cell r="I1866" t="str">
            <v>CT</v>
          </cell>
          <cell r="J1866">
            <v>6900.37</v>
          </cell>
        </row>
        <row r="1867">
          <cell r="A1867" t="str">
            <v>O&amp;M</v>
          </cell>
          <cell r="B1867" t="str">
            <v>OLD Meter Cost Areas</v>
          </cell>
          <cell r="C1867">
            <v>21105</v>
          </cell>
          <cell r="D1867" t="str">
            <v>21105</v>
          </cell>
          <cell r="E1867" t="str">
            <v>Meter Ops Plymouth</v>
          </cell>
          <cell r="F1867" t="str">
            <v>Strategy &amp; Law</v>
          </cell>
          <cell r="G1867" t="str">
            <v>Corporate Litigation</v>
          </cell>
          <cell r="H1867" t="str">
            <v>120</v>
          </cell>
          <cell r="I1867" t="str">
            <v>IT</v>
          </cell>
          <cell r="L1867">
            <v>8692.91</v>
          </cell>
        </row>
        <row r="1868">
          <cell r="A1868" t="str">
            <v>O&amp;M</v>
          </cell>
          <cell r="B1868" t="str">
            <v>OLD Meter Cost Areas</v>
          </cell>
          <cell r="C1868">
            <v>21105</v>
          </cell>
          <cell r="D1868" t="str">
            <v>21105</v>
          </cell>
          <cell r="E1868" t="str">
            <v>P1 - METER READING DEPT</v>
          </cell>
          <cell r="F1868" t="str">
            <v>Strategy &amp; Law</v>
          </cell>
          <cell r="G1868" t="str">
            <v>Corporate Litigation</v>
          </cell>
          <cell r="H1868" t="str">
            <v>120</v>
          </cell>
          <cell r="I1868" t="str">
            <v>IT</v>
          </cell>
          <cell r="J1868">
            <v>286115.39</v>
          </cell>
          <cell r="K1868">
            <v>126098.43</v>
          </cell>
        </row>
        <row r="1869">
          <cell r="A1869" t="str">
            <v>O&amp;M</v>
          </cell>
          <cell r="B1869" t="str">
            <v>OLD Meter Cost Areas</v>
          </cell>
          <cell r="C1869">
            <v>21105</v>
          </cell>
          <cell r="D1869" t="str">
            <v>21105</v>
          </cell>
          <cell r="E1869" t="str">
            <v>P1 - METER READING DEPT</v>
          </cell>
          <cell r="F1869" t="str">
            <v>Strategy &amp; Law</v>
          </cell>
          <cell r="G1869" t="str">
            <v>Corporate Litigation</v>
          </cell>
          <cell r="H1869" t="str">
            <v>120</v>
          </cell>
          <cell r="I1869" t="str">
            <v>LT</v>
          </cell>
          <cell r="J1869">
            <v>2005373.95</v>
          </cell>
          <cell r="K1869">
            <v>68803.429999999993</v>
          </cell>
        </row>
        <row r="1870">
          <cell r="A1870" t="str">
            <v>O&amp;M</v>
          </cell>
          <cell r="B1870" t="str">
            <v>OLD Meter Cost Areas</v>
          </cell>
          <cell r="C1870">
            <v>21105</v>
          </cell>
          <cell r="D1870" t="str">
            <v>21105</v>
          </cell>
          <cell r="E1870" t="str">
            <v>P1 - METER READING DEPT</v>
          </cell>
          <cell r="F1870" t="str">
            <v>Strategy &amp; Law</v>
          </cell>
          <cell r="G1870" t="str">
            <v>Corporate Litigation</v>
          </cell>
          <cell r="H1870" t="str">
            <v>120</v>
          </cell>
          <cell r="I1870" t="str">
            <v>MT</v>
          </cell>
          <cell r="J1870">
            <v>14857.33</v>
          </cell>
          <cell r="K1870">
            <v>-76316.929999999993</v>
          </cell>
        </row>
        <row r="1871">
          <cell r="A1871" t="str">
            <v>O&amp;M</v>
          </cell>
          <cell r="B1871" t="str">
            <v>OLD Meter Cost Areas</v>
          </cell>
          <cell r="C1871">
            <v>21105</v>
          </cell>
          <cell r="D1871" t="str">
            <v>21105</v>
          </cell>
          <cell r="E1871" t="str">
            <v>P1 - METER READING DEPT</v>
          </cell>
          <cell r="F1871" t="str">
            <v>Strategy &amp; Law</v>
          </cell>
          <cell r="G1871" t="str">
            <v>Corporate Litigation</v>
          </cell>
          <cell r="H1871" t="str">
            <v>120</v>
          </cell>
          <cell r="I1871" t="str">
            <v>OT</v>
          </cell>
          <cell r="J1871">
            <v>3414.86</v>
          </cell>
        </row>
        <row r="1872">
          <cell r="A1872" t="str">
            <v>O&amp;M</v>
          </cell>
          <cell r="B1872" t="str">
            <v>OLD Meter Cost Areas</v>
          </cell>
          <cell r="C1872">
            <v>21105</v>
          </cell>
          <cell r="D1872" t="str">
            <v>21105</v>
          </cell>
          <cell r="E1872" t="str">
            <v>P1 - METER READING DEPT</v>
          </cell>
          <cell r="F1872" t="str">
            <v>Strategy &amp; Law</v>
          </cell>
          <cell r="G1872" t="str">
            <v>Corporate Litigation</v>
          </cell>
          <cell r="H1872" t="str">
            <v>120</v>
          </cell>
          <cell r="I1872" t="str">
            <v>TT</v>
          </cell>
          <cell r="J1872">
            <v>348240.73</v>
          </cell>
          <cell r="K1872">
            <v>6124.64</v>
          </cell>
        </row>
        <row r="1873">
          <cell r="A1873" t="str">
            <v>O&amp;M</v>
          </cell>
          <cell r="B1873" t="str">
            <v>OLD Meter Cost Areas</v>
          </cell>
          <cell r="C1873">
            <v>21110</v>
          </cell>
          <cell r="D1873" t="str">
            <v>21110</v>
          </cell>
          <cell r="E1873" t="str">
            <v>Meter Ops Cape &amp; Vineyard</v>
          </cell>
          <cell r="F1873" t="str">
            <v>Customer Care</v>
          </cell>
          <cell r="G1873" t="str">
            <v>OLD Meter Cost Areas</v>
          </cell>
          <cell r="H1873" t="str">
            <v>120</v>
          </cell>
          <cell r="I1873" t="str">
            <v>BT</v>
          </cell>
          <cell r="L1873">
            <v>7851.89</v>
          </cell>
        </row>
        <row r="1874">
          <cell r="A1874" t="str">
            <v>O&amp;M</v>
          </cell>
          <cell r="B1874" t="str">
            <v>OLD Meter Cost Areas</v>
          </cell>
          <cell r="C1874">
            <v>21110</v>
          </cell>
          <cell r="D1874" t="str">
            <v>21110</v>
          </cell>
          <cell r="E1874" t="str">
            <v>P2 - CUSTOMER ACCOUNT SERVICES DEPT</v>
          </cell>
          <cell r="F1874" t="str">
            <v>Customer Care</v>
          </cell>
          <cell r="G1874" t="str">
            <v>OLD Meter Cost Areas</v>
          </cell>
          <cell r="H1874" t="str">
            <v>120</v>
          </cell>
          <cell r="I1874" t="str">
            <v>BT</v>
          </cell>
          <cell r="J1874">
            <v>901.15</v>
          </cell>
          <cell r="K1874">
            <v>66167.539999999994</v>
          </cell>
        </row>
        <row r="1875">
          <cell r="A1875" t="str">
            <v>O&amp;M</v>
          </cell>
          <cell r="B1875" t="str">
            <v>OLD Meter Cost Areas</v>
          </cell>
          <cell r="C1875">
            <v>21110</v>
          </cell>
          <cell r="D1875" t="str">
            <v>21110</v>
          </cell>
          <cell r="E1875" t="str">
            <v>Meter Ops Cape &amp; Vineyard</v>
          </cell>
          <cell r="F1875" t="str">
            <v>Customer Care</v>
          </cell>
          <cell r="G1875" t="str">
            <v>OLD Meter Cost Areas</v>
          </cell>
          <cell r="H1875" t="str">
            <v>120</v>
          </cell>
          <cell r="I1875" t="str">
            <v>IT</v>
          </cell>
          <cell r="L1875">
            <v>492.37</v>
          </cell>
        </row>
        <row r="1876">
          <cell r="A1876" t="str">
            <v>O&amp;M</v>
          </cell>
          <cell r="B1876" t="str">
            <v>OLD Meter Cost Areas</v>
          </cell>
          <cell r="C1876">
            <v>21110</v>
          </cell>
          <cell r="D1876" t="str">
            <v>21110</v>
          </cell>
          <cell r="E1876" t="str">
            <v>P2 - CUSTOMER ACCOUNT SERVICES DEPT</v>
          </cell>
          <cell r="F1876" t="str">
            <v>Customer Care</v>
          </cell>
          <cell r="G1876" t="str">
            <v>OLD Meter Cost Areas</v>
          </cell>
          <cell r="H1876" t="str">
            <v>120</v>
          </cell>
          <cell r="I1876" t="str">
            <v>IT</v>
          </cell>
          <cell r="J1876">
            <v>-1614.29</v>
          </cell>
          <cell r="K1876">
            <v>8123.48</v>
          </cell>
        </row>
        <row r="1877">
          <cell r="A1877" t="str">
            <v>O&amp;M</v>
          </cell>
          <cell r="B1877" t="str">
            <v>OLD Meter Cost Areas</v>
          </cell>
          <cell r="C1877">
            <v>21110</v>
          </cell>
          <cell r="D1877" t="str">
            <v>21110</v>
          </cell>
          <cell r="E1877" t="str">
            <v>Meter Ops Cape &amp; Vineyard</v>
          </cell>
          <cell r="F1877" t="str">
            <v>Customer Care</v>
          </cell>
          <cell r="G1877" t="str">
            <v>OLD Meter Cost Areas</v>
          </cell>
          <cell r="H1877" t="str">
            <v>120</v>
          </cell>
          <cell r="I1877" t="str">
            <v>LT</v>
          </cell>
          <cell r="L1877">
            <v>19460.95</v>
          </cell>
        </row>
        <row r="1878">
          <cell r="A1878" t="str">
            <v>O&amp;M</v>
          </cell>
          <cell r="B1878" t="str">
            <v>OLD Meter Cost Areas</v>
          </cell>
          <cell r="C1878">
            <v>21110</v>
          </cell>
          <cell r="D1878" t="str">
            <v>21110</v>
          </cell>
          <cell r="E1878" t="str">
            <v>P2 - CUSTOMER ACCOUNT SERVICES DEPT</v>
          </cell>
          <cell r="F1878" t="str">
            <v>Customer Care</v>
          </cell>
          <cell r="G1878" t="str">
            <v>OLD Meter Cost Areas</v>
          </cell>
          <cell r="H1878" t="str">
            <v>120</v>
          </cell>
          <cell r="I1878" t="str">
            <v>LT</v>
          </cell>
          <cell r="J1878">
            <v>-0.7</v>
          </cell>
          <cell r="K1878">
            <v>241915.61</v>
          </cell>
        </row>
        <row r="1879">
          <cell r="A1879" t="str">
            <v>O&amp;M</v>
          </cell>
          <cell r="B1879" t="str">
            <v>OLD Meter Cost Areas</v>
          </cell>
          <cell r="C1879">
            <v>21110</v>
          </cell>
          <cell r="D1879" t="str">
            <v>21110</v>
          </cell>
          <cell r="E1879" t="str">
            <v>P2 - CUSTOMER ACCOUNT SERVICES DEPT</v>
          </cell>
          <cell r="F1879" t="str">
            <v>Customer Care</v>
          </cell>
          <cell r="G1879" t="str">
            <v>OLD Meter Cost Areas</v>
          </cell>
          <cell r="H1879" t="str">
            <v>120</v>
          </cell>
          <cell r="I1879" t="str">
            <v>MT</v>
          </cell>
          <cell r="J1879">
            <v>0.64</v>
          </cell>
        </row>
        <row r="1880">
          <cell r="A1880" t="str">
            <v>O&amp;M</v>
          </cell>
          <cell r="B1880" t="str">
            <v>OLD Meter Cost Areas</v>
          </cell>
          <cell r="C1880">
            <v>21110</v>
          </cell>
          <cell r="D1880" t="str">
            <v>21110</v>
          </cell>
          <cell r="E1880" t="str">
            <v>P2 - CUSTOMER ACCOUNT SERVICES DEPT</v>
          </cell>
          <cell r="F1880" t="str">
            <v>Customer Care</v>
          </cell>
          <cell r="G1880" t="str">
            <v>OLD Meter Cost Areas</v>
          </cell>
          <cell r="H1880" t="str">
            <v>120</v>
          </cell>
          <cell r="I1880" t="str">
            <v>OT</v>
          </cell>
          <cell r="J1880">
            <v>0.18</v>
          </cell>
          <cell r="M1880">
            <v>137.86000000000001</v>
          </cell>
        </row>
        <row r="1881">
          <cell r="A1881" t="str">
            <v>O&amp;M</v>
          </cell>
          <cell r="B1881" t="str">
            <v>OLD Meter Cost Areas</v>
          </cell>
          <cell r="C1881">
            <v>21110</v>
          </cell>
          <cell r="D1881" t="str">
            <v>21110</v>
          </cell>
          <cell r="E1881" t="str">
            <v>Meter Ops Cape &amp; Vineyard</v>
          </cell>
          <cell r="F1881" t="str">
            <v>Customer Care</v>
          </cell>
          <cell r="G1881" t="str">
            <v>OLD Meter Cost Areas</v>
          </cell>
          <cell r="H1881" t="str">
            <v>120</v>
          </cell>
          <cell r="I1881" t="str">
            <v>TT</v>
          </cell>
          <cell r="L1881">
            <v>4081.74</v>
          </cell>
        </row>
        <row r="1882">
          <cell r="A1882" t="str">
            <v>O&amp;M</v>
          </cell>
          <cell r="B1882" t="str">
            <v>OLD Meter Cost Areas</v>
          </cell>
          <cell r="C1882">
            <v>21110</v>
          </cell>
          <cell r="D1882" t="str">
            <v>21110</v>
          </cell>
          <cell r="E1882" t="str">
            <v>P2 - CUSTOMER ACCOUNT SERVICES DEPT</v>
          </cell>
          <cell r="F1882" t="str">
            <v>Customer Care</v>
          </cell>
          <cell r="G1882" t="str">
            <v>OLD Meter Cost Areas</v>
          </cell>
          <cell r="H1882" t="str">
            <v>120</v>
          </cell>
          <cell r="I1882" t="str">
            <v>TT</v>
          </cell>
          <cell r="J1882">
            <v>1.05</v>
          </cell>
          <cell r="K1882">
            <v>87914.82</v>
          </cell>
        </row>
        <row r="1883">
          <cell r="A1883" t="str">
            <v>O&amp;M</v>
          </cell>
          <cell r="B1883" t="str">
            <v>OLD Meter Cost Areas</v>
          </cell>
          <cell r="C1883">
            <v>21115</v>
          </cell>
          <cell r="D1883" t="str">
            <v>21115</v>
          </cell>
          <cell r="E1883" t="str">
            <v>P3 - REVENUE RECOVERY DEPT</v>
          </cell>
          <cell r="F1883" t="str">
            <v>Customer Care</v>
          </cell>
          <cell r="G1883" t="str">
            <v>OLD Meter Cost Areas</v>
          </cell>
          <cell r="H1883" t="str">
            <v>120</v>
          </cell>
          <cell r="I1883" t="str">
            <v>BT</v>
          </cell>
          <cell r="J1883">
            <v>195534.76</v>
          </cell>
          <cell r="K1883">
            <v>615.13</v>
          </cell>
        </row>
        <row r="1884">
          <cell r="A1884" t="str">
            <v>CAP</v>
          </cell>
          <cell r="B1884" t="str">
            <v>OLD Meter Cost Areas</v>
          </cell>
          <cell r="C1884">
            <v>21115</v>
          </cell>
          <cell r="D1884" t="str">
            <v>21115</v>
          </cell>
          <cell r="E1884" t="str">
            <v>P3 - REVENUE RECOVERY DEPT</v>
          </cell>
          <cell r="F1884" t="str">
            <v>Customer Care</v>
          </cell>
          <cell r="G1884" t="str">
            <v>OLD Meter Cost Areas</v>
          </cell>
          <cell r="H1884" t="str">
            <v>120</v>
          </cell>
          <cell r="I1884" t="str">
            <v>CI</v>
          </cell>
          <cell r="J1884">
            <v>40287.57</v>
          </cell>
          <cell r="K1884">
            <v>0</v>
          </cell>
        </row>
        <row r="1885">
          <cell r="A1885" t="str">
            <v>O&amp;M</v>
          </cell>
          <cell r="B1885" t="str">
            <v>OLD Meter Cost Areas</v>
          </cell>
          <cell r="C1885">
            <v>21115</v>
          </cell>
          <cell r="D1885" t="str">
            <v>21115</v>
          </cell>
          <cell r="E1885" t="str">
            <v>Meter Ops New Bedford</v>
          </cell>
          <cell r="F1885" t="str">
            <v>Customer Care</v>
          </cell>
          <cell r="G1885" t="str">
            <v>OLD Meter Cost Areas</v>
          </cell>
          <cell r="H1885" t="str">
            <v>120</v>
          </cell>
          <cell r="I1885" t="str">
            <v>IT</v>
          </cell>
          <cell r="L1885">
            <v>31479.4</v>
          </cell>
        </row>
        <row r="1886">
          <cell r="A1886" t="str">
            <v>O&amp;M</v>
          </cell>
          <cell r="B1886" t="str">
            <v>OLD Meter Cost Areas</v>
          </cell>
          <cell r="C1886">
            <v>21115</v>
          </cell>
          <cell r="D1886" t="str">
            <v>21115</v>
          </cell>
          <cell r="E1886" t="str">
            <v>P3 - REVENUE RECOVERY DEPT</v>
          </cell>
          <cell r="F1886" t="str">
            <v>Customer Care</v>
          </cell>
          <cell r="G1886" t="str">
            <v>OLD Meter Cost Areas</v>
          </cell>
          <cell r="H1886" t="str">
            <v>120</v>
          </cell>
          <cell r="I1886" t="str">
            <v>IT</v>
          </cell>
          <cell r="J1886">
            <v>1319959.77</v>
          </cell>
          <cell r="K1886">
            <v>44512.92</v>
          </cell>
        </row>
        <row r="1887">
          <cell r="A1887" t="str">
            <v>O&amp;M</v>
          </cell>
          <cell r="B1887" t="str">
            <v>OLD Meter Cost Areas</v>
          </cell>
          <cell r="C1887">
            <v>21115</v>
          </cell>
          <cell r="D1887" t="str">
            <v>21115</v>
          </cell>
          <cell r="E1887" t="str">
            <v>P3 - REVENUE RECOVERY DEPT</v>
          </cell>
          <cell r="F1887" t="str">
            <v>Customer Care</v>
          </cell>
          <cell r="G1887" t="str">
            <v>OLD Meter Cost Areas</v>
          </cell>
          <cell r="H1887" t="str">
            <v>120</v>
          </cell>
          <cell r="I1887" t="str">
            <v>LT</v>
          </cell>
          <cell r="J1887">
            <v>538448.81000000006</v>
          </cell>
          <cell r="K1887">
            <v>617.76</v>
          </cell>
        </row>
        <row r="1888">
          <cell r="A1888" t="str">
            <v>O&amp;M</v>
          </cell>
          <cell r="B1888" t="str">
            <v>OLD Meter Cost Areas</v>
          </cell>
          <cell r="C1888">
            <v>21115</v>
          </cell>
          <cell r="D1888" t="str">
            <v>21115</v>
          </cell>
          <cell r="E1888" t="str">
            <v>Meter Ops New Bedford</v>
          </cell>
          <cell r="F1888" t="str">
            <v>Customer Care</v>
          </cell>
          <cell r="G1888" t="str">
            <v>OLD Meter Cost Areas</v>
          </cell>
          <cell r="H1888" t="str">
            <v>120</v>
          </cell>
          <cell r="I1888" t="str">
            <v>MT</v>
          </cell>
          <cell r="L1888">
            <v>9734.31</v>
          </cell>
        </row>
        <row r="1889">
          <cell r="A1889" t="str">
            <v>O&amp;M</v>
          </cell>
          <cell r="B1889" t="str">
            <v>OLD Meter Cost Areas</v>
          </cell>
          <cell r="C1889">
            <v>21115</v>
          </cell>
          <cell r="D1889" t="str">
            <v>21115</v>
          </cell>
          <cell r="E1889" t="str">
            <v>P3 - REVENUE RECOVERY DEPT</v>
          </cell>
          <cell r="F1889" t="str">
            <v>Customer Care</v>
          </cell>
          <cell r="G1889" t="str">
            <v>OLD Meter Cost Areas</v>
          </cell>
          <cell r="H1889" t="str">
            <v>120</v>
          </cell>
          <cell r="I1889" t="str">
            <v>MT</v>
          </cell>
          <cell r="J1889">
            <v>8057.54</v>
          </cell>
          <cell r="K1889">
            <v>31890.67</v>
          </cell>
          <cell r="M1889">
            <v>2027.09</v>
          </cell>
        </row>
        <row r="1890">
          <cell r="A1890" t="str">
            <v>O&amp;M</v>
          </cell>
          <cell r="B1890" t="str">
            <v>OLD Meter Cost Areas</v>
          </cell>
          <cell r="C1890">
            <v>21115</v>
          </cell>
          <cell r="D1890" t="str">
            <v>21115</v>
          </cell>
          <cell r="E1890" t="str">
            <v>Meter Ops New Bedford</v>
          </cell>
          <cell r="F1890" t="str">
            <v>Customer Care</v>
          </cell>
          <cell r="G1890" t="str">
            <v>OLD Meter Cost Areas</v>
          </cell>
          <cell r="H1890" t="str">
            <v>120</v>
          </cell>
          <cell r="I1890" t="str">
            <v>OT</v>
          </cell>
          <cell r="L1890">
            <v>-26485.37</v>
          </cell>
        </row>
        <row r="1891">
          <cell r="A1891" t="str">
            <v>O&amp;M</v>
          </cell>
          <cell r="B1891" t="str">
            <v>OLD Meter Cost Areas</v>
          </cell>
          <cell r="C1891">
            <v>21115</v>
          </cell>
          <cell r="D1891" t="str">
            <v>21115</v>
          </cell>
          <cell r="E1891" t="str">
            <v>P3 - REVENUE RECOVERY DEPT</v>
          </cell>
          <cell r="F1891" t="str">
            <v>Customer Care</v>
          </cell>
          <cell r="G1891" t="str">
            <v>OLD Meter Cost Areas</v>
          </cell>
          <cell r="H1891" t="str">
            <v>120</v>
          </cell>
          <cell r="I1891" t="str">
            <v>OT</v>
          </cell>
          <cell r="J1891">
            <v>1655229.21</v>
          </cell>
          <cell r="K1891">
            <v>-4170.29</v>
          </cell>
        </row>
        <row r="1892">
          <cell r="A1892" t="str">
            <v>O&amp;M</v>
          </cell>
          <cell r="B1892" t="str">
            <v>OLD Meter Cost Areas</v>
          </cell>
          <cell r="C1892">
            <v>21115</v>
          </cell>
          <cell r="D1892" t="str">
            <v>21115</v>
          </cell>
          <cell r="E1892" t="str">
            <v>P3 - REVENUE RECOVERY DEPT</v>
          </cell>
          <cell r="F1892" t="str">
            <v>Customer Care</v>
          </cell>
          <cell r="G1892" t="str">
            <v>OLD Meter Cost Areas</v>
          </cell>
          <cell r="H1892" t="str">
            <v>120</v>
          </cell>
          <cell r="I1892" t="str">
            <v>TT</v>
          </cell>
          <cell r="J1892">
            <v>6371.72</v>
          </cell>
          <cell r="K1892">
            <v>178.15</v>
          </cell>
          <cell r="M1892">
            <v>-9600</v>
          </cell>
        </row>
        <row r="1893">
          <cell r="A1893" t="str">
            <v>O&amp;M</v>
          </cell>
          <cell r="B1893" t="str">
            <v>OLD Meter Cost Areas</v>
          </cell>
          <cell r="C1893">
            <v>21120</v>
          </cell>
          <cell r="D1893" t="str">
            <v>21120</v>
          </cell>
          <cell r="E1893" t="str">
            <v>P4 - CUSTOMER SUPPORT SERVICES DEPT</v>
          </cell>
          <cell r="F1893" t="str">
            <v>Customer Care</v>
          </cell>
          <cell r="G1893" t="str">
            <v>OLD Meter Cost Areas</v>
          </cell>
          <cell r="H1893" t="str">
            <v>120</v>
          </cell>
          <cell r="I1893" t="str">
            <v>BT</v>
          </cell>
          <cell r="J1893">
            <v>292311.02</v>
          </cell>
          <cell r="K1893">
            <v>14214.61</v>
          </cell>
        </row>
        <row r="1894">
          <cell r="A1894" t="str">
            <v>O&amp;M</v>
          </cell>
          <cell r="B1894" t="str">
            <v>OLD Meter Cost Areas</v>
          </cell>
          <cell r="C1894">
            <v>21120</v>
          </cell>
          <cell r="D1894" t="str">
            <v>21120</v>
          </cell>
          <cell r="E1894" t="str">
            <v>Collections Plymouth</v>
          </cell>
          <cell r="F1894" t="str">
            <v>Customer Care</v>
          </cell>
          <cell r="G1894" t="str">
            <v>OLD Meter Cost Areas</v>
          </cell>
          <cell r="H1894" t="str">
            <v>120</v>
          </cell>
          <cell r="I1894" t="str">
            <v>IT</v>
          </cell>
          <cell r="L1894">
            <v>0</v>
          </cell>
        </row>
        <row r="1895">
          <cell r="A1895" t="str">
            <v>O&amp;M</v>
          </cell>
          <cell r="B1895" t="str">
            <v>OLD Meter Cost Areas</v>
          </cell>
          <cell r="C1895">
            <v>21120</v>
          </cell>
          <cell r="D1895" t="str">
            <v>21120</v>
          </cell>
          <cell r="E1895" t="str">
            <v>P4 - CUSTOMER SUPPORT SERVICES DEPT</v>
          </cell>
          <cell r="F1895" t="str">
            <v>Customer Care</v>
          </cell>
          <cell r="G1895" t="str">
            <v>OLD Meter Cost Areas</v>
          </cell>
          <cell r="H1895" t="str">
            <v>120</v>
          </cell>
          <cell r="I1895" t="str">
            <v>IT</v>
          </cell>
          <cell r="J1895">
            <v>685138.22</v>
          </cell>
          <cell r="K1895">
            <v>1030109.98</v>
          </cell>
          <cell r="M1895">
            <v>105.72</v>
          </cell>
        </row>
        <row r="1896">
          <cell r="A1896" t="str">
            <v>O&amp;M</v>
          </cell>
          <cell r="B1896" t="str">
            <v>OLD Meter Cost Areas</v>
          </cell>
          <cell r="C1896">
            <v>21120</v>
          </cell>
          <cell r="D1896" t="str">
            <v>21120</v>
          </cell>
          <cell r="E1896" t="str">
            <v>Collections Plymouth</v>
          </cell>
          <cell r="F1896" t="str">
            <v>Customer Care</v>
          </cell>
          <cell r="G1896" t="str">
            <v>OLD Meter Cost Areas</v>
          </cell>
          <cell r="H1896" t="str">
            <v>120</v>
          </cell>
          <cell r="I1896" t="str">
            <v>LT</v>
          </cell>
          <cell r="L1896">
            <v>503.5</v>
          </cell>
          <cell r="M1896">
            <v>86026.68</v>
          </cell>
        </row>
        <row r="1897">
          <cell r="A1897" t="str">
            <v>O&amp;M</v>
          </cell>
          <cell r="B1897" t="str">
            <v>OLD Meter Cost Areas</v>
          </cell>
          <cell r="C1897">
            <v>21120</v>
          </cell>
          <cell r="D1897" t="str">
            <v>21120</v>
          </cell>
          <cell r="E1897" t="str">
            <v>P4 - CUSTOMER SUPPORT SERVICES DEPT</v>
          </cell>
          <cell r="F1897" t="str">
            <v>Customer Care</v>
          </cell>
          <cell r="G1897" t="str">
            <v>OLD Meter Cost Areas</v>
          </cell>
          <cell r="H1897" t="str">
            <v>120</v>
          </cell>
          <cell r="I1897" t="str">
            <v>LT</v>
          </cell>
          <cell r="J1897">
            <v>865978.51</v>
          </cell>
          <cell r="K1897">
            <v>37319.35</v>
          </cell>
          <cell r="M1897">
            <v>11664.88</v>
          </cell>
        </row>
        <row r="1898">
          <cell r="A1898" t="str">
            <v>O&amp;M</v>
          </cell>
          <cell r="B1898" t="str">
            <v>OLD Meter Cost Areas</v>
          </cell>
          <cell r="C1898">
            <v>21120</v>
          </cell>
          <cell r="D1898" t="str">
            <v>21120</v>
          </cell>
          <cell r="E1898" t="str">
            <v>P4 - CUSTOMER SUPPORT SERVICES DEPT</v>
          </cell>
          <cell r="F1898" t="str">
            <v>Customer Care</v>
          </cell>
          <cell r="G1898" t="str">
            <v>OLD Meter Cost Areas</v>
          </cell>
          <cell r="H1898" t="str">
            <v>120</v>
          </cell>
          <cell r="I1898" t="str">
            <v>MT</v>
          </cell>
          <cell r="J1898">
            <v>468.86</v>
          </cell>
          <cell r="M1898">
            <v>-9885.7199999999993</v>
          </cell>
        </row>
        <row r="1899">
          <cell r="A1899" t="str">
            <v>O&amp;M</v>
          </cell>
          <cell r="B1899" t="str">
            <v>OLD Meter Cost Areas</v>
          </cell>
          <cell r="C1899">
            <v>21120</v>
          </cell>
          <cell r="D1899" t="str">
            <v>21120</v>
          </cell>
          <cell r="E1899" t="str">
            <v>P4 - CUSTOMER SUPPORT SERVICES DEPT</v>
          </cell>
          <cell r="F1899" t="str">
            <v>Customer Care</v>
          </cell>
          <cell r="G1899" t="str">
            <v>OLD Meter Cost Areas</v>
          </cell>
          <cell r="H1899" t="str">
            <v>120</v>
          </cell>
          <cell r="I1899" t="str">
            <v>OT</v>
          </cell>
          <cell r="J1899">
            <v>8036.36</v>
          </cell>
          <cell r="K1899">
            <v>-3509.96</v>
          </cell>
        </row>
        <row r="1900">
          <cell r="A1900" t="str">
            <v>O&amp;M</v>
          </cell>
          <cell r="B1900" t="str">
            <v>OLD Meter Cost Areas</v>
          </cell>
          <cell r="C1900">
            <v>21120</v>
          </cell>
          <cell r="D1900" t="str">
            <v>21120</v>
          </cell>
          <cell r="E1900" t="str">
            <v>P4 - CUSTOMER SUPPORT SERVICES DEPT</v>
          </cell>
          <cell r="F1900" t="str">
            <v>Customer Care</v>
          </cell>
          <cell r="G1900" t="str">
            <v>OLD Meter Cost Areas</v>
          </cell>
          <cell r="H1900" t="str">
            <v>120</v>
          </cell>
          <cell r="I1900" t="str">
            <v>TT</v>
          </cell>
          <cell r="J1900">
            <v>102420.62</v>
          </cell>
          <cell r="K1900">
            <v>6927.08</v>
          </cell>
        </row>
        <row r="1901">
          <cell r="A1901" t="str">
            <v>O&amp;M</v>
          </cell>
          <cell r="B1901" t="str">
            <v>Simas, Antonio A</v>
          </cell>
          <cell r="C1901">
            <v>21130</v>
          </cell>
          <cell r="D1901" t="str">
            <v>21130</v>
          </cell>
          <cell r="E1901" t="str">
            <v>Collections New Bedford</v>
          </cell>
          <cell r="F1901" t="str">
            <v>Customer Care</v>
          </cell>
          <cell r="G1901" t="str">
            <v>Collections NB/Plymouth</v>
          </cell>
          <cell r="H1901" t="str">
            <v>120</v>
          </cell>
          <cell r="I1901" t="str">
            <v>BT</v>
          </cell>
          <cell r="L1901">
            <v>77278.63</v>
          </cell>
        </row>
        <row r="1902">
          <cell r="A1902" t="str">
            <v>O&amp;M</v>
          </cell>
          <cell r="B1902" t="str">
            <v>Simas, Antonio A</v>
          </cell>
          <cell r="C1902">
            <v>21130</v>
          </cell>
          <cell r="D1902" t="str">
            <v>21130</v>
          </cell>
          <cell r="E1902" t="str">
            <v>F1 - CUSTOMER SERVICES GROUP</v>
          </cell>
          <cell r="F1902" t="str">
            <v>Customer Care</v>
          </cell>
          <cell r="G1902" t="str">
            <v>Collections NB/Plymouth</v>
          </cell>
          <cell r="H1902" t="str">
            <v>120</v>
          </cell>
          <cell r="I1902" t="str">
            <v>BT</v>
          </cell>
          <cell r="J1902">
            <v>11746.49</v>
          </cell>
          <cell r="K1902">
            <v>59517.120000000003</v>
          </cell>
        </row>
        <row r="1903">
          <cell r="A1903" t="str">
            <v>O&amp;M</v>
          </cell>
          <cell r="B1903" t="str">
            <v>Simas, Antonio A</v>
          </cell>
          <cell r="C1903">
            <v>21130</v>
          </cell>
          <cell r="D1903" t="str">
            <v>21130</v>
          </cell>
          <cell r="E1903" t="str">
            <v>F1 - CUSTOMER SERVICES GROUP</v>
          </cell>
          <cell r="F1903" t="str">
            <v>Customer Care</v>
          </cell>
          <cell r="G1903" t="str">
            <v>Collections NB/Plymouth</v>
          </cell>
          <cell r="H1903" t="str">
            <v>120</v>
          </cell>
          <cell r="I1903" t="str">
            <v>IT</v>
          </cell>
          <cell r="J1903">
            <v>626.75</v>
          </cell>
          <cell r="K1903">
            <v>2221.62</v>
          </cell>
        </row>
        <row r="1904">
          <cell r="A1904" t="str">
            <v>O&amp;M</v>
          </cell>
          <cell r="B1904" t="str">
            <v>Simas, Antonio A</v>
          </cell>
          <cell r="C1904">
            <v>21130</v>
          </cell>
          <cell r="D1904" t="str">
            <v>21130</v>
          </cell>
          <cell r="E1904" t="str">
            <v>Collections New Bedford</v>
          </cell>
          <cell r="F1904" t="str">
            <v>Customer Care</v>
          </cell>
          <cell r="G1904" t="str">
            <v>Collections NB/Plymouth</v>
          </cell>
          <cell r="H1904" t="str">
            <v>120</v>
          </cell>
          <cell r="I1904" t="str">
            <v>LT</v>
          </cell>
          <cell r="L1904">
            <v>223934.81</v>
          </cell>
          <cell r="M1904">
            <v>117860.15</v>
          </cell>
        </row>
        <row r="1905">
          <cell r="A1905" t="str">
            <v>O&amp;M</v>
          </cell>
          <cell r="B1905" t="str">
            <v>Simas, Antonio A</v>
          </cell>
          <cell r="C1905">
            <v>21130</v>
          </cell>
          <cell r="D1905" t="str">
            <v>21130</v>
          </cell>
          <cell r="E1905" t="str">
            <v>F1 - CUSTOMER SERVICES GROUP</v>
          </cell>
          <cell r="F1905" t="str">
            <v>Customer Care</v>
          </cell>
          <cell r="G1905" t="str">
            <v>Collections NB/Plymouth</v>
          </cell>
          <cell r="H1905" t="str">
            <v>120</v>
          </cell>
          <cell r="I1905" t="str">
            <v>LT</v>
          </cell>
          <cell r="J1905">
            <v>20702.189999999999</v>
          </cell>
          <cell r="K1905">
            <v>171495.13</v>
          </cell>
          <cell r="M1905">
            <v>29671.41</v>
          </cell>
        </row>
        <row r="1906">
          <cell r="A1906" t="str">
            <v>O&amp;M</v>
          </cell>
          <cell r="B1906" t="str">
            <v>Simas, Antonio A</v>
          </cell>
          <cell r="C1906">
            <v>21130</v>
          </cell>
          <cell r="D1906" t="str">
            <v>21130</v>
          </cell>
          <cell r="E1906" t="str">
            <v>F1 - CUSTOMER SERVICES GROUP</v>
          </cell>
          <cell r="F1906" t="str">
            <v>Customer Care</v>
          </cell>
          <cell r="G1906" t="str">
            <v>Collections NB/Plymouth</v>
          </cell>
          <cell r="H1906" t="str">
            <v>120</v>
          </cell>
          <cell r="I1906" t="str">
            <v>OT</v>
          </cell>
          <cell r="J1906">
            <v>23.2</v>
          </cell>
        </row>
        <row r="1907">
          <cell r="A1907" t="str">
            <v>O&amp;M</v>
          </cell>
          <cell r="B1907" t="str">
            <v>Simas, Antonio A</v>
          </cell>
          <cell r="C1907">
            <v>21130</v>
          </cell>
          <cell r="D1907" t="str">
            <v>21130</v>
          </cell>
          <cell r="E1907" t="str">
            <v>Collections New Bedford</v>
          </cell>
          <cell r="F1907" t="str">
            <v>Customer Care</v>
          </cell>
          <cell r="G1907" t="str">
            <v>Collections NB/Plymouth</v>
          </cell>
          <cell r="H1907" t="str">
            <v>120</v>
          </cell>
          <cell r="I1907" t="str">
            <v>TT</v>
          </cell>
          <cell r="L1907">
            <v>40434.9</v>
          </cell>
        </row>
        <row r="1908">
          <cell r="A1908" t="str">
            <v>O&amp;M</v>
          </cell>
          <cell r="B1908" t="str">
            <v>Simas, Antonio A</v>
          </cell>
          <cell r="C1908">
            <v>21130</v>
          </cell>
          <cell r="D1908" t="str">
            <v>21130</v>
          </cell>
          <cell r="E1908" t="str">
            <v>F1 - CUSTOMER SERVICES GROUP</v>
          </cell>
          <cell r="F1908" t="str">
            <v>Customer Care</v>
          </cell>
          <cell r="G1908" t="str">
            <v>Collections NB/Plymouth</v>
          </cell>
          <cell r="H1908" t="str">
            <v>120</v>
          </cell>
          <cell r="I1908" t="str">
            <v>TT</v>
          </cell>
          <cell r="J1908">
            <v>3326.68</v>
          </cell>
          <cell r="K1908">
            <v>61476.5</v>
          </cell>
        </row>
        <row r="1909">
          <cell r="A1909" t="str">
            <v>CAP</v>
          </cell>
          <cell r="B1909" t="str">
            <v>Simas, Antonio A</v>
          </cell>
          <cell r="C1909">
            <v>21135</v>
          </cell>
          <cell r="D1909" t="str">
            <v>21135</v>
          </cell>
          <cell r="E1909" t="str">
            <v>CIC Credit</v>
          </cell>
          <cell r="F1909" t="str">
            <v>Customer Care</v>
          </cell>
          <cell r="G1909" t="str">
            <v>CIC Credit</v>
          </cell>
          <cell r="H1909" t="str">
            <v>120</v>
          </cell>
          <cell r="I1909" t="str">
            <v>CB</v>
          </cell>
          <cell r="L1909">
            <v>1751.13</v>
          </cell>
        </row>
        <row r="1910">
          <cell r="A1910" t="str">
            <v>CAP</v>
          </cell>
          <cell r="B1910" t="str">
            <v>Simas, Antonio A</v>
          </cell>
          <cell r="C1910">
            <v>21135</v>
          </cell>
          <cell r="D1910" t="str">
            <v>21135</v>
          </cell>
          <cell r="E1910" t="str">
            <v>Q5 -  Open Access Dept</v>
          </cell>
          <cell r="F1910" t="str">
            <v>Customer Care</v>
          </cell>
          <cell r="G1910" t="str">
            <v>CIC Credit</v>
          </cell>
          <cell r="H1910" t="str">
            <v>120</v>
          </cell>
          <cell r="I1910" t="str">
            <v>CB</v>
          </cell>
          <cell r="J1910">
            <v>9421.76</v>
          </cell>
          <cell r="K1910">
            <v>5649.62</v>
          </cell>
          <cell r="M1910">
            <v>546056.99</v>
          </cell>
        </row>
        <row r="1911">
          <cell r="A1911" t="str">
            <v>CAP</v>
          </cell>
          <cell r="B1911" t="str">
            <v>Simas, Antonio A</v>
          </cell>
          <cell r="C1911">
            <v>21135</v>
          </cell>
          <cell r="D1911" t="str">
            <v>21135</v>
          </cell>
          <cell r="E1911" t="str">
            <v>CIC Credit</v>
          </cell>
          <cell r="F1911" t="str">
            <v>Customer Care</v>
          </cell>
          <cell r="G1911" t="str">
            <v>CIC Credit</v>
          </cell>
          <cell r="H1911" t="str">
            <v>120</v>
          </cell>
          <cell r="I1911" t="str">
            <v>CI</v>
          </cell>
        </row>
        <row r="1912">
          <cell r="A1912" t="str">
            <v>CAP</v>
          </cell>
          <cell r="B1912" t="str">
            <v>Simas, Antonio A</v>
          </cell>
          <cell r="C1912">
            <v>21135</v>
          </cell>
          <cell r="D1912" t="str">
            <v>21135</v>
          </cell>
          <cell r="E1912" t="str">
            <v>Q5 -  Open Access Dept</v>
          </cell>
          <cell r="F1912" t="str">
            <v>Customer Care</v>
          </cell>
          <cell r="G1912" t="str">
            <v>CIC Credit</v>
          </cell>
          <cell r="H1912" t="str">
            <v>120</v>
          </cell>
          <cell r="I1912" t="str">
            <v>CI</v>
          </cell>
          <cell r="J1912">
            <v>-82603.81</v>
          </cell>
          <cell r="K1912">
            <v>1099.2</v>
          </cell>
        </row>
        <row r="1913">
          <cell r="A1913" t="str">
            <v>CAP</v>
          </cell>
          <cell r="B1913" t="str">
            <v>Simas, Antonio A</v>
          </cell>
          <cell r="C1913">
            <v>21135</v>
          </cell>
          <cell r="D1913" t="str">
            <v>21135</v>
          </cell>
          <cell r="E1913" t="str">
            <v>CIC Credit</v>
          </cell>
          <cell r="F1913" t="str">
            <v>Customer Care</v>
          </cell>
          <cell r="G1913" t="str">
            <v>CIC Credit</v>
          </cell>
          <cell r="H1913" t="str">
            <v>120</v>
          </cell>
          <cell r="I1913" t="str">
            <v>CL</v>
          </cell>
          <cell r="L1913">
            <v>4179.03</v>
          </cell>
          <cell r="M1913">
            <v>123960</v>
          </cell>
        </row>
        <row r="1914">
          <cell r="A1914" t="str">
            <v>CAP</v>
          </cell>
          <cell r="B1914" t="str">
            <v>Simas, Antonio A</v>
          </cell>
          <cell r="C1914">
            <v>21135</v>
          </cell>
          <cell r="D1914" t="str">
            <v>21135</v>
          </cell>
          <cell r="E1914" t="str">
            <v>Q5 -  Open Access Dept</v>
          </cell>
          <cell r="F1914" t="str">
            <v>Customer Care</v>
          </cell>
          <cell r="G1914" t="str">
            <v>CIC Credit</v>
          </cell>
          <cell r="H1914" t="str">
            <v>120</v>
          </cell>
          <cell r="I1914" t="str">
            <v>CL</v>
          </cell>
          <cell r="J1914">
            <v>21209.91</v>
          </cell>
          <cell r="K1914">
            <v>12698.89</v>
          </cell>
        </row>
        <row r="1915">
          <cell r="A1915" t="str">
            <v>CAP</v>
          </cell>
          <cell r="B1915" t="str">
            <v>Simas, Antonio A</v>
          </cell>
          <cell r="C1915">
            <v>21135</v>
          </cell>
          <cell r="D1915" t="str">
            <v>21135</v>
          </cell>
          <cell r="E1915" t="str">
            <v>CIC Credit</v>
          </cell>
          <cell r="F1915" t="str">
            <v>Customer Care</v>
          </cell>
          <cell r="G1915" t="str">
            <v>CIC Credit</v>
          </cell>
          <cell r="H1915" t="str">
            <v>120</v>
          </cell>
          <cell r="I1915" t="str">
            <v>CM</v>
          </cell>
          <cell r="L1915">
            <v>0</v>
          </cell>
        </row>
        <row r="1916">
          <cell r="A1916" t="str">
            <v>CAP</v>
          </cell>
          <cell r="B1916" t="str">
            <v>Simas, Antonio A</v>
          </cell>
          <cell r="C1916">
            <v>21135</v>
          </cell>
          <cell r="D1916" t="str">
            <v>21135</v>
          </cell>
          <cell r="E1916" t="str">
            <v>Q5 -  Open Access Dept</v>
          </cell>
          <cell r="F1916" t="str">
            <v>Customer Care</v>
          </cell>
          <cell r="G1916" t="str">
            <v>CIC Credit</v>
          </cell>
          <cell r="H1916" t="str">
            <v>120</v>
          </cell>
          <cell r="I1916" t="str">
            <v>CM</v>
          </cell>
          <cell r="J1916">
            <v>27276.5</v>
          </cell>
          <cell r="K1916">
            <v>86935</v>
          </cell>
        </row>
        <row r="1917">
          <cell r="A1917" t="str">
            <v>O&amp;M</v>
          </cell>
          <cell r="B1917" t="str">
            <v>Simas, Antonio A</v>
          </cell>
          <cell r="C1917">
            <v>21135</v>
          </cell>
          <cell r="D1917" t="str">
            <v>21135</v>
          </cell>
          <cell r="E1917" t="str">
            <v>CIC Credit</v>
          </cell>
          <cell r="F1917" t="str">
            <v>Customer Care</v>
          </cell>
          <cell r="G1917" t="str">
            <v>CIC Credit</v>
          </cell>
          <cell r="H1917" t="str">
            <v>120</v>
          </cell>
          <cell r="I1917" t="str">
            <v>IT</v>
          </cell>
          <cell r="L1917">
            <v>485349.13</v>
          </cell>
          <cell r="M1917">
            <v>786.95</v>
          </cell>
        </row>
        <row r="1918">
          <cell r="A1918" t="str">
            <v>O&amp;M</v>
          </cell>
          <cell r="B1918" t="str">
            <v>Simas, Antonio A</v>
          </cell>
          <cell r="C1918">
            <v>21135</v>
          </cell>
          <cell r="D1918" t="str">
            <v>21135</v>
          </cell>
          <cell r="E1918" t="str">
            <v>Q5 -  Open Access Dept</v>
          </cell>
          <cell r="F1918" t="str">
            <v>Customer Care</v>
          </cell>
          <cell r="G1918" t="str">
            <v>CIC Credit</v>
          </cell>
          <cell r="H1918" t="str">
            <v>120</v>
          </cell>
          <cell r="I1918" t="str">
            <v>IT</v>
          </cell>
          <cell r="J1918">
            <v>-35981.870000000003</v>
          </cell>
        </row>
        <row r="1919">
          <cell r="A1919" t="str">
            <v>O&amp;M</v>
          </cell>
          <cell r="B1919" t="str">
            <v>Simas, Antonio A</v>
          </cell>
          <cell r="C1919">
            <v>21135</v>
          </cell>
          <cell r="D1919" t="str">
            <v>21135</v>
          </cell>
          <cell r="E1919" t="str">
            <v>CIC Credit</v>
          </cell>
          <cell r="F1919" t="str">
            <v>Customer Care</v>
          </cell>
          <cell r="G1919" t="str">
            <v>CIC Credit</v>
          </cell>
          <cell r="H1919" t="str">
            <v>120</v>
          </cell>
          <cell r="I1919" t="str">
            <v>OT</v>
          </cell>
          <cell r="L1919">
            <v>9688807.5299999993</v>
          </cell>
          <cell r="M1919">
            <v>550.01</v>
          </cell>
        </row>
        <row r="1920">
          <cell r="A1920" t="str">
            <v>O&amp;M</v>
          </cell>
          <cell r="B1920" t="str">
            <v>Whitaker, Sheila M</v>
          </cell>
          <cell r="C1920">
            <v>21140</v>
          </cell>
          <cell r="D1920" t="str">
            <v>21140</v>
          </cell>
          <cell r="E1920" t="str">
            <v>Call Center</v>
          </cell>
          <cell r="F1920" t="str">
            <v>Customer Care</v>
          </cell>
          <cell r="G1920" t="str">
            <v>CIC Director</v>
          </cell>
          <cell r="H1920" t="str">
            <v>120</v>
          </cell>
          <cell r="I1920" t="str">
            <v>BT</v>
          </cell>
          <cell r="J1920">
            <v>943391.85</v>
          </cell>
        </row>
        <row r="1921">
          <cell r="A1921" t="str">
            <v>O&amp;M</v>
          </cell>
          <cell r="B1921" t="str">
            <v>Whitaker, Sheila M</v>
          </cell>
          <cell r="C1921">
            <v>21140</v>
          </cell>
          <cell r="D1921" t="str">
            <v>21140</v>
          </cell>
          <cell r="E1921" t="str">
            <v>Call Center Pru</v>
          </cell>
          <cell r="F1921" t="str">
            <v>Customer Care</v>
          </cell>
          <cell r="G1921" t="str">
            <v>CIC Director</v>
          </cell>
          <cell r="H1921" t="str">
            <v>120</v>
          </cell>
          <cell r="I1921" t="str">
            <v>BT</v>
          </cell>
          <cell r="K1921">
            <v>77967.22</v>
          </cell>
        </row>
        <row r="1922">
          <cell r="A1922" t="str">
            <v>O&amp;M</v>
          </cell>
          <cell r="B1922" t="str">
            <v>Whitaker, Sheila M</v>
          </cell>
          <cell r="C1922">
            <v>21140</v>
          </cell>
          <cell r="D1922" t="str">
            <v>21140</v>
          </cell>
          <cell r="E1922" t="str">
            <v>CIC Director</v>
          </cell>
          <cell r="F1922" t="str">
            <v>Customer Care</v>
          </cell>
          <cell r="G1922" t="str">
            <v>CIC Director</v>
          </cell>
          <cell r="H1922" t="str">
            <v>120</v>
          </cell>
          <cell r="I1922" t="str">
            <v>BT</v>
          </cell>
          <cell r="L1922">
            <v>903.04</v>
          </cell>
        </row>
        <row r="1923">
          <cell r="A1923" t="str">
            <v>O&amp;M</v>
          </cell>
          <cell r="B1923" t="str">
            <v>Whitaker, Sheila M</v>
          </cell>
          <cell r="C1923">
            <v>21140</v>
          </cell>
          <cell r="D1923" t="str">
            <v>21140</v>
          </cell>
          <cell r="E1923" t="str">
            <v>Call Center</v>
          </cell>
          <cell r="F1923" t="str">
            <v>Customer Care</v>
          </cell>
          <cell r="G1923" t="str">
            <v>CIC Director</v>
          </cell>
          <cell r="H1923" t="str">
            <v>120</v>
          </cell>
          <cell r="I1923" t="str">
            <v>IT</v>
          </cell>
          <cell r="J1923">
            <v>472448.89</v>
          </cell>
          <cell r="M1923">
            <v>160.97999999999999</v>
          </cell>
        </row>
        <row r="1924">
          <cell r="A1924" t="str">
            <v>O&amp;M</v>
          </cell>
          <cell r="B1924" t="str">
            <v>Whitaker, Sheila M</v>
          </cell>
          <cell r="C1924">
            <v>21140</v>
          </cell>
          <cell r="D1924" t="str">
            <v>21140</v>
          </cell>
          <cell r="E1924" t="str">
            <v>Call Center Pru</v>
          </cell>
          <cell r="F1924" t="str">
            <v>Customer Care</v>
          </cell>
          <cell r="G1924" t="str">
            <v>CIC Director</v>
          </cell>
          <cell r="H1924" t="str">
            <v>120</v>
          </cell>
          <cell r="I1924" t="str">
            <v>IT</v>
          </cell>
          <cell r="K1924">
            <v>744862.51</v>
          </cell>
        </row>
        <row r="1925">
          <cell r="A1925" t="str">
            <v>O&amp;M</v>
          </cell>
          <cell r="B1925" t="str">
            <v>Whitaker, Sheila M</v>
          </cell>
          <cell r="C1925">
            <v>21140</v>
          </cell>
          <cell r="D1925" t="str">
            <v>21140</v>
          </cell>
          <cell r="E1925" t="str">
            <v>CIC Director</v>
          </cell>
          <cell r="F1925" t="str">
            <v>Customer Care</v>
          </cell>
          <cell r="G1925" t="str">
            <v>CIC Director</v>
          </cell>
          <cell r="H1925" t="str">
            <v>120</v>
          </cell>
          <cell r="I1925" t="str">
            <v>IT</v>
          </cell>
          <cell r="L1925">
            <v>52888.05</v>
          </cell>
          <cell r="M1925">
            <v>5959.21</v>
          </cell>
        </row>
        <row r="1926">
          <cell r="A1926" t="str">
            <v>O&amp;M</v>
          </cell>
          <cell r="B1926" t="str">
            <v>Whitaker, Sheila M</v>
          </cell>
          <cell r="C1926">
            <v>21140</v>
          </cell>
          <cell r="D1926" t="str">
            <v>21140</v>
          </cell>
          <cell r="E1926" t="str">
            <v>Call Center</v>
          </cell>
          <cell r="F1926" t="str">
            <v>Customer Care</v>
          </cell>
          <cell r="G1926" t="str">
            <v>CIC Director</v>
          </cell>
          <cell r="H1926" t="str">
            <v>120</v>
          </cell>
          <cell r="I1926" t="str">
            <v>LT</v>
          </cell>
          <cell r="J1926">
            <v>2837803.82</v>
          </cell>
          <cell r="M1926">
            <v>2693.8</v>
          </cell>
        </row>
        <row r="1927">
          <cell r="A1927" t="str">
            <v>O&amp;M</v>
          </cell>
          <cell r="B1927" t="str">
            <v>Whitaker, Sheila M</v>
          </cell>
          <cell r="C1927">
            <v>21140</v>
          </cell>
          <cell r="D1927" t="str">
            <v>21140</v>
          </cell>
          <cell r="E1927" t="str">
            <v>Call Center Pru</v>
          </cell>
          <cell r="F1927" t="str">
            <v>Customer Care</v>
          </cell>
          <cell r="G1927" t="str">
            <v>CIC Director</v>
          </cell>
          <cell r="H1927" t="str">
            <v>120</v>
          </cell>
          <cell r="I1927" t="str">
            <v>LT</v>
          </cell>
          <cell r="K1927">
            <v>240470.38</v>
          </cell>
          <cell r="M1927">
            <v>1658.02</v>
          </cell>
        </row>
        <row r="1928">
          <cell r="A1928" t="str">
            <v>O&amp;M</v>
          </cell>
          <cell r="B1928" t="str">
            <v>Whitaker, Sheila M</v>
          </cell>
          <cell r="C1928">
            <v>21140</v>
          </cell>
          <cell r="D1928" t="str">
            <v>21140</v>
          </cell>
          <cell r="E1928" t="str">
            <v>CIC Director</v>
          </cell>
          <cell r="F1928" t="str">
            <v>Customer Care</v>
          </cell>
          <cell r="G1928" t="str">
            <v>CIC Director</v>
          </cell>
          <cell r="H1928" t="str">
            <v>120</v>
          </cell>
          <cell r="I1928" t="str">
            <v>LT</v>
          </cell>
          <cell r="L1928">
            <v>2628.26</v>
          </cell>
          <cell r="M1928">
            <v>41570.76</v>
          </cell>
        </row>
        <row r="1929">
          <cell r="A1929" t="str">
            <v>O&amp;M</v>
          </cell>
          <cell r="B1929" t="str">
            <v>Whitaker, Sheila M</v>
          </cell>
          <cell r="C1929">
            <v>21140</v>
          </cell>
          <cell r="D1929" t="str">
            <v>21140</v>
          </cell>
          <cell r="E1929" t="str">
            <v>Call Center</v>
          </cell>
          <cell r="F1929" t="str">
            <v>Customer Care</v>
          </cell>
          <cell r="G1929" t="str">
            <v>CIC Director</v>
          </cell>
          <cell r="H1929" t="str">
            <v>120</v>
          </cell>
          <cell r="I1929" t="str">
            <v>MT</v>
          </cell>
          <cell r="J1929">
            <v>634.67999999999995</v>
          </cell>
        </row>
        <row r="1930">
          <cell r="A1930" t="str">
            <v>O&amp;M</v>
          </cell>
          <cell r="B1930" t="str">
            <v>Whitaker, Sheila M</v>
          </cell>
          <cell r="C1930">
            <v>21140</v>
          </cell>
          <cell r="D1930" t="str">
            <v>21140</v>
          </cell>
          <cell r="E1930" t="str">
            <v>Call Center Pru</v>
          </cell>
          <cell r="F1930" t="str">
            <v>Customer Care</v>
          </cell>
          <cell r="G1930" t="str">
            <v>CIC Director</v>
          </cell>
          <cell r="H1930" t="str">
            <v>120</v>
          </cell>
          <cell r="I1930" t="str">
            <v>MT</v>
          </cell>
          <cell r="K1930">
            <v>1885.56</v>
          </cell>
        </row>
        <row r="1931">
          <cell r="A1931" t="str">
            <v>O&amp;M</v>
          </cell>
          <cell r="B1931" t="str">
            <v>Whitaker, Sheila M</v>
          </cell>
          <cell r="C1931">
            <v>21140</v>
          </cell>
          <cell r="D1931" t="str">
            <v>21140</v>
          </cell>
          <cell r="E1931" t="str">
            <v>CIC Director</v>
          </cell>
          <cell r="F1931" t="str">
            <v>Customer Care</v>
          </cell>
          <cell r="G1931" t="str">
            <v>CIC Director</v>
          </cell>
          <cell r="H1931" t="str">
            <v>120</v>
          </cell>
          <cell r="I1931" t="str">
            <v>MT</v>
          </cell>
          <cell r="L1931">
            <v>3980</v>
          </cell>
        </row>
        <row r="1932">
          <cell r="A1932" t="str">
            <v>O&amp;M</v>
          </cell>
          <cell r="B1932" t="str">
            <v>Whitaker, Sheila M</v>
          </cell>
          <cell r="C1932">
            <v>21140</v>
          </cell>
          <cell r="D1932" t="str">
            <v>21140</v>
          </cell>
          <cell r="E1932" t="str">
            <v>Call Center</v>
          </cell>
          <cell r="F1932" t="str">
            <v>Customer Care</v>
          </cell>
          <cell r="G1932" t="str">
            <v>CIC Director</v>
          </cell>
          <cell r="H1932" t="str">
            <v>120</v>
          </cell>
          <cell r="I1932" t="str">
            <v>OT</v>
          </cell>
          <cell r="J1932">
            <v>12972770.9</v>
          </cell>
        </row>
        <row r="1933">
          <cell r="A1933" t="str">
            <v>O&amp;M</v>
          </cell>
          <cell r="B1933" t="str">
            <v>Whitaker, Sheila M</v>
          </cell>
          <cell r="C1933">
            <v>21140</v>
          </cell>
          <cell r="D1933" t="str">
            <v>21140</v>
          </cell>
          <cell r="E1933" t="str">
            <v>Call Center Pru</v>
          </cell>
          <cell r="F1933" t="str">
            <v>Customer Care</v>
          </cell>
          <cell r="G1933" t="str">
            <v>CIC Director</v>
          </cell>
          <cell r="H1933" t="str">
            <v>120</v>
          </cell>
          <cell r="I1933" t="str">
            <v>OT</v>
          </cell>
          <cell r="K1933">
            <v>2187700.5699999998</v>
          </cell>
        </row>
        <row r="1934">
          <cell r="A1934" t="str">
            <v>O&amp;M</v>
          </cell>
          <cell r="B1934" t="str">
            <v>Whitaker, Sheila M</v>
          </cell>
          <cell r="C1934">
            <v>21140</v>
          </cell>
          <cell r="D1934" t="str">
            <v>21140</v>
          </cell>
          <cell r="E1934" t="str">
            <v>CIC Director</v>
          </cell>
          <cell r="F1934" t="str">
            <v>Customer Care</v>
          </cell>
          <cell r="G1934" t="str">
            <v>CIC Director</v>
          </cell>
          <cell r="H1934" t="str">
            <v>120</v>
          </cell>
          <cell r="I1934" t="str">
            <v>OT</v>
          </cell>
          <cell r="L1934">
            <v>945410.86</v>
          </cell>
        </row>
        <row r="1935">
          <cell r="A1935" t="str">
            <v>O&amp;M</v>
          </cell>
          <cell r="B1935" t="str">
            <v>Whitaker, Sheila M</v>
          </cell>
          <cell r="C1935">
            <v>21140</v>
          </cell>
          <cell r="D1935" t="str">
            <v>21140</v>
          </cell>
          <cell r="E1935" t="str">
            <v>Call Center</v>
          </cell>
          <cell r="F1935" t="str">
            <v>Customer Care</v>
          </cell>
          <cell r="G1935" t="str">
            <v>CIC Director</v>
          </cell>
          <cell r="H1935" t="str">
            <v>120</v>
          </cell>
          <cell r="I1935" t="str">
            <v>TT</v>
          </cell>
          <cell r="J1935">
            <v>239711.35</v>
          </cell>
        </row>
        <row r="1936">
          <cell r="A1936" t="str">
            <v>O&amp;M</v>
          </cell>
          <cell r="B1936" t="str">
            <v>Whitaker, Sheila M</v>
          </cell>
          <cell r="C1936">
            <v>21140</v>
          </cell>
          <cell r="D1936" t="str">
            <v>21140</v>
          </cell>
          <cell r="E1936" t="str">
            <v>Call Center Pru</v>
          </cell>
          <cell r="F1936" t="str">
            <v>Customer Care</v>
          </cell>
          <cell r="G1936" t="str">
            <v>CIC Director</v>
          </cell>
          <cell r="H1936" t="str">
            <v>120</v>
          </cell>
          <cell r="I1936" t="str">
            <v>TT</v>
          </cell>
          <cell r="K1936">
            <v>11507.42</v>
          </cell>
          <cell r="M1936">
            <v>244.09</v>
          </cell>
        </row>
        <row r="1937">
          <cell r="A1937" t="str">
            <v>O&amp;M</v>
          </cell>
          <cell r="B1937" t="str">
            <v>Whitaker, Sheila M</v>
          </cell>
          <cell r="C1937">
            <v>21140</v>
          </cell>
          <cell r="D1937" t="str">
            <v>21140</v>
          </cell>
          <cell r="E1937" t="str">
            <v>CIC Director</v>
          </cell>
          <cell r="F1937" t="str">
            <v>Customer Care</v>
          </cell>
          <cell r="G1937" t="str">
            <v>CIC Director</v>
          </cell>
          <cell r="H1937" t="str">
            <v>120</v>
          </cell>
          <cell r="I1937" t="str">
            <v>TT</v>
          </cell>
          <cell r="L1937">
            <v>2486.61</v>
          </cell>
          <cell r="M1937">
            <v>191532.04</v>
          </cell>
        </row>
        <row r="1938">
          <cell r="A1938" t="str">
            <v>O&amp;M</v>
          </cell>
          <cell r="B1938" t="str">
            <v>Simas, Antonio A</v>
          </cell>
          <cell r="C1938">
            <v>21145</v>
          </cell>
          <cell r="D1938" t="str">
            <v>21145</v>
          </cell>
          <cell r="E1938" t="str">
            <v>Call Center Legal Collections</v>
          </cell>
          <cell r="F1938" t="str">
            <v>Customer Care</v>
          </cell>
          <cell r="G1938" t="str">
            <v>CIC Legal Collections</v>
          </cell>
          <cell r="H1938" t="str">
            <v>120</v>
          </cell>
          <cell r="I1938" t="str">
            <v>BT</v>
          </cell>
          <cell r="J1938">
            <v>72982.58</v>
          </cell>
          <cell r="K1938">
            <v>22506.91</v>
          </cell>
        </row>
        <row r="1939">
          <cell r="A1939" t="str">
            <v>O&amp;M</v>
          </cell>
          <cell r="B1939" t="str">
            <v>Simas, Antonio A</v>
          </cell>
          <cell r="C1939">
            <v>21145</v>
          </cell>
          <cell r="D1939" t="str">
            <v>21145</v>
          </cell>
          <cell r="E1939" t="str">
            <v>Call Center Legal Collections</v>
          </cell>
          <cell r="F1939" t="str">
            <v>Customer Care</v>
          </cell>
          <cell r="G1939" t="str">
            <v>CIC Legal Collections</v>
          </cell>
          <cell r="H1939" t="str">
            <v>120</v>
          </cell>
          <cell r="I1939" t="str">
            <v>IT</v>
          </cell>
          <cell r="J1939">
            <v>261326.73</v>
          </cell>
          <cell r="K1939">
            <v>35062.25</v>
          </cell>
        </row>
        <row r="1940">
          <cell r="A1940" t="str">
            <v>O&amp;M</v>
          </cell>
          <cell r="B1940" t="str">
            <v>Simas, Antonio A</v>
          </cell>
          <cell r="C1940">
            <v>21145</v>
          </cell>
          <cell r="D1940" t="str">
            <v>21145</v>
          </cell>
          <cell r="E1940" t="str">
            <v>CIC Legal Collections</v>
          </cell>
          <cell r="F1940" t="str">
            <v>Customer Care</v>
          </cell>
          <cell r="G1940" t="str">
            <v>CIC Legal Collections</v>
          </cell>
          <cell r="H1940" t="str">
            <v>120</v>
          </cell>
          <cell r="I1940" t="str">
            <v>IT</v>
          </cell>
          <cell r="L1940">
            <v>87457.99</v>
          </cell>
        </row>
        <row r="1941">
          <cell r="A1941" t="str">
            <v>O&amp;M</v>
          </cell>
          <cell r="B1941" t="str">
            <v>Simas, Antonio A</v>
          </cell>
          <cell r="C1941">
            <v>21145</v>
          </cell>
          <cell r="D1941" t="str">
            <v>21145</v>
          </cell>
          <cell r="E1941" t="str">
            <v>Call Center Legal Collections</v>
          </cell>
          <cell r="F1941" t="str">
            <v>Customer Care</v>
          </cell>
          <cell r="G1941" t="str">
            <v>CIC Legal Collections</v>
          </cell>
          <cell r="H1941" t="str">
            <v>120</v>
          </cell>
          <cell r="I1941" t="str">
            <v>LT</v>
          </cell>
          <cell r="J1941">
            <v>207972.39</v>
          </cell>
          <cell r="K1941">
            <v>68933.53</v>
          </cell>
          <cell r="M1941">
            <v>8726.4</v>
          </cell>
        </row>
        <row r="1942">
          <cell r="A1942" t="str">
            <v>O&amp;M</v>
          </cell>
          <cell r="B1942" t="str">
            <v>Simas, Antonio A</v>
          </cell>
          <cell r="C1942">
            <v>21145</v>
          </cell>
          <cell r="D1942" t="str">
            <v>21145</v>
          </cell>
          <cell r="E1942" t="str">
            <v>CIC Legal Collections</v>
          </cell>
          <cell r="F1942" t="str">
            <v>Customer Care</v>
          </cell>
          <cell r="G1942" t="str">
            <v>CIC Legal Collections</v>
          </cell>
          <cell r="H1942" t="str">
            <v>120</v>
          </cell>
          <cell r="I1942" t="str">
            <v>LT</v>
          </cell>
          <cell r="L1942">
            <v>-325.13</v>
          </cell>
          <cell r="M1942">
            <v>10492.12</v>
          </cell>
        </row>
        <row r="1943">
          <cell r="A1943" t="str">
            <v>O&amp;M</v>
          </cell>
          <cell r="B1943" t="str">
            <v>Simas, Antonio A</v>
          </cell>
          <cell r="C1943">
            <v>21145</v>
          </cell>
          <cell r="D1943" t="str">
            <v>21145</v>
          </cell>
          <cell r="E1943" t="str">
            <v>Call Center Legal Collections</v>
          </cell>
          <cell r="F1943" t="str">
            <v>Customer Care</v>
          </cell>
          <cell r="G1943" t="str">
            <v>CIC Legal Collections</v>
          </cell>
          <cell r="H1943" t="str">
            <v>120</v>
          </cell>
          <cell r="I1943" t="str">
            <v>OT</v>
          </cell>
          <cell r="J1943">
            <v>32429.17</v>
          </cell>
          <cell r="K1943">
            <v>1515</v>
          </cell>
        </row>
        <row r="1944">
          <cell r="A1944" t="str">
            <v>O&amp;M</v>
          </cell>
          <cell r="B1944" t="str">
            <v>Simas, Antonio A</v>
          </cell>
          <cell r="C1944">
            <v>21145</v>
          </cell>
          <cell r="D1944" t="str">
            <v>21145</v>
          </cell>
          <cell r="E1944" t="str">
            <v>CIC Legal Collections</v>
          </cell>
          <cell r="F1944" t="str">
            <v>Customer Care</v>
          </cell>
          <cell r="G1944" t="str">
            <v>CIC Legal Collections</v>
          </cell>
          <cell r="H1944" t="str">
            <v>120</v>
          </cell>
          <cell r="I1944" t="str">
            <v>OT</v>
          </cell>
          <cell r="L1944">
            <v>-650.70000000000005</v>
          </cell>
          <cell r="M1944">
            <v>83336.69</v>
          </cell>
        </row>
        <row r="1945">
          <cell r="A1945" t="str">
            <v>O&amp;M</v>
          </cell>
          <cell r="B1945" t="str">
            <v>Simas, Antonio A</v>
          </cell>
          <cell r="C1945">
            <v>21145</v>
          </cell>
          <cell r="D1945" t="str">
            <v>21145</v>
          </cell>
          <cell r="E1945" t="str">
            <v>Call Center Legal Collections</v>
          </cell>
          <cell r="F1945" t="str">
            <v>Customer Care</v>
          </cell>
          <cell r="G1945" t="str">
            <v>CIC Legal Collections</v>
          </cell>
          <cell r="H1945" t="str">
            <v>120</v>
          </cell>
          <cell r="I1945" t="str">
            <v>TT</v>
          </cell>
          <cell r="J1945">
            <v>2095.42</v>
          </cell>
          <cell r="K1945">
            <v>24720.06</v>
          </cell>
          <cell r="M1945">
            <v>355.14</v>
          </cell>
        </row>
        <row r="1946">
          <cell r="A1946" t="str">
            <v>O&amp;M</v>
          </cell>
          <cell r="B1946" t="str">
            <v>Simas, Antonio A</v>
          </cell>
          <cell r="C1946">
            <v>21145</v>
          </cell>
          <cell r="D1946" t="str">
            <v>21145</v>
          </cell>
          <cell r="E1946" t="str">
            <v>CIC Legal Collections</v>
          </cell>
          <cell r="F1946" t="str">
            <v>Customer Care</v>
          </cell>
          <cell r="G1946" t="str">
            <v>CIC Legal Collections</v>
          </cell>
          <cell r="H1946" t="str">
            <v>120</v>
          </cell>
          <cell r="I1946" t="str">
            <v>TT</v>
          </cell>
          <cell r="L1946">
            <v>1026.3599999999999</v>
          </cell>
          <cell r="M1946">
            <v>15158</v>
          </cell>
        </row>
        <row r="1947">
          <cell r="A1947" t="str">
            <v>O&amp;M</v>
          </cell>
          <cell r="B1947" t="str">
            <v>Whitaker, Sheila M</v>
          </cell>
          <cell r="C1947">
            <v>21147</v>
          </cell>
          <cell r="D1947" t="str">
            <v>21147</v>
          </cell>
          <cell r="E1947" t="str">
            <v>CIC Ops Support</v>
          </cell>
          <cell r="F1947" t="str">
            <v>Customer Care</v>
          </cell>
          <cell r="G1947" t="str">
            <v>CIC Ops Support</v>
          </cell>
          <cell r="H1947" t="str">
            <v>120</v>
          </cell>
          <cell r="I1947" t="str">
            <v>OT</v>
          </cell>
          <cell r="L1947">
            <v>2631.18</v>
          </cell>
        </row>
        <row r="1948">
          <cell r="A1948" t="str">
            <v>O&amp;M</v>
          </cell>
          <cell r="B1948" t="str">
            <v>Segreve,Mary Louise</v>
          </cell>
          <cell r="C1948">
            <v>21150</v>
          </cell>
          <cell r="D1948" t="str">
            <v>21150</v>
          </cell>
          <cell r="E1948" t="str">
            <v>Billing</v>
          </cell>
          <cell r="F1948" t="str">
            <v>Customer Care</v>
          </cell>
          <cell r="G1948" t="str">
            <v>Billing</v>
          </cell>
          <cell r="H1948" t="str">
            <v>120</v>
          </cell>
          <cell r="I1948" t="str">
            <v>BT</v>
          </cell>
          <cell r="J1948">
            <v>1017732.11</v>
          </cell>
          <cell r="K1948">
            <v>254406.32</v>
          </cell>
          <cell r="L1948">
            <v>9552.93</v>
          </cell>
        </row>
        <row r="1949">
          <cell r="A1949" t="str">
            <v>O&amp;M</v>
          </cell>
          <cell r="B1949" t="str">
            <v>Segreve,Mary Louise</v>
          </cell>
          <cell r="C1949">
            <v>21150</v>
          </cell>
          <cell r="D1949" t="str">
            <v>21150</v>
          </cell>
          <cell r="E1949" t="str">
            <v>Billing</v>
          </cell>
          <cell r="F1949" t="str">
            <v>Customer Care</v>
          </cell>
          <cell r="G1949" t="str">
            <v>Billing</v>
          </cell>
          <cell r="H1949" t="str">
            <v>120</v>
          </cell>
          <cell r="I1949" t="str">
            <v>IT</v>
          </cell>
          <cell r="J1949">
            <v>2916162.56</v>
          </cell>
          <cell r="K1949">
            <v>3800988.18</v>
          </cell>
          <cell r="L1949">
            <v>2640410.14</v>
          </cell>
          <cell r="M1949">
            <v>3363.03</v>
          </cell>
        </row>
        <row r="1950">
          <cell r="A1950" t="str">
            <v>O&amp;M</v>
          </cell>
          <cell r="B1950" t="str">
            <v>Segreve,Mary Louise</v>
          </cell>
          <cell r="C1950">
            <v>21150</v>
          </cell>
          <cell r="D1950" t="str">
            <v>21150</v>
          </cell>
          <cell r="E1950" t="str">
            <v>Billing</v>
          </cell>
          <cell r="F1950" t="str">
            <v>Customer Care</v>
          </cell>
          <cell r="G1950" t="str">
            <v>Billing</v>
          </cell>
          <cell r="H1950" t="str">
            <v>120</v>
          </cell>
          <cell r="I1950" t="str">
            <v>LT</v>
          </cell>
          <cell r="J1950">
            <v>2917105.3</v>
          </cell>
          <cell r="K1950">
            <v>708448.72</v>
          </cell>
          <cell r="L1950">
            <v>22055.94</v>
          </cell>
          <cell r="M1950">
            <v>1248.79</v>
          </cell>
        </row>
        <row r="1951">
          <cell r="A1951" t="str">
            <v>O&amp;M</v>
          </cell>
          <cell r="B1951" t="str">
            <v>Segreve,Mary Louise</v>
          </cell>
          <cell r="C1951">
            <v>21150</v>
          </cell>
          <cell r="D1951" t="str">
            <v>21150</v>
          </cell>
          <cell r="E1951" t="str">
            <v>Billing</v>
          </cell>
          <cell r="F1951" t="str">
            <v>Customer Care</v>
          </cell>
          <cell r="G1951" t="str">
            <v>Billing</v>
          </cell>
          <cell r="H1951" t="str">
            <v>120</v>
          </cell>
          <cell r="I1951" t="str">
            <v>MT</v>
          </cell>
          <cell r="J1951">
            <v>2568.11</v>
          </cell>
          <cell r="K1951">
            <v>3911.51</v>
          </cell>
          <cell r="L1951">
            <v>53.48</v>
          </cell>
        </row>
        <row r="1952">
          <cell r="A1952" t="str">
            <v>O&amp;M</v>
          </cell>
          <cell r="B1952" t="str">
            <v>Segreve,Mary Louise</v>
          </cell>
          <cell r="C1952">
            <v>21150</v>
          </cell>
          <cell r="D1952" t="str">
            <v>21150</v>
          </cell>
          <cell r="E1952" t="str">
            <v>Billing</v>
          </cell>
          <cell r="F1952" t="str">
            <v>Customer Care</v>
          </cell>
          <cell r="G1952" t="str">
            <v>Billing</v>
          </cell>
          <cell r="H1952" t="str">
            <v>120</v>
          </cell>
          <cell r="I1952" t="str">
            <v>OT</v>
          </cell>
          <cell r="J1952">
            <v>502671.28</v>
          </cell>
          <cell r="K1952">
            <v>86005.87</v>
          </cell>
          <cell r="L1952">
            <v>117972.69</v>
          </cell>
          <cell r="M1952">
            <v>3500.4</v>
          </cell>
        </row>
        <row r="1953">
          <cell r="A1953" t="str">
            <v>O&amp;M</v>
          </cell>
          <cell r="B1953" t="str">
            <v>Segreve,Mary Louise</v>
          </cell>
          <cell r="C1953">
            <v>21150</v>
          </cell>
          <cell r="D1953" t="str">
            <v>21150</v>
          </cell>
          <cell r="E1953" t="str">
            <v>Billing</v>
          </cell>
          <cell r="F1953" t="str">
            <v>Customer Care</v>
          </cell>
          <cell r="G1953" t="str">
            <v>Billing</v>
          </cell>
          <cell r="H1953" t="str">
            <v>120</v>
          </cell>
          <cell r="I1953" t="str">
            <v>TT</v>
          </cell>
          <cell r="J1953">
            <v>228160.33</v>
          </cell>
          <cell r="K1953">
            <v>55411.81</v>
          </cell>
          <cell r="L1953">
            <v>26545.21</v>
          </cell>
          <cell r="M1953">
            <v>4202.03</v>
          </cell>
        </row>
        <row r="1954">
          <cell r="A1954" t="str">
            <v>O&amp;M</v>
          </cell>
          <cell r="B1954" t="str">
            <v>Whitaker, Sheila M</v>
          </cell>
          <cell r="C1954">
            <v>21155</v>
          </cell>
          <cell r="D1954" t="str">
            <v>21155</v>
          </cell>
          <cell r="E1954" t="str">
            <v>Call Center-Boston</v>
          </cell>
          <cell r="F1954" t="str">
            <v>Customer Care</v>
          </cell>
          <cell r="G1954" t="str">
            <v>CIC Electric &amp; Gas</v>
          </cell>
          <cell r="H1954" t="str">
            <v>120</v>
          </cell>
          <cell r="I1954" t="str">
            <v>BT</v>
          </cell>
          <cell r="K1954">
            <v>556586.14</v>
          </cell>
        </row>
        <row r="1955">
          <cell r="A1955" t="str">
            <v>O&amp;M</v>
          </cell>
          <cell r="B1955" t="str">
            <v>Whitaker, Sheila M</v>
          </cell>
          <cell r="C1955">
            <v>21155</v>
          </cell>
          <cell r="D1955" t="str">
            <v>21155</v>
          </cell>
          <cell r="E1955" t="str">
            <v>CIC Electric &amp; Gas</v>
          </cell>
          <cell r="F1955" t="str">
            <v>Customer Care</v>
          </cell>
          <cell r="G1955" t="str">
            <v>CIC Electric &amp; Gas</v>
          </cell>
          <cell r="H1955" t="str">
            <v>120</v>
          </cell>
          <cell r="I1955" t="str">
            <v>BT</v>
          </cell>
          <cell r="L1955">
            <v>204395.92</v>
          </cell>
        </row>
        <row r="1956">
          <cell r="A1956" t="str">
            <v>O&amp;M</v>
          </cell>
          <cell r="B1956" t="str">
            <v>Whitaker, Sheila M</v>
          </cell>
          <cell r="C1956">
            <v>21155</v>
          </cell>
          <cell r="D1956" t="str">
            <v>21155</v>
          </cell>
          <cell r="E1956" t="str">
            <v>Call Center-Boston</v>
          </cell>
          <cell r="F1956" t="str">
            <v>Customer Care</v>
          </cell>
          <cell r="G1956" t="str">
            <v>CIC Electric &amp; Gas</v>
          </cell>
          <cell r="H1956" t="str">
            <v>120</v>
          </cell>
          <cell r="I1956" t="str">
            <v>IT</v>
          </cell>
          <cell r="J1956">
            <v>20385.02</v>
          </cell>
          <cell r="K1956">
            <v>840692.08</v>
          </cell>
        </row>
        <row r="1957">
          <cell r="A1957" t="str">
            <v>O&amp;M</v>
          </cell>
          <cell r="B1957" t="str">
            <v>Whitaker, Sheila M</v>
          </cell>
          <cell r="C1957">
            <v>21155</v>
          </cell>
          <cell r="D1957" t="str">
            <v>21155</v>
          </cell>
          <cell r="E1957" t="str">
            <v>CIC Electric &amp; Gas</v>
          </cell>
          <cell r="F1957" t="str">
            <v>Customer Care</v>
          </cell>
          <cell r="G1957" t="str">
            <v>CIC Electric &amp; Gas</v>
          </cell>
          <cell r="H1957" t="str">
            <v>120</v>
          </cell>
          <cell r="I1957" t="str">
            <v>IT</v>
          </cell>
          <cell r="L1957">
            <v>1295631.32</v>
          </cell>
        </row>
        <row r="1958">
          <cell r="A1958" t="str">
            <v>O&amp;M</v>
          </cell>
          <cell r="B1958" t="str">
            <v>Whitaker, Sheila M</v>
          </cell>
          <cell r="C1958">
            <v>21155</v>
          </cell>
          <cell r="D1958" t="str">
            <v>21155</v>
          </cell>
          <cell r="E1958" t="str">
            <v>Call Center-Boston</v>
          </cell>
          <cell r="F1958" t="str">
            <v>Customer Care</v>
          </cell>
          <cell r="G1958" t="str">
            <v>CIC Electric &amp; Gas</v>
          </cell>
          <cell r="H1958" t="str">
            <v>120</v>
          </cell>
          <cell r="I1958" t="str">
            <v>LT</v>
          </cell>
          <cell r="K1958">
            <v>1714001.9</v>
          </cell>
        </row>
        <row r="1959">
          <cell r="A1959" t="str">
            <v>O&amp;M</v>
          </cell>
          <cell r="B1959" t="str">
            <v>Whitaker, Sheila M</v>
          </cell>
          <cell r="C1959">
            <v>21155</v>
          </cell>
          <cell r="D1959" t="str">
            <v>21155</v>
          </cell>
          <cell r="E1959" t="str">
            <v>CIC Electric &amp; Gas</v>
          </cell>
          <cell r="F1959" t="str">
            <v>Customer Care</v>
          </cell>
          <cell r="G1959" t="str">
            <v>CIC Electric &amp; Gas</v>
          </cell>
          <cell r="H1959" t="str">
            <v>120</v>
          </cell>
          <cell r="I1959" t="str">
            <v>LT</v>
          </cell>
          <cell r="L1959">
            <v>606499.55000000005</v>
          </cell>
        </row>
        <row r="1960">
          <cell r="A1960" t="str">
            <v>O&amp;M</v>
          </cell>
          <cell r="B1960" t="str">
            <v>Whitaker, Sheila M</v>
          </cell>
          <cell r="C1960">
            <v>21155</v>
          </cell>
          <cell r="D1960" t="str">
            <v>21155</v>
          </cell>
          <cell r="E1960" t="str">
            <v>Call Center-Boston</v>
          </cell>
          <cell r="F1960" t="str">
            <v>Customer Care</v>
          </cell>
          <cell r="G1960" t="str">
            <v>CIC Electric &amp; Gas</v>
          </cell>
          <cell r="H1960" t="str">
            <v>120</v>
          </cell>
          <cell r="I1960" t="str">
            <v>OT</v>
          </cell>
          <cell r="K1960">
            <v>11830704.73</v>
          </cell>
          <cell r="M1960">
            <v>108939.69</v>
          </cell>
        </row>
        <row r="1961">
          <cell r="A1961" t="str">
            <v>O&amp;M</v>
          </cell>
          <cell r="B1961" t="str">
            <v>Whitaker, Sheila M</v>
          </cell>
          <cell r="C1961">
            <v>21155</v>
          </cell>
          <cell r="D1961" t="str">
            <v>21155</v>
          </cell>
          <cell r="E1961" t="str">
            <v>CIC Electric &amp; Gas</v>
          </cell>
          <cell r="F1961" t="str">
            <v>Customer Care</v>
          </cell>
          <cell r="G1961" t="str">
            <v>CIC Electric &amp; Gas</v>
          </cell>
          <cell r="H1961" t="str">
            <v>120</v>
          </cell>
          <cell r="I1961" t="str">
            <v>OT</v>
          </cell>
          <cell r="L1961">
            <v>238230.65</v>
          </cell>
        </row>
        <row r="1962">
          <cell r="A1962" t="str">
            <v>O&amp;M</v>
          </cell>
          <cell r="B1962" t="str">
            <v>Whitaker, Sheila M</v>
          </cell>
          <cell r="C1962">
            <v>21155</v>
          </cell>
          <cell r="D1962" t="str">
            <v>21155</v>
          </cell>
          <cell r="E1962" t="str">
            <v>Call Center-Boston</v>
          </cell>
          <cell r="F1962" t="str">
            <v>Customer Care</v>
          </cell>
          <cell r="G1962" t="str">
            <v>CIC Electric &amp; Gas</v>
          </cell>
          <cell r="H1962" t="str">
            <v>120</v>
          </cell>
          <cell r="I1962" t="str">
            <v>TT</v>
          </cell>
          <cell r="K1962">
            <v>170163.89</v>
          </cell>
          <cell r="M1962">
            <v>5295</v>
          </cell>
        </row>
        <row r="1963">
          <cell r="A1963" t="str">
            <v>O&amp;M</v>
          </cell>
          <cell r="B1963" t="str">
            <v>Whitaker, Sheila M</v>
          </cell>
          <cell r="C1963">
            <v>21155</v>
          </cell>
          <cell r="D1963" t="str">
            <v>21155</v>
          </cell>
          <cell r="E1963" t="str">
            <v>CIC Electric &amp; Gas</v>
          </cell>
          <cell r="F1963" t="str">
            <v>Customer Care</v>
          </cell>
          <cell r="G1963" t="str">
            <v>CIC Electric &amp; Gas</v>
          </cell>
          <cell r="H1963" t="str">
            <v>120</v>
          </cell>
          <cell r="I1963" t="str">
            <v>TT</v>
          </cell>
          <cell r="L1963">
            <v>60913.91</v>
          </cell>
        </row>
        <row r="1964">
          <cell r="A1964" t="str">
            <v>O&amp;M</v>
          </cell>
          <cell r="C1964">
            <v>21165</v>
          </cell>
          <cell r="D1964" t="str">
            <v>21165</v>
          </cell>
          <cell r="E1964" t="str">
            <v>Call Center- Wareham</v>
          </cell>
          <cell r="H1964" t="str">
            <v>120</v>
          </cell>
          <cell r="I1964" t="str">
            <v>BT</v>
          </cell>
          <cell r="L1964">
            <v>-58788.35</v>
          </cell>
        </row>
        <row r="1965">
          <cell r="A1965" t="str">
            <v>O&amp;M</v>
          </cell>
          <cell r="C1965">
            <v>21165</v>
          </cell>
          <cell r="D1965" t="str">
            <v>21165</v>
          </cell>
          <cell r="E1965" t="str">
            <v>Call Center- Wareham</v>
          </cell>
          <cell r="H1965" t="str">
            <v>120</v>
          </cell>
          <cell r="I1965" t="str">
            <v>IT</v>
          </cell>
          <cell r="K1965">
            <v>5763.7</v>
          </cell>
          <cell r="L1965">
            <v>-35140.06</v>
          </cell>
        </row>
        <row r="1966">
          <cell r="A1966" t="str">
            <v>O&amp;M</v>
          </cell>
          <cell r="C1966">
            <v>21165</v>
          </cell>
          <cell r="D1966" t="str">
            <v>21165</v>
          </cell>
          <cell r="E1966" t="str">
            <v>Call Center- Wareham</v>
          </cell>
          <cell r="H1966" t="str">
            <v>120</v>
          </cell>
          <cell r="I1966" t="str">
            <v>LT</v>
          </cell>
          <cell r="L1966">
            <v>-187550.81</v>
          </cell>
        </row>
        <row r="1967">
          <cell r="A1967" t="str">
            <v>O&amp;M</v>
          </cell>
          <cell r="C1967">
            <v>21165</v>
          </cell>
          <cell r="D1967" t="str">
            <v>21165</v>
          </cell>
          <cell r="E1967" t="str">
            <v>Call Center- Wareham</v>
          </cell>
          <cell r="H1967" t="str">
            <v>120</v>
          </cell>
          <cell r="I1967" t="str">
            <v>OT</v>
          </cell>
          <cell r="K1967">
            <v>500</v>
          </cell>
        </row>
        <row r="1968">
          <cell r="A1968" t="str">
            <v>O&amp;M</v>
          </cell>
          <cell r="B1968" t="str">
            <v>Carloni, Elizabeth M</v>
          </cell>
          <cell r="C1968">
            <v>21180</v>
          </cell>
          <cell r="D1968" t="str">
            <v>21180</v>
          </cell>
          <cell r="E1968" t="str">
            <v>Business Planning</v>
          </cell>
          <cell r="F1968" t="str">
            <v>Customer Care</v>
          </cell>
          <cell r="G1968" t="str">
            <v>Business Planning</v>
          </cell>
          <cell r="H1968" t="str">
            <v>120</v>
          </cell>
          <cell r="I1968" t="str">
            <v>BT</v>
          </cell>
          <cell r="J1968">
            <v>183357.57</v>
          </cell>
          <cell r="K1968">
            <v>57397.7</v>
          </cell>
        </row>
        <row r="1969">
          <cell r="A1969" t="str">
            <v>O&amp;M</v>
          </cell>
          <cell r="B1969" t="str">
            <v>Carloni, Elizabeth M</v>
          </cell>
          <cell r="C1969">
            <v>21180</v>
          </cell>
          <cell r="D1969" t="str">
            <v>21180</v>
          </cell>
          <cell r="E1969" t="str">
            <v>Business Planning</v>
          </cell>
          <cell r="F1969" t="str">
            <v>Customer Care</v>
          </cell>
          <cell r="G1969" t="str">
            <v>Business Planning</v>
          </cell>
          <cell r="H1969" t="str">
            <v>120</v>
          </cell>
          <cell r="I1969" t="str">
            <v>IT</v>
          </cell>
          <cell r="J1969">
            <v>594033.93999999994</v>
          </cell>
          <cell r="K1969">
            <v>148032.95000000001</v>
          </cell>
          <cell r="L1969">
            <v>1706.32</v>
          </cell>
        </row>
        <row r="1970">
          <cell r="A1970" t="str">
            <v>O&amp;M</v>
          </cell>
          <cell r="B1970" t="str">
            <v>Carloni, Elizabeth M</v>
          </cell>
          <cell r="C1970">
            <v>21180</v>
          </cell>
          <cell r="D1970" t="str">
            <v>21180</v>
          </cell>
          <cell r="E1970" t="str">
            <v>Business Planning</v>
          </cell>
          <cell r="F1970" t="str">
            <v>Customer Care</v>
          </cell>
          <cell r="G1970" t="str">
            <v>Business Planning</v>
          </cell>
          <cell r="H1970" t="str">
            <v>120</v>
          </cell>
          <cell r="I1970" t="str">
            <v>LT</v>
          </cell>
          <cell r="J1970">
            <v>570123.44999999995</v>
          </cell>
          <cell r="K1970">
            <v>176047.21</v>
          </cell>
        </row>
        <row r="1971">
          <cell r="A1971" t="str">
            <v>O&amp;M</v>
          </cell>
          <cell r="B1971" t="str">
            <v>Carloni, Elizabeth M</v>
          </cell>
          <cell r="C1971">
            <v>21180</v>
          </cell>
          <cell r="D1971" t="str">
            <v>21180</v>
          </cell>
          <cell r="E1971" t="str">
            <v>Business Planning</v>
          </cell>
          <cell r="F1971" t="str">
            <v>Customer Care</v>
          </cell>
          <cell r="G1971" t="str">
            <v>Business Planning</v>
          </cell>
          <cell r="H1971" t="str">
            <v>120</v>
          </cell>
          <cell r="I1971" t="str">
            <v>MT</v>
          </cell>
          <cell r="J1971">
            <v>48.26</v>
          </cell>
          <cell r="K1971">
            <v>135</v>
          </cell>
        </row>
        <row r="1972">
          <cell r="A1972" t="str">
            <v>O&amp;M</v>
          </cell>
          <cell r="B1972" t="str">
            <v>Carloni, Elizabeth M</v>
          </cell>
          <cell r="C1972">
            <v>21180</v>
          </cell>
          <cell r="D1972" t="str">
            <v>21180</v>
          </cell>
          <cell r="E1972" t="str">
            <v>Business Planning</v>
          </cell>
          <cell r="F1972" t="str">
            <v>Customer Care</v>
          </cell>
          <cell r="G1972" t="str">
            <v>Business Planning</v>
          </cell>
          <cell r="H1972" t="str">
            <v>120</v>
          </cell>
          <cell r="I1972" t="str">
            <v>OT</v>
          </cell>
          <cell r="J1972">
            <v>-19518.63</v>
          </cell>
          <cell r="K1972">
            <v>26654.66</v>
          </cell>
          <cell r="L1972">
            <v>13370.44</v>
          </cell>
          <cell r="M1972">
            <v>5192</v>
          </cell>
        </row>
        <row r="1973">
          <cell r="A1973" t="str">
            <v>O&amp;M</v>
          </cell>
          <cell r="B1973" t="str">
            <v>Carloni, Elizabeth M</v>
          </cell>
          <cell r="C1973">
            <v>21180</v>
          </cell>
          <cell r="D1973" t="str">
            <v>21180</v>
          </cell>
          <cell r="E1973" t="str">
            <v>Business Planning</v>
          </cell>
          <cell r="F1973" t="str">
            <v>Customer Care</v>
          </cell>
          <cell r="G1973" t="str">
            <v>Business Planning</v>
          </cell>
          <cell r="H1973" t="str">
            <v>120</v>
          </cell>
          <cell r="I1973" t="str">
            <v>TT</v>
          </cell>
          <cell r="J1973">
            <v>304.01</v>
          </cell>
          <cell r="K1973">
            <v>1127.17</v>
          </cell>
          <cell r="L1973">
            <v>2635.89</v>
          </cell>
        </row>
        <row r="1974">
          <cell r="A1974" t="str">
            <v>O&amp;M</v>
          </cell>
          <cell r="C1974">
            <v>21185</v>
          </cell>
          <cell r="D1974" t="str">
            <v>21185</v>
          </cell>
          <cell r="E1974" t="str">
            <v>Account Management</v>
          </cell>
          <cell r="H1974" t="str">
            <v>120</v>
          </cell>
          <cell r="I1974" t="str">
            <v>BT</v>
          </cell>
          <cell r="J1974">
            <v>49704.54</v>
          </cell>
          <cell r="K1974">
            <v>18109.830000000002</v>
          </cell>
          <cell r="M1974">
            <v>-989.91</v>
          </cell>
        </row>
        <row r="1975">
          <cell r="A1975" t="str">
            <v>O&amp;M</v>
          </cell>
          <cell r="C1975">
            <v>21185</v>
          </cell>
          <cell r="D1975" t="str">
            <v>21185</v>
          </cell>
          <cell r="E1975" t="str">
            <v>Account Management</v>
          </cell>
          <cell r="H1975" t="str">
            <v>120</v>
          </cell>
          <cell r="I1975" t="str">
            <v>IT</v>
          </cell>
          <cell r="J1975">
            <v>63521.65</v>
          </cell>
          <cell r="K1975">
            <v>35148.46</v>
          </cell>
          <cell r="L1975">
            <v>42.18</v>
          </cell>
        </row>
        <row r="1976">
          <cell r="A1976" t="str">
            <v>O&amp;M</v>
          </cell>
          <cell r="C1976">
            <v>21185</v>
          </cell>
          <cell r="D1976" t="str">
            <v>21185</v>
          </cell>
          <cell r="E1976" t="str">
            <v>Account Management</v>
          </cell>
          <cell r="H1976" t="str">
            <v>120</v>
          </cell>
          <cell r="I1976" t="str">
            <v>LT</v>
          </cell>
          <cell r="J1976">
            <v>142537.44</v>
          </cell>
          <cell r="K1976">
            <v>51877.37</v>
          </cell>
        </row>
        <row r="1977">
          <cell r="A1977" t="str">
            <v>O&amp;M</v>
          </cell>
          <cell r="C1977">
            <v>21185</v>
          </cell>
          <cell r="D1977" t="str">
            <v>21185</v>
          </cell>
          <cell r="E1977" t="str">
            <v>Account Management</v>
          </cell>
          <cell r="H1977" t="str">
            <v>120</v>
          </cell>
          <cell r="I1977" t="str">
            <v>OT</v>
          </cell>
          <cell r="J1977">
            <v>6998.35</v>
          </cell>
          <cell r="K1977">
            <v>7668.42</v>
          </cell>
          <cell r="L1977">
            <v>4422.1400000000003</v>
          </cell>
        </row>
        <row r="1978">
          <cell r="A1978" t="str">
            <v>O&amp;M</v>
          </cell>
          <cell r="C1978">
            <v>21185</v>
          </cell>
          <cell r="D1978" t="str">
            <v>21185</v>
          </cell>
          <cell r="E1978" t="str">
            <v>Account Management</v>
          </cell>
          <cell r="H1978" t="str">
            <v>120</v>
          </cell>
          <cell r="I1978" t="str">
            <v>TT</v>
          </cell>
          <cell r="J1978">
            <v>246.4</v>
          </cell>
          <cell r="K1978">
            <v>407.25</v>
          </cell>
        </row>
        <row r="1979">
          <cell r="A1979" t="str">
            <v>O&amp;M</v>
          </cell>
          <cell r="C1979">
            <v>21190</v>
          </cell>
          <cell r="D1979" t="str">
            <v>21190</v>
          </cell>
          <cell r="E1979" t="str">
            <v>Billing Services &amp; Meter Reading</v>
          </cell>
          <cell r="H1979" t="str">
            <v>120</v>
          </cell>
          <cell r="I1979" t="str">
            <v>BT</v>
          </cell>
        </row>
        <row r="1980">
          <cell r="A1980" t="str">
            <v>O&amp;M</v>
          </cell>
          <cell r="C1980">
            <v>21190</v>
          </cell>
          <cell r="D1980" t="str">
            <v>21190</v>
          </cell>
          <cell r="E1980" t="str">
            <v>Volume South</v>
          </cell>
          <cell r="H1980" t="str">
            <v>120</v>
          </cell>
          <cell r="I1980" t="str">
            <v>BT</v>
          </cell>
          <cell r="J1980">
            <v>58516.76</v>
          </cell>
          <cell r="K1980">
            <v>77920.11</v>
          </cell>
          <cell r="L1980">
            <v>-7338</v>
          </cell>
        </row>
        <row r="1981">
          <cell r="A1981" t="str">
            <v>O&amp;M</v>
          </cell>
          <cell r="C1981">
            <v>21190</v>
          </cell>
          <cell r="D1981" t="str">
            <v>21190</v>
          </cell>
          <cell r="E1981" t="str">
            <v>Volume South</v>
          </cell>
          <cell r="H1981" t="str">
            <v>120</v>
          </cell>
          <cell r="I1981" t="str">
            <v>IT</v>
          </cell>
          <cell r="J1981">
            <v>18900.169999999998</v>
          </cell>
          <cell r="K1981">
            <v>4575.8</v>
          </cell>
          <cell r="L1981">
            <v>-6741.82</v>
          </cell>
        </row>
        <row r="1982">
          <cell r="A1982" t="str">
            <v>O&amp;M</v>
          </cell>
          <cell r="C1982">
            <v>21190</v>
          </cell>
          <cell r="D1982" t="str">
            <v>21190</v>
          </cell>
          <cell r="E1982" t="str">
            <v>Billing Services &amp; Meter Reading</v>
          </cell>
          <cell r="H1982" t="str">
            <v>120</v>
          </cell>
          <cell r="I1982" t="str">
            <v>LT</v>
          </cell>
        </row>
        <row r="1983">
          <cell r="A1983" t="str">
            <v>O&amp;M</v>
          </cell>
          <cell r="C1983">
            <v>21190</v>
          </cell>
          <cell r="D1983" t="str">
            <v>21190</v>
          </cell>
          <cell r="E1983" t="str">
            <v>Volume South</v>
          </cell>
          <cell r="H1983" t="str">
            <v>120</v>
          </cell>
          <cell r="I1983" t="str">
            <v>LT</v>
          </cell>
          <cell r="J1983">
            <v>172329.1</v>
          </cell>
          <cell r="K1983">
            <v>212141.64</v>
          </cell>
          <cell r="L1983">
            <v>-67934.740000000005</v>
          </cell>
          <cell r="M1983">
            <v>512.46</v>
          </cell>
        </row>
        <row r="1984">
          <cell r="A1984" t="str">
            <v>O&amp;M</v>
          </cell>
          <cell r="C1984">
            <v>21190</v>
          </cell>
          <cell r="D1984" t="str">
            <v>21190</v>
          </cell>
          <cell r="E1984" t="str">
            <v>Volume South</v>
          </cell>
          <cell r="H1984" t="str">
            <v>120</v>
          </cell>
          <cell r="I1984" t="str">
            <v>OT</v>
          </cell>
          <cell r="J1984">
            <v>1715.82</v>
          </cell>
          <cell r="K1984">
            <v>2243.9699999999998</v>
          </cell>
        </row>
        <row r="1985">
          <cell r="A1985" t="str">
            <v>O&amp;M</v>
          </cell>
          <cell r="C1985">
            <v>21190</v>
          </cell>
          <cell r="D1985" t="str">
            <v>21190</v>
          </cell>
          <cell r="E1985" t="str">
            <v>Volume South</v>
          </cell>
          <cell r="H1985" t="str">
            <v>120</v>
          </cell>
          <cell r="I1985" t="str">
            <v>TT</v>
          </cell>
          <cell r="J1985">
            <v>5614.5</v>
          </cell>
          <cell r="K1985">
            <v>5573.75</v>
          </cell>
        </row>
        <row r="1986">
          <cell r="A1986" t="str">
            <v>O&amp;M</v>
          </cell>
          <cell r="C1986">
            <v>21195</v>
          </cell>
          <cell r="D1986" t="str">
            <v>21195</v>
          </cell>
          <cell r="E1986" t="str">
            <v>South Strategic</v>
          </cell>
          <cell r="H1986" t="str">
            <v>120</v>
          </cell>
          <cell r="I1986" t="str">
            <v>BT</v>
          </cell>
          <cell r="J1986">
            <v>0</v>
          </cell>
          <cell r="L1986">
            <v>-22765.4</v>
          </cell>
        </row>
        <row r="1987">
          <cell r="A1987" t="str">
            <v>O&amp;M</v>
          </cell>
          <cell r="C1987">
            <v>21195</v>
          </cell>
          <cell r="D1987" t="str">
            <v>21195</v>
          </cell>
          <cell r="E1987" t="str">
            <v>South Strategic</v>
          </cell>
          <cell r="H1987" t="str">
            <v>120</v>
          </cell>
          <cell r="I1987" t="str">
            <v>IT</v>
          </cell>
          <cell r="J1987">
            <v>17723</v>
          </cell>
        </row>
        <row r="1988">
          <cell r="A1988" t="str">
            <v>O&amp;M</v>
          </cell>
          <cell r="C1988">
            <v>21195</v>
          </cell>
          <cell r="D1988" t="str">
            <v>21195</v>
          </cell>
          <cell r="E1988" t="str">
            <v>South Strategic</v>
          </cell>
          <cell r="H1988" t="str">
            <v>120</v>
          </cell>
          <cell r="I1988" t="str">
            <v>LT</v>
          </cell>
          <cell r="J1988">
            <v>0</v>
          </cell>
        </row>
        <row r="1989">
          <cell r="A1989" t="str">
            <v>O&amp;M</v>
          </cell>
          <cell r="B1989" t="str">
            <v>Barsamian, Peter A</v>
          </cell>
          <cell r="C1989">
            <v>21200</v>
          </cell>
          <cell r="D1989" t="str">
            <v>21200</v>
          </cell>
          <cell r="E1989" t="str">
            <v>Strategic Metrowest</v>
          </cell>
          <cell r="F1989" t="str">
            <v>Customer Care</v>
          </cell>
          <cell r="G1989" t="str">
            <v>Strategic Metrowest</v>
          </cell>
          <cell r="H1989" t="str">
            <v>120</v>
          </cell>
          <cell r="I1989" t="str">
            <v>BT</v>
          </cell>
          <cell r="J1989">
            <v>80221.69</v>
          </cell>
          <cell r="K1989">
            <v>90774.56</v>
          </cell>
          <cell r="L1989">
            <v>-15417.31</v>
          </cell>
          <cell r="M1989">
            <v>11280</v>
          </cell>
        </row>
        <row r="1990">
          <cell r="A1990" t="str">
            <v>O&amp;M</v>
          </cell>
          <cell r="B1990" t="str">
            <v>Barsamian, Peter A</v>
          </cell>
          <cell r="C1990">
            <v>21200</v>
          </cell>
          <cell r="D1990" t="str">
            <v>21200</v>
          </cell>
          <cell r="E1990" t="str">
            <v>Tech Center</v>
          </cell>
          <cell r="F1990" t="str">
            <v>Customer Care</v>
          </cell>
          <cell r="G1990" t="str">
            <v>Strategic Metrowest</v>
          </cell>
          <cell r="H1990" t="str">
            <v>120</v>
          </cell>
          <cell r="I1990" t="str">
            <v>BT</v>
          </cell>
        </row>
        <row r="1991">
          <cell r="A1991" t="str">
            <v>O&amp;M</v>
          </cell>
          <cell r="B1991" t="str">
            <v>Barsamian, Peter A</v>
          </cell>
          <cell r="C1991">
            <v>21200</v>
          </cell>
          <cell r="D1991" t="str">
            <v>21200</v>
          </cell>
          <cell r="E1991" t="str">
            <v>Strategic Metrowest</v>
          </cell>
          <cell r="F1991" t="str">
            <v>Customer Care</v>
          </cell>
          <cell r="G1991" t="str">
            <v>Strategic Metrowest</v>
          </cell>
          <cell r="H1991" t="str">
            <v>120</v>
          </cell>
          <cell r="I1991" t="str">
            <v>IT</v>
          </cell>
          <cell r="J1991">
            <v>23487.16</v>
          </cell>
          <cell r="K1991">
            <v>9529.2199999999993</v>
          </cell>
          <cell r="L1991">
            <v>1493.86</v>
          </cell>
        </row>
        <row r="1992">
          <cell r="A1992" t="str">
            <v>O&amp;M</v>
          </cell>
          <cell r="B1992" t="str">
            <v>Barsamian, Peter A</v>
          </cell>
          <cell r="C1992">
            <v>21200</v>
          </cell>
          <cell r="D1992" t="str">
            <v>21200</v>
          </cell>
          <cell r="E1992" t="str">
            <v>Tech Center</v>
          </cell>
          <cell r="F1992" t="str">
            <v>Customer Care</v>
          </cell>
          <cell r="G1992" t="str">
            <v>Strategic Metrowest</v>
          </cell>
          <cell r="H1992" t="str">
            <v>120</v>
          </cell>
          <cell r="I1992" t="str">
            <v>IT</v>
          </cell>
        </row>
        <row r="1993">
          <cell r="A1993" t="str">
            <v>O&amp;M</v>
          </cell>
          <cell r="B1993" t="str">
            <v>Barsamian, Peter A</v>
          </cell>
          <cell r="C1993">
            <v>21200</v>
          </cell>
          <cell r="D1993" t="str">
            <v>21200</v>
          </cell>
          <cell r="E1993" t="str">
            <v>Strategic Metrowest</v>
          </cell>
          <cell r="F1993" t="str">
            <v>Customer Care</v>
          </cell>
          <cell r="G1993" t="str">
            <v>Strategic Metrowest</v>
          </cell>
          <cell r="H1993" t="str">
            <v>120</v>
          </cell>
          <cell r="I1993" t="str">
            <v>LT</v>
          </cell>
          <cell r="J1993">
            <v>228696.9</v>
          </cell>
          <cell r="K1993">
            <v>238246.39999999999</v>
          </cell>
          <cell r="L1993">
            <v>-39336.660000000003</v>
          </cell>
          <cell r="M1993">
            <v>-3017.04</v>
          </cell>
        </row>
        <row r="1994">
          <cell r="A1994" t="str">
            <v>O&amp;M</v>
          </cell>
          <cell r="B1994" t="str">
            <v>Barsamian, Peter A</v>
          </cell>
          <cell r="C1994">
            <v>21200</v>
          </cell>
          <cell r="D1994" t="str">
            <v>21200</v>
          </cell>
          <cell r="E1994" t="str">
            <v>Tech Center</v>
          </cell>
          <cell r="F1994" t="str">
            <v>Customer Care</v>
          </cell>
          <cell r="G1994" t="str">
            <v>Strategic Metrowest</v>
          </cell>
          <cell r="H1994" t="str">
            <v>120</v>
          </cell>
          <cell r="I1994" t="str">
            <v>LT</v>
          </cell>
          <cell r="M1994">
            <v>-147.87</v>
          </cell>
        </row>
        <row r="1995">
          <cell r="A1995" t="str">
            <v>O&amp;M</v>
          </cell>
          <cell r="B1995" t="str">
            <v>Barsamian, Peter A</v>
          </cell>
          <cell r="C1995">
            <v>21200</v>
          </cell>
          <cell r="D1995" t="str">
            <v>21200</v>
          </cell>
          <cell r="E1995" t="str">
            <v>Strategic Metrowest</v>
          </cell>
          <cell r="F1995" t="str">
            <v>Customer Care</v>
          </cell>
          <cell r="G1995" t="str">
            <v>Strategic Metrowest</v>
          </cell>
          <cell r="H1995" t="str">
            <v>120</v>
          </cell>
          <cell r="I1995" t="str">
            <v>OT</v>
          </cell>
          <cell r="J1995">
            <v>13315.83</v>
          </cell>
          <cell r="K1995">
            <v>15891.34</v>
          </cell>
          <cell r="L1995">
            <v>5915.52</v>
          </cell>
        </row>
        <row r="1996">
          <cell r="A1996" t="str">
            <v>O&amp;M</v>
          </cell>
          <cell r="B1996" t="str">
            <v>Allain,David G</v>
          </cell>
          <cell r="C1996">
            <v>21205</v>
          </cell>
          <cell r="D1996" t="str">
            <v>21205</v>
          </cell>
          <cell r="E1996" t="str">
            <v>C &amp; I Sales</v>
          </cell>
          <cell r="F1996" t="str">
            <v>Gas Operations</v>
          </cell>
          <cell r="G1996" t="str">
            <v>C &amp; I Sales</v>
          </cell>
          <cell r="H1996" t="str">
            <v>120</v>
          </cell>
          <cell r="I1996" t="str">
            <v>BT</v>
          </cell>
          <cell r="L1996">
            <v>23830.35</v>
          </cell>
        </row>
        <row r="1997">
          <cell r="A1997" t="str">
            <v>O&amp;M</v>
          </cell>
          <cell r="B1997" t="str">
            <v>Allain,David G</v>
          </cell>
          <cell r="C1997">
            <v>21205</v>
          </cell>
          <cell r="D1997" t="str">
            <v>21205</v>
          </cell>
          <cell r="E1997" t="str">
            <v>Volume Metrowest</v>
          </cell>
          <cell r="F1997" t="str">
            <v>Gas Operations</v>
          </cell>
          <cell r="G1997" t="str">
            <v>C &amp; I Sales</v>
          </cell>
          <cell r="H1997" t="str">
            <v>120</v>
          </cell>
          <cell r="I1997" t="str">
            <v>BT</v>
          </cell>
          <cell r="J1997">
            <v>8848.91</v>
          </cell>
          <cell r="K1997">
            <v>12509.81</v>
          </cell>
        </row>
        <row r="1998">
          <cell r="A1998" t="str">
            <v>O&amp;M</v>
          </cell>
          <cell r="B1998" t="str">
            <v>Allain,David G</v>
          </cell>
          <cell r="C1998">
            <v>21205</v>
          </cell>
          <cell r="D1998" t="str">
            <v>21205</v>
          </cell>
          <cell r="E1998" t="str">
            <v>C &amp; I Sales</v>
          </cell>
          <cell r="F1998" t="str">
            <v>Gas Operations</v>
          </cell>
          <cell r="G1998" t="str">
            <v>C &amp; I Sales</v>
          </cell>
          <cell r="H1998" t="str">
            <v>120</v>
          </cell>
          <cell r="I1998" t="str">
            <v>IT</v>
          </cell>
          <cell r="L1998">
            <v>23722.67</v>
          </cell>
        </row>
        <row r="1999">
          <cell r="A1999" t="str">
            <v>O&amp;M</v>
          </cell>
          <cell r="B1999" t="str">
            <v>Allain,David G</v>
          </cell>
          <cell r="C1999">
            <v>21205</v>
          </cell>
          <cell r="D1999" t="str">
            <v>21205</v>
          </cell>
          <cell r="E1999" t="str">
            <v>Volume Metrowest</v>
          </cell>
          <cell r="F1999" t="str">
            <v>Gas Operations</v>
          </cell>
          <cell r="G1999" t="str">
            <v>C &amp; I Sales</v>
          </cell>
          <cell r="H1999" t="str">
            <v>120</v>
          </cell>
          <cell r="I1999" t="str">
            <v>IT</v>
          </cell>
          <cell r="J1999">
            <v>3914.04</v>
          </cell>
          <cell r="K1999">
            <v>523</v>
          </cell>
        </row>
        <row r="2000">
          <cell r="A2000" t="str">
            <v>O&amp;M</v>
          </cell>
          <cell r="B2000" t="str">
            <v>Allain,David G</v>
          </cell>
          <cell r="C2000">
            <v>21205</v>
          </cell>
          <cell r="D2000" t="str">
            <v>21205</v>
          </cell>
          <cell r="E2000" t="str">
            <v>C &amp; I Sales</v>
          </cell>
          <cell r="F2000" t="str">
            <v>Gas Operations</v>
          </cell>
          <cell r="G2000" t="str">
            <v>C &amp; I Sales</v>
          </cell>
          <cell r="H2000" t="str">
            <v>120</v>
          </cell>
          <cell r="I2000" t="str">
            <v>LT</v>
          </cell>
          <cell r="L2000">
            <v>67103.53</v>
          </cell>
        </row>
        <row r="2001">
          <cell r="A2001" t="str">
            <v>O&amp;M</v>
          </cell>
          <cell r="B2001" t="str">
            <v>Allain,David G</v>
          </cell>
          <cell r="C2001">
            <v>21205</v>
          </cell>
          <cell r="D2001" t="str">
            <v>21205</v>
          </cell>
          <cell r="E2001" t="str">
            <v>Volume Metrowest</v>
          </cell>
          <cell r="F2001" t="str">
            <v>Gas Operations</v>
          </cell>
          <cell r="G2001" t="str">
            <v>C &amp; I Sales</v>
          </cell>
          <cell r="H2001" t="str">
            <v>120</v>
          </cell>
          <cell r="I2001" t="str">
            <v>LT</v>
          </cell>
          <cell r="J2001">
            <v>26649.48</v>
          </cell>
          <cell r="K2001">
            <v>24152.32</v>
          </cell>
          <cell r="M2001">
            <v>-3658.55</v>
          </cell>
        </row>
        <row r="2002">
          <cell r="A2002" t="str">
            <v>O&amp;M</v>
          </cell>
          <cell r="B2002" t="str">
            <v>Allain,David G</v>
          </cell>
          <cell r="C2002">
            <v>21205</v>
          </cell>
          <cell r="D2002" t="str">
            <v>21205</v>
          </cell>
          <cell r="E2002" t="str">
            <v>C &amp; I Sales</v>
          </cell>
          <cell r="F2002" t="str">
            <v>Gas Operations</v>
          </cell>
          <cell r="G2002" t="str">
            <v>C &amp; I Sales</v>
          </cell>
          <cell r="H2002" t="str">
            <v>120</v>
          </cell>
          <cell r="I2002" t="str">
            <v>MT</v>
          </cell>
          <cell r="L2002">
            <v>785</v>
          </cell>
        </row>
        <row r="2003">
          <cell r="A2003" t="str">
            <v>O&amp;M</v>
          </cell>
          <cell r="B2003" t="str">
            <v>Allain,David G</v>
          </cell>
          <cell r="C2003">
            <v>21205</v>
          </cell>
          <cell r="D2003" t="str">
            <v>21205</v>
          </cell>
          <cell r="E2003" t="str">
            <v>C &amp; I Sales</v>
          </cell>
          <cell r="F2003" t="str">
            <v>Gas Operations</v>
          </cell>
          <cell r="G2003" t="str">
            <v>C &amp; I Sales</v>
          </cell>
          <cell r="H2003" t="str">
            <v>120</v>
          </cell>
          <cell r="I2003" t="str">
            <v>OT</v>
          </cell>
          <cell r="L2003">
            <v>-1763.38</v>
          </cell>
        </row>
        <row r="2004">
          <cell r="A2004" t="str">
            <v>O&amp;M</v>
          </cell>
          <cell r="B2004" t="str">
            <v>Allain,David G</v>
          </cell>
          <cell r="C2004">
            <v>21205</v>
          </cell>
          <cell r="D2004" t="str">
            <v>21205</v>
          </cell>
          <cell r="E2004" t="str">
            <v>Volume Metrowest</v>
          </cell>
          <cell r="F2004" t="str">
            <v>Gas Operations</v>
          </cell>
          <cell r="G2004" t="str">
            <v>C &amp; I Sales</v>
          </cell>
          <cell r="H2004" t="str">
            <v>120</v>
          </cell>
          <cell r="I2004" t="str">
            <v>OT</v>
          </cell>
          <cell r="J2004">
            <v>763.73</v>
          </cell>
          <cell r="K2004">
            <v>450</v>
          </cell>
        </row>
        <row r="2005">
          <cell r="A2005" t="str">
            <v>O&amp;M</v>
          </cell>
          <cell r="B2005" t="str">
            <v>Allain,David G</v>
          </cell>
          <cell r="C2005">
            <v>21205</v>
          </cell>
          <cell r="D2005" t="str">
            <v>21205</v>
          </cell>
          <cell r="E2005" t="str">
            <v>Volume Metrowest</v>
          </cell>
          <cell r="F2005" t="str">
            <v>Gas Operations</v>
          </cell>
          <cell r="G2005" t="str">
            <v>C &amp; I Sales</v>
          </cell>
          <cell r="H2005" t="str">
            <v>120</v>
          </cell>
          <cell r="I2005" t="str">
            <v>TT</v>
          </cell>
          <cell r="K2005">
            <v>2730.67</v>
          </cell>
        </row>
        <row r="2006">
          <cell r="A2006" t="str">
            <v>O&amp;M</v>
          </cell>
          <cell r="B2006" t="str">
            <v>Barsamian, Peter A</v>
          </cell>
          <cell r="C2006">
            <v>21210</v>
          </cell>
          <cell r="D2006" t="str">
            <v>21210</v>
          </cell>
          <cell r="E2006" t="str">
            <v>Electric Accounts</v>
          </cell>
          <cell r="F2006" t="str">
            <v>Customer Care</v>
          </cell>
          <cell r="G2006" t="str">
            <v>Electric Accounts</v>
          </cell>
          <cell r="H2006" t="str">
            <v>120</v>
          </cell>
          <cell r="I2006" t="str">
            <v>BT</v>
          </cell>
          <cell r="L2006">
            <v>120761.88</v>
          </cell>
        </row>
        <row r="2007">
          <cell r="A2007" t="str">
            <v>O&amp;M</v>
          </cell>
          <cell r="B2007" t="str">
            <v>Barsamian, Peter A</v>
          </cell>
          <cell r="C2007">
            <v>21210</v>
          </cell>
          <cell r="D2007" t="str">
            <v>21210</v>
          </cell>
          <cell r="E2007" t="str">
            <v>Metroeast Strategic</v>
          </cell>
          <cell r="F2007" t="str">
            <v>Customer Care</v>
          </cell>
          <cell r="G2007" t="str">
            <v>Electric Accounts</v>
          </cell>
          <cell r="H2007" t="str">
            <v>120</v>
          </cell>
          <cell r="I2007" t="str">
            <v>BT</v>
          </cell>
          <cell r="J2007">
            <v>212443.59</v>
          </cell>
          <cell r="K2007">
            <v>75474.97</v>
          </cell>
        </row>
        <row r="2008">
          <cell r="A2008" t="str">
            <v>CAP</v>
          </cell>
          <cell r="B2008" t="str">
            <v>Barsamian, Peter A</v>
          </cell>
          <cell r="C2008">
            <v>21210</v>
          </cell>
          <cell r="D2008" t="str">
            <v>21210</v>
          </cell>
          <cell r="E2008" t="str">
            <v>Electric Accounts</v>
          </cell>
          <cell r="F2008" t="str">
            <v>Customer Care</v>
          </cell>
          <cell r="G2008" t="str">
            <v>Electric Accounts</v>
          </cell>
          <cell r="H2008" t="str">
            <v>120</v>
          </cell>
          <cell r="I2008" t="str">
            <v>CI</v>
          </cell>
          <cell r="L2008">
            <v>0</v>
          </cell>
        </row>
        <row r="2009">
          <cell r="A2009" t="str">
            <v>O&amp;M</v>
          </cell>
          <cell r="B2009" t="str">
            <v>Barsamian, Peter A</v>
          </cell>
          <cell r="C2009">
            <v>21210</v>
          </cell>
          <cell r="D2009" t="str">
            <v>21210</v>
          </cell>
          <cell r="E2009" t="str">
            <v>Electric Accounts</v>
          </cell>
          <cell r="F2009" t="str">
            <v>Customer Care</v>
          </cell>
          <cell r="G2009" t="str">
            <v>Electric Accounts</v>
          </cell>
          <cell r="H2009" t="str">
            <v>120</v>
          </cell>
          <cell r="I2009" t="str">
            <v>IT</v>
          </cell>
          <cell r="L2009">
            <v>27842.83</v>
          </cell>
        </row>
        <row r="2010">
          <cell r="A2010" t="str">
            <v>O&amp;M</v>
          </cell>
          <cell r="B2010" t="str">
            <v>Barsamian, Peter A</v>
          </cell>
          <cell r="C2010">
            <v>21210</v>
          </cell>
          <cell r="D2010" t="str">
            <v>21210</v>
          </cell>
          <cell r="E2010" t="str">
            <v>Metroeast Strategic</v>
          </cell>
          <cell r="F2010" t="str">
            <v>Customer Care</v>
          </cell>
          <cell r="G2010" t="str">
            <v>Electric Accounts</v>
          </cell>
          <cell r="H2010" t="str">
            <v>120</v>
          </cell>
          <cell r="I2010" t="str">
            <v>IT</v>
          </cell>
          <cell r="J2010">
            <v>61118.52</v>
          </cell>
          <cell r="K2010">
            <v>30680.68</v>
          </cell>
          <cell r="M2010">
            <v>2830.64</v>
          </cell>
        </row>
        <row r="2011">
          <cell r="A2011" t="str">
            <v>O&amp;M</v>
          </cell>
          <cell r="B2011" t="str">
            <v>Barsamian, Peter A</v>
          </cell>
          <cell r="C2011">
            <v>21210</v>
          </cell>
          <cell r="D2011" t="str">
            <v>21210</v>
          </cell>
          <cell r="E2011" t="str">
            <v>Electric Accounts</v>
          </cell>
          <cell r="F2011" t="str">
            <v>Customer Care</v>
          </cell>
          <cell r="G2011" t="str">
            <v>Electric Accounts</v>
          </cell>
          <cell r="H2011" t="str">
            <v>120</v>
          </cell>
          <cell r="I2011" t="str">
            <v>LT</v>
          </cell>
          <cell r="L2011">
            <v>344625.15</v>
          </cell>
        </row>
        <row r="2012">
          <cell r="A2012" t="str">
            <v>O&amp;M</v>
          </cell>
          <cell r="B2012" t="str">
            <v>Barsamian, Peter A</v>
          </cell>
          <cell r="C2012">
            <v>21210</v>
          </cell>
          <cell r="D2012" t="str">
            <v>21210</v>
          </cell>
          <cell r="E2012" t="str">
            <v>Metroeast Strategic</v>
          </cell>
          <cell r="F2012" t="str">
            <v>Customer Care</v>
          </cell>
          <cell r="G2012" t="str">
            <v>Electric Accounts</v>
          </cell>
          <cell r="H2012" t="str">
            <v>120</v>
          </cell>
          <cell r="I2012" t="str">
            <v>LT</v>
          </cell>
          <cell r="J2012">
            <v>611572.17000000004</v>
          </cell>
          <cell r="K2012">
            <v>200199.76</v>
          </cell>
        </row>
        <row r="2013">
          <cell r="A2013" t="str">
            <v>O&amp;M</v>
          </cell>
          <cell r="B2013" t="str">
            <v>Barsamian, Peter A</v>
          </cell>
          <cell r="C2013">
            <v>21210</v>
          </cell>
          <cell r="D2013" t="str">
            <v>21210</v>
          </cell>
          <cell r="E2013" t="str">
            <v>Electric Accounts</v>
          </cell>
          <cell r="F2013" t="str">
            <v>Customer Care</v>
          </cell>
          <cell r="G2013" t="str">
            <v>Electric Accounts</v>
          </cell>
          <cell r="H2013" t="str">
            <v>120</v>
          </cell>
          <cell r="I2013" t="str">
            <v>OT</v>
          </cell>
          <cell r="L2013">
            <v>40720.379999999997</v>
          </cell>
          <cell r="M2013">
            <v>114.5</v>
          </cell>
        </row>
        <row r="2014">
          <cell r="A2014" t="str">
            <v>O&amp;M</v>
          </cell>
          <cell r="B2014" t="str">
            <v>Barsamian, Peter A</v>
          </cell>
          <cell r="C2014">
            <v>21210</v>
          </cell>
          <cell r="D2014" t="str">
            <v>21210</v>
          </cell>
          <cell r="E2014" t="str">
            <v>Metroeast Strategic</v>
          </cell>
          <cell r="F2014" t="str">
            <v>Customer Care</v>
          </cell>
          <cell r="G2014" t="str">
            <v>Electric Accounts</v>
          </cell>
          <cell r="H2014" t="str">
            <v>120</v>
          </cell>
          <cell r="I2014" t="str">
            <v>OT</v>
          </cell>
          <cell r="J2014">
            <v>46993.84</v>
          </cell>
          <cell r="K2014">
            <v>54651.57</v>
          </cell>
        </row>
        <row r="2015">
          <cell r="A2015" t="str">
            <v>O&amp;M</v>
          </cell>
          <cell r="B2015" t="str">
            <v>Barsamian, Peter A</v>
          </cell>
          <cell r="C2015">
            <v>21210</v>
          </cell>
          <cell r="D2015" t="str">
            <v>21210</v>
          </cell>
          <cell r="E2015" t="str">
            <v>Electric Accounts</v>
          </cell>
          <cell r="F2015" t="str">
            <v>Customer Care</v>
          </cell>
          <cell r="G2015" t="str">
            <v>Electric Accounts</v>
          </cell>
          <cell r="H2015" t="str">
            <v>120</v>
          </cell>
          <cell r="I2015" t="str">
            <v>TT</v>
          </cell>
        </row>
        <row r="2016">
          <cell r="A2016" t="str">
            <v>O&amp;M</v>
          </cell>
          <cell r="B2016" t="str">
            <v>Barsamian, Peter A</v>
          </cell>
          <cell r="C2016">
            <v>21210</v>
          </cell>
          <cell r="D2016" t="str">
            <v>21210</v>
          </cell>
          <cell r="E2016" t="str">
            <v>Metroeast Strategic</v>
          </cell>
          <cell r="F2016" t="str">
            <v>Customer Care</v>
          </cell>
          <cell r="G2016" t="str">
            <v>Electric Accounts</v>
          </cell>
          <cell r="H2016" t="str">
            <v>120</v>
          </cell>
          <cell r="I2016" t="str">
            <v>TT</v>
          </cell>
          <cell r="J2016">
            <v>-125.81</v>
          </cell>
          <cell r="K2016">
            <v>218.89</v>
          </cell>
        </row>
        <row r="2017">
          <cell r="A2017" t="str">
            <v>O&amp;M</v>
          </cell>
          <cell r="C2017">
            <v>21215</v>
          </cell>
          <cell r="D2017" t="str">
            <v>21215</v>
          </cell>
          <cell r="E2017" t="str">
            <v>Supplier Services</v>
          </cell>
          <cell r="H2017" t="str">
            <v>120</v>
          </cell>
          <cell r="I2017" t="str">
            <v>BT</v>
          </cell>
        </row>
        <row r="2018">
          <cell r="A2018" t="str">
            <v>O&amp;M</v>
          </cell>
          <cell r="C2018">
            <v>21215</v>
          </cell>
          <cell r="D2018" t="str">
            <v>21215</v>
          </cell>
          <cell r="E2018" t="str">
            <v>Volume Metroeast 1</v>
          </cell>
          <cell r="H2018" t="str">
            <v>120</v>
          </cell>
          <cell r="I2018" t="str">
            <v>BT</v>
          </cell>
          <cell r="J2018">
            <v>209165.55</v>
          </cell>
          <cell r="K2018">
            <v>99475.75</v>
          </cell>
        </row>
        <row r="2019">
          <cell r="A2019" t="str">
            <v>O&amp;M</v>
          </cell>
          <cell r="C2019">
            <v>21215</v>
          </cell>
          <cell r="D2019" t="str">
            <v>21215</v>
          </cell>
          <cell r="E2019" t="str">
            <v>Volume Metroeast 1</v>
          </cell>
          <cell r="H2019" t="str">
            <v>120</v>
          </cell>
          <cell r="I2019" t="str">
            <v>IT</v>
          </cell>
          <cell r="J2019">
            <v>37616.07</v>
          </cell>
          <cell r="K2019">
            <v>13897.68</v>
          </cell>
          <cell r="L2019">
            <v>0</v>
          </cell>
        </row>
        <row r="2020">
          <cell r="A2020" t="str">
            <v>O&amp;M</v>
          </cell>
          <cell r="C2020">
            <v>21215</v>
          </cell>
          <cell r="D2020" t="str">
            <v>21215</v>
          </cell>
          <cell r="E2020" t="str">
            <v>Supplier Services</v>
          </cell>
          <cell r="H2020" t="str">
            <v>120</v>
          </cell>
          <cell r="I2020" t="str">
            <v>LT</v>
          </cell>
        </row>
        <row r="2021">
          <cell r="A2021" t="str">
            <v>O&amp;M</v>
          </cell>
          <cell r="C2021">
            <v>21215</v>
          </cell>
          <cell r="D2021" t="str">
            <v>21215</v>
          </cell>
          <cell r="E2021" t="str">
            <v>Volume Metroeast 1</v>
          </cell>
          <cell r="H2021" t="str">
            <v>120</v>
          </cell>
          <cell r="I2021" t="str">
            <v>LT</v>
          </cell>
          <cell r="J2021">
            <v>593960.4</v>
          </cell>
          <cell r="K2021">
            <v>287748.83</v>
          </cell>
        </row>
        <row r="2022">
          <cell r="A2022" t="str">
            <v>O&amp;M</v>
          </cell>
          <cell r="C2022">
            <v>21215</v>
          </cell>
          <cell r="D2022" t="str">
            <v>21215</v>
          </cell>
          <cell r="E2022" t="str">
            <v>Volume Metroeast 1</v>
          </cell>
          <cell r="H2022" t="str">
            <v>120</v>
          </cell>
          <cell r="I2022" t="str">
            <v>MT</v>
          </cell>
          <cell r="J2022">
            <v>124.75</v>
          </cell>
        </row>
        <row r="2023">
          <cell r="A2023" t="str">
            <v>O&amp;M</v>
          </cell>
          <cell r="C2023">
            <v>21215</v>
          </cell>
          <cell r="D2023" t="str">
            <v>21215</v>
          </cell>
          <cell r="E2023" t="str">
            <v>Volume Metroeast 1</v>
          </cell>
          <cell r="H2023" t="str">
            <v>120</v>
          </cell>
          <cell r="I2023" t="str">
            <v>OT</v>
          </cell>
          <cell r="J2023">
            <v>52940.86</v>
          </cell>
          <cell r="K2023">
            <v>34525.78</v>
          </cell>
          <cell r="L2023">
            <v>0</v>
          </cell>
        </row>
        <row r="2024">
          <cell r="A2024" t="str">
            <v>O&amp;M</v>
          </cell>
          <cell r="C2024">
            <v>21215</v>
          </cell>
          <cell r="D2024" t="str">
            <v>21215</v>
          </cell>
          <cell r="E2024" t="str">
            <v>Volume Metroeast 1</v>
          </cell>
          <cell r="H2024" t="str">
            <v>120</v>
          </cell>
          <cell r="I2024" t="str">
            <v>TT</v>
          </cell>
          <cell r="J2024">
            <v>31124.99</v>
          </cell>
          <cell r="K2024">
            <v>6219.68</v>
          </cell>
        </row>
        <row r="2025">
          <cell r="A2025" t="str">
            <v>O&amp;M</v>
          </cell>
          <cell r="C2025">
            <v>21220</v>
          </cell>
          <cell r="D2025" t="str">
            <v>21220</v>
          </cell>
          <cell r="E2025" t="str">
            <v>Volume Metroeast 2</v>
          </cell>
          <cell r="H2025" t="str">
            <v>120</v>
          </cell>
          <cell r="I2025" t="str">
            <v>BT</v>
          </cell>
          <cell r="J2025">
            <v>173664.93</v>
          </cell>
          <cell r="K2025">
            <v>96741.04</v>
          </cell>
          <cell r="M2025">
            <v>3125.87</v>
          </cell>
        </row>
        <row r="2026">
          <cell r="A2026" t="str">
            <v>O&amp;M</v>
          </cell>
          <cell r="C2026">
            <v>21220</v>
          </cell>
          <cell r="D2026" t="str">
            <v>21220</v>
          </cell>
          <cell r="E2026" t="str">
            <v>Volume Metroeast 2</v>
          </cell>
          <cell r="H2026" t="str">
            <v>120</v>
          </cell>
          <cell r="I2026" t="str">
            <v>IT</v>
          </cell>
          <cell r="J2026">
            <v>31823.64</v>
          </cell>
          <cell r="K2026">
            <v>9150.68</v>
          </cell>
          <cell r="L2026">
            <v>-7.75</v>
          </cell>
          <cell r="M2026">
            <v>7300.3</v>
          </cell>
        </row>
        <row r="2027">
          <cell r="A2027" t="str">
            <v>O&amp;M</v>
          </cell>
          <cell r="C2027">
            <v>21220</v>
          </cell>
          <cell r="D2027" t="str">
            <v>21220</v>
          </cell>
          <cell r="E2027" t="str">
            <v>Volume Metroeast 2</v>
          </cell>
          <cell r="H2027" t="str">
            <v>120</v>
          </cell>
          <cell r="I2027" t="str">
            <v>LT</v>
          </cell>
          <cell r="J2027">
            <v>494659.97</v>
          </cell>
          <cell r="K2027">
            <v>287835.46999999997</v>
          </cell>
          <cell r="L2027">
            <v>0</v>
          </cell>
        </row>
        <row r="2028">
          <cell r="A2028" t="str">
            <v>O&amp;M</v>
          </cell>
          <cell r="C2028">
            <v>21220</v>
          </cell>
          <cell r="D2028" t="str">
            <v>21220</v>
          </cell>
          <cell r="E2028" t="str">
            <v>Volume Metroeast 2</v>
          </cell>
          <cell r="H2028" t="str">
            <v>120</v>
          </cell>
          <cell r="I2028" t="str">
            <v>MT</v>
          </cell>
          <cell r="J2028">
            <v>63</v>
          </cell>
        </row>
        <row r="2029">
          <cell r="A2029" t="str">
            <v>O&amp;M</v>
          </cell>
          <cell r="C2029">
            <v>21220</v>
          </cell>
          <cell r="D2029" t="str">
            <v>21220</v>
          </cell>
          <cell r="E2029" t="str">
            <v>Volume Metroeast 2</v>
          </cell>
          <cell r="H2029" t="str">
            <v>120</v>
          </cell>
          <cell r="I2029" t="str">
            <v>OT</v>
          </cell>
          <cell r="J2029">
            <v>40106.410000000003</v>
          </cell>
          <cell r="K2029">
            <v>27786.21</v>
          </cell>
          <cell r="L2029">
            <v>0</v>
          </cell>
        </row>
        <row r="2030">
          <cell r="A2030" t="str">
            <v>O&amp;M</v>
          </cell>
          <cell r="C2030">
            <v>21220</v>
          </cell>
          <cell r="D2030" t="str">
            <v>21220</v>
          </cell>
          <cell r="E2030" t="str">
            <v>Volume Metroeast 2</v>
          </cell>
          <cell r="H2030" t="str">
            <v>120</v>
          </cell>
          <cell r="I2030" t="str">
            <v>TT</v>
          </cell>
          <cell r="J2030">
            <v>10307.48</v>
          </cell>
          <cell r="K2030">
            <v>5752.92</v>
          </cell>
        </row>
        <row r="2031">
          <cell r="A2031" t="str">
            <v>O&amp;M</v>
          </cell>
          <cell r="B2031" t="str">
            <v>Allain,David G</v>
          </cell>
          <cell r="C2031">
            <v>21225</v>
          </cell>
          <cell r="D2031" t="str">
            <v>21225</v>
          </cell>
          <cell r="E2031" t="str">
            <v>M and J Southboro Commonwealth Gas</v>
          </cell>
          <cell r="F2031" t="str">
            <v>Gas Operations</v>
          </cell>
          <cell r="G2031" t="str">
            <v>Residential Sales</v>
          </cell>
          <cell r="H2031" t="str">
            <v>120</v>
          </cell>
          <cell r="I2031" t="str">
            <v>IT</v>
          </cell>
          <cell r="J2031">
            <v>8145.24</v>
          </cell>
          <cell r="K2031">
            <v>9467.14</v>
          </cell>
        </row>
        <row r="2032">
          <cell r="A2032" t="str">
            <v>O&amp;M</v>
          </cell>
          <cell r="B2032" t="str">
            <v>Allain,David G</v>
          </cell>
          <cell r="C2032">
            <v>21225</v>
          </cell>
          <cell r="D2032" t="str">
            <v>21225</v>
          </cell>
          <cell r="E2032" t="str">
            <v>Residential Sales</v>
          </cell>
          <cell r="F2032" t="str">
            <v>Gas Operations</v>
          </cell>
          <cell r="G2032" t="str">
            <v>Residential Sales</v>
          </cell>
          <cell r="H2032" t="str">
            <v>120</v>
          </cell>
          <cell r="I2032" t="str">
            <v>IT</v>
          </cell>
          <cell r="L2032">
            <v>23242.45</v>
          </cell>
        </row>
        <row r="2033">
          <cell r="A2033" t="str">
            <v>O&amp;M</v>
          </cell>
          <cell r="B2033" t="str">
            <v>Allain,David G</v>
          </cell>
          <cell r="C2033">
            <v>21225</v>
          </cell>
          <cell r="D2033" t="str">
            <v>21225</v>
          </cell>
          <cell r="E2033" t="str">
            <v>Residential Sales</v>
          </cell>
          <cell r="F2033" t="str">
            <v>Gas Operations</v>
          </cell>
          <cell r="G2033" t="str">
            <v>Residential Sales</v>
          </cell>
          <cell r="H2033" t="str">
            <v>120</v>
          </cell>
          <cell r="I2033" t="str">
            <v>MT</v>
          </cell>
          <cell r="L2033">
            <v>34.65</v>
          </cell>
        </row>
        <row r="2034">
          <cell r="A2034" t="str">
            <v>O&amp;M</v>
          </cell>
          <cell r="B2034" t="str">
            <v>Allain,David G</v>
          </cell>
          <cell r="C2034">
            <v>21225</v>
          </cell>
          <cell r="D2034" t="str">
            <v>21225</v>
          </cell>
          <cell r="E2034" t="str">
            <v>M and J Southboro Commonwealth Gas</v>
          </cell>
          <cell r="F2034" t="str">
            <v>Gas Operations</v>
          </cell>
          <cell r="G2034" t="str">
            <v>Residential Sales</v>
          </cell>
          <cell r="H2034" t="str">
            <v>120</v>
          </cell>
          <cell r="I2034" t="str">
            <v>OT</v>
          </cell>
          <cell r="J2034">
            <v>1986.64</v>
          </cell>
          <cell r="K2034">
            <v>603</v>
          </cell>
        </row>
        <row r="2035">
          <cell r="A2035" t="str">
            <v>O&amp;M</v>
          </cell>
          <cell r="B2035" t="str">
            <v>Allain,David G</v>
          </cell>
          <cell r="C2035">
            <v>21225</v>
          </cell>
          <cell r="D2035" t="str">
            <v>21225</v>
          </cell>
          <cell r="E2035" t="str">
            <v>Residential Sales</v>
          </cell>
          <cell r="F2035" t="str">
            <v>Gas Operations</v>
          </cell>
          <cell r="G2035" t="str">
            <v>Residential Sales</v>
          </cell>
          <cell r="H2035" t="str">
            <v>120</v>
          </cell>
          <cell r="I2035" t="str">
            <v>OT</v>
          </cell>
          <cell r="L2035">
            <v>0</v>
          </cell>
        </row>
        <row r="2036">
          <cell r="A2036" t="str">
            <v>O&amp;M</v>
          </cell>
          <cell r="C2036">
            <v>21230</v>
          </cell>
          <cell r="D2036" t="str">
            <v>21230</v>
          </cell>
          <cell r="E2036" t="str">
            <v>M and J New Bedford Commonwealth Gas</v>
          </cell>
          <cell r="H2036" t="str">
            <v>120</v>
          </cell>
          <cell r="I2036" t="str">
            <v>BT</v>
          </cell>
          <cell r="J2036">
            <v>18.02</v>
          </cell>
          <cell r="K2036">
            <v>37.299999999999997</v>
          </cell>
          <cell r="M2036">
            <v>780700.8</v>
          </cell>
        </row>
        <row r="2037">
          <cell r="A2037" t="str">
            <v>O&amp;M</v>
          </cell>
          <cell r="C2037">
            <v>21230</v>
          </cell>
          <cell r="D2037" t="str">
            <v>21230</v>
          </cell>
          <cell r="E2037" t="str">
            <v>M and J New Bedford Commonwealth Gas</v>
          </cell>
          <cell r="H2037" t="str">
            <v>120</v>
          </cell>
          <cell r="I2037" t="str">
            <v>IT</v>
          </cell>
          <cell r="J2037">
            <v>0</v>
          </cell>
          <cell r="M2037">
            <v>178.82</v>
          </cell>
        </row>
        <row r="2038">
          <cell r="A2038" t="str">
            <v>O&amp;M</v>
          </cell>
          <cell r="C2038">
            <v>21230</v>
          </cell>
          <cell r="D2038" t="str">
            <v>21230</v>
          </cell>
          <cell r="E2038" t="str">
            <v>M and J New Bedford Commonwealth Gas</v>
          </cell>
          <cell r="H2038" t="str">
            <v>120</v>
          </cell>
          <cell r="I2038" t="str">
            <v>LT</v>
          </cell>
          <cell r="J2038">
            <v>51.48</v>
          </cell>
          <cell r="K2038">
            <v>106.56</v>
          </cell>
        </row>
        <row r="2039">
          <cell r="A2039" t="str">
            <v>O&amp;M</v>
          </cell>
          <cell r="C2039">
            <v>21235</v>
          </cell>
          <cell r="D2039" t="str">
            <v>21235</v>
          </cell>
          <cell r="E2039" t="str">
            <v>Account Support</v>
          </cell>
          <cell r="H2039" t="str">
            <v>120</v>
          </cell>
          <cell r="I2039" t="str">
            <v>BT</v>
          </cell>
          <cell r="J2039">
            <v>110951.03999999999</v>
          </cell>
          <cell r="K2039">
            <v>57790.21</v>
          </cell>
          <cell r="L2039">
            <v>457.51</v>
          </cell>
          <cell r="M2039">
            <v>3965.14</v>
          </cell>
        </row>
        <row r="2040">
          <cell r="A2040" t="str">
            <v>O&amp;M</v>
          </cell>
          <cell r="C2040">
            <v>21235</v>
          </cell>
          <cell r="D2040" t="str">
            <v>21235</v>
          </cell>
          <cell r="E2040" t="str">
            <v>Account Support</v>
          </cell>
          <cell r="H2040" t="str">
            <v>120</v>
          </cell>
          <cell r="I2040" t="str">
            <v>IT</v>
          </cell>
          <cell r="J2040">
            <v>64052.58</v>
          </cell>
          <cell r="K2040">
            <v>39939.879999999997</v>
          </cell>
          <cell r="L2040">
            <v>4890.7299999999996</v>
          </cell>
        </row>
        <row r="2041">
          <cell r="A2041" t="str">
            <v>O&amp;M</v>
          </cell>
          <cell r="C2041">
            <v>21235</v>
          </cell>
          <cell r="D2041" t="str">
            <v>21235</v>
          </cell>
          <cell r="E2041" t="str">
            <v>Account Support</v>
          </cell>
          <cell r="H2041" t="str">
            <v>120</v>
          </cell>
          <cell r="I2041" t="str">
            <v>LT</v>
          </cell>
          <cell r="J2041">
            <v>304585.45</v>
          </cell>
          <cell r="K2041">
            <v>152942.35</v>
          </cell>
          <cell r="L2041">
            <v>8418.8799999999992</v>
          </cell>
          <cell r="M2041">
            <v>-1125.1099999999999</v>
          </cell>
        </row>
        <row r="2042">
          <cell r="A2042" t="str">
            <v>O&amp;M</v>
          </cell>
          <cell r="C2042">
            <v>21235</v>
          </cell>
          <cell r="D2042" t="str">
            <v>21235</v>
          </cell>
          <cell r="E2042" t="str">
            <v>Account Support</v>
          </cell>
          <cell r="H2042" t="str">
            <v>120</v>
          </cell>
          <cell r="I2042" t="str">
            <v>OT</v>
          </cell>
          <cell r="J2042">
            <v>17106.14</v>
          </cell>
          <cell r="K2042">
            <v>17166.13</v>
          </cell>
          <cell r="L2042">
            <v>40931.32</v>
          </cell>
          <cell r="M2042">
            <v>5315.47</v>
          </cell>
        </row>
        <row r="2043">
          <cell r="A2043" t="str">
            <v>O&amp;M</v>
          </cell>
          <cell r="C2043">
            <v>21235</v>
          </cell>
          <cell r="D2043" t="str">
            <v>21235</v>
          </cell>
          <cell r="E2043" t="str">
            <v>Account Support</v>
          </cell>
          <cell r="H2043" t="str">
            <v>120</v>
          </cell>
          <cell r="I2043" t="str">
            <v>TT</v>
          </cell>
          <cell r="J2043">
            <v>570.66999999999996</v>
          </cell>
          <cell r="K2043">
            <v>40.58</v>
          </cell>
          <cell r="M2043">
            <v>-453139.72</v>
          </cell>
        </row>
        <row r="2044">
          <cell r="A2044" t="str">
            <v>O&amp;M</v>
          </cell>
          <cell r="B2044" t="str">
            <v>Barsamian, Peter A</v>
          </cell>
          <cell r="C2044">
            <v>21240</v>
          </cell>
          <cell r="D2044" t="str">
            <v>21240</v>
          </cell>
          <cell r="E2044" t="str">
            <v>Account Support-PSS</v>
          </cell>
          <cell r="F2044" t="str">
            <v>Customer Care</v>
          </cell>
          <cell r="G2044" t="str">
            <v>Account Support-PSS</v>
          </cell>
          <cell r="H2044" t="str">
            <v>120</v>
          </cell>
          <cell r="I2044" t="str">
            <v>BT</v>
          </cell>
          <cell r="J2044">
            <v>94107.41</v>
          </cell>
          <cell r="M2044">
            <v>1907.03</v>
          </cell>
        </row>
        <row r="2045">
          <cell r="A2045" t="str">
            <v>CAP</v>
          </cell>
          <cell r="B2045" t="str">
            <v>Barsamian, Peter A</v>
          </cell>
          <cell r="C2045">
            <v>21240</v>
          </cell>
          <cell r="D2045" t="str">
            <v>21240</v>
          </cell>
          <cell r="E2045" t="str">
            <v>Account Support-PSS</v>
          </cell>
          <cell r="F2045" t="str">
            <v>Customer Care</v>
          </cell>
          <cell r="G2045" t="str">
            <v>Account Support-PSS</v>
          </cell>
          <cell r="H2045" t="str">
            <v>120</v>
          </cell>
          <cell r="I2045" t="str">
            <v>CO</v>
          </cell>
          <cell r="J2045">
            <v>134888.51999999999</v>
          </cell>
        </row>
        <row r="2046">
          <cell r="A2046" t="str">
            <v>O&amp;M</v>
          </cell>
          <cell r="B2046" t="str">
            <v>Barsamian, Peter A</v>
          </cell>
          <cell r="C2046">
            <v>21240</v>
          </cell>
          <cell r="D2046" t="str">
            <v>21240</v>
          </cell>
          <cell r="E2046" t="str">
            <v>Account Support-PSS</v>
          </cell>
          <cell r="F2046" t="str">
            <v>Customer Care</v>
          </cell>
          <cell r="G2046" t="str">
            <v>Account Support-PSS</v>
          </cell>
          <cell r="H2046" t="str">
            <v>120</v>
          </cell>
          <cell r="I2046" t="str">
            <v>IT</v>
          </cell>
          <cell r="J2046">
            <v>245.35</v>
          </cell>
          <cell r="M2046">
            <v>244.96</v>
          </cell>
        </row>
        <row r="2047">
          <cell r="A2047" t="str">
            <v>O&amp;M</v>
          </cell>
          <cell r="B2047" t="str">
            <v>Barsamian, Peter A</v>
          </cell>
          <cell r="C2047">
            <v>21240</v>
          </cell>
          <cell r="D2047" t="str">
            <v>21240</v>
          </cell>
          <cell r="E2047" t="str">
            <v>Account Support-PSS</v>
          </cell>
          <cell r="F2047" t="str">
            <v>Customer Care</v>
          </cell>
          <cell r="G2047" t="str">
            <v>Account Support-PSS</v>
          </cell>
          <cell r="H2047" t="str">
            <v>120</v>
          </cell>
          <cell r="I2047" t="str">
            <v>LT</v>
          </cell>
          <cell r="J2047">
            <v>0</v>
          </cell>
          <cell r="M2047">
            <v>-976</v>
          </cell>
        </row>
        <row r="2048">
          <cell r="A2048" t="str">
            <v>O&amp;M</v>
          </cell>
          <cell r="B2048" t="str">
            <v>Barsamian, Peter A</v>
          </cell>
          <cell r="C2048">
            <v>21240</v>
          </cell>
          <cell r="D2048" t="str">
            <v>21240</v>
          </cell>
          <cell r="E2048" t="str">
            <v>Account Support-PSS</v>
          </cell>
          <cell r="F2048" t="str">
            <v>Customer Care</v>
          </cell>
          <cell r="G2048" t="str">
            <v>Account Support-PSS</v>
          </cell>
          <cell r="H2048" t="str">
            <v>120</v>
          </cell>
          <cell r="I2048" t="str">
            <v>OT</v>
          </cell>
          <cell r="J2048">
            <v>27720</v>
          </cell>
        </row>
        <row r="2049">
          <cell r="A2049" t="str">
            <v>O&amp;M</v>
          </cell>
          <cell r="C2049">
            <v>21310</v>
          </cell>
          <cell r="D2049" t="str">
            <v>21310</v>
          </cell>
          <cell r="E2049" t="str">
            <v>6D - VOLUME SERVICE</v>
          </cell>
          <cell r="H2049" t="str">
            <v>120</v>
          </cell>
          <cell r="I2049" t="str">
            <v>BT</v>
          </cell>
          <cell r="J2049">
            <v>85263.12</v>
          </cell>
        </row>
        <row r="2050">
          <cell r="A2050" t="str">
            <v>O&amp;M</v>
          </cell>
          <cell r="C2050">
            <v>21310</v>
          </cell>
          <cell r="D2050" t="str">
            <v>21310</v>
          </cell>
          <cell r="E2050" t="str">
            <v>6D - VOLUME SERVICE</v>
          </cell>
          <cell r="H2050" t="str">
            <v>120</v>
          </cell>
          <cell r="I2050" t="str">
            <v>IT</v>
          </cell>
          <cell r="J2050">
            <v>12187.83</v>
          </cell>
          <cell r="K2050">
            <v>3882.48</v>
          </cell>
          <cell r="M2050">
            <v>2122.4</v>
          </cell>
        </row>
        <row r="2051">
          <cell r="A2051" t="str">
            <v>O&amp;M</v>
          </cell>
          <cell r="C2051">
            <v>21310</v>
          </cell>
          <cell r="D2051" t="str">
            <v>21310</v>
          </cell>
          <cell r="E2051" t="str">
            <v>6D - VOLUME SERVICE</v>
          </cell>
          <cell r="H2051" t="str">
            <v>120</v>
          </cell>
          <cell r="I2051" t="str">
            <v>LT</v>
          </cell>
          <cell r="J2051">
            <v>227605.55</v>
          </cell>
          <cell r="K2051">
            <v>0</v>
          </cell>
          <cell r="M2051">
            <v>-3214.58</v>
          </cell>
        </row>
        <row r="2052">
          <cell r="A2052" t="str">
            <v>O&amp;M</v>
          </cell>
          <cell r="C2052">
            <v>21310</v>
          </cell>
          <cell r="D2052" t="str">
            <v>21310</v>
          </cell>
          <cell r="E2052" t="str">
            <v>6D - VOLUME SERVICE</v>
          </cell>
          <cell r="H2052" t="str">
            <v>120</v>
          </cell>
          <cell r="I2052" t="str">
            <v>OT</v>
          </cell>
          <cell r="J2052">
            <v>124.8</v>
          </cell>
        </row>
        <row r="2053">
          <cell r="A2053" t="str">
            <v>O&amp;M</v>
          </cell>
          <cell r="C2053">
            <v>21310</v>
          </cell>
          <cell r="D2053" t="str">
            <v>21310</v>
          </cell>
          <cell r="E2053" t="str">
            <v>6D - VOLUME SERVICE</v>
          </cell>
          <cell r="H2053" t="str">
            <v>120</v>
          </cell>
          <cell r="I2053" t="str">
            <v>TT</v>
          </cell>
          <cell r="J2053">
            <v>26336.2</v>
          </cell>
          <cell r="K2053">
            <v>1734.35</v>
          </cell>
        </row>
        <row r="2054">
          <cell r="A2054" t="str">
            <v>O&amp;M</v>
          </cell>
          <cell r="B2054" t="str">
            <v>OLD Meter Cost Areas</v>
          </cell>
          <cell r="C2054">
            <v>21320</v>
          </cell>
          <cell r="D2054" t="str">
            <v>21320</v>
          </cell>
          <cell r="E2054" t="str">
            <v>P6 - STRATEGIC ACCOUNTS - INDUSTRIAL</v>
          </cell>
          <cell r="F2054" t="str">
            <v>Customer Care</v>
          </cell>
          <cell r="G2054" t="str">
            <v>OLD Meter Cost Areas</v>
          </cell>
          <cell r="H2054" t="str">
            <v>120</v>
          </cell>
          <cell r="I2054" t="str">
            <v>BT</v>
          </cell>
          <cell r="J2054">
            <v>6010.89</v>
          </cell>
          <cell r="M2054">
            <v>200.87</v>
          </cell>
        </row>
        <row r="2055">
          <cell r="A2055" t="str">
            <v>O&amp;M</v>
          </cell>
          <cell r="B2055" t="str">
            <v>OLD Meter Cost Areas</v>
          </cell>
          <cell r="C2055">
            <v>21320</v>
          </cell>
          <cell r="D2055" t="str">
            <v>21320</v>
          </cell>
          <cell r="E2055" t="str">
            <v>Meter Operations Support</v>
          </cell>
          <cell r="F2055" t="str">
            <v>Customer Care</v>
          </cell>
          <cell r="G2055" t="str">
            <v>OLD Meter Cost Areas</v>
          </cell>
          <cell r="H2055" t="str">
            <v>120</v>
          </cell>
          <cell r="I2055" t="str">
            <v>IT</v>
          </cell>
          <cell r="L2055">
            <v>394.21</v>
          </cell>
          <cell r="M2055">
            <v>3522.03</v>
          </cell>
        </row>
        <row r="2056">
          <cell r="A2056" t="str">
            <v>O&amp;M</v>
          </cell>
          <cell r="B2056" t="str">
            <v>OLD Meter Cost Areas</v>
          </cell>
          <cell r="C2056">
            <v>21320</v>
          </cell>
          <cell r="D2056" t="str">
            <v>21320</v>
          </cell>
          <cell r="E2056" t="str">
            <v>P6 - STRATEGIC ACCOUNTS - INDUSTRIAL</v>
          </cell>
          <cell r="F2056" t="str">
            <v>Customer Care</v>
          </cell>
          <cell r="G2056" t="str">
            <v>OLD Meter Cost Areas</v>
          </cell>
          <cell r="H2056" t="str">
            <v>120</v>
          </cell>
          <cell r="I2056" t="str">
            <v>IT</v>
          </cell>
          <cell r="J2056">
            <v>33459.86</v>
          </cell>
          <cell r="K2056">
            <v>6511.63</v>
          </cell>
        </row>
        <row r="2057">
          <cell r="A2057" t="str">
            <v>O&amp;M</v>
          </cell>
          <cell r="B2057" t="str">
            <v>OLD Meter Cost Areas</v>
          </cell>
          <cell r="C2057">
            <v>21320</v>
          </cell>
          <cell r="D2057" t="str">
            <v>21320</v>
          </cell>
          <cell r="E2057" t="str">
            <v>P6 - STRATEGIC ACCOUNTS - INDUSTRIAL</v>
          </cell>
          <cell r="F2057" t="str">
            <v>Customer Care</v>
          </cell>
          <cell r="G2057" t="str">
            <v>OLD Meter Cost Areas</v>
          </cell>
          <cell r="H2057" t="str">
            <v>120</v>
          </cell>
          <cell r="I2057" t="str">
            <v>LT</v>
          </cell>
          <cell r="J2057">
            <v>17474.650000000001</v>
          </cell>
          <cell r="K2057">
            <v>5912.08</v>
          </cell>
          <cell r="M2057">
            <v>13659.14</v>
          </cell>
        </row>
        <row r="2058">
          <cell r="A2058" t="str">
            <v>O&amp;M</v>
          </cell>
          <cell r="B2058" t="str">
            <v>OLD Meter Cost Areas</v>
          </cell>
          <cell r="C2058">
            <v>21320</v>
          </cell>
          <cell r="D2058" t="str">
            <v>21320</v>
          </cell>
          <cell r="E2058" t="str">
            <v>P6 - STRATEGIC ACCOUNTS - INDUSTRIAL</v>
          </cell>
          <cell r="F2058" t="str">
            <v>Customer Care</v>
          </cell>
          <cell r="G2058" t="str">
            <v>OLD Meter Cost Areas</v>
          </cell>
          <cell r="H2058" t="str">
            <v>120</v>
          </cell>
          <cell r="I2058" t="str">
            <v>OT</v>
          </cell>
          <cell r="J2058">
            <v>15271.1</v>
          </cell>
        </row>
        <row r="2059">
          <cell r="A2059" t="str">
            <v>O&amp;M</v>
          </cell>
          <cell r="B2059" t="str">
            <v>OLD Meter Cost Areas</v>
          </cell>
          <cell r="C2059">
            <v>21320</v>
          </cell>
          <cell r="D2059" t="str">
            <v>21320</v>
          </cell>
          <cell r="E2059" t="str">
            <v>P6 - STRATEGIC ACCOUNTS - INDUSTRIAL</v>
          </cell>
          <cell r="F2059" t="str">
            <v>Customer Care</v>
          </cell>
          <cell r="G2059" t="str">
            <v>OLD Meter Cost Areas</v>
          </cell>
          <cell r="H2059" t="str">
            <v>120</v>
          </cell>
          <cell r="I2059" t="str">
            <v>TT</v>
          </cell>
          <cell r="K2059">
            <v>40.58</v>
          </cell>
          <cell r="M2059">
            <v>-680962.52</v>
          </cell>
        </row>
        <row r="2060">
          <cell r="A2060" t="str">
            <v>O&amp;M</v>
          </cell>
          <cell r="B2060" t="str">
            <v>Simas, Antonio A</v>
          </cell>
          <cell r="C2060">
            <v>21325</v>
          </cell>
          <cell r="D2060" t="str">
            <v>21325</v>
          </cell>
          <cell r="E2060" t="str">
            <v>Meter Operations West</v>
          </cell>
          <cell r="F2060" t="str">
            <v>Customer Care</v>
          </cell>
          <cell r="G2060" t="str">
            <v>Field Collections Support</v>
          </cell>
          <cell r="H2060" t="str">
            <v>120</v>
          </cell>
          <cell r="I2060" t="str">
            <v>IT</v>
          </cell>
          <cell r="L2060">
            <v>1034.3</v>
          </cell>
          <cell r="M2060">
            <v>778.96</v>
          </cell>
        </row>
        <row r="2061">
          <cell r="A2061" t="str">
            <v>O&amp;M</v>
          </cell>
          <cell r="B2061" t="str">
            <v>OLD Meter Cost Areas</v>
          </cell>
          <cell r="C2061">
            <v>21330</v>
          </cell>
          <cell r="D2061" t="str">
            <v>21330</v>
          </cell>
          <cell r="E2061" t="str">
            <v>P8 - STRATEGIC ACCOUNTS - PUBLIC SECTOR</v>
          </cell>
          <cell r="F2061" t="str">
            <v>Customer Care</v>
          </cell>
          <cell r="G2061" t="str">
            <v>OLD Meter Cost Areas</v>
          </cell>
          <cell r="H2061" t="str">
            <v>120</v>
          </cell>
          <cell r="I2061" t="str">
            <v>BT</v>
          </cell>
          <cell r="J2061">
            <v>4284.34</v>
          </cell>
          <cell r="K2061">
            <v>425.74</v>
          </cell>
        </row>
        <row r="2062">
          <cell r="A2062" t="str">
            <v>CAP</v>
          </cell>
          <cell r="B2062" t="str">
            <v>OLD Meter Cost Areas</v>
          </cell>
          <cell r="C2062">
            <v>21330</v>
          </cell>
          <cell r="D2062" t="str">
            <v>21330</v>
          </cell>
          <cell r="E2062" t="str">
            <v>Meter Operations Central</v>
          </cell>
          <cell r="F2062" t="str">
            <v>Customer Care</v>
          </cell>
          <cell r="G2062" t="str">
            <v>OLD Meter Cost Areas</v>
          </cell>
          <cell r="H2062" t="str">
            <v>120</v>
          </cell>
          <cell r="I2062" t="str">
            <v>CI</v>
          </cell>
        </row>
        <row r="2063">
          <cell r="A2063" t="str">
            <v>O&amp;M</v>
          </cell>
          <cell r="B2063" t="str">
            <v>OLD Meter Cost Areas</v>
          </cell>
          <cell r="C2063">
            <v>21330</v>
          </cell>
          <cell r="D2063" t="str">
            <v>21330</v>
          </cell>
          <cell r="E2063" t="str">
            <v>Meter Operations Central</v>
          </cell>
          <cell r="F2063" t="str">
            <v>Customer Care</v>
          </cell>
          <cell r="G2063" t="str">
            <v>OLD Meter Cost Areas</v>
          </cell>
          <cell r="H2063" t="str">
            <v>120</v>
          </cell>
          <cell r="I2063" t="str">
            <v>IT</v>
          </cell>
          <cell r="L2063">
            <v>203.71</v>
          </cell>
        </row>
        <row r="2064">
          <cell r="A2064" t="str">
            <v>O&amp;M</v>
          </cell>
          <cell r="B2064" t="str">
            <v>OLD Meter Cost Areas</v>
          </cell>
          <cell r="C2064">
            <v>21330</v>
          </cell>
          <cell r="D2064" t="str">
            <v>21330</v>
          </cell>
          <cell r="E2064" t="str">
            <v>P8 - STRATEGIC ACCOUNTS - PUBLIC SECTOR</v>
          </cell>
          <cell r="F2064" t="str">
            <v>Customer Care</v>
          </cell>
          <cell r="G2064" t="str">
            <v>OLD Meter Cost Areas</v>
          </cell>
          <cell r="H2064" t="str">
            <v>120</v>
          </cell>
          <cell r="I2064" t="str">
            <v>IT</v>
          </cell>
          <cell r="J2064">
            <v>10492.81</v>
          </cell>
          <cell r="K2064">
            <v>639.85</v>
          </cell>
          <cell r="M2064">
            <v>9172.67</v>
          </cell>
        </row>
        <row r="2065">
          <cell r="A2065" t="str">
            <v>O&amp;M</v>
          </cell>
          <cell r="B2065" t="str">
            <v>OLD Meter Cost Areas</v>
          </cell>
          <cell r="C2065">
            <v>21330</v>
          </cell>
          <cell r="D2065" t="str">
            <v>21330</v>
          </cell>
          <cell r="E2065" t="str">
            <v>P8 - STRATEGIC ACCOUNTS - PUBLIC SECTOR</v>
          </cell>
          <cell r="F2065" t="str">
            <v>Customer Care</v>
          </cell>
          <cell r="G2065" t="str">
            <v>OLD Meter Cost Areas</v>
          </cell>
          <cell r="H2065" t="str">
            <v>120</v>
          </cell>
          <cell r="I2065" t="str">
            <v>LT</v>
          </cell>
          <cell r="J2065">
            <v>4664.22</v>
          </cell>
          <cell r="K2065">
            <v>1216.32</v>
          </cell>
          <cell r="M2065">
            <v>-459.36</v>
          </cell>
        </row>
        <row r="2066">
          <cell r="A2066" t="str">
            <v>O&amp;M</v>
          </cell>
          <cell r="B2066" t="str">
            <v>OLD Meter Cost Areas</v>
          </cell>
          <cell r="C2066">
            <v>21330</v>
          </cell>
          <cell r="D2066" t="str">
            <v>21330</v>
          </cell>
          <cell r="E2066" t="str">
            <v>P8 - STRATEGIC ACCOUNTS - PUBLIC SECTOR</v>
          </cell>
          <cell r="F2066" t="str">
            <v>Customer Care</v>
          </cell>
          <cell r="G2066" t="str">
            <v>OLD Meter Cost Areas</v>
          </cell>
          <cell r="H2066" t="str">
            <v>120</v>
          </cell>
          <cell r="I2066" t="str">
            <v>OT</v>
          </cell>
          <cell r="J2066">
            <v>9638.09</v>
          </cell>
          <cell r="M2066">
            <v>43.5</v>
          </cell>
        </row>
        <row r="2067">
          <cell r="A2067" t="str">
            <v>O&amp;M</v>
          </cell>
          <cell r="B2067" t="str">
            <v>OLD Meter Cost Areas</v>
          </cell>
          <cell r="C2067">
            <v>21330</v>
          </cell>
          <cell r="D2067" t="str">
            <v>21330</v>
          </cell>
          <cell r="E2067" t="str">
            <v>P8 - STRATEGIC ACCOUNTS - PUBLIC SECTOR</v>
          </cell>
          <cell r="F2067" t="str">
            <v>Customer Care</v>
          </cell>
          <cell r="G2067" t="str">
            <v>OLD Meter Cost Areas</v>
          </cell>
          <cell r="H2067" t="str">
            <v>120</v>
          </cell>
          <cell r="I2067" t="str">
            <v>TT</v>
          </cell>
          <cell r="J2067">
            <v>31.46</v>
          </cell>
          <cell r="K2067">
            <v>347.52</v>
          </cell>
          <cell r="M2067">
            <v>-107894.5</v>
          </cell>
        </row>
        <row r="2068">
          <cell r="A2068" t="str">
            <v>O&amp;M</v>
          </cell>
          <cell r="B2068" t="str">
            <v>OLD Meter Cost Areas</v>
          </cell>
          <cell r="C2068">
            <v>21335</v>
          </cell>
          <cell r="D2068" t="str">
            <v>21335</v>
          </cell>
          <cell r="E2068" t="str">
            <v>P9 - SALES SUPPORT DEPT</v>
          </cell>
          <cell r="F2068" t="str">
            <v>Customer Care</v>
          </cell>
          <cell r="G2068" t="str">
            <v>OLD Meter Cost Areas</v>
          </cell>
          <cell r="H2068" t="str">
            <v>120</v>
          </cell>
          <cell r="I2068" t="str">
            <v>BT</v>
          </cell>
          <cell r="J2068">
            <v>2346.48</v>
          </cell>
          <cell r="M2068">
            <v>244.96</v>
          </cell>
        </row>
        <row r="2069">
          <cell r="A2069" t="str">
            <v>O&amp;M</v>
          </cell>
          <cell r="B2069" t="str">
            <v>OLD Meter Cost Areas</v>
          </cell>
          <cell r="C2069">
            <v>21335</v>
          </cell>
          <cell r="D2069" t="str">
            <v>21335</v>
          </cell>
          <cell r="E2069" t="str">
            <v>Meter Operations South</v>
          </cell>
          <cell r="F2069" t="str">
            <v>Customer Care</v>
          </cell>
          <cell r="G2069" t="str">
            <v>OLD Meter Cost Areas</v>
          </cell>
          <cell r="H2069" t="str">
            <v>120</v>
          </cell>
          <cell r="I2069" t="str">
            <v>IT</v>
          </cell>
          <cell r="L2069">
            <v>2338.61</v>
          </cell>
        </row>
        <row r="2070">
          <cell r="A2070" t="str">
            <v>O&amp;M</v>
          </cell>
          <cell r="B2070" t="str">
            <v>OLD Meter Cost Areas</v>
          </cell>
          <cell r="C2070">
            <v>21335</v>
          </cell>
          <cell r="D2070" t="str">
            <v>21335</v>
          </cell>
          <cell r="E2070" t="str">
            <v>P9 - SALES SUPPORT DEPT</v>
          </cell>
          <cell r="F2070" t="str">
            <v>Customer Care</v>
          </cell>
          <cell r="G2070" t="str">
            <v>OLD Meter Cost Areas</v>
          </cell>
          <cell r="H2070" t="str">
            <v>120</v>
          </cell>
          <cell r="I2070" t="str">
            <v>IT</v>
          </cell>
          <cell r="J2070">
            <v>1224.28</v>
          </cell>
          <cell r="K2070">
            <v>446.02</v>
          </cell>
          <cell r="M2070">
            <v>43766.12</v>
          </cell>
        </row>
        <row r="2071">
          <cell r="A2071" t="str">
            <v>O&amp;M</v>
          </cell>
          <cell r="B2071" t="str">
            <v>OLD Meter Cost Areas</v>
          </cell>
          <cell r="C2071">
            <v>21335</v>
          </cell>
          <cell r="D2071" t="str">
            <v>21335</v>
          </cell>
          <cell r="E2071" t="str">
            <v>P9 - SALES SUPPORT DEPT</v>
          </cell>
          <cell r="F2071" t="str">
            <v>Customer Care</v>
          </cell>
          <cell r="G2071" t="str">
            <v>OLD Meter Cost Areas</v>
          </cell>
          <cell r="H2071" t="str">
            <v>120</v>
          </cell>
          <cell r="I2071" t="str">
            <v>LT</v>
          </cell>
          <cell r="J2071">
            <v>1185.6400000000001</v>
          </cell>
          <cell r="K2071">
            <v>0</v>
          </cell>
        </row>
        <row r="2072">
          <cell r="A2072" t="str">
            <v>O&amp;M</v>
          </cell>
          <cell r="B2072" t="str">
            <v>OLD Meter Cost Areas</v>
          </cell>
          <cell r="C2072">
            <v>21335</v>
          </cell>
          <cell r="D2072" t="str">
            <v>21335</v>
          </cell>
          <cell r="E2072" t="str">
            <v>P9 - SALES SUPPORT DEPT</v>
          </cell>
          <cell r="F2072" t="str">
            <v>Customer Care</v>
          </cell>
          <cell r="G2072" t="str">
            <v>OLD Meter Cost Areas</v>
          </cell>
          <cell r="H2072" t="str">
            <v>120</v>
          </cell>
          <cell r="I2072" t="str">
            <v>OT</v>
          </cell>
          <cell r="J2072">
            <v>-1360.39</v>
          </cell>
        </row>
        <row r="2073">
          <cell r="A2073" t="str">
            <v>O&amp;M</v>
          </cell>
          <cell r="B2073" t="str">
            <v>OLD Meter Cost Areas</v>
          </cell>
          <cell r="C2073">
            <v>21335</v>
          </cell>
          <cell r="D2073" t="str">
            <v>21335</v>
          </cell>
          <cell r="E2073" t="str">
            <v>P9 - SALES SUPPORT DEPT</v>
          </cell>
          <cell r="F2073" t="str">
            <v>Customer Care</v>
          </cell>
          <cell r="G2073" t="str">
            <v>OLD Meter Cost Areas</v>
          </cell>
          <cell r="H2073" t="str">
            <v>120</v>
          </cell>
          <cell r="I2073" t="str">
            <v>TT</v>
          </cell>
          <cell r="J2073">
            <v>1109.01</v>
          </cell>
          <cell r="K2073">
            <v>105.32</v>
          </cell>
          <cell r="M2073">
            <v>-101581.94</v>
          </cell>
        </row>
        <row r="2074">
          <cell r="A2074" t="str">
            <v>O&amp;M</v>
          </cell>
          <cell r="C2074">
            <v>21340</v>
          </cell>
          <cell r="D2074" t="str">
            <v>21340</v>
          </cell>
          <cell r="E2074" t="str">
            <v>Q1 - PRODUCT MGMT AND FIELD MARKET DEPT</v>
          </cell>
          <cell r="H2074" t="str">
            <v>120</v>
          </cell>
          <cell r="I2074" t="str">
            <v>BT</v>
          </cell>
          <cell r="J2074">
            <v>0.6</v>
          </cell>
          <cell r="M2074">
            <v>-11866.58</v>
          </cell>
        </row>
        <row r="2075">
          <cell r="A2075" t="str">
            <v>O&amp;M</v>
          </cell>
          <cell r="C2075">
            <v>21340</v>
          </cell>
          <cell r="D2075" t="str">
            <v>21340</v>
          </cell>
          <cell r="E2075" t="str">
            <v>Q1 - PRODUCT MGMT AND FIELD MARKET DEPT</v>
          </cell>
          <cell r="H2075" t="str">
            <v>120</v>
          </cell>
          <cell r="I2075" t="str">
            <v>IT</v>
          </cell>
          <cell r="J2075">
            <v>4284.9399999999996</v>
          </cell>
          <cell r="K2075">
            <v>2084.52</v>
          </cell>
          <cell r="M2075">
            <v>33550.44</v>
          </cell>
        </row>
        <row r="2076">
          <cell r="A2076" t="str">
            <v>O&amp;M</v>
          </cell>
          <cell r="C2076">
            <v>21340</v>
          </cell>
          <cell r="D2076" t="str">
            <v>21340</v>
          </cell>
          <cell r="E2076" t="str">
            <v>Q1 - PRODUCT MGMT AND FIELD MARKET DEPT</v>
          </cell>
          <cell r="H2076" t="str">
            <v>120</v>
          </cell>
          <cell r="I2076" t="str">
            <v>LT</v>
          </cell>
          <cell r="J2076">
            <v>-0.47</v>
          </cell>
        </row>
        <row r="2077">
          <cell r="A2077" t="str">
            <v>O&amp;M</v>
          </cell>
          <cell r="C2077">
            <v>21340</v>
          </cell>
          <cell r="D2077" t="str">
            <v>21340</v>
          </cell>
          <cell r="E2077" t="str">
            <v>Q1 - PRODUCT MGMT AND FIELD MARKET DEPT</v>
          </cell>
          <cell r="H2077" t="str">
            <v>120</v>
          </cell>
          <cell r="I2077" t="str">
            <v>OT</v>
          </cell>
          <cell r="J2077">
            <v>130.58000000000001</v>
          </cell>
        </row>
        <row r="2078">
          <cell r="A2078" t="str">
            <v>O&amp;M</v>
          </cell>
          <cell r="C2078">
            <v>21345</v>
          </cell>
          <cell r="D2078" t="str">
            <v>21345</v>
          </cell>
          <cell r="E2078" t="str">
            <v>F2 - SALES AND MARKETING GROUP</v>
          </cell>
          <cell r="H2078" t="str">
            <v>120</v>
          </cell>
          <cell r="I2078" t="str">
            <v>LT</v>
          </cell>
          <cell r="J2078">
            <v>18032</v>
          </cell>
        </row>
        <row r="2079">
          <cell r="A2079" t="str">
            <v>O&amp;M</v>
          </cell>
          <cell r="B2079" t="str">
            <v>Driscoll,Stephen J</v>
          </cell>
          <cell r="C2079">
            <v>21350</v>
          </cell>
          <cell r="D2079" t="str">
            <v>21350</v>
          </cell>
          <cell r="E2079" t="str">
            <v>Business Services Vice President</v>
          </cell>
          <cell r="F2079" t="str">
            <v>Mat Mgmt-Trans</v>
          </cell>
          <cell r="G2079" t="str">
            <v>Materials Management-Transportation</v>
          </cell>
          <cell r="H2079" t="str">
            <v>120</v>
          </cell>
          <cell r="I2079" t="str">
            <v>BT</v>
          </cell>
          <cell r="J2079">
            <v>51319.24</v>
          </cell>
          <cell r="K2079">
            <v>-2255.67</v>
          </cell>
        </row>
        <row r="2080">
          <cell r="A2080" t="str">
            <v>O&amp;M</v>
          </cell>
          <cell r="B2080" t="str">
            <v>Driscoll,Stephen J</v>
          </cell>
          <cell r="C2080">
            <v>21350</v>
          </cell>
          <cell r="D2080" t="str">
            <v>21350</v>
          </cell>
          <cell r="E2080" t="str">
            <v>Business Services Vice President</v>
          </cell>
          <cell r="F2080" t="str">
            <v>Mat Mgmt-Trans</v>
          </cell>
          <cell r="G2080" t="str">
            <v>Materials Management-Transportation</v>
          </cell>
          <cell r="H2080" t="str">
            <v>120</v>
          </cell>
          <cell r="I2080" t="str">
            <v>IT</v>
          </cell>
          <cell r="J2080">
            <v>155765.18</v>
          </cell>
          <cell r="K2080">
            <v>-90252.95</v>
          </cell>
          <cell r="M2080">
            <v>181.51</v>
          </cell>
        </row>
        <row r="2081">
          <cell r="A2081" t="str">
            <v>O&amp;M</v>
          </cell>
          <cell r="B2081" t="str">
            <v>Driscoll,Stephen J</v>
          </cell>
          <cell r="C2081">
            <v>21350</v>
          </cell>
          <cell r="D2081" t="str">
            <v>21350</v>
          </cell>
          <cell r="E2081" t="str">
            <v>Business Services Vice President</v>
          </cell>
          <cell r="F2081" t="str">
            <v>Mat Mgmt-Trans</v>
          </cell>
          <cell r="G2081" t="str">
            <v>Materials Management-Transportation</v>
          </cell>
          <cell r="H2081" t="str">
            <v>120</v>
          </cell>
          <cell r="I2081" t="str">
            <v>LT</v>
          </cell>
          <cell r="J2081">
            <v>204301.48</v>
          </cell>
          <cell r="K2081">
            <v>0</v>
          </cell>
        </row>
        <row r="2082">
          <cell r="A2082" t="str">
            <v>O&amp;M</v>
          </cell>
          <cell r="B2082" t="str">
            <v>Driscoll,Stephen J</v>
          </cell>
          <cell r="C2082">
            <v>21350</v>
          </cell>
          <cell r="D2082" t="str">
            <v>21350</v>
          </cell>
          <cell r="E2082" t="str">
            <v>Business Services Vice President</v>
          </cell>
          <cell r="F2082" t="str">
            <v>Mat Mgmt-Trans</v>
          </cell>
          <cell r="G2082" t="str">
            <v>Materials Management-Transportation</v>
          </cell>
          <cell r="H2082" t="str">
            <v>120</v>
          </cell>
          <cell r="I2082" t="str">
            <v>MT</v>
          </cell>
          <cell r="J2082">
            <v>0</v>
          </cell>
          <cell r="M2082">
            <v>-200</v>
          </cell>
        </row>
        <row r="2083">
          <cell r="A2083" t="str">
            <v>O&amp;M</v>
          </cell>
          <cell r="B2083" t="str">
            <v>Driscoll,Stephen J</v>
          </cell>
          <cell r="C2083">
            <v>21350</v>
          </cell>
          <cell r="D2083" t="str">
            <v>21350</v>
          </cell>
          <cell r="E2083" t="str">
            <v>Business Services Vice President</v>
          </cell>
          <cell r="F2083" t="str">
            <v>Mat Mgmt-Trans</v>
          </cell>
          <cell r="G2083" t="str">
            <v>Materials Management-Transportation</v>
          </cell>
          <cell r="H2083" t="str">
            <v>120</v>
          </cell>
          <cell r="I2083" t="str">
            <v>OT</v>
          </cell>
          <cell r="J2083">
            <v>5764.41</v>
          </cell>
          <cell r="K2083">
            <v>929.05</v>
          </cell>
        </row>
        <row r="2084">
          <cell r="A2084" t="str">
            <v>O&amp;M</v>
          </cell>
          <cell r="B2084" t="str">
            <v>Driscoll,Stephen J</v>
          </cell>
          <cell r="C2084">
            <v>21350</v>
          </cell>
          <cell r="D2084" t="str">
            <v>21350</v>
          </cell>
          <cell r="E2084" t="str">
            <v>Materials Management-Transportation</v>
          </cell>
          <cell r="F2084" t="str">
            <v>Mat Mgmt-Trans</v>
          </cell>
          <cell r="G2084" t="str">
            <v>Materials Management-Transportation</v>
          </cell>
          <cell r="H2084" t="str">
            <v>120</v>
          </cell>
          <cell r="I2084" t="str">
            <v>OT</v>
          </cell>
          <cell r="L2084">
            <v>0</v>
          </cell>
        </row>
        <row r="2085">
          <cell r="A2085" t="str">
            <v>O&amp;M</v>
          </cell>
          <cell r="B2085" t="str">
            <v>Driscoll,Stephen J</v>
          </cell>
          <cell r="C2085">
            <v>21350</v>
          </cell>
          <cell r="D2085" t="str">
            <v>21350</v>
          </cell>
          <cell r="E2085" t="str">
            <v>Business Services Vice President</v>
          </cell>
          <cell r="F2085" t="str">
            <v>Mat Mgmt-Trans</v>
          </cell>
          <cell r="G2085" t="str">
            <v>Materials Management-Transportation</v>
          </cell>
          <cell r="H2085" t="str">
            <v>120</v>
          </cell>
          <cell r="I2085" t="str">
            <v>TT</v>
          </cell>
          <cell r="J2085">
            <v>224.16</v>
          </cell>
        </row>
        <row r="2086">
          <cell r="A2086" t="str">
            <v>O&amp;M</v>
          </cell>
          <cell r="B2086" t="str">
            <v>Rotty, Paul L</v>
          </cell>
          <cell r="C2086">
            <v>21355</v>
          </cell>
          <cell r="D2086" t="str">
            <v>21355</v>
          </cell>
          <cell r="E2086" t="str">
            <v>Distribution and Warehousing Admin</v>
          </cell>
          <cell r="F2086" t="str">
            <v>Mat Mgmt-Trans</v>
          </cell>
          <cell r="G2086" t="str">
            <v>Distribution and Warehousing Admin</v>
          </cell>
          <cell r="H2086" t="str">
            <v>120</v>
          </cell>
          <cell r="I2086" t="str">
            <v>BT</v>
          </cell>
          <cell r="J2086">
            <v>50982.84</v>
          </cell>
          <cell r="K2086">
            <v>928.9</v>
          </cell>
        </row>
        <row r="2087">
          <cell r="A2087" t="str">
            <v>O&amp;M</v>
          </cell>
          <cell r="B2087" t="str">
            <v>Rotty, Paul L</v>
          </cell>
          <cell r="C2087">
            <v>21355</v>
          </cell>
          <cell r="D2087" t="str">
            <v>21355</v>
          </cell>
          <cell r="E2087" t="str">
            <v>Distribution and Warehousing Admin</v>
          </cell>
          <cell r="F2087" t="str">
            <v>Mat Mgmt-Trans</v>
          </cell>
          <cell r="G2087" t="str">
            <v>Distribution and Warehousing Admin</v>
          </cell>
          <cell r="H2087" t="str">
            <v>120</v>
          </cell>
          <cell r="I2087" t="str">
            <v>IT</v>
          </cell>
          <cell r="J2087">
            <v>897.7</v>
          </cell>
          <cell r="K2087">
            <v>34628.379999999997</v>
          </cell>
          <cell r="L2087">
            <v>79451.48</v>
          </cell>
        </row>
        <row r="2088">
          <cell r="A2088" t="str">
            <v>O&amp;M</v>
          </cell>
          <cell r="B2088" t="str">
            <v>Rotty, Paul L</v>
          </cell>
          <cell r="C2088">
            <v>21355</v>
          </cell>
          <cell r="D2088" t="str">
            <v>21355</v>
          </cell>
          <cell r="E2088" t="str">
            <v>Distribution and Warehousing Admin</v>
          </cell>
          <cell r="F2088" t="str">
            <v>Mat Mgmt-Trans</v>
          </cell>
          <cell r="G2088" t="str">
            <v>Distribution and Warehousing Admin</v>
          </cell>
          <cell r="H2088" t="str">
            <v>120</v>
          </cell>
          <cell r="I2088" t="str">
            <v>LT</v>
          </cell>
          <cell r="J2088">
            <v>153040.72</v>
          </cell>
          <cell r="K2088">
            <v>2654</v>
          </cell>
        </row>
        <row r="2089">
          <cell r="A2089" t="str">
            <v>O&amp;M</v>
          </cell>
          <cell r="B2089" t="str">
            <v>Rotty, Paul L</v>
          </cell>
          <cell r="C2089">
            <v>21355</v>
          </cell>
          <cell r="D2089" t="str">
            <v>21355</v>
          </cell>
          <cell r="E2089" t="str">
            <v>Distribution and Warehousing Admin</v>
          </cell>
          <cell r="F2089" t="str">
            <v>Mat Mgmt-Trans</v>
          </cell>
          <cell r="G2089" t="str">
            <v>Distribution and Warehousing Admin</v>
          </cell>
          <cell r="H2089" t="str">
            <v>120</v>
          </cell>
          <cell r="I2089" t="str">
            <v>MT</v>
          </cell>
          <cell r="K2089">
            <v>-860.25</v>
          </cell>
          <cell r="L2089">
            <v>-931.95</v>
          </cell>
        </row>
        <row r="2090">
          <cell r="A2090" t="str">
            <v>O&amp;M</v>
          </cell>
          <cell r="B2090" t="str">
            <v>Rotty, Paul L</v>
          </cell>
          <cell r="C2090">
            <v>21355</v>
          </cell>
          <cell r="D2090" t="str">
            <v>21355</v>
          </cell>
          <cell r="E2090" t="str">
            <v>Distribution and Warehousing Admin</v>
          </cell>
          <cell r="F2090" t="str">
            <v>Mat Mgmt-Trans</v>
          </cell>
          <cell r="G2090" t="str">
            <v>Distribution and Warehousing Admin</v>
          </cell>
          <cell r="H2090" t="str">
            <v>120</v>
          </cell>
          <cell r="I2090" t="str">
            <v>OT</v>
          </cell>
          <cell r="J2090">
            <v>33146.400000000001</v>
          </cell>
          <cell r="K2090">
            <v>114848.43</v>
          </cell>
          <cell r="L2090">
            <v>210354.78</v>
          </cell>
        </row>
        <row r="2091">
          <cell r="A2091" t="str">
            <v>O&amp;M</v>
          </cell>
          <cell r="B2091" t="str">
            <v>Rotty, Paul L</v>
          </cell>
          <cell r="C2091">
            <v>21355</v>
          </cell>
          <cell r="D2091" t="str">
            <v>21355</v>
          </cell>
          <cell r="E2091" t="str">
            <v>Distribution and Warehousing Admin</v>
          </cell>
          <cell r="F2091" t="str">
            <v>Mat Mgmt-Trans</v>
          </cell>
          <cell r="G2091" t="str">
            <v>Distribution and Warehousing Admin</v>
          </cell>
          <cell r="H2091" t="str">
            <v>120</v>
          </cell>
          <cell r="I2091" t="str">
            <v>TT</v>
          </cell>
          <cell r="J2091">
            <v>10185.5</v>
          </cell>
          <cell r="K2091">
            <v>106.52</v>
          </cell>
          <cell r="M2091">
            <v>1253.3</v>
          </cell>
        </row>
        <row r="2092">
          <cell r="A2092" t="str">
            <v>CAP</v>
          </cell>
          <cell r="B2092" t="str">
            <v>Anastasia, Donald</v>
          </cell>
          <cell r="C2092">
            <v>21357</v>
          </cell>
          <cell r="D2092" t="str">
            <v>21357</v>
          </cell>
          <cell r="E2092" t="str">
            <v>Dedham Facilities</v>
          </cell>
          <cell r="F2092" t="str">
            <v>CFO</v>
          </cell>
          <cell r="G2092" t="str">
            <v>Dedham Facilities</v>
          </cell>
          <cell r="H2092" t="str">
            <v>120</v>
          </cell>
          <cell r="I2092" t="str">
            <v>CI</v>
          </cell>
          <cell r="K2092">
            <v>0</v>
          </cell>
        </row>
        <row r="2093">
          <cell r="A2093" t="str">
            <v>O&amp;M</v>
          </cell>
          <cell r="B2093" t="str">
            <v>Anastasia, Donald</v>
          </cell>
          <cell r="C2093">
            <v>21357</v>
          </cell>
          <cell r="D2093" t="str">
            <v>21357</v>
          </cell>
          <cell r="E2093" t="str">
            <v>Dedham Facilities</v>
          </cell>
          <cell r="F2093" t="str">
            <v>CFO</v>
          </cell>
          <cell r="G2093" t="str">
            <v>Dedham Facilities</v>
          </cell>
          <cell r="H2093" t="str">
            <v>120</v>
          </cell>
          <cell r="I2093" t="str">
            <v>IT</v>
          </cell>
          <cell r="K2093">
            <v>0</v>
          </cell>
        </row>
        <row r="2094">
          <cell r="A2094" t="str">
            <v>O&amp;M</v>
          </cell>
          <cell r="B2094" t="str">
            <v>Elliott Jr, James F</v>
          </cell>
          <cell r="C2094">
            <v>21360</v>
          </cell>
          <cell r="D2094" t="str">
            <v>21360</v>
          </cell>
          <cell r="E2094" t="str">
            <v>Southboro Fleet</v>
          </cell>
          <cell r="F2094" t="str">
            <v>Mat Mgmt-Trans</v>
          </cell>
          <cell r="G2094" t="str">
            <v>Southboro Fleet</v>
          </cell>
          <cell r="H2094" t="str">
            <v>120</v>
          </cell>
          <cell r="I2094" t="str">
            <v>IT</v>
          </cell>
          <cell r="J2094">
            <v>1660.11</v>
          </cell>
        </row>
        <row r="2095">
          <cell r="A2095" t="str">
            <v>O&amp;M</v>
          </cell>
          <cell r="B2095" t="str">
            <v>Anastasia, Donald</v>
          </cell>
          <cell r="C2095">
            <v>21365</v>
          </cell>
          <cell r="D2095" t="str">
            <v>21365</v>
          </cell>
          <cell r="E2095" t="str">
            <v>Southboro Facilities</v>
          </cell>
          <cell r="F2095" t="str">
            <v>CFO</v>
          </cell>
          <cell r="G2095" t="str">
            <v>Southboro Facilities</v>
          </cell>
          <cell r="H2095" t="str">
            <v>120</v>
          </cell>
          <cell r="I2095" t="str">
            <v>IT</v>
          </cell>
          <cell r="J2095">
            <v>24312.46</v>
          </cell>
          <cell r="K2095">
            <v>10</v>
          </cell>
        </row>
        <row r="2096">
          <cell r="A2096" t="str">
            <v>O&amp;M</v>
          </cell>
          <cell r="B2096" t="str">
            <v>Rotty, Paul L</v>
          </cell>
          <cell r="C2096">
            <v>21370</v>
          </cell>
          <cell r="D2096" t="str">
            <v>21370</v>
          </cell>
          <cell r="E2096" t="str">
            <v>Southboro Warehouse and Distribution</v>
          </cell>
          <cell r="F2096" t="str">
            <v>Mat Mgmt-Trans</v>
          </cell>
          <cell r="G2096" t="str">
            <v>Southboro Warehouse and Distribution</v>
          </cell>
          <cell r="H2096" t="str">
            <v>120</v>
          </cell>
          <cell r="I2096" t="str">
            <v>BT</v>
          </cell>
          <cell r="J2096">
            <v>21099.99</v>
          </cell>
          <cell r="K2096">
            <v>410</v>
          </cell>
        </row>
        <row r="2097">
          <cell r="A2097" t="str">
            <v>O&amp;M</v>
          </cell>
          <cell r="B2097" t="str">
            <v>Rotty, Paul L</v>
          </cell>
          <cell r="C2097">
            <v>21370</v>
          </cell>
          <cell r="D2097" t="str">
            <v>21370</v>
          </cell>
          <cell r="E2097" t="str">
            <v>Southboro Warehouse and Distribution</v>
          </cell>
          <cell r="F2097" t="str">
            <v>Mat Mgmt-Trans</v>
          </cell>
          <cell r="G2097" t="str">
            <v>Southboro Warehouse and Distribution</v>
          </cell>
          <cell r="H2097" t="str">
            <v>120</v>
          </cell>
          <cell r="I2097" t="str">
            <v>IT</v>
          </cell>
          <cell r="J2097">
            <v>424.7</v>
          </cell>
          <cell r="K2097">
            <v>938.54</v>
          </cell>
          <cell r="L2097">
            <v>33.08</v>
          </cell>
        </row>
        <row r="2098">
          <cell r="A2098" t="str">
            <v>O&amp;M</v>
          </cell>
          <cell r="B2098" t="str">
            <v>Rotty, Paul L</v>
          </cell>
          <cell r="C2098">
            <v>21370</v>
          </cell>
          <cell r="D2098" t="str">
            <v>21370</v>
          </cell>
          <cell r="E2098" t="str">
            <v>Southboro Warehouse and Distribution</v>
          </cell>
          <cell r="F2098" t="str">
            <v>Mat Mgmt-Trans</v>
          </cell>
          <cell r="G2098" t="str">
            <v>Southboro Warehouse and Distribution</v>
          </cell>
          <cell r="H2098" t="str">
            <v>120</v>
          </cell>
          <cell r="I2098" t="str">
            <v>LT</v>
          </cell>
          <cell r="J2098">
            <v>60050.559999999998</v>
          </cell>
          <cell r="K2098">
            <v>1171.45</v>
          </cell>
        </row>
        <row r="2099">
          <cell r="A2099" t="str">
            <v>O&amp;M</v>
          </cell>
          <cell r="B2099" t="str">
            <v>Rotty, Paul L</v>
          </cell>
          <cell r="C2099">
            <v>21370</v>
          </cell>
          <cell r="D2099" t="str">
            <v>21370</v>
          </cell>
          <cell r="E2099" t="str">
            <v>Southboro Warehouse and Distribution</v>
          </cell>
          <cell r="F2099" t="str">
            <v>Mat Mgmt-Trans</v>
          </cell>
          <cell r="G2099" t="str">
            <v>Southboro Warehouse and Distribution</v>
          </cell>
          <cell r="H2099" t="str">
            <v>120</v>
          </cell>
          <cell r="I2099" t="str">
            <v>MT</v>
          </cell>
          <cell r="J2099">
            <v>0</v>
          </cell>
          <cell r="M2099">
            <v>0</v>
          </cell>
        </row>
        <row r="2100">
          <cell r="A2100" t="str">
            <v>O&amp;M</v>
          </cell>
          <cell r="B2100" t="str">
            <v>Rotty, Paul L</v>
          </cell>
          <cell r="C2100">
            <v>21370</v>
          </cell>
          <cell r="D2100" t="str">
            <v>21370</v>
          </cell>
          <cell r="E2100" t="str">
            <v>Southboro Warehouse and Distribution</v>
          </cell>
          <cell r="F2100" t="str">
            <v>Mat Mgmt-Trans</v>
          </cell>
          <cell r="G2100" t="str">
            <v>Southboro Warehouse and Distribution</v>
          </cell>
          <cell r="H2100" t="str">
            <v>120</v>
          </cell>
          <cell r="I2100" t="str">
            <v>OT</v>
          </cell>
          <cell r="J2100">
            <v>828.84</v>
          </cell>
        </row>
        <row r="2101">
          <cell r="A2101" t="str">
            <v>O&amp;M</v>
          </cell>
          <cell r="B2101" t="str">
            <v>Rotty, Paul L</v>
          </cell>
          <cell r="C2101">
            <v>21370</v>
          </cell>
          <cell r="D2101" t="str">
            <v>21370</v>
          </cell>
          <cell r="E2101" t="str">
            <v>Southboro Warehouse and Distribution</v>
          </cell>
          <cell r="F2101" t="str">
            <v>Mat Mgmt-Trans</v>
          </cell>
          <cell r="G2101" t="str">
            <v>Southboro Warehouse and Distribution</v>
          </cell>
          <cell r="H2101" t="str">
            <v>120</v>
          </cell>
          <cell r="I2101" t="str">
            <v>TT</v>
          </cell>
          <cell r="J2101">
            <v>1149.49</v>
          </cell>
          <cell r="K2101">
            <v>0</v>
          </cell>
        </row>
        <row r="2102">
          <cell r="A2102" t="str">
            <v>CAP</v>
          </cell>
          <cell r="B2102" t="str">
            <v>Anastasia, Donald</v>
          </cell>
          <cell r="C2102">
            <v>21371</v>
          </cell>
          <cell r="D2102" t="str">
            <v>21371</v>
          </cell>
          <cell r="E2102" t="str">
            <v>Take Stations</v>
          </cell>
          <cell r="F2102" t="str">
            <v>CFO</v>
          </cell>
          <cell r="G2102" t="str">
            <v>Take Stations</v>
          </cell>
          <cell r="H2102" t="str">
            <v>120</v>
          </cell>
          <cell r="I2102" t="str">
            <v>CI</v>
          </cell>
          <cell r="L2102">
            <v>16200</v>
          </cell>
        </row>
        <row r="2103">
          <cell r="A2103" t="str">
            <v>CAP</v>
          </cell>
          <cell r="B2103" t="str">
            <v>Anastasia, Donald</v>
          </cell>
          <cell r="C2103">
            <v>21371</v>
          </cell>
          <cell r="D2103" t="str">
            <v>21371</v>
          </cell>
          <cell r="E2103" t="str">
            <v>Take Stations</v>
          </cell>
          <cell r="F2103" t="str">
            <v>CFO</v>
          </cell>
          <cell r="G2103" t="str">
            <v>Take Stations</v>
          </cell>
          <cell r="H2103" t="str">
            <v>120</v>
          </cell>
          <cell r="I2103" t="str">
            <v>CM</v>
          </cell>
        </row>
        <row r="2104">
          <cell r="A2104" t="str">
            <v>O&amp;M</v>
          </cell>
          <cell r="B2104" t="str">
            <v>Elliott Jr, James F</v>
          </cell>
          <cell r="C2104">
            <v>21375</v>
          </cell>
          <cell r="D2104" t="str">
            <v>21375</v>
          </cell>
          <cell r="E2104" t="str">
            <v>Framingham Fleet</v>
          </cell>
          <cell r="F2104" t="str">
            <v>Mat Mgmt-Trans</v>
          </cell>
          <cell r="G2104" t="str">
            <v>Framingham Fleet</v>
          </cell>
          <cell r="H2104" t="str">
            <v>120</v>
          </cell>
          <cell r="I2104" t="str">
            <v>BT</v>
          </cell>
          <cell r="J2104">
            <v>54873.16</v>
          </cell>
          <cell r="M2104">
            <v>-511073.36</v>
          </cell>
        </row>
        <row r="2105">
          <cell r="A2105" t="str">
            <v>CAP</v>
          </cell>
          <cell r="B2105" t="str">
            <v>Elliott Jr, James F</v>
          </cell>
          <cell r="C2105">
            <v>21375</v>
          </cell>
          <cell r="D2105" t="str">
            <v>21375</v>
          </cell>
          <cell r="E2105" t="str">
            <v>Framingham Fleet</v>
          </cell>
          <cell r="F2105" t="str">
            <v>Mat Mgmt-Trans</v>
          </cell>
          <cell r="G2105" t="str">
            <v>Framingham Fleet</v>
          </cell>
          <cell r="H2105" t="str">
            <v>120</v>
          </cell>
          <cell r="I2105" t="str">
            <v>CI</v>
          </cell>
          <cell r="L2105">
            <v>22641.119999999999</v>
          </cell>
        </row>
        <row r="2106">
          <cell r="A2106" t="str">
            <v>O&amp;M</v>
          </cell>
          <cell r="B2106" t="str">
            <v>Elliott Jr, James F</v>
          </cell>
          <cell r="C2106">
            <v>21375</v>
          </cell>
          <cell r="D2106" t="str">
            <v>21375</v>
          </cell>
          <cell r="E2106" t="str">
            <v>Framingham Fleet</v>
          </cell>
          <cell r="F2106" t="str">
            <v>Mat Mgmt-Trans</v>
          </cell>
          <cell r="G2106" t="str">
            <v>Framingham Fleet</v>
          </cell>
          <cell r="H2106" t="str">
            <v>120</v>
          </cell>
          <cell r="I2106" t="str">
            <v>IT</v>
          </cell>
          <cell r="J2106">
            <v>18946.98</v>
          </cell>
          <cell r="K2106">
            <v>3643.94</v>
          </cell>
          <cell r="L2106">
            <v>313.16000000000003</v>
          </cell>
        </row>
        <row r="2107">
          <cell r="A2107" t="str">
            <v>O&amp;M</v>
          </cell>
          <cell r="B2107" t="str">
            <v>Elliott Jr, James F</v>
          </cell>
          <cell r="C2107">
            <v>21375</v>
          </cell>
          <cell r="D2107" t="str">
            <v>21375</v>
          </cell>
          <cell r="E2107" t="str">
            <v>Framingham Fleet</v>
          </cell>
          <cell r="F2107" t="str">
            <v>Mat Mgmt-Trans</v>
          </cell>
          <cell r="G2107" t="str">
            <v>Framingham Fleet</v>
          </cell>
          <cell r="H2107" t="str">
            <v>120</v>
          </cell>
          <cell r="I2107" t="str">
            <v>LT</v>
          </cell>
          <cell r="J2107">
            <v>160122.23999999999</v>
          </cell>
          <cell r="M2107">
            <v>-336.01</v>
          </cell>
        </row>
        <row r="2108">
          <cell r="A2108" t="str">
            <v>O&amp;M</v>
          </cell>
          <cell r="B2108" t="str">
            <v>Elliott Jr, James F</v>
          </cell>
          <cell r="C2108">
            <v>21375</v>
          </cell>
          <cell r="D2108" t="str">
            <v>21375</v>
          </cell>
          <cell r="E2108" t="str">
            <v>Framingham Fleet</v>
          </cell>
          <cell r="F2108" t="str">
            <v>Mat Mgmt-Trans</v>
          </cell>
          <cell r="G2108" t="str">
            <v>Framingham Fleet</v>
          </cell>
          <cell r="H2108" t="str">
            <v>120</v>
          </cell>
          <cell r="I2108" t="str">
            <v>MT</v>
          </cell>
          <cell r="K2108">
            <v>49</v>
          </cell>
          <cell r="M2108">
            <v>200</v>
          </cell>
        </row>
        <row r="2109">
          <cell r="A2109" t="str">
            <v>O&amp;M</v>
          </cell>
          <cell r="B2109" t="str">
            <v>Elliott Jr, James F</v>
          </cell>
          <cell r="C2109">
            <v>21375</v>
          </cell>
          <cell r="D2109" t="str">
            <v>21375</v>
          </cell>
          <cell r="E2109" t="str">
            <v>Framingham Fleet</v>
          </cell>
          <cell r="F2109" t="str">
            <v>Mat Mgmt-Trans</v>
          </cell>
          <cell r="G2109" t="str">
            <v>Framingham Fleet</v>
          </cell>
          <cell r="H2109" t="str">
            <v>120</v>
          </cell>
          <cell r="I2109" t="str">
            <v>OT</v>
          </cell>
          <cell r="J2109">
            <v>818.79</v>
          </cell>
        </row>
        <row r="2110">
          <cell r="A2110" t="str">
            <v>O&amp;M</v>
          </cell>
          <cell r="B2110" t="str">
            <v>Elliott Jr, James F</v>
          </cell>
          <cell r="C2110">
            <v>21375</v>
          </cell>
          <cell r="D2110" t="str">
            <v>21375</v>
          </cell>
          <cell r="E2110" t="str">
            <v>Framingham Fleet</v>
          </cell>
          <cell r="F2110" t="str">
            <v>Mat Mgmt-Trans</v>
          </cell>
          <cell r="G2110" t="str">
            <v>Framingham Fleet</v>
          </cell>
          <cell r="H2110" t="str">
            <v>120</v>
          </cell>
          <cell r="I2110" t="str">
            <v>TT</v>
          </cell>
          <cell r="J2110">
            <v>33980.9</v>
          </cell>
          <cell r="K2110">
            <v>0</v>
          </cell>
          <cell r="M2110">
            <v>-953.57</v>
          </cell>
        </row>
        <row r="2111">
          <cell r="A2111" t="str">
            <v>O&amp;M</v>
          </cell>
          <cell r="B2111" t="str">
            <v>Anastasia, Donald</v>
          </cell>
          <cell r="C2111">
            <v>21380</v>
          </cell>
          <cell r="D2111" t="str">
            <v>21380</v>
          </cell>
          <cell r="E2111" t="str">
            <v>Framingham Facilities</v>
          </cell>
          <cell r="F2111" t="str">
            <v>CFO</v>
          </cell>
          <cell r="G2111" t="str">
            <v>Framingham Facilities</v>
          </cell>
          <cell r="H2111" t="str">
            <v>120</v>
          </cell>
          <cell r="I2111" t="str">
            <v>BT</v>
          </cell>
          <cell r="J2111">
            <v>17417.77</v>
          </cell>
          <cell r="K2111">
            <v>1682.24</v>
          </cell>
          <cell r="L2111">
            <v>219.57</v>
          </cell>
        </row>
        <row r="2112">
          <cell r="A2112" t="str">
            <v>CAP</v>
          </cell>
          <cell r="B2112" t="str">
            <v>Anastasia, Donald</v>
          </cell>
          <cell r="C2112">
            <v>21380</v>
          </cell>
          <cell r="D2112" t="str">
            <v>21380</v>
          </cell>
          <cell r="E2112" t="str">
            <v>Framingham Facilities</v>
          </cell>
          <cell r="F2112" t="str">
            <v>CFO</v>
          </cell>
          <cell r="G2112" t="str">
            <v>Framingham Facilities</v>
          </cell>
          <cell r="H2112" t="str">
            <v>120</v>
          </cell>
          <cell r="I2112" t="str">
            <v>CB</v>
          </cell>
          <cell r="K2112">
            <v>102.08</v>
          </cell>
          <cell r="M2112">
            <v>1461915.61</v>
          </cell>
        </row>
        <row r="2113">
          <cell r="A2113" t="str">
            <v>CAP</v>
          </cell>
          <cell r="B2113" t="str">
            <v>Anastasia, Donald</v>
          </cell>
          <cell r="C2113">
            <v>21380</v>
          </cell>
          <cell r="D2113" t="str">
            <v>21380</v>
          </cell>
          <cell r="E2113" t="str">
            <v>Framingham Facilities</v>
          </cell>
          <cell r="F2113" t="str">
            <v>CFO</v>
          </cell>
          <cell r="G2113" t="str">
            <v>Framingham Facilities</v>
          </cell>
          <cell r="H2113" t="str">
            <v>120</v>
          </cell>
          <cell r="I2113" t="str">
            <v>CI</v>
          </cell>
          <cell r="J2113">
            <v>230204.5</v>
          </cell>
          <cell r="K2113">
            <v>0</v>
          </cell>
          <cell r="L2113">
            <v>84941.63</v>
          </cell>
          <cell r="M2113">
            <v>414.03</v>
          </cell>
        </row>
        <row r="2114">
          <cell r="A2114" t="str">
            <v>CAP</v>
          </cell>
          <cell r="B2114" t="str">
            <v>Anastasia, Donald</v>
          </cell>
          <cell r="C2114">
            <v>21380</v>
          </cell>
          <cell r="D2114" t="str">
            <v>21380</v>
          </cell>
          <cell r="E2114" t="str">
            <v>Framingham Facilities</v>
          </cell>
          <cell r="F2114" t="str">
            <v>CFO</v>
          </cell>
          <cell r="G2114" t="str">
            <v>Framingham Facilities</v>
          </cell>
          <cell r="H2114" t="str">
            <v>120</v>
          </cell>
          <cell r="I2114" t="str">
            <v>CL</v>
          </cell>
          <cell r="K2114">
            <v>232</v>
          </cell>
        </row>
        <row r="2115">
          <cell r="A2115" t="str">
            <v>CAP</v>
          </cell>
          <cell r="B2115" t="str">
            <v>Anastasia, Donald</v>
          </cell>
          <cell r="C2115">
            <v>21380</v>
          </cell>
          <cell r="D2115" t="str">
            <v>21380</v>
          </cell>
          <cell r="E2115" t="str">
            <v>Framingham Facilities</v>
          </cell>
          <cell r="F2115" t="str">
            <v>CFO</v>
          </cell>
          <cell r="G2115" t="str">
            <v>Framingham Facilities</v>
          </cell>
          <cell r="H2115" t="str">
            <v>120</v>
          </cell>
          <cell r="I2115" t="str">
            <v>CT</v>
          </cell>
          <cell r="L2115">
            <v>3054.56</v>
          </cell>
        </row>
        <row r="2116">
          <cell r="A2116" t="str">
            <v>O&amp;M</v>
          </cell>
          <cell r="B2116" t="str">
            <v>Anastasia, Donald</v>
          </cell>
          <cell r="C2116">
            <v>21380</v>
          </cell>
          <cell r="D2116" t="str">
            <v>21380</v>
          </cell>
          <cell r="E2116" t="str">
            <v>Framingham Facilities</v>
          </cell>
          <cell r="F2116" t="str">
            <v>CFO</v>
          </cell>
          <cell r="G2116" t="str">
            <v>Framingham Facilities</v>
          </cell>
          <cell r="H2116" t="str">
            <v>120</v>
          </cell>
          <cell r="I2116" t="str">
            <v>IT</v>
          </cell>
          <cell r="J2116">
            <v>56893.89</v>
          </cell>
          <cell r="K2116">
            <v>-2167.98</v>
          </cell>
          <cell r="L2116">
            <v>3720.75</v>
          </cell>
          <cell r="M2116">
            <v>150</v>
          </cell>
        </row>
        <row r="2117">
          <cell r="A2117" t="str">
            <v>O&amp;M</v>
          </cell>
          <cell r="B2117" t="str">
            <v>Anastasia, Donald</v>
          </cell>
          <cell r="C2117">
            <v>21380</v>
          </cell>
          <cell r="D2117" t="str">
            <v>21380</v>
          </cell>
          <cell r="E2117" t="str">
            <v>Framingham Facilities</v>
          </cell>
          <cell r="F2117" t="str">
            <v>CFO</v>
          </cell>
          <cell r="G2117" t="str">
            <v>Framingham Facilities</v>
          </cell>
          <cell r="H2117" t="str">
            <v>120</v>
          </cell>
          <cell r="I2117" t="str">
            <v>LT</v>
          </cell>
          <cell r="J2117">
            <v>49763.64</v>
          </cell>
          <cell r="K2117">
            <v>4975.92</v>
          </cell>
          <cell r="L2117">
            <v>627.36</v>
          </cell>
        </row>
        <row r="2118">
          <cell r="A2118" t="str">
            <v>O&amp;M</v>
          </cell>
          <cell r="B2118" t="str">
            <v>Anastasia, Donald</v>
          </cell>
          <cell r="C2118">
            <v>21380</v>
          </cell>
          <cell r="D2118" t="str">
            <v>21380</v>
          </cell>
          <cell r="E2118" t="str">
            <v>Framingham Facilities</v>
          </cell>
          <cell r="F2118" t="str">
            <v>CFO</v>
          </cell>
          <cell r="G2118" t="str">
            <v>Framingham Facilities</v>
          </cell>
          <cell r="H2118" t="str">
            <v>120</v>
          </cell>
          <cell r="I2118" t="str">
            <v>MT</v>
          </cell>
          <cell r="J2118">
            <v>548.30999999999995</v>
          </cell>
          <cell r="K2118">
            <v>1435</v>
          </cell>
          <cell r="L2118">
            <v>1476.19</v>
          </cell>
          <cell r="M2118">
            <v>132870.34</v>
          </cell>
        </row>
        <row r="2119">
          <cell r="A2119" t="str">
            <v>O&amp;M</v>
          </cell>
          <cell r="B2119" t="str">
            <v>Anastasia, Donald</v>
          </cell>
          <cell r="C2119">
            <v>21380</v>
          </cell>
          <cell r="D2119" t="str">
            <v>21380</v>
          </cell>
          <cell r="E2119" t="str">
            <v>Framingham Facilities</v>
          </cell>
          <cell r="F2119" t="str">
            <v>CFO</v>
          </cell>
          <cell r="G2119" t="str">
            <v>Framingham Facilities</v>
          </cell>
          <cell r="H2119" t="str">
            <v>120</v>
          </cell>
          <cell r="I2119" t="str">
            <v>OT</v>
          </cell>
          <cell r="J2119">
            <v>36086</v>
          </cell>
          <cell r="K2119">
            <v>9573.6299999999992</v>
          </cell>
        </row>
        <row r="2120">
          <cell r="A2120" t="str">
            <v>O&amp;M</v>
          </cell>
          <cell r="B2120" t="str">
            <v>Anastasia, Donald</v>
          </cell>
          <cell r="C2120">
            <v>21380</v>
          </cell>
          <cell r="D2120" t="str">
            <v>21380</v>
          </cell>
          <cell r="E2120" t="str">
            <v>Framingham Facilities</v>
          </cell>
          <cell r="F2120" t="str">
            <v>CFO</v>
          </cell>
          <cell r="G2120" t="str">
            <v>Framingham Facilities</v>
          </cell>
          <cell r="H2120" t="str">
            <v>120</v>
          </cell>
          <cell r="I2120" t="str">
            <v>TT</v>
          </cell>
          <cell r="J2120">
            <v>16957.98</v>
          </cell>
          <cell r="K2120">
            <v>947.76</v>
          </cell>
          <cell r="L2120">
            <v>162.30000000000001</v>
          </cell>
          <cell r="M2120">
            <v>-20775.09</v>
          </cell>
        </row>
        <row r="2121">
          <cell r="A2121" t="str">
            <v>O&amp;M</v>
          </cell>
          <cell r="B2121" t="str">
            <v>Rotty, Paul L</v>
          </cell>
          <cell r="C2121">
            <v>21385</v>
          </cell>
          <cell r="D2121" t="str">
            <v>21385</v>
          </cell>
          <cell r="E2121" t="str">
            <v>Framingham Warehouse and Distribution</v>
          </cell>
          <cell r="F2121" t="str">
            <v>Mat Mgmt-Trans</v>
          </cell>
          <cell r="G2121" t="str">
            <v>Framingham Warehouse and Distribution</v>
          </cell>
          <cell r="H2121" t="str">
            <v>120</v>
          </cell>
          <cell r="I2121" t="str">
            <v>BT</v>
          </cell>
          <cell r="J2121">
            <v>18476.34</v>
          </cell>
          <cell r="K2121">
            <v>343.7</v>
          </cell>
        </row>
        <row r="2122">
          <cell r="A2122" t="str">
            <v>O&amp;M</v>
          </cell>
          <cell r="B2122" t="str">
            <v>Rotty, Paul L</v>
          </cell>
          <cell r="C2122">
            <v>21385</v>
          </cell>
          <cell r="D2122" t="str">
            <v>21385</v>
          </cell>
          <cell r="E2122" t="str">
            <v>Framingham Warehouse and Distribution</v>
          </cell>
          <cell r="F2122" t="str">
            <v>Mat Mgmt-Trans</v>
          </cell>
          <cell r="G2122" t="str">
            <v>Framingham Warehouse and Distribution</v>
          </cell>
          <cell r="H2122" t="str">
            <v>120</v>
          </cell>
          <cell r="I2122" t="str">
            <v>IT</v>
          </cell>
          <cell r="J2122">
            <v>2983.78</v>
          </cell>
          <cell r="K2122">
            <v>5215.2</v>
          </cell>
          <cell r="L2122">
            <v>2147.4</v>
          </cell>
          <cell r="M2122">
            <v>21.44</v>
          </cell>
        </row>
        <row r="2123">
          <cell r="A2123" t="str">
            <v>O&amp;M</v>
          </cell>
          <cell r="B2123" t="str">
            <v>Rotty, Paul L</v>
          </cell>
          <cell r="C2123">
            <v>21385</v>
          </cell>
          <cell r="D2123" t="str">
            <v>21385</v>
          </cell>
          <cell r="E2123" t="str">
            <v>Framingham Warehouse and Distribution</v>
          </cell>
          <cell r="F2123" t="str">
            <v>Mat Mgmt-Trans</v>
          </cell>
          <cell r="G2123" t="str">
            <v>Framingham Warehouse and Distribution</v>
          </cell>
          <cell r="H2123" t="str">
            <v>120</v>
          </cell>
          <cell r="I2123" t="str">
            <v>LT</v>
          </cell>
          <cell r="J2123">
            <v>52593.98</v>
          </cell>
          <cell r="K2123">
            <v>982</v>
          </cell>
          <cell r="M2123">
            <v>-106.68</v>
          </cell>
        </row>
        <row r="2124">
          <cell r="A2124" t="str">
            <v>O&amp;M</v>
          </cell>
          <cell r="B2124" t="str">
            <v>Rotty, Paul L</v>
          </cell>
          <cell r="C2124">
            <v>21385</v>
          </cell>
          <cell r="D2124" t="str">
            <v>21385</v>
          </cell>
          <cell r="E2124" t="str">
            <v>Framingham Warehouse and Distribution</v>
          </cell>
          <cell r="F2124" t="str">
            <v>Mat Mgmt-Trans</v>
          </cell>
          <cell r="G2124" t="str">
            <v>Framingham Warehouse and Distribution</v>
          </cell>
          <cell r="H2124" t="str">
            <v>120</v>
          </cell>
          <cell r="I2124" t="str">
            <v>MT</v>
          </cell>
          <cell r="J2124">
            <v>0</v>
          </cell>
          <cell r="K2124">
            <v>7221.75</v>
          </cell>
          <cell r="L2124">
            <v>0</v>
          </cell>
          <cell r="M2124">
            <v>-1328.6</v>
          </cell>
        </row>
        <row r="2125">
          <cell r="A2125" t="str">
            <v>O&amp;M</v>
          </cell>
          <cell r="B2125" t="str">
            <v>Rotty, Paul L</v>
          </cell>
          <cell r="C2125">
            <v>21385</v>
          </cell>
          <cell r="D2125" t="str">
            <v>21385</v>
          </cell>
          <cell r="E2125" t="str">
            <v>Framingham Warehouse and Distribution</v>
          </cell>
          <cell r="F2125" t="str">
            <v>Mat Mgmt-Trans</v>
          </cell>
          <cell r="G2125" t="str">
            <v>Framingham Warehouse and Distribution</v>
          </cell>
          <cell r="H2125" t="str">
            <v>120</v>
          </cell>
          <cell r="I2125" t="str">
            <v>OT</v>
          </cell>
          <cell r="L2125">
            <v>-13.39</v>
          </cell>
        </row>
        <row r="2126">
          <cell r="A2126" t="str">
            <v>O&amp;M</v>
          </cell>
          <cell r="B2126" t="str">
            <v>Rotty, Paul L</v>
          </cell>
          <cell r="C2126">
            <v>21385</v>
          </cell>
          <cell r="D2126" t="str">
            <v>21385</v>
          </cell>
          <cell r="E2126" t="str">
            <v>Framingham Warehouse and Distribution</v>
          </cell>
          <cell r="F2126" t="str">
            <v>Mat Mgmt-Trans</v>
          </cell>
          <cell r="G2126" t="str">
            <v>Framingham Warehouse and Distribution</v>
          </cell>
          <cell r="H2126" t="str">
            <v>120</v>
          </cell>
          <cell r="I2126" t="str">
            <v>TT</v>
          </cell>
          <cell r="J2126">
            <v>18030.12</v>
          </cell>
          <cell r="K2126">
            <v>405.08</v>
          </cell>
          <cell r="L2126">
            <v>152.46</v>
          </cell>
        </row>
        <row r="2127">
          <cell r="A2127" t="str">
            <v>O&amp;M</v>
          </cell>
          <cell r="B2127" t="str">
            <v>Anastasia, Donald</v>
          </cell>
          <cell r="C2127">
            <v>21390</v>
          </cell>
          <cell r="D2127" t="str">
            <v>21390</v>
          </cell>
          <cell r="E2127" t="str">
            <v>Waltham Facilities</v>
          </cell>
          <cell r="F2127" t="str">
            <v>CFO</v>
          </cell>
          <cell r="G2127" t="str">
            <v>Waltham Facilities</v>
          </cell>
          <cell r="H2127" t="str">
            <v>120</v>
          </cell>
          <cell r="I2127" t="str">
            <v>BT</v>
          </cell>
          <cell r="J2127">
            <v>24006</v>
          </cell>
          <cell r="K2127">
            <v>3911.44</v>
          </cell>
          <cell r="L2127">
            <v>2115.69</v>
          </cell>
          <cell r="M2127">
            <v>-3000</v>
          </cell>
        </row>
        <row r="2128">
          <cell r="A2128" t="str">
            <v>CAP</v>
          </cell>
          <cell r="B2128" t="str">
            <v>Anastasia, Donald</v>
          </cell>
          <cell r="C2128">
            <v>21390</v>
          </cell>
          <cell r="D2128" t="str">
            <v>21390</v>
          </cell>
          <cell r="E2128" t="str">
            <v>Waltham Facilities</v>
          </cell>
          <cell r="F2128" t="str">
            <v>CFO</v>
          </cell>
          <cell r="G2128" t="str">
            <v>Waltham Facilities</v>
          </cell>
          <cell r="H2128" t="str">
            <v>120</v>
          </cell>
          <cell r="I2128" t="str">
            <v>CI</v>
          </cell>
          <cell r="J2128">
            <v>135927.23000000001</v>
          </cell>
          <cell r="K2128">
            <v>486935.24</v>
          </cell>
          <cell r="L2128">
            <v>426696.84</v>
          </cell>
          <cell r="M2128">
            <v>520.66</v>
          </cell>
        </row>
        <row r="2129">
          <cell r="A2129" t="str">
            <v>CAP</v>
          </cell>
          <cell r="B2129" t="str">
            <v>Anastasia, Donald</v>
          </cell>
          <cell r="C2129">
            <v>21390</v>
          </cell>
          <cell r="D2129" t="str">
            <v>21390</v>
          </cell>
          <cell r="E2129" t="str">
            <v>Waltham Facilities</v>
          </cell>
          <cell r="F2129" t="str">
            <v>CFO</v>
          </cell>
          <cell r="G2129" t="str">
            <v>Waltham Facilities</v>
          </cell>
          <cell r="H2129" t="str">
            <v>120</v>
          </cell>
          <cell r="I2129" t="str">
            <v>CT</v>
          </cell>
          <cell r="K2129">
            <v>261</v>
          </cell>
        </row>
        <row r="2130">
          <cell r="A2130" t="str">
            <v>O&amp;M</v>
          </cell>
          <cell r="B2130" t="str">
            <v>Anastasia, Donald</v>
          </cell>
          <cell r="C2130">
            <v>21390</v>
          </cell>
          <cell r="D2130" t="str">
            <v>21390</v>
          </cell>
          <cell r="E2130" t="str">
            <v>Waltham Facilities</v>
          </cell>
          <cell r="F2130" t="str">
            <v>CFO</v>
          </cell>
          <cell r="G2130" t="str">
            <v>Waltham Facilities</v>
          </cell>
          <cell r="H2130" t="str">
            <v>120</v>
          </cell>
          <cell r="I2130" t="str">
            <v>IT</v>
          </cell>
          <cell r="J2130">
            <v>56489.36</v>
          </cell>
          <cell r="K2130">
            <v>37125.89</v>
          </cell>
          <cell r="L2130">
            <v>27096.69</v>
          </cell>
        </row>
        <row r="2131">
          <cell r="A2131" t="str">
            <v>O&amp;M</v>
          </cell>
          <cell r="B2131" t="str">
            <v>Anastasia, Donald</v>
          </cell>
          <cell r="C2131">
            <v>21390</v>
          </cell>
          <cell r="D2131" t="str">
            <v>21390</v>
          </cell>
          <cell r="E2131" t="str">
            <v>Waltham Facilities</v>
          </cell>
          <cell r="F2131" t="str">
            <v>CFO</v>
          </cell>
          <cell r="G2131" t="str">
            <v>Waltham Facilities</v>
          </cell>
          <cell r="H2131" t="str">
            <v>120</v>
          </cell>
          <cell r="I2131" t="str">
            <v>LT</v>
          </cell>
          <cell r="J2131">
            <v>68974.539999999994</v>
          </cell>
          <cell r="K2131">
            <v>11123.04</v>
          </cell>
          <cell r="L2131">
            <v>6044.96</v>
          </cell>
          <cell r="M2131">
            <v>-129.09</v>
          </cell>
        </row>
        <row r="2132">
          <cell r="A2132" t="str">
            <v>O&amp;M</v>
          </cell>
          <cell r="B2132" t="str">
            <v>Anastasia, Donald</v>
          </cell>
          <cell r="C2132">
            <v>21390</v>
          </cell>
          <cell r="D2132" t="str">
            <v>21390</v>
          </cell>
          <cell r="E2132" t="str">
            <v>Waltham Facilities</v>
          </cell>
          <cell r="F2132" t="str">
            <v>CFO</v>
          </cell>
          <cell r="G2132" t="str">
            <v>Waltham Facilities</v>
          </cell>
          <cell r="H2132" t="str">
            <v>120</v>
          </cell>
          <cell r="I2132" t="str">
            <v>MT</v>
          </cell>
          <cell r="J2132">
            <v>10010.879999999999</v>
          </cell>
          <cell r="K2132">
            <v>13964.89</v>
          </cell>
          <cell r="L2132">
            <v>1347.98</v>
          </cell>
          <cell r="M2132">
            <v>183070.44</v>
          </cell>
        </row>
        <row r="2133">
          <cell r="A2133" t="str">
            <v>O&amp;M</v>
          </cell>
          <cell r="B2133" t="str">
            <v>Anastasia, Donald</v>
          </cell>
          <cell r="C2133">
            <v>21390</v>
          </cell>
          <cell r="D2133" t="str">
            <v>21390</v>
          </cell>
          <cell r="E2133" t="str">
            <v>Waltham Facilities</v>
          </cell>
          <cell r="F2133" t="str">
            <v>CFO</v>
          </cell>
          <cell r="G2133" t="str">
            <v>Waltham Facilities</v>
          </cell>
          <cell r="H2133" t="str">
            <v>120</v>
          </cell>
          <cell r="I2133" t="str">
            <v>OT</v>
          </cell>
          <cell r="J2133">
            <v>53546.15</v>
          </cell>
          <cell r="K2133">
            <v>25511.58</v>
          </cell>
          <cell r="L2133">
            <v>15514.34</v>
          </cell>
          <cell r="M2133">
            <v>201.57</v>
          </cell>
        </row>
        <row r="2134">
          <cell r="A2134" t="str">
            <v>O&amp;M</v>
          </cell>
          <cell r="B2134" t="str">
            <v>Anastasia, Donald</v>
          </cell>
          <cell r="C2134">
            <v>21390</v>
          </cell>
          <cell r="D2134" t="str">
            <v>21390</v>
          </cell>
          <cell r="E2134" t="str">
            <v>Waltham Facilities</v>
          </cell>
          <cell r="F2134" t="str">
            <v>CFO</v>
          </cell>
          <cell r="G2134" t="str">
            <v>Waltham Facilities</v>
          </cell>
          <cell r="H2134" t="str">
            <v>120</v>
          </cell>
          <cell r="I2134" t="str">
            <v>TT</v>
          </cell>
          <cell r="J2134">
            <v>24753.96</v>
          </cell>
          <cell r="K2134">
            <v>5813.61</v>
          </cell>
          <cell r="L2134">
            <v>834.91</v>
          </cell>
        </row>
        <row r="2135">
          <cell r="A2135" t="str">
            <v>O&amp;M</v>
          </cell>
          <cell r="B2135" t="str">
            <v>Rotty, Paul L</v>
          </cell>
          <cell r="C2135">
            <v>21395</v>
          </cell>
          <cell r="D2135" t="str">
            <v>21395</v>
          </cell>
          <cell r="E2135" t="str">
            <v>Waltham Warehouse and Distribution</v>
          </cell>
          <cell r="F2135" t="str">
            <v>Mat Mgmt-Trans</v>
          </cell>
          <cell r="G2135" t="str">
            <v>Waltham Warehouse and Distribution</v>
          </cell>
          <cell r="H2135" t="str">
            <v>120</v>
          </cell>
          <cell r="I2135" t="str">
            <v>BT</v>
          </cell>
          <cell r="J2135">
            <v>33662.19</v>
          </cell>
          <cell r="K2135">
            <v>1507.11</v>
          </cell>
          <cell r="M2135">
            <v>5573</v>
          </cell>
        </row>
        <row r="2136">
          <cell r="A2136" t="str">
            <v>O&amp;M</v>
          </cell>
          <cell r="B2136" t="str">
            <v>Rotty, Paul L</v>
          </cell>
          <cell r="C2136">
            <v>21395</v>
          </cell>
          <cell r="D2136" t="str">
            <v>21395</v>
          </cell>
          <cell r="E2136" t="str">
            <v>Waltham Warehouse and Distribution</v>
          </cell>
          <cell r="F2136" t="str">
            <v>Mat Mgmt-Trans</v>
          </cell>
          <cell r="G2136" t="str">
            <v>Waltham Warehouse and Distribution</v>
          </cell>
          <cell r="H2136" t="str">
            <v>120</v>
          </cell>
          <cell r="I2136" t="str">
            <v>IT</v>
          </cell>
          <cell r="J2136">
            <v>828.75</v>
          </cell>
          <cell r="L2136">
            <v>460</v>
          </cell>
        </row>
        <row r="2137">
          <cell r="A2137" t="str">
            <v>O&amp;M</v>
          </cell>
          <cell r="B2137" t="str">
            <v>Rotty, Paul L</v>
          </cell>
          <cell r="C2137">
            <v>21395</v>
          </cell>
          <cell r="D2137" t="str">
            <v>21395</v>
          </cell>
          <cell r="E2137" t="str">
            <v>Waltham Warehouse and Distribution</v>
          </cell>
          <cell r="F2137" t="str">
            <v>Mat Mgmt-Trans</v>
          </cell>
          <cell r="G2137" t="str">
            <v>Waltham Warehouse and Distribution</v>
          </cell>
          <cell r="H2137" t="str">
            <v>120</v>
          </cell>
          <cell r="I2137" t="str">
            <v>LT</v>
          </cell>
          <cell r="J2137">
            <v>95197.84</v>
          </cell>
          <cell r="K2137">
            <v>4232.9399999999996</v>
          </cell>
          <cell r="M2137">
            <v>-767.43</v>
          </cell>
        </row>
        <row r="2138">
          <cell r="A2138" t="str">
            <v>O&amp;M</v>
          </cell>
          <cell r="B2138" t="str">
            <v>Rotty, Paul L</v>
          </cell>
          <cell r="C2138">
            <v>21395</v>
          </cell>
          <cell r="D2138" t="str">
            <v>21395</v>
          </cell>
          <cell r="E2138" t="str">
            <v>Waltham Warehouse and Distribution</v>
          </cell>
          <cell r="F2138" t="str">
            <v>Mat Mgmt-Trans</v>
          </cell>
          <cell r="G2138" t="str">
            <v>Waltham Warehouse and Distribution</v>
          </cell>
          <cell r="H2138" t="str">
            <v>120</v>
          </cell>
          <cell r="I2138" t="str">
            <v>MT</v>
          </cell>
          <cell r="J2138">
            <v>0</v>
          </cell>
          <cell r="K2138">
            <v>-110.04</v>
          </cell>
          <cell r="L2138">
            <v>628.72</v>
          </cell>
        </row>
        <row r="2139">
          <cell r="A2139" t="str">
            <v>O&amp;M</v>
          </cell>
          <cell r="B2139" t="str">
            <v>Rotty, Paul L</v>
          </cell>
          <cell r="C2139">
            <v>21395</v>
          </cell>
          <cell r="D2139" t="str">
            <v>21395</v>
          </cell>
          <cell r="E2139" t="str">
            <v>Waltham Warehouse and Distribution</v>
          </cell>
          <cell r="F2139" t="str">
            <v>Mat Mgmt-Trans</v>
          </cell>
          <cell r="G2139" t="str">
            <v>Waltham Warehouse and Distribution</v>
          </cell>
          <cell r="H2139" t="str">
            <v>120</v>
          </cell>
          <cell r="I2139" t="str">
            <v>OT</v>
          </cell>
          <cell r="J2139">
            <v>55215.14</v>
          </cell>
          <cell r="K2139">
            <v>5618.79</v>
          </cell>
        </row>
        <row r="2140">
          <cell r="A2140" t="str">
            <v>O&amp;M</v>
          </cell>
          <cell r="B2140" t="str">
            <v>Rotty, Paul L</v>
          </cell>
          <cell r="C2140">
            <v>21395</v>
          </cell>
          <cell r="D2140" t="str">
            <v>21395</v>
          </cell>
          <cell r="E2140" t="str">
            <v>Waltham Warehouse and Distribution</v>
          </cell>
          <cell r="F2140" t="str">
            <v>Mat Mgmt-Trans</v>
          </cell>
          <cell r="G2140" t="str">
            <v>Waltham Warehouse and Distribution</v>
          </cell>
          <cell r="H2140" t="str">
            <v>120</v>
          </cell>
          <cell r="I2140" t="str">
            <v>TT</v>
          </cell>
          <cell r="J2140">
            <v>12453.84</v>
          </cell>
          <cell r="K2140">
            <v>1367.01</v>
          </cell>
          <cell r="M2140">
            <v>31267.7</v>
          </cell>
        </row>
        <row r="2141">
          <cell r="A2141" t="str">
            <v>O&amp;M</v>
          </cell>
          <cell r="B2141" t="str">
            <v>Anastasia, Donald</v>
          </cell>
          <cell r="C2141">
            <v>21400</v>
          </cell>
          <cell r="D2141" t="str">
            <v>21400</v>
          </cell>
          <cell r="E2141" t="str">
            <v>Watertown Facilities</v>
          </cell>
          <cell r="F2141" t="str">
            <v>CFO</v>
          </cell>
          <cell r="G2141" t="str">
            <v>Watertown Facilities</v>
          </cell>
          <cell r="H2141" t="str">
            <v>120</v>
          </cell>
          <cell r="I2141" t="str">
            <v>BT</v>
          </cell>
          <cell r="J2141">
            <v>34420.400000000001</v>
          </cell>
          <cell r="K2141">
            <v>941.75</v>
          </cell>
        </row>
        <row r="2142">
          <cell r="A2142" t="str">
            <v>CAP</v>
          </cell>
          <cell r="B2142" t="str">
            <v>Anastasia, Donald</v>
          </cell>
          <cell r="C2142">
            <v>21400</v>
          </cell>
          <cell r="D2142" t="str">
            <v>21400</v>
          </cell>
          <cell r="E2142" t="str">
            <v>Watertown Facilities</v>
          </cell>
          <cell r="F2142" t="str">
            <v>CFO</v>
          </cell>
          <cell r="G2142" t="str">
            <v>Watertown Facilities</v>
          </cell>
          <cell r="H2142" t="str">
            <v>120</v>
          </cell>
          <cell r="I2142" t="str">
            <v>CI</v>
          </cell>
          <cell r="J2142">
            <v>2000</v>
          </cell>
          <cell r="M2142">
            <v>534.32000000000005</v>
          </cell>
        </row>
        <row r="2143">
          <cell r="A2143" t="str">
            <v>O&amp;M</v>
          </cell>
          <cell r="B2143" t="str">
            <v>Anastasia, Donald</v>
          </cell>
          <cell r="C2143">
            <v>21400</v>
          </cell>
          <cell r="D2143" t="str">
            <v>21400</v>
          </cell>
          <cell r="E2143" t="str">
            <v>Watertown Facilities</v>
          </cell>
          <cell r="F2143" t="str">
            <v>CFO</v>
          </cell>
          <cell r="G2143" t="str">
            <v>Watertown Facilities</v>
          </cell>
          <cell r="H2143" t="str">
            <v>120</v>
          </cell>
          <cell r="I2143" t="str">
            <v>IT</v>
          </cell>
          <cell r="J2143">
            <v>59063.38</v>
          </cell>
          <cell r="K2143">
            <v>9797.9</v>
          </cell>
          <cell r="L2143">
            <v>0</v>
          </cell>
        </row>
        <row r="2144">
          <cell r="A2144" t="str">
            <v>O&amp;M</v>
          </cell>
          <cell r="B2144" t="str">
            <v>Anastasia, Donald</v>
          </cell>
          <cell r="C2144">
            <v>21400</v>
          </cell>
          <cell r="D2144" t="str">
            <v>21400</v>
          </cell>
          <cell r="E2144" t="str">
            <v>Watertown Facilities</v>
          </cell>
          <cell r="F2144" t="str">
            <v>CFO</v>
          </cell>
          <cell r="G2144" t="str">
            <v>Watertown Facilities</v>
          </cell>
          <cell r="H2144" t="str">
            <v>120</v>
          </cell>
          <cell r="I2144" t="str">
            <v>LT</v>
          </cell>
          <cell r="J2144">
            <v>97564.69</v>
          </cell>
          <cell r="K2144">
            <v>2690.8</v>
          </cell>
          <cell r="M2144">
            <v>1117.9100000000001</v>
          </cell>
        </row>
        <row r="2145">
          <cell r="A2145" t="str">
            <v>O&amp;M</v>
          </cell>
          <cell r="B2145" t="str">
            <v>Anastasia, Donald</v>
          </cell>
          <cell r="C2145">
            <v>21400</v>
          </cell>
          <cell r="D2145" t="str">
            <v>21400</v>
          </cell>
          <cell r="E2145" t="str">
            <v>Watertown Facilities</v>
          </cell>
          <cell r="F2145" t="str">
            <v>CFO</v>
          </cell>
          <cell r="G2145" t="str">
            <v>Watertown Facilities</v>
          </cell>
          <cell r="H2145" t="str">
            <v>120</v>
          </cell>
          <cell r="I2145" t="str">
            <v>OT</v>
          </cell>
          <cell r="J2145">
            <v>29895.55</v>
          </cell>
          <cell r="K2145">
            <v>16400.3</v>
          </cell>
          <cell r="L2145">
            <v>0</v>
          </cell>
        </row>
        <row r="2146">
          <cell r="A2146" t="str">
            <v>O&amp;M</v>
          </cell>
          <cell r="B2146" t="str">
            <v>Anastasia, Donald</v>
          </cell>
          <cell r="C2146">
            <v>21400</v>
          </cell>
          <cell r="D2146" t="str">
            <v>21400</v>
          </cell>
          <cell r="E2146" t="str">
            <v>Watertown Facilities</v>
          </cell>
          <cell r="F2146" t="str">
            <v>CFO</v>
          </cell>
          <cell r="G2146" t="str">
            <v>Watertown Facilities</v>
          </cell>
          <cell r="H2146" t="str">
            <v>120</v>
          </cell>
          <cell r="I2146" t="str">
            <v>TT</v>
          </cell>
          <cell r="J2146">
            <v>35213.19</v>
          </cell>
          <cell r="K2146">
            <v>732.57</v>
          </cell>
        </row>
        <row r="2147">
          <cell r="A2147" t="str">
            <v>O&amp;M</v>
          </cell>
          <cell r="B2147" t="str">
            <v>Rotty, Paul L</v>
          </cell>
          <cell r="C2147">
            <v>21405</v>
          </cell>
          <cell r="D2147" t="str">
            <v>21405</v>
          </cell>
          <cell r="E2147" t="str">
            <v>Watertown Warehouse and Distribution</v>
          </cell>
          <cell r="F2147" t="str">
            <v>Mat Mgmt-Trans</v>
          </cell>
          <cell r="G2147" t="str">
            <v>Watertown Warehouse and Distribution</v>
          </cell>
          <cell r="H2147" t="str">
            <v>120</v>
          </cell>
          <cell r="I2147" t="str">
            <v>BT</v>
          </cell>
          <cell r="J2147">
            <v>98538.93</v>
          </cell>
          <cell r="K2147">
            <v>25208.21</v>
          </cell>
          <cell r="M2147">
            <v>53435.08</v>
          </cell>
        </row>
        <row r="2148">
          <cell r="A2148" t="str">
            <v>O&amp;M</v>
          </cell>
          <cell r="B2148" t="str">
            <v>Rotty, Paul L</v>
          </cell>
          <cell r="C2148">
            <v>21405</v>
          </cell>
          <cell r="D2148" t="str">
            <v>21405</v>
          </cell>
          <cell r="E2148" t="str">
            <v>Watertown Warehouse and Distribution</v>
          </cell>
          <cell r="F2148" t="str">
            <v>Mat Mgmt-Trans</v>
          </cell>
          <cell r="G2148" t="str">
            <v>Watertown Warehouse and Distribution</v>
          </cell>
          <cell r="H2148" t="str">
            <v>120</v>
          </cell>
          <cell r="I2148" t="str">
            <v>IT</v>
          </cell>
          <cell r="J2148">
            <v>531.75</v>
          </cell>
          <cell r="K2148">
            <v>105.62</v>
          </cell>
        </row>
        <row r="2149">
          <cell r="A2149" t="str">
            <v>O&amp;M</v>
          </cell>
          <cell r="B2149" t="str">
            <v>Rotty, Paul L</v>
          </cell>
          <cell r="C2149">
            <v>21405</v>
          </cell>
          <cell r="D2149" t="str">
            <v>21405</v>
          </cell>
          <cell r="E2149" t="str">
            <v>Watertown Warehouse and Distribution</v>
          </cell>
          <cell r="F2149" t="str">
            <v>Mat Mgmt-Trans</v>
          </cell>
          <cell r="G2149" t="str">
            <v>Watertown Warehouse and Distribution</v>
          </cell>
          <cell r="H2149" t="str">
            <v>120</v>
          </cell>
          <cell r="I2149" t="str">
            <v>LT</v>
          </cell>
          <cell r="J2149">
            <v>282810.78999999998</v>
          </cell>
          <cell r="K2149">
            <v>73620.240000000005</v>
          </cell>
          <cell r="M2149">
            <v>2433</v>
          </cell>
        </row>
        <row r="2150">
          <cell r="A2150" t="str">
            <v>O&amp;M</v>
          </cell>
          <cell r="B2150" t="str">
            <v>Rotty, Paul L</v>
          </cell>
          <cell r="C2150">
            <v>21405</v>
          </cell>
          <cell r="D2150" t="str">
            <v>21405</v>
          </cell>
          <cell r="E2150" t="str">
            <v>Watertown Warehouse and Distribution</v>
          </cell>
          <cell r="F2150" t="str">
            <v>Mat Mgmt-Trans</v>
          </cell>
          <cell r="G2150" t="str">
            <v>Watertown Warehouse and Distribution</v>
          </cell>
          <cell r="H2150" t="str">
            <v>120</v>
          </cell>
          <cell r="I2150" t="str">
            <v>MT</v>
          </cell>
          <cell r="J2150">
            <v>14.5</v>
          </cell>
          <cell r="K2150">
            <v>37645.86</v>
          </cell>
          <cell r="L2150">
            <v>0</v>
          </cell>
          <cell r="M2150">
            <v>36178.43</v>
          </cell>
        </row>
        <row r="2151">
          <cell r="A2151" t="str">
            <v>O&amp;M</v>
          </cell>
          <cell r="B2151" t="str">
            <v>Rotty, Paul L</v>
          </cell>
          <cell r="C2151">
            <v>21405</v>
          </cell>
          <cell r="D2151" t="str">
            <v>21405</v>
          </cell>
          <cell r="E2151" t="str">
            <v>Watertown Warehouse and Distribution</v>
          </cell>
          <cell r="F2151" t="str">
            <v>Mat Mgmt-Trans</v>
          </cell>
          <cell r="G2151" t="str">
            <v>Watertown Warehouse and Distribution</v>
          </cell>
          <cell r="H2151" t="str">
            <v>120</v>
          </cell>
          <cell r="I2151" t="str">
            <v>OT</v>
          </cell>
          <cell r="J2151">
            <v>510.48</v>
          </cell>
          <cell r="K2151">
            <v>-128</v>
          </cell>
        </row>
        <row r="2152">
          <cell r="A2152" t="str">
            <v>O&amp;M</v>
          </cell>
          <cell r="B2152" t="str">
            <v>Rotty, Paul L</v>
          </cell>
          <cell r="C2152">
            <v>21405</v>
          </cell>
          <cell r="D2152" t="str">
            <v>21405</v>
          </cell>
          <cell r="E2152" t="str">
            <v>Watertown Warehouse and Distribution</v>
          </cell>
          <cell r="F2152" t="str">
            <v>Mat Mgmt-Trans</v>
          </cell>
          <cell r="G2152" t="str">
            <v>Watertown Warehouse and Distribution</v>
          </cell>
          <cell r="H2152" t="str">
            <v>120</v>
          </cell>
          <cell r="I2152" t="str">
            <v>TT</v>
          </cell>
          <cell r="J2152">
            <v>13099.26</v>
          </cell>
          <cell r="K2152">
            <v>7770.17</v>
          </cell>
          <cell r="M2152">
            <v>85.56</v>
          </cell>
        </row>
        <row r="2153">
          <cell r="A2153" t="str">
            <v>O&amp;M</v>
          </cell>
          <cell r="B2153" t="str">
            <v>McAnneny, William</v>
          </cell>
          <cell r="C2153">
            <v>21410</v>
          </cell>
          <cell r="D2153" t="str">
            <v>21410</v>
          </cell>
          <cell r="E2153" t="str">
            <v>Central Shop</v>
          </cell>
          <cell r="F2153" t="str">
            <v>Mat Mgmt-Trans</v>
          </cell>
          <cell r="G2153" t="str">
            <v>Central Shop</v>
          </cell>
          <cell r="H2153" t="str">
            <v>120</v>
          </cell>
          <cell r="I2153" t="str">
            <v>BT</v>
          </cell>
          <cell r="L2153">
            <v>3875.4</v>
          </cell>
        </row>
        <row r="2154">
          <cell r="A2154" t="str">
            <v>O&amp;M</v>
          </cell>
          <cell r="B2154" t="str">
            <v>McAnneny, William</v>
          </cell>
          <cell r="C2154">
            <v>21410</v>
          </cell>
          <cell r="D2154" t="str">
            <v>21410</v>
          </cell>
          <cell r="E2154" t="str">
            <v>Watertown Support Services</v>
          </cell>
          <cell r="F2154" t="str">
            <v>Mat Mgmt-Trans</v>
          </cell>
          <cell r="G2154" t="str">
            <v>Central Shop</v>
          </cell>
          <cell r="H2154" t="str">
            <v>120</v>
          </cell>
          <cell r="I2154" t="str">
            <v>BT</v>
          </cell>
          <cell r="J2154">
            <v>272179.53999999998</v>
          </cell>
          <cell r="K2154">
            <v>108232.8</v>
          </cell>
        </row>
        <row r="2155">
          <cell r="A2155" t="str">
            <v>CAP</v>
          </cell>
          <cell r="B2155" t="str">
            <v>McAnneny, William</v>
          </cell>
          <cell r="C2155">
            <v>21410</v>
          </cell>
          <cell r="D2155" t="str">
            <v>21410</v>
          </cell>
          <cell r="E2155" t="str">
            <v>Central Shop</v>
          </cell>
          <cell r="F2155" t="str">
            <v>Mat Mgmt-Trans</v>
          </cell>
          <cell r="G2155" t="str">
            <v>Central Shop</v>
          </cell>
          <cell r="H2155" t="str">
            <v>120</v>
          </cell>
          <cell r="I2155" t="str">
            <v>CB</v>
          </cell>
          <cell r="L2155">
            <v>59515.63</v>
          </cell>
          <cell r="M2155">
            <v>770083.86</v>
          </cell>
        </row>
        <row r="2156">
          <cell r="A2156" t="str">
            <v>CAP</v>
          </cell>
          <cell r="B2156" t="str">
            <v>McAnneny, William</v>
          </cell>
          <cell r="C2156">
            <v>21410</v>
          </cell>
          <cell r="D2156" t="str">
            <v>21410</v>
          </cell>
          <cell r="E2156" t="str">
            <v>Watertown Support Services</v>
          </cell>
          <cell r="F2156" t="str">
            <v>Mat Mgmt-Trans</v>
          </cell>
          <cell r="G2156" t="str">
            <v>Central Shop</v>
          </cell>
          <cell r="H2156" t="str">
            <v>120</v>
          </cell>
          <cell r="I2156" t="str">
            <v>CB</v>
          </cell>
          <cell r="J2156">
            <v>34519.86</v>
          </cell>
          <cell r="K2156">
            <v>21110.07</v>
          </cell>
          <cell r="M2156">
            <v>2618862.37</v>
          </cell>
        </row>
        <row r="2157">
          <cell r="A2157" t="str">
            <v>CAP</v>
          </cell>
          <cell r="B2157" t="str">
            <v>McAnneny, William</v>
          </cell>
          <cell r="C2157">
            <v>21410</v>
          </cell>
          <cell r="D2157" t="str">
            <v>21410</v>
          </cell>
          <cell r="E2157" t="str">
            <v>Central Shop</v>
          </cell>
          <cell r="F2157" t="str">
            <v>Mat Mgmt-Trans</v>
          </cell>
          <cell r="G2157" t="str">
            <v>Central Shop</v>
          </cell>
          <cell r="H2157" t="str">
            <v>120</v>
          </cell>
          <cell r="I2157" t="str">
            <v>CI</v>
          </cell>
          <cell r="L2157">
            <v>29714.9</v>
          </cell>
          <cell r="M2157">
            <v>242.09</v>
          </cell>
        </row>
        <row r="2158">
          <cell r="A2158" t="str">
            <v>CAP</v>
          </cell>
          <cell r="B2158" t="str">
            <v>McAnneny, William</v>
          </cell>
          <cell r="C2158">
            <v>21410</v>
          </cell>
          <cell r="D2158" t="str">
            <v>21410</v>
          </cell>
          <cell r="E2158" t="str">
            <v>Central Shop</v>
          </cell>
          <cell r="F2158" t="str">
            <v>Mat Mgmt-Trans</v>
          </cell>
          <cell r="G2158" t="str">
            <v>Central Shop</v>
          </cell>
          <cell r="H2158" t="str">
            <v>120</v>
          </cell>
          <cell r="I2158" t="str">
            <v>CL</v>
          </cell>
          <cell r="L2158">
            <v>135253.26999999999</v>
          </cell>
        </row>
        <row r="2159">
          <cell r="A2159" t="str">
            <v>CAP</v>
          </cell>
          <cell r="B2159" t="str">
            <v>McAnneny, William</v>
          </cell>
          <cell r="C2159">
            <v>21410</v>
          </cell>
          <cell r="D2159" t="str">
            <v>21410</v>
          </cell>
          <cell r="E2159" t="str">
            <v>Watertown Support Services</v>
          </cell>
          <cell r="F2159" t="str">
            <v>Mat Mgmt-Trans</v>
          </cell>
          <cell r="G2159" t="str">
            <v>Central Shop</v>
          </cell>
          <cell r="H2159" t="str">
            <v>120</v>
          </cell>
          <cell r="I2159" t="str">
            <v>CL</v>
          </cell>
          <cell r="J2159">
            <v>77460.77</v>
          </cell>
          <cell r="K2159">
            <v>47788.45</v>
          </cell>
        </row>
        <row r="2160">
          <cell r="A2160" t="str">
            <v>CAP</v>
          </cell>
          <cell r="B2160" t="str">
            <v>McAnneny, William</v>
          </cell>
          <cell r="C2160">
            <v>21410</v>
          </cell>
          <cell r="D2160" t="str">
            <v>21410</v>
          </cell>
          <cell r="E2160" t="str">
            <v>Central Shop</v>
          </cell>
          <cell r="F2160" t="str">
            <v>Mat Mgmt-Trans</v>
          </cell>
          <cell r="G2160" t="str">
            <v>Central Shop</v>
          </cell>
          <cell r="H2160" t="str">
            <v>120</v>
          </cell>
          <cell r="I2160" t="str">
            <v>CT</v>
          </cell>
          <cell r="L2160">
            <v>53356.480000000003</v>
          </cell>
        </row>
        <row r="2161">
          <cell r="A2161" t="str">
            <v>CAP</v>
          </cell>
          <cell r="B2161" t="str">
            <v>McAnneny, William</v>
          </cell>
          <cell r="C2161">
            <v>21410</v>
          </cell>
          <cell r="D2161" t="str">
            <v>21410</v>
          </cell>
          <cell r="E2161" t="str">
            <v>Watertown Support Services</v>
          </cell>
          <cell r="F2161" t="str">
            <v>Mat Mgmt-Trans</v>
          </cell>
          <cell r="G2161" t="str">
            <v>Central Shop</v>
          </cell>
          <cell r="H2161" t="str">
            <v>120</v>
          </cell>
          <cell r="I2161" t="str">
            <v>CT</v>
          </cell>
          <cell r="J2161">
            <v>25403.54</v>
          </cell>
          <cell r="K2161">
            <v>18701.43</v>
          </cell>
          <cell r="M2161">
            <v>1302</v>
          </cell>
        </row>
        <row r="2162">
          <cell r="A2162" t="str">
            <v>O&amp;M</v>
          </cell>
          <cell r="B2162" t="str">
            <v>McAnneny, William</v>
          </cell>
          <cell r="C2162">
            <v>21410</v>
          </cell>
          <cell r="D2162" t="str">
            <v>21410</v>
          </cell>
          <cell r="E2162" t="str">
            <v>Central Shop</v>
          </cell>
          <cell r="F2162" t="str">
            <v>Mat Mgmt-Trans</v>
          </cell>
          <cell r="G2162" t="str">
            <v>Central Shop</v>
          </cell>
          <cell r="H2162" t="str">
            <v>120</v>
          </cell>
          <cell r="I2162" t="str">
            <v>IT</v>
          </cell>
          <cell r="L2162">
            <v>438648.05</v>
          </cell>
        </row>
        <row r="2163">
          <cell r="A2163" t="str">
            <v>O&amp;M</v>
          </cell>
          <cell r="B2163" t="str">
            <v>McAnneny, William</v>
          </cell>
          <cell r="C2163">
            <v>21410</v>
          </cell>
          <cell r="D2163" t="str">
            <v>21410</v>
          </cell>
          <cell r="E2163" t="str">
            <v>Watertown Support Services</v>
          </cell>
          <cell r="F2163" t="str">
            <v>Mat Mgmt-Trans</v>
          </cell>
          <cell r="G2163" t="str">
            <v>Central Shop</v>
          </cell>
          <cell r="H2163" t="str">
            <v>120</v>
          </cell>
          <cell r="I2163" t="str">
            <v>IT</v>
          </cell>
          <cell r="J2163">
            <v>77313.69</v>
          </cell>
          <cell r="K2163">
            <v>262858.82</v>
          </cell>
          <cell r="M2163">
            <v>20448.93</v>
          </cell>
        </row>
        <row r="2164">
          <cell r="A2164" t="str">
            <v>O&amp;M</v>
          </cell>
          <cell r="B2164" t="str">
            <v>McAnneny, William</v>
          </cell>
          <cell r="C2164">
            <v>21410</v>
          </cell>
          <cell r="D2164" t="str">
            <v>21410</v>
          </cell>
          <cell r="E2164" t="str">
            <v>Central Shop</v>
          </cell>
          <cell r="F2164" t="str">
            <v>Mat Mgmt-Trans</v>
          </cell>
          <cell r="G2164" t="str">
            <v>Central Shop</v>
          </cell>
          <cell r="H2164" t="str">
            <v>120</v>
          </cell>
          <cell r="I2164" t="str">
            <v>LT</v>
          </cell>
          <cell r="L2164">
            <v>11839.88</v>
          </cell>
          <cell r="M2164">
            <v>1536.6</v>
          </cell>
        </row>
        <row r="2165">
          <cell r="A2165" t="str">
            <v>O&amp;M</v>
          </cell>
          <cell r="B2165" t="str">
            <v>McAnneny, William</v>
          </cell>
          <cell r="C2165">
            <v>21410</v>
          </cell>
          <cell r="D2165" t="str">
            <v>21410</v>
          </cell>
          <cell r="E2165" t="str">
            <v>Watertown Support Services</v>
          </cell>
          <cell r="F2165" t="str">
            <v>Mat Mgmt-Trans</v>
          </cell>
          <cell r="G2165" t="str">
            <v>Central Shop</v>
          </cell>
          <cell r="H2165" t="str">
            <v>120</v>
          </cell>
          <cell r="I2165" t="str">
            <v>LT</v>
          </cell>
          <cell r="J2165">
            <v>748926.37</v>
          </cell>
          <cell r="K2165">
            <v>309840.36</v>
          </cell>
        </row>
        <row r="2166">
          <cell r="A2166" t="str">
            <v>O&amp;M</v>
          </cell>
          <cell r="B2166" t="str">
            <v>McAnneny, William</v>
          </cell>
          <cell r="C2166">
            <v>21410</v>
          </cell>
          <cell r="D2166" t="str">
            <v>21410</v>
          </cell>
          <cell r="E2166" t="str">
            <v>Central Shop</v>
          </cell>
          <cell r="F2166" t="str">
            <v>Mat Mgmt-Trans</v>
          </cell>
          <cell r="G2166" t="str">
            <v>Central Shop</v>
          </cell>
          <cell r="H2166" t="str">
            <v>120</v>
          </cell>
          <cell r="I2166" t="str">
            <v>MT</v>
          </cell>
          <cell r="L2166">
            <v>-388704.25</v>
          </cell>
        </row>
        <row r="2167">
          <cell r="A2167" t="str">
            <v>O&amp;M</v>
          </cell>
          <cell r="B2167" t="str">
            <v>McAnneny, William</v>
          </cell>
          <cell r="C2167">
            <v>21410</v>
          </cell>
          <cell r="D2167" t="str">
            <v>21410</v>
          </cell>
          <cell r="E2167" t="str">
            <v>Watertown Support Services</v>
          </cell>
          <cell r="F2167" t="str">
            <v>Mat Mgmt-Trans</v>
          </cell>
          <cell r="G2167" t="str">
            <v>Central Shop</v>
          </cell>
          <cell r="H2167" t="str">
            <v>120</v>
          </cell>
          <cell r="I2167" t="str">
            <v>MT</v>
          </cell>
          <cell r="J2167">
            <v>-613096.43999999994</v>
          </cell>
          <cell r="K2167">
            <v>-279493.8</v>
          </cell>
        </row>
        <row r="2168">
          <cell r="A2168" t="str">
            <v>O&amp;M</v>
          </cell>
          <cell r="B2168" t="str">
            <v>McAnneny, William</v>
          </cell>
          <cell r="C2168">
            <v>21410</v>
          </cell>
          <cell r="D2168" t="str">
            <v>21410</v>
          </cell>
          <cell r="E2168" t="str">
            <v>Central Shop</v>
          </cell>
          <cell r="F2168" t="str">
            <v>Mat Mgmt-Trans</v>
          </cell>
          <cell r="G2168" t="str">
            <v>Central Shop</v>
          </cell>
          <cell r="H2168" t="str">
            <v>120</v>
          </cell>
          <cell r="I2168" t="str">
            <v>OT</v>
          </cell>
          <cell r="L2168">
            <v>45253</v>
          </cell>
        </row>
        <row r="2169">
          <cell r="A2169" t="str">
            <v>O&amp;M</v>
          </cell>
          <cell r="B2169" t="str">
            <v>McAnneny, William</v>
          </cell>
          <cell r="C2169">
            <v>21410</v>
          </cell>
          <cell r="D2169" t="str">
            <v>21410</v>
          </cell>
          <cell r="E2169" t="str">
            <v>Watertown Support Services</v>
          </cell>
          <cell r="F2169" t="str">
            <v>Mat Mgmt-Trans</v>
          </cell>
          <cell r="G2169" t="str">
            <v>Central Shop</v>
          </cell>
          <cell r="H2169" t="str">
            <v>120</v>
          </cell>
          <cell r="I2169" t="str">
            <v>OT</v>
          </cell>
          <cell r="J2169">
            <v>73807.77</v>
          </cell>
          <cell r="K2169">
            <v>18922.169999999998</v>
          </cell>
          <cell r="M2169">
            <v>137.4</v>
          </cell>
        </row>
        <row r="2170">
          <cell r="A2170" t="str">
            <v>O&amp;M</v>
          </cell>
          <cell r="B2170" t="str">
            <v>McAnneny, William</v>
          </cell>
          <cell r="C2170">
            <v>21410</v>
          </cell>
          <cell r="D2170" t="str">
            <v>21410</v>
          </cell>
          <cell r="E2170" t="str">
            <v>Central Shop</v>
          </cell>
          <cell r="F2170" t="str">
            <v>Mat Mgmt-Trans</v>
          </cell>
          <cell r="G2170" t="str">
            <v>Central Shop</v>
          </cell>
          <cell r="H2170" t="str">
            <v>120</v>
          </cell>
          <cell r="I2170" t="str">
            <v>TT</v>
          </cell>
          <cell r="L2170">
            <v>3002.7</v>
          </cell>
        </row>
        <row r="2171">
          <cell r="A2171" t="str">
            <v>O&amp;M</v>
          </cell>
          <cell r="B2171" t="str">
            <v>McAnneny, William</v>
          </cell>
          <cell r="C2171">
            <v>21410</v>
          </cell>
          <cell r="D2171" t="str">
            <v>21410</v>
          </cell>
          <cell r="E2171" t="str">
            <v>Watertown Support Services</v>
          </cell>
          <cell r="F2171" t="str">
            <v>Mat Mgmt-Trans</v>
          </cell>
          <cell r="G2171" t="str">
            <v>Central Shop</v>
          </cell>
          <cell r="H2171" t="str">
            <v>120</v>
          </cell>
          <cell r="I2171" t="str">
            <v>TT</v>
          </cell>
          <cell r="J2171">
            <v>104890.9</v>
          </cell>
          <cell r="K2171">
            <v>79845.5</v>
          </cell>
        </row>
        <row r="2172">
          <cell r="A2172" t="str">
            <v>O&amp;M</v>
          </cell>
          <cell r="C2172">
            <v>21415</v>
          </cell>
          <cell r="D2172" t="str">
            <v>21415</v>
          </cell>
          <cell r="E2172" t="str">
            <v>Cambridge Fleet</v>
          </cell>
          <cell r="H2172" t="str">
            <v>120</v>
          </cell>
          <cell r="I2172" t="str">
            <v>IT</v>
          </cell>
          <cell r="J2172">
            <v>0</v>
          </cell>
          <cell r="K2172">
            <v>0.39</v>
          </cell>
          <cell r="M2172">
            <v>14.7</v>
          </cell>
        </row>
        <row r="2173">
          <cell r="A2173" t="str">
            <v>O&amp;M</v>
          </cell>
          <cell r="C2173">
            <v>21415</v>
          </cell>
          <cell r="D2173" t="str">
            <v>21415</v>
          </cell>
          <cell r="E2173" t="str">
            <v>Cambridge Fleet</v>
          </cell>
          <cell r="H2173" t="str">
            <v>120</v>
          </cell>
          <cell r="I2173" t="str">
            <v>MT</v>
          </cell>
          <cell r="K2173">
            <v>32.67</v>
          </cell>
        </row>
        <row r="2174">
          <cell r="A2174" t="str">
            <v>O&amp;M</v>
          </cell>
          <cell r="B2174" t="str">
            <v>Anastasia, Donald</v>
          </cell>
          <cell r="C2174">
            <v>21420</v>
          </cell>
          <cell r="D2174" t="str">
            <v>21420</v>
          </cell>
          <cell r="E2174" t="str">
            <v>Cambridge Facilities</v>
          </cell>
          <cell r="F2174" t="str">
            <v>CFO</v>
          </cell>
          <cell r="G2174" t="str">
            <v>Cambridge Facilities</v>
          </cell>
          <cell r="H2174" t="str">
            <v>120</v>
          </cell>
          <cell r="I2174" t="str">
            <v>BT</v>
          </cell>
          <cell r="J2174">
            <v>17.329999999999998</v>
          </cell>
          <cell r="M2174">
            <v>241531.75</v>
          </cell>
        </row>
        <row r="2175">
          <cell r="A2175" t="str">
            <v>O&amp;M</v>
          </cell>
          <cell r="B2175" t="str">
            <v>Anastasia, Donald</v>
          </cell>
          <cell r="C2175">
            <v>21420</v>
          </cell>
          <cell r="D2175" t="str">
            <v>21420</v>
          </cell>
          <cell r="E2175" t="str">
            <v>Cambridge Facilities</v>
          </cell>
          <cell r="F2175" t="str">
            <v>CFO</v>
          </cell>
          <cell r="G2175" t="str">
            <v>Cambridge Facilities</v>
          </cell>
          <cell r="H2175" t="str">
            <v>120</v>
          </cell>
          <cell r="I2175" t="str">
            <v>IT</v>
          </cell>
          <cell r="J2175">
            <v>-40394.22</v>
          </cell>
          <cell r="K2175">
            <v>0</v>
          </cell>
        </row>
        <row r="2176">
          <cell r="A2176" t="str">
            <v>O&amp;M</v>
          </cell>
          <cell r="B2176" t="str">
            <v>Anastasia, Donald</v>
          </cell>
          <cell r="C2176">
            <v>21420</v>
          </cell>
          <cell r="D2176" t="str">
            <v>21420</v>
          </cell>
          <cell r="E2176" t="str">
            <v>Cambridge Facilities</v>
          </cell>
          <cell r="F2176" t="str">
            <v>CFO</v>
          </cell>
          <cell r="G2176" t="str">
            <v>Cambridge Facilities</v>
          </cell>
          <cell r="H2176" t="str">
            <v>120</v>
          </cell>
          <cell r="I2176" t="str">
            <v>LT</v>
          </cell>
          <cell r="J2176">
            <v>58.52</v>
          </cell>
        </row>
        <row r="2177">
          <cell r="A2177" t="str">
            <v>O&amp;M</v>
          </cell>
          <cell r="B2177" t="str">
            <v>Anastasia, Donald</v>
          </cell>
          <cell r="C2177">
            <v>21420</v>
          </cell>
          <cell r="D2177" t="str">
            <v>21420</v>
          </cell>
          <cell r="E2177" t="str">
            <v>Cambridge Facilities</v>
          </cell>
          <cell r="F2177" t="str">
            <v>CFO</v>
          </cell>
          <cell r="G2177" t="str">
            <v>Cambridge Facilities</v>
          </cell>
          <cell r="H2177" t="str">
            <v>120</v>
          </cell>
          <cell r="I2177" t="str">
            <v>MT</v>
          </cell>
          <cell r="K2177">
            <v>22.84</v>
          </cell>
        </row>
        <row r="2178">
          <cell r="A2178" t="str">
            <v>O&amp;M</v>
          </cell>
          <cell r="B2178" t="str">
            <v>Anastasia, Donald</v>
          </cell>
          <cell r="C2178">
            <v>21420</v>
          </cell>
          <cell r="D2178" t="str">
            <v>21420</v>
          </cell>
          <cell r="E2178" t="str">
            <v>Cambridge Facilities</v>
          </cell>
          <cell r="F2178" t="str">
            <v>CFO</v>
          </cell>
          <cell r="G2178" t="str">
            <v>Cambridge Facilities</v>
          </cell>
          <cell r="H2178" t="str">
            <v>120</v>
          </cell>
          <cell r="I2178" t="str">
            <v>OT</v>
          </cell>
          <cell r="J2178">
            <v>538.9</v>
          </cell>
        </row>
        <row r="2179">
          <cell r="A2179" t="str">
            <v>O&amp;M</v>
          </cell>
          <cell r="B2179" t="str">
            <v>Rotty, Paul L</v>
          </cell>
          <cell r="C2179">
            <v>21425</v>
          </cell>
          <cell r="D2179" t="str">
            <v>21425</v>
          </cell>
          <cell r="E2179" t="str">
            <v>Cambridge Warehouse and Distribution</v>
          </cell>
          <cell r="F2179" t="str">
            <v>Mat Mgmt-Trans</v>
          </cell>
          <cell r="G2179" t="str">
            <v>Cambridge Warehouse and Distribution</v>
          </cell>
          <cell r="H2179" t="str">
            <v>120</v>
          </cell>
          <cell r="I2179" t="str">
            <v>IT</v>
          </cell>
          <cell r="J2179">
            <v>0</v>
          </cell>
          <cell r="K2179">
            <v>845.25</v>
          </cell>
        </row>
        <row r="2180">
          <cell r="A2180" t="str">
            <v>O&amp;M</v>
          </cell>
          <cell r="B2180" t="str">
            <v>Rotty, Paul L</v>
          </cell>
          <cell r="C2180">
            <v>21425</v>
          </cell>
          <cell r="D2180" t="str">
            <v>21425</v>
          </cell>
          <cell r="E2180" t="str">
            <v>Cambridge Warehouse and Distribution</v>
          </cell>
          <cell r="F2180" t="str">
            <v>Mat Mgmt-Trans</v>
          </cell>
          <cell r="G2180" t="str">
            <v>Cambridge Warehouse and Distribution</v>
          </cell>
          <cell r="H2180" t="str">
            <v>120</v>
          </cell>
          <cell r="I2180" t="str">
            <v>MT</v>
          </cell>
          <cell r="J2180">
            <v>0</v>
          </cell>
        </row>
        <row r="2181">
          <cell r="A2181" t="str">
            <v>O&amp;M</v>
          </cell>
          <cell r="B2181" t="str">
            <v>Elliott Jr, James F</v>
          </cell>
          <cell r="C2181">
            <v>21430</v>
          </cell>
          <cell r="D2181" t="str">
            <v>21430</v>
          </cell>
          <cell r="E2181" t="str">
            <v>Somerville Fleet</v>
          </cell>
          <cell r="F2181" t="str">
            <v>Mat Mgmt-Trans</v>
          </cell>
          <cell r="G2181" t="str">
            <v>Somerville Fleet</v>
          </cell>
          <cell r="H2181" t="str">
            <v>120</v>
          </cell>
          <cell r="I2181" t="str">
            <v>BT</v>
          </cell>
          <cell r="J2181">
            <v>67294.23</v>
          </cell>
          <cell r="K2181">
            <v>355.3</v>
          </cell>
        </row>
        <row r="2182">
          <cell r="A2182" t="str">
            <v>CAP</v>
          </cell>
          <cell r="B2182" t="str">
            <v>Elliott Jr, James F</v>
          </cell>
          <cell r="C2182">
            <v>21430</v>
          </cell>
          <cell r="D2182" t="str">
            <v>21430</v>
          </cell>
          <cell r="E2182" t="str">
            <v>Somerville Fleet</v>
          </cell>
          <cell r="F2182" t="str">
            <v>Mat Mgmt-Trans</v>
          </cell>
          <cell r="G2182" t="str">
            <v>Somerville Fleet</v>
          </cell>
          <cell r="H2182" t="str">
            <v>120</v>
          </cell>
          <cell r="I2182" t="str">
            <v>CI</v>
          </cell>
          <cell r="L2182">
            <v>22641.119999999999</v>
          </cell>
          <cell r="M2182">
            <v>-250</v>
          </cell>
        </row>
        <row r="2183">
          <cell r="A2183" t="str">
            <v>O&amp;M</v>
          </cell>
          <cell r="B2183" t="str">
            <v>Elliott Jr, James F</v>
          </cell>
          <cell r="C2183">
            <v>21430</v>
          </cell>
          <cell r="D2183" t="str">
            <v>21430</v>
          </cell>
          <cell r="E2183" t="str">
            <v>Somerville Fleet</v>
          </cell>
          <cell r="F2183" t="str">
            <v>Mat Mgmt-Trans</v>
          </cell>
          <cell r="G2183" t="str">
            <v>Somerville Fleet</v>
          </cell>
          <cell r="H2183" t="str">
            <v>120</v>
          </cell>
          <cell r="I2183" t="str">
            <v>IT</v>
          </cell>
          <cell r="J2183">
            <v>28048.74</v>
          </cell>
        </row>
        <row r="2184">
          <cell r="A2184" t="str">
            <v>O&amp;M</v>
          </cell>
          <cell r="B2184" t="str">
            <v>Elliott Jr, James F</v>
          </cell>
          <cell r="C2184">
            <v>21430</v>
          </cell>
          <cell r="D2184" t="str">
            <v>21430</v>
          </cell>
          <cell r="E2184" t="str">
            <v>Somerville Fleet</v>
          </cell>
          <cell r="F2184" t="str">
            <v>Mat Mgmt-Trans</v>
          </cell>
          <cell r="G2184" t="str">
            <v>Somerville Fleet</v>
          </cell>
          <cell r="H2184" t="str">
            <v>120</v>
          </cell>
          <cell r="I2184" t="str">
            <v>LT</v>
          </cell>
          <cell r="J2184">
            <v>195590.24</v>
          </cell>
          <cell r="K2184">
            <v>1015.2</v>
          </cell>
        </row>
        <row r="2185">
          <cell r="A2185" t="str">
            <v>O&amp;M</v>
          </cell>
          <cell r="B2185" t="str">
            <v>Elliott Jr, James F</v>
          </cell>
          <cell r="C2185">
            <v>21430</v>
          </cell>
          <cell r="D2185" t="str">
            <v>21430</v>
          </cell>
          <cell r="E2185" t="str">
            <v>Somerville Fleet</v>
          </cell>
          <cell r="F2185" t="str">
            <v>Mat Mgmt-Trans</v>
          </cell>
          <cell r="G2185" t="str">
            <v>Somerville Fleet</v>
          </cell>
          <cell r="H2185" t="str">
            <v>120</v>
          </cell>
          <cell r="I2185" t="str">
            <v>OT</v>
          </cell>
          <cell r="J2185">
            <v>1519.67</v>
          </cell>
          <cell r="K2185">
            <v>31.04</v>
          </cell>
        </row>
        <row r="2186">
          <cell r="A2186" t="str">
            <v>O&amp;M</v>
          </cell>
          <cell r="B2186" t="str">
            <v>Elliott Jr, James F</v>
          </cell>
          <cell r="C2186">
            <v>21430</v>
          </cell>
          <cell r="D2186" t="str">
            <v>21430</v>
          </cell>
          <cell r="E2186" t="str">
            <v>Somerville Fleet</v>
          </cell>
          <cell r="F2186" t="str">
            <v>Mat Mgmt-Trans</v>
          </cell>
          <cell r="G2186" t="str">
            <v>Somerville Fleet</v>
          </cell>
          <cell r="H2186" t="str">
            <v>120</v>
          </cell>
          <cell r="I2186" t="str">
            <v>TT</v>
          </cell>
          <cell r="J2186">
            <v>65663.31</v>
          </cell>
          <cell r="K2186">
            <v>0</v>
          </cell>
        </row>
        <row r="2187">
          <cell r="A2187" t="str">
            <v>O&amp;M</v>
          </cell>
          <cell r="B2187" t="str">
            <v>Anastasia, Donald</v>
          </cell>
          <cell r="C2187">
            <v>21435</v>
          </cell>
          <cell r="D2187" t="str">
            <v>21435</v>
          </cell>
          <cell r="E2187" t="str">
            <v>Somerville Facilities</v>
          </cell>
          <cell r="F2187" t="str">
            <v>CFO</v>
          </cell>
          <cell r="G2187" t="str">
            <v>Somerville Facilities</v>
          </cell>
          <cell r="H2187" t="str">
            <v>120</v>
          </cell>
          <cell r="I2187" t="str">
            <v>BT</v>
          </cell>
          <cell r="J2187">
            <v>59972.59</v>
          </cell>
          <cell r="K2187">
            <v>5221.45</v>
          </cell>
        </row>
        <row r="2188">
          <cell r="A2188" t="str">
            <v>CAP</v>
          </cell>
          <cell r="B2188" t="str">
            <v>Anastasia, Donald</v>
          </cell>
          <cell r="C2188">
            <v>21435</v>
          </cell>
          <cell r="D2188" t="str">
            <v>21435</v>
          </cell>
          <cell r="E2188" t="str">
            <v>Somerville Facilities</v>
          </cell>
          <cell r="F2188" t="str">
            <v>CFO</v>
          </cell>
          <cell r="G2188" t="str">
            <v>Somerville Facilities</v>
          </cell>
          <cell r="H2188" t="str">
            <v>120</v>
          </cell>
          <cell r="I2188" t="str">
            <v>CI</v>
          </cell>
          <cell r="J2188">
            <v>28324.29</v>
          </cell>
          <cell r="K2188">
            <v>560613.91</v>
          </cell>
          <cell r="L2188">
            <v>282026.26</v>
          </cell>
          <cell r="M2188">
            <v>2098</v>
          </cell>
        </row>
        <row r="2189">
          <cell r="A2189" t="str">
            <v>CAP</v>
          </cell>
          <cell r="B2189" t="str">
            <v>Anastasia, Donald</v>
          </cell>
          <cell r="C2189">
            <v>21435</v>
          </cell>
          <cell r="D2189" t="str">
            <v>21435</v>
          </cell>
          <cell r="E2189" t="str">
            <v>Somerville Facilities</v>
          </cell>
          <cell r="F2189" t="str">
            <v>CFO</v>
          </cell>
          <cell r="G2189" t="str">
            <v>Somerville Facilities</v>
          </cell>
          <cell r="H2189" t="str">
            <v>120</v>
          </cell>
          <cell r="I2189" t="str">
            <v>CM</v>
          </cell>
          <cell r="L2189">
            <v>13335</v>
          </cell>
        </row>
        <row r="2190">
          <cell r="A2190" t="str">
            <v>CAP</v>
          </cell>
          <cell r="B2190" t="str">
            <v>Anastasia, Donald</v>
          </cell>
          <cell r="C2190">
            <v>21435</v>
          </cell>
          <cell r="D2190" t="str">
            <v>21435</v>
          </cell>
          <cell r="E2190" t="str">
            <v>Somerville Facilities</v>
          </cell>
          <cell r="F2190" t="str">
            <v>CFO</v>
          </cell>
          <cell r="G2190" t="str">
            <v>Somerville Facilities</v>
          </cell>
          <cell r="H2190" t="str">
            <v>120</v>
          </cell>
          <cell r="I2190" t="str">
            <v>CT</v>
          </cell>
          <cell r="L2190">
            <v>3608.16</v>
          </cell>
        </row>
        <row r="2191">
          <cell r="A2191" t="str">
            <v>O&amp;M</v>
          </cell>
          <cell r="B2191" t="str">
            <v>Anastasia, Donald</v>
          </cell>
          <cell r="C2191">
            <v>21435</v>
          </cell>
          <cell r="D2191" t="str">
            <v>21435</v>
          </cell>
          <cell r="E2191" t="str">
            <v>Somerville Facilities</v>
          </cell>
          <cell r="F2191" t="str">
            <v>CFO</v>
          </cell>
          <cell r="G2191" t="str">
            <v>Somerville Facilities</v>
          </cell>
          <cell r="H2191" t="str">
            <v>120</v>
          </cell>
          <cell r="I2191" t="str">
            <v>IT</v>
          </cell>
          <cell r="J2191">
            <v>99289.25</v>
          </cell>
          <cell r="K2191">
            <v>-5099.79</v>
          </cell>
          <cell r="L2191">
            <v>6934.59</v>
          </cell>
          <cell r="M2191">
            <v>27400</v>
          </cell>
        </row>
        <row r="2192">
          <cell r="A2192" t="str">
            <v>O&amp;M</v>
          </cell>
          <cell r="B2192" t="str">
            <v>Anastasia, Donald</v>
          </cell>
          <cell r="C2192">
            <v>21435</v>
          </cell>
          <cell r="D2192" t="str">
            <v>21435</v>
          </cell>
          <cell r="E2192" t="str">
            <v>Somerville Facilities</v>
          </cell>
          <cell r="F2192" t="str">
            <v>CFO</v>
          </cell>
          <cell r="G2192" t="str">
            <v>Somerville Facilities</v>
          </cell>
          <cell r="H2192" t="str">
            <v>120</v>
          </cell>
          <cell r="I2192" t="str">
            <v>LT</v>
          </cell>
          <cell r="J2192">
            <v>174422.14</v>
          </cell>
          <cell r="K2192">
            <v>14888.81</v>
          </cell>
          <cell r="M2192">
            <v>383.91</v>
          </cell>
        </row>
        <row r="2193">
          <cell r="A2193" t="str">
            <v>O&amp;M</v>
          </cell>
          <cell r="B2193" t="str">
            <v>Anastasia, Donald</v>
          </cell>
          <cell r="C2193">
            <v>21435</v>
          </cell>
          <cell r="D2193" t="str">
            <v>21435</v>
          </cell>
          <cell r="E2193" t="str">
            <v>Somerville Facilities</v>
          </cell>
          <cell r="F2193" t="str">
            <v>CFO</v>
          </cell>
          <cell r="G2193" t="str">
            <v>Somerville Facilities</v>
          </cell>
          <cell r="H2193" t="str">
            <v>120</v>
          </cell>
          <cell r="I2193" t="str">
            <v>MT</v>
          </cell>
          <cell r="J2193">
            <v>4688.08</v>
          </cell>
          <cell r="K2193">
            <v>3161.93</v>
          </cell>
          <cell r="L2193">
            <v>7551.27</v>
          </cell>
        </row>
        <row r="2194">
          <cell r="A2194" t="str">
            <v>O&amp;M</v>
          </cell>
          <cell r="B2194" t="str">
            <v>Anastasia, Donald</v>
          </cell>
          <cell r="C2194">
            <v>21435</v>
          </cell>
          <cell r="D2194" t="str">
            <v>21435</v>
          </cell>
          <cell r="E2194" t="str">
            <v>Somerville Facilities</v>
          </cell>
          <cell r="F2194" t="str">
            <v>CFO</v>
          </cell>
          <cell r="G2194" t="str">
            <v>Somerville Facilities</v>
          </cell>
          <cell r="H2194" t="str">
            <v>120</v>
          </cell>
          <cell r="I2194" t="str">
            <v>OT</v>
          </cell>
          <cell r="J2194">
            <v>53616.66</v>
          </cell>
          <cell r="K2194">
            <v>77653.86</v>
          </cell>
          <cell r="L2194">
            <v>6387</v>
          </cell>
        </row>
        <row r="2195">
          <cell r="A2195" t="str">
            <v>O&amp;M</v>
          </cell>
          <cell r="B2195" t="str">
            <v>Anastasia, Donald</v>
          </cell>
          <cell r="C2195">
            <v>21435</v>
          </cell>
          <cell r="D2195" t="str">
            <v>21435</v>
          </cell>
          <cell r="E2195" t="str">
            <v>Somerville Facilities</v>
          </cell>
          <cell r="F2195" t="str">
            <v>CFO</v>
          </cell>
          <cell r="G2195" t="str">
            <v>Somerville Facilities</v>
          </cell>
          <cell r="H2195" t="str">
            <v>120</v>
          </cell>
          <cell r="I2195" t="str">
            <v>TT</v>
          </cell>
          <cell r="J2195">
            <v>48978.47</v>
          </cell>
          <cell r="K2195">
            <v>7230.32</v>
          </cell>
          <cell r="L2195">
            <v>572.76</v>
          </cell>
        </row>
        <row r="2196">
          <cell r="A2196" t="str">
            <v>O&amp;M</v>
          </cell>
          <cell r="B2196" t="str">
            <v>Rotty, Paul L</v>
          </cell>
          <cell r="C2196">
            <v>21440</v>
          </cell>
          <cell r="D2196" t="str">
            <v>21440</v>
          </cell>
          <cell r="E2196" t="str">
            <v>Somerville Warehouse and Distribution</v>
          </cell>
          <cell r="F2196" t="str">
            <v>Mat Mgmt-Trans</v>
          </cell>
          <cell r="G2196" t="str">
            <v>Somerville Warehouse and Distribution</v>
          </cell>
          <cell r="H2196" t="str">
            <v>120</v>
          </cell>
          <cell r="I2196" t="str">
            <v>BT</v>
          </cell>
          <cell r="J2196">
            <v>44626.54</v>
          </cell>
          <cell r="K2196">
            <v>1720</v>
          </cell>
          <cell r="M2196">
            <v>114830.19</v>
          </cell>
        </row>
        <row r="2197">
          <cell r="A2197" t="str">
            <v>O&amp;M</v>
          </cell>
          <cell r="B2197" t="str">
            <v>Rotty, Paul L</v>
          </cell>
          <cell r="C2197">
            <v>21440</v>
          </cell>
          <cell r="D2197" t="str">
            <v>21440</v>
          </cell>
          <cell r="E2197" t="str">
            <v>Somerville Warehouse and Distribution</v>
          </cell>
          <cell r="F2197" t="str">
            <v>Mat Mgmt-Trans</v>
          </cell>
          <cell r="G2197" t="str">
            <v>Somerville Warehouse and Distribution</v>
          </cell>
          <cell r="H2197" t="str">
            <v>120</v>
          </cell>
          <cell r="I2197" t="str">
            <v>IT</v>
          </cell>
          <cell r="J2197">
            <v>1213.75</v>
          </cell>
          <cell r="L2197">
            <v>842.1</v>
          </cell>
        </row>
        <row r="2198">
          <cell r="A2198" t="str">
            <v>O&amp;M</v>
          </cell>
          <cell r="B2198" t="str">
            <v>Rotty, Paul L</v>
          </cell>
          <cell r="C2198">
            <v>21440</v>
          </cell>
          <cell r="D2198" t="str">
            <v>21440</v>
          </cell>
          <cell r="E2198" t="str">
            <v>Somerville Warehouse and Distribution</v>
          </cell>
          <cell r="F2198" t="str">
            <v>Mat Mgmt-Trans</v>
          </cell>
          <cell r="G2198" t="str">
            <v>Somerville Warehouse and Distribution</v>
          </cell>
          <cell r="H2198" t="str">
            <v>120</v>
          </cell>
          <cell r="I2198" t="str">
            <v>LT</v>
          </cell>
          <cell r="J2198">
            <v>128539.72</v>
          </cell>
          <cell r="K2198">
            <v>4914.25</v>
          </cell>
        </row>
        <row r="2199">
          <cell r="A2199" t="str">
            <v>O&amp;M</v>
          </cell>
          <cell r="B2199" t="str">
            <v>Rotty, Paul L</v>
          </cell>
          <cell r="C2199">
            <v>21440</v>
          </cell>
          <cell r="D2199" t="str">
            <v>21440</v>
          </cell>
          <cell r="E2199" t="str">
            <v>Somerville Warehouse and Distribution</v>
          </cell>
          <cell r="F2199" t="str">
            <v>Mat Mgmt-Trans</v>
          </cell>
          <cell r="G2199" t="str">
            <v>Somerville Warehouse and Distribution</v>
          </cell>
          <cell r="H2199" t="str">
            <v>120</v>
          </cell>
          <cell r="I2199" t="str">
            <v>MT</v>
          </cell>
          <cell r="J2199">
            <v>79.59</v>
          </cell>
          <cell r="K2199">
            <v>-21952.76</v>
          </cell>
          <cell r="L2199">
            <v>22452.91</v>
          </cell>
          <cell r="M2199">
            <v>50311.91</v>
          </cell>
        </row>
        <row r="2200">
          <cell r="A2200" t="str">
            <v>O&amp;M</v>
          </cell>
          <cell r="B2200" t="str">
            <v>Rotty, Paul L</v>
          </cell>
          <cell r="C2200">
            <v>21440</v>
          </cell>
          <cell r="D2200" t="str">
            <v>21440</v>
          </cell>
          <cell r="E2200" t="str">
            <v>Somerville Warehouse and Distribution</v>
          </cell>
          <cell r="F2200" t="str">
            <v>Mat Mgmt-Trans</v>
          </cell>
          <cell r="G2200" t="str">
            <v>Somerville Warehouse and Distribution</v>
          </cell>
          <cell r="H2200" t="str">
            <v>120</v>
          </cell>
          <cell r="I2200" t="str">
            <v>TT</v>
          </cell>
          <cell r="J2200">
            <v>21403.38</v>
          </cell>
          <cell r="K2200">
            <v>1970.5</v>
          </cell>
        </row>
        <row r="2201">
          <cell r="A2201" t="str">
            <v>O&amp;M</v>
          </cell>
          <cell r="B2201" t="str">
            <v>Elliott Jr, James F</v>
          </cell>
          <cell r="C2201">
            <v>21445</v>
          </cell>
          <cell r="D2201" t="str">
            <v>21445</v>
          </cell>
          <cell r="E2201" t="str">
            <v>Walpole Fleet</v>
          </cell>
          <cell r="F2201" t="str">
            <v>Mat Mgmt-Trans</v>
          </cell>
          <cell r="G2201" t="str">
            <v>Walpole Fleet</v>
          </cell>
          <cell r="H2201" t="str">
            <v>120</v>
          </cell>
          <cell r="I2201" t="str">
            <v>BT</v>
          </cell>
          <cell r="J2201">
            <v>54438.58</v>
          </cell>
        </row>
        <row r="2202">
          <cell r="A2202" t="str">
            <v>CAP</v>
          </cell>
          <cell r="B2202" t="str">
            <v>Elliott Jr, James F</v>
          </cell>
          <cell r="C2202">
            <v>21445</v>
          </cell>
          <cell r="D2202" t="str">
            <v>21445</v>
          </cell>
          <cell r="E2202" t="str">
            <v>Walpole Fleet</v>
          </cell>
          <cell r="F2202" t="str">
            <v>Mat Mgmt-Trans</v>
          </cell>
          <cell r="G2202" t="str">
            <v>Walpole Fleet</v>
          </cell>
          <cell r="H2202" t="str">
            <v>120</v>
          </cell>
          <cell r="I2202" t="str">
            <v>CI</v>
          </cell>
          <cell r="L2202">
            <v>22641.119999999999</v>
          </cell>
        </row>
        <row r="2203">
          <cell r="A2203" t="str">
            <v>O&amp;M</v>
          </cell>
          <cell r="B2203" t="str">
            <v>Elliott Jr, James F</v>
          </cell>
          <cell r="C2203">
            <v>21445</v>
          </cell>
          <cell r="D2203" t="str">
            <v>21445</v>
          </cell>
          <cell r="E2203" t="str">
            <v>Walpole Fleet</v>
          </cell>
          <cell r="F2203" t="str">
            <v>Mat Mgmt-Trans</v>
          </cell>
          <cell r="G2203" t="str">
            <v>Walpole Fleet</v>
          </cell>
          <cell r="H2203" t="str">
            <v>120</v>
          </cell>
          <cell r="I2203" t="str">
            <v>IT</v>
          </cell>
          <cell r="J2203">
            <v>15788.73</v>
          </cell>
          <cell r="L2203">
            <v>33.770000000000003</v>
          </cell>
        </row>
        <row r="2204">
          <cell r="A2204" t="str">
            <v>O&amp;M</v>
          </cell>
          <cell r="B2204" t="str">
            <v>Elliott Jr, James F</v>
          </cell>
          <cell r="C2204">
            <v>21445</v>
          </cell>
          <cell r="D2204" t="str">
            <v>21445</v>
          </cell>
          <cell r="E2204" t="str">
            <v>Walpole Fleet</v>
          </cell>
          <cell r="F2204" t="str">
            <v>Mat Mgmt-Trans</v>
          </cell>
          <cell r="G2204" t="str">
            <v>Walpole Fleet</v>
          </cell>
          <cell r="H2204" t="str">
            <v>120</v>
          </cell>
          <cell r="I2204" t="str">
            <v>LT</v>
          </cell>
          <cell r="J2204">
            <v>160811.67000000001</v>
          </cell>
          <cell r="M2204">
            <v>275.2</v>
          </cell>
        </row>
        <row r="2205">
          <cell r="A2205" t="str">
            <v>O&amp;M</v>
          </cell>
          <cell r="B2205" t="str">
            <v>Elliott Jr, James F</v>
          </cell>
          <cell r="C2205">
            <v>21445</v>
          </cell>
          <cell r="D2205" t="str">
            <v>21445</v>
          </cell>
          <cell r="E2205" t="str">
            <v>Walpole Fleet</v>
          </cell>
          <cell r="F2205" t="str">
            <v>Mat Mgmt-Trans</v>
          </cell>
          <cell r="G2205" t="str">
            <v>Walpole Fleet</v>
          </cell>
          <cell r="H2205" t="str">
            <v>120</v>
          </cell>
          <cell r="I2205" t="str">
            <v>MT</v>
          </cell>
          <cell r="L2205">
            <v>376.25</v>
          </cell>
          <cell r="M2205">
            <v>799.67</v>
          </cell>
        </row>
        <row r="2206">
          <cell r="A2206" t="str">
            <v>O&amp;M</v>
          </cell>
          <cell r="B2206" t="str">
            <v>Elliott Jr, James F</v>
          </cell>
          <cell r="C2206">
            <v>21445</v>
          </cell>
          <cell r="D2206" t="str">
            <v>21445</v>
          </cell>
          <cell r="E2206" t="str">
            <v>Walpole Fleet</v>
          </cell>
          <cell r="F2206" t="str">
            <v>Mat Mgmt-Trans</v>
          </cell>
          <cell r="G2206" t="str">
            <v>Walpole Fleet</v>
          </cell>
          <cell r="H2206" t="str">
            <v>120</v>
          </cell>
          <cell r="I2206" t="str">
            <v>OT</v>
          </cell>
          <cell r="J2206">
            <v>198.09</v>
          </cell>
        </row>
        <row r="2207">
          <cell r="A2207" t="str">
            <v>O&amp;M</v>
          </cell>
          <cell r="B2207" t="str">
            <v>Elliott Jr, James F</v>
          </cell>
          <cell r="C2207">
            <v>21445</v>
          </cell>
          <cell r="D2207" t="str">
            <v>21445</v>
          </cell>
          <cell r="E2207" t="str">
            <v>Walpole Fleet</v>
          </cell>
          <cell r="F2207" t="str">
            <v>Mat Mgmt-Trans</v>
          </cell>
          <cell r="G2207" t="str">
            <v>Walpole Fleet</v>
          </cell>
          <cell r="H2207" t="str">
            <v>120</v>
          </cell>
          <cell r="I2207" t="str">
            <v>TT</v>
          </cell>
          <cell r="J2207">
            <v>35151.629999999997</v>
          </cell>
          <cell r="K2207">
            <v>128.69</v>
          </cell>
        </row>
        <row r="2208">
          <cell r="A2208" t="str">
            <v>O&amp;M</v>
          </cell>
          <cell r="B2208" t="str">
            <v>Anastasia, Donald</v>
          </cell>
          <cell r="C2208">
            <v>21450</v>
          </cell>
          <cell r="D2208" t="str">
            <v>21450</v>
          </cell>
          <cell r="E2208" t="str">
            <v>Walpole Facilities</v>
          </cell>
          <cell r="F2208" t="str">
            <v>CFO</v>
          </cell>
          <cell r="G2208" t="str">
            <v>Walpole Facilities</v>
          </cell>
          <cell r="H2208" t="str">
            <v>120</v>
          </cell>
          <cell r="I2208" t="str">
            <v>BT</v>
          </cell>
          <cell r="J2208">
            <v>38151.11</v>
          </cell>
          <cell r="K2208">
            <v>2276.8200000000002</v>
          </cell>
          <cell r="L2208">
            <v>1427.21</v>
          </cell>
        </row>
        <row r="2209">
          <cell r="A2209" t="str">
            <v>CAP</v>
          </cell>
          <cell r="B2209" t="str">
            <v>Anastasia, Donald</v>
          </cell>
          <cell r="C2209">
            <v>21450</v>
          </cell>
          <cell r="D2209" t="str">
            <v>21450</v>
          </cell>
          <cell r="E2209" t="str">
            <v>Walpole Facilities</v>
          </cell>
          <cell r="F2209" t="str">
            <v>CFO</v>
          </cell>
          <cell r="G2209" t="str">
            <v>Walpole Facilities</v>
          </cell>
          <cell r="H2209" t="str">
            <v>120</v>
          </cell>
          <cell r="I2209" t="str">
            <v>CI</v>
          </cell>
          <cell r="J2209">
            <v>12375</v>
          </cell>
          <cell r="K2209">
            <v>26790</v>
          </cell>
          <cell r="L2209">
            <v>206063.2</v>
          </cell>
        </row>
        <row r="2210">
          <cell r="A2210" t="str">
            <v>CAP</v>
          </cell>
          <cell r="B2210" t="str">
            <v>Anastasia, Donald</v>
          </cell>
          <cell r="C2210">
            <v>21450</v>
          </cell>
          <cell r="D2210" t="str">
            <v>21450</v>
          </cell>
          <cell r="E2210" t="str">
            <v>Walpole Facilities</v>
          </cell>
          <cell r="F2210" t="str">
            <v>CFO</v>
          </cell>
          <cell r="G2210" t="str">
            <v>Walpole Facilities</v>
          </cell>
          <cell r="H2210" t="str">
            <v>120</v>
          </cell>
          <cell r="I2210" t="str">
            <v>CM</v>
          </cell>
        </row>
        <row r="2211">
          <cell r="A2211" t="str">
            <v>CAP</v>
          </cell>
          <cell r="B2211" t="str">
            <v>Anastasia, Donald</v>
          </cell>
          <cell r="C2211">
            <v>21450</v>
          </cell>
          <cell r="D2211" t="str">
            <v>21450</v>
          </cell>
          <cell r="E2211" t="str">
            <v>Walpole Facilities</v>
          </cell>
          <cell r="F2211" t="str">
            <v>CFO</v>
          </cell>
          <cell r="G2211" t="str">
            <v>Walpole Facilities</v>
          </cell>
          <cell r="H2211" t="str">
            <v>120</v>
          </cell>
          <cell r="I2211" t="str">
            <v>CT</v>
          </cell>
          <cell r="L2211">
            <v>734.2</v>
          </cell>
        </row>
        <row r="2212">
          <cell r="A2212" t="str">
            <v>O&amp;M</v>
          </cell>
          <cell r="B2212" t="str">
            <v>Anastasia, Donald</v>
          </cell>
          <cell r="C2212">
            <v>21450</v>
          </cell>
          <cell r="D2212" t="str">
            <v>21450</v>
          </cell>
          <cell r="E2212" t="str">
            <v>Walpole Facilities</v>
          </cell>
          <cell r="F2212" t="str">
            <v>CFO</v>
          </cell>
          <cell r="G2212" t="str">
            <v>Walpole Facilities</v>
          </cell>
          <cell r="H2212" t="str">
            <v>120</v>
          </cell>
          <cell r="I2212" t="str">
            <v>IT</v>
          </cell>
          <cell r="J2212">
            <v>34047.32</v>
          </cell>
          <cell r="K2212">
            <v>5679.51</v>
          </cell>
          <cell r="L2212">
            <v>2710.94</v>
          </cell>
        </row>
        <row r="2213">
          <cell r="A2213" t="str">
            <v>O&amp;M</v>
          </cell>
          <cell r="B2213" t="str">
            <v>Anastasia, Donald</v>
          </cell>
          <cell r="C2213">
            <v>21450</v>
          </cell>
          <cell r="D2213" t="str">
            <v>21450</v>
          </cell>
          <cell r="E2213" t="str">
            <v>Walpole Facilities</v>
          </cell>
          <cell r="F2213" t="str">
            <v>CFO</v>
          </cell>
          <cell r="G2213" t="str">
            <v>Walpole Facilities</v>
          </cell>
          <cell r="H2213" t="str">
            <v>120</v>
          </cell>
          <cell r="I2213" t="str">
            <v>LT</v>
          </cell>
          <cell r="J2213">
            <v>109750.05</v>
          </cell>
          <cell r="K2213">
            <v>6558.21</v>
          </cell>
          <cell r="L2213">
            <v>4077.84</v>
          </cell>
        </row>
        <row r="2214">
          <cell r="A2214" t="str">
            <v>O&amp;M</v>
          </cell>
          <cell r="B2214" t="str">
            <v>Anastasia, Donald</v>
          </cell>
          <cell r="C2214">
            <v>21450</v>
          </cell>
          <cell r="D2214" t="str">
            <v>21450</v>
          </cell>
          <cell r="E2214" t="str">
            <v>Walpole Facilities</v>
          </cell>
          <cell r="F2214" t="str">
            <v>CFO</v>
          </cell>
          <cell r="G2214" t="str">
            <v>Walpole Facilities</v>
          </cell>
          <cell r="H2214" t="str">
            <v>120</v>
          </cell>
          <cell r="I2214" t="str">
            <v>MT</v>
          </cell>
          <cell r="K2214">
            <v>1377.49</v>
          </cell>
          <cell r="L2214">
            <v>3845.28</v>
          </cell>
          <cell r="M2214">
            <v>68628.479999999996</v>
          </cell>
        </row>
        <row r="2215">
          <cell r="A2215" t="str">
            <v>O&amp;M</v>
          </cell>
          <cell r="B2215" t="str">
            <v>Anastasia, Donald</v>
          </cell>
          <cell r="C2215">
            <v>21450</v>
          </cell>
          <cell r="D2215" t="str">
            <v>21450</v>
          </cell>
          <cell r="E2215" t="str">
            <v>Walpole Facilities</v>
          </cell>
          <cell r="F2215" t="str">
            <v>CFO</v>
          </cell>
          <cell r="G2215" t="str">
            <v>Walpole Facilities</v>
          </cell>
          <cell r="H2215" t="str">
            <v>120</v>
          </cell>
          <cell r="I2215" t="str">
            <v>OT</v>
          </cell>
          <cell r="J2215">
            <v>31506.94</v>
          </cell>
          <cell r="K2215">
            <v>12831.76</v>
          </cell>
          <cell r="L2215">
            <v>11582.97</v>
          </cell>
        </row>
        <row r="2216">
          <cell r="A2216" t="str">
            <v>O&amp;M</v>
          </cell>
          <cell r="B2216" t="str">
            <v>Anastasia, Donald</v>
          </cell>
          <cell r="C2216">
            <v>21450</v>
          </cell>
          <cell r="D2216" t="str">
            <v>21450</v>
          </cell>
          <cell r="E2216" t="str">
            <v>Walpole Facilities</v>
          </cell>
          <cell r="F2216" t="str">
            <v>CFO</v>
          </cell>
          <cell r="G2216" t="str">
            <v>Walpole Facilities</v>
          </cell>
          <cell r="H2216" t="str">
            <v>120</v>
          </cell>
          <cell r="I2216" t="str">
            <v>TT</v>
          </cell>
          <cell r="J2216">
            <v>17310.169999999998</v>
          </cell>
          <cell r="K2216">
            <v>690.33</v>
          </cell>
          <cell r="L2216">
            <v>532.16</v>
          </cell>
          <cell r="M2216">
            <v>599.09</v>
          </cell>
        </row>
        <row r="2217">
          <cell r="A2217" t="str">
            <v>O&amp;M</v>
          </cell>
          <cell r="B2217" t="str">
            <v>Rotty, Paul L</v>
          </cell>
          <cell r="C2217">
            <v>21455</v>
          </cell>
          <cell r="D2217" t="str">
            <v>21455</v>
          </cell>
          <cell r="E2217" t="str">
            <v>Walpole Warehouse and Distribution</v>
          </cell>
          <cell r="F2217" t="str">
            <v>Mat Mgmt-Trans</v>
          </cell>
          <cell r="G2217" t="str">
            <v>Walpole Warehouse and Distribution</v>
          </cell>
          <cell r="H2217" t="str">
            <v>120</v>
          </cell>
          <cell r="I2217" t="str">
            <v>BT</v>
          </cell>
          <cell r="J2217">
            <v>58513.73</v>
          </cell>
          <cell r="K2217">
            <v>1367.66</v>
          </cell>
          <cell r="M2217">
            <v>89972.07</v>
          </cell>
        </row>
        <row r="2218">
          <cell r="A2218" t="str">
            <v>O&amp;M</v>
          </cell>
          <cell r="B2218" t="str">
            <v>Rotty, Paul L</v>
          </cell>
          <cell r="C2218">
            <v>21455</v>
          </cell>
          <cell r="D2218" t="str">
            <v>21455</v>
          </cell>
          <cell r="E2218" t="str">
            <v>Walpole Warehouse and Distribution</v>
          </cell>
          <cell r="F2218" t="str">
            <v>Mat Mgmt-Trans</v>
          </cell>
          <cell r="G2218" t="str">
            <v>Walpole Warehouse and Distribution</v>
          </cell>
          <cell r="H2218" t="str">
            <v>120</v>
          </cell>
          <cell r="I2218" t="str">
            <v>IT</v>
          </cell>
          <cell r="J2218">
            <v>962.59</v>
          </cell>
          <cell r="K2218">
            <v>318.54000000000002</v>
          </cell>
          <cell r="L2218">
            <v>3268.75</v>
          </cell>
        </row>
        <row r="2219">
          <cell r="A2219" t="str">
            <v>O&amp;M</v>
          </cell>
          <cell r="B2219" t="str">
            <v>Rotty, Paul L</v>
          </cell>
          <cell r="C2219">
            <v>21455</v>
          </cell>
          <cell r="D2219" t="str">
            <v>21455</v>
          </cell>
          <cell r="E2219" t="str">
            <v>Walpole Warehouse and Distribution</v>
          </cell>
          <cell r="F2219" t="str">
            <v>Mat Mgmt-Trans</v>
          </cell>
          <cell r="G2219" t="str">
            <v>Walpole Warehouse and Distribution</v>
          </cell>
          <cell r="H2219" t="str">
            <v>120</v>
          </cell>
          <cell r="I2219" t="str">
            <v>LT</v>
          </cell>
          <cell r="J2219">
            <v>167102.39000000001</v>
          </cell>
          <cell r="K2219">
            <v>3900.73</v>
          </cell>
        </row>
        <row r="2220">
          <cell r="A2220" t="str">
            <v>O&amp;M</v>
          </cell>
          <cell r="B2220" t="str">
            <v>Rotty, Paul L</v>
          </cell>
          <cell r="C2220">
            <v>21455</v>
          </cell>
          <cell r="D2220" t="str">
            <v>21455</v>
          </cell>
          <cell r="E2220" t="str">
            <v>Walpole Warehouse and Distribution</v>
          </cell>
          <cell r="F2220" t="str">
            <v>Mat Mgmt-Trans</v>
          </cell>
          <cell r="G2220" t="str">
            <v>Walpole Warehouse and Distribution</v>
          </cell>
          <cell r="H2220" t="str">
            <v>120</v>
          </cell>
          <cell r="I2220" t="str">
            <v>MT</v>
          </cell>
          <cell r="J2220">
            <v>0</v>
          </cell>
          <cell r="K2220">
            <v>-21053.67</v>
          </cell>
          <cell r="L2220">
            <v>0</v>
          </cell>
        </row>
        <row r="2221">
          <cell r="A2221" t="str">
            <v>O&amp;M</v>
          </cell>
          <cell r="B2221" t="str">
            <v>Rotty, Paul L</v>
          </cell>
          <cell r="C2221">
            <v>21455</v>
          </cell>
          <cell r="D2221" t="str">
            <v>21455</v>
          </cell>
          <cell r="E2221" t="str">
            <v>Walpole Warehouse and Distribution</v>
          </cell>
          <cell r="F2221" t="str">
            <v>Mat Mgmt-Trans</v>
          </cell>
          <cell r="G2221" t="str">
            <v>Walpole Warehouse and Distribution</v>
          </cell>
          <cell r="H2221" t="str">
            <v>120</v>
          </cell>
          <cell r="I2221" t="str">
            <v>OT</v>
          </cell>
          <cell r="J2221">
            <v>11577.93</v>
          </cell>
          <cell r="K2221">
            <v>143.69</v>
          </cell>
          <cell r="M2221">
            <v>0</v>
          </cell>
        </row>
        <row r="2222">
          <cell r="A2222" t="str">
            <v>O&amp;M</v>
          </cell>
          <cell r="B2222" t="str">
            <v>Rotty, Paul L</v>
          </cell>
          <cell r="C2222">
            <v>21455</v>
          </cell>
          <cell r="D2222" t="str">
            <v>21455</v>
          </cell>
          <cell r="E2222" t="str">
            <v>Walpole Warehouse and Distribution</v>
          </cell>
          <cell r="F2222" t="str">
            <v>Mat Mgmt-Trans</v>
          </cell>
          <cell r="G2222" t="str">
            <v>Walpole Warehouse and Distribution</v>
          </cell>
          <cell r="H2222" t="str">
            <v>120</v>
          </cell>
          <cell r="I2222" t="str">
            <v>TT</v>
          </cell>
          <cell r="J2222">
            <v>11380.93</v>
          </cell>
          <cell r="K2222">
            <v>602.82000000000005</v>
          </cell>
        </row>
        <row r="2223">
          <cell r="A2223" t="str">
            <v>CAP</v>
          </cell>
          <cell r="B2223" t="str">
            <v>Anastasia, Donald</v>
          </cell>
          <cell r="C2223">
            <v>21456</v>
          </cell>
          <cell r="D2223" t="str">
            <v>21456</v>
          </cell>
          <cell r="E2223" t="str">
            <v>Facilities Substations</v>
          </cell>
          <cell r="F2223" t="str">
            <v>CFO</v>
          </cell>
          <cell r="G2223" t="str">
            <v>Facilities Substations</v>
          </cell>
          <cell r="H2223" t="str">
            <v>120</v>
          </cell>
          <cell r="I2223" t="str">
            <v>CI</v>
          </cell>
        </row>
        <row r="2224">
          <cell r="A2224" t="str">
            <v>O&amp;M</v>
          </cell>
          <cell r="B2224" t="str">
            <v>Anastasia, Donald</v>
          </cell>
          <cell r="C2224">
            <v>21456</v>
          </cell>
          <cell r="D2224" t="str">
            <v>21456</v>
          </cell>
          <cell r="E2224" t="str">
            <v>Facilities Substations</v>
          </cell>
          <cell r="F2224" t="str">
            <v>CFO</v>
          </cell>
          <cell r="G2224" t="str">
            <v>Facilities Substations</v>
          </cell>
          <cell r="H2224" t="str">
            <v>120</v>
          </cell>
          <cell r="I2224" t="str">
            <v>IT</v>
          </cell>
          <cell r="L2224">
            <v>3324.5</v>
          </cell>
        </row>
        <row r="2225">
          <cell r="A2225" t="str">
            <v>O&amp;M</v>
          </cell>
          <cell r="B2225" t="str">
            <v>Rotty, Paul L</v>
          </cell>
          <cell r="C2225">
            <v>21460</v>
          </cell>
          <cell r="D2225" t="str">
            <v>21460</v>
          </cell>
          <cell r="E2225" t="str">
            <v>Mass Ave Trucking Warehouse and Distribution</v>
          </cell>
          <cell r="F2225" t="str">
            <v>Mat Mgmt-Trans</v>
          </cell>
          <cell r="G2225" t="str">
            <v>Mass Ave Trucking Warehouse and Distribution</v>
          </cell>
          <cell r="H2225" t="str">
            <v>120</v>
          </cell>
          <cell r="I2225" t="str">
            <v>BT</v>
          </cell>
          <cell r="J2225">
            <v>221986.03</v>
          </cell>
          <cell r="K2225">
            <v>1207.5899999999999</v>
          </cell>
          <cell r="M2225">
            <v>4871.4799999999996</v>
          </cell>
        </row>
        <row r="2226">
          <cell r="A2226" t="str">
            <v>O&amp;M</v>
          </cell>
          <cell r="B2226" t="str">
            <v>Rotty, Paul L</v>
          </cell>
          <cell r="C2226">
            <v>21460</v>
          </cell>
          <cell r="D2226" t="str">
            <v>21460</v>
          </cell>
          <cell r="E2226" t="str">
            <v>Mass Ave Trucking Warehouse and Distribution</v>
          </cell>
          <cell r="F2226" t="str">
            <v>Mat Mgmt-Trans</v>
          </cell>
          <cell r="G2226" t="str">
            <v>Mass Ave Trucking Warehouse and Distribution</v>
          </cell>
          <cell r="H2226" t="str">
            <v>120</v>
          </cell>
          <cell r="I2226" t="str">
            <v>IT</v>
          </cell>
          <cell r="J2226">
            <v>4714.2299999999996</v>
          </cell>
          <cell r="K2226">
            <v>146.54</v>
          </cell>
          <cell r="L2226">
            <v>-1.7</v>
          </cell>
        </row>
        <row r="2227">
          <cell r="A2227" t="str">
            <v>O&amp;M</v>
          </cell>
          <cell r="B2227" t="str">
            <v>Rotty, Paul L</v>
          </cell>
          <cell r="C2227">
            <v>21460</v>
          </cell>
          <cell r="D2227" t="str">
            <v>21460</v>
          </cell>
          <cell r="E2227" t="str">
            <v>Mass Ave Trucking Warehouse and Distribution</v>
          </cell>
          <cell r="F2227" t="str">
            <v>Mat Mgmt-Trans</v>
          </cell>
          <cell r="G2227" t="str">
            <v>Mass Ave Trucking Warehouse and Distribution</v>
          </cell>
          <cell r="H2227" t="str">
            <v>120</v>
          </cell>
          <cell r="I2227" t="str">
            <v>LT</v>
          </cell>
          <cell r="J2227">
            <v>606826.34</v>
          </cell>
          <cell r="K2227">
            <v>3686.73</v>
          </cell>
        </row>
        <row r="2228">
          <cell r="A2228" t="str">
            <v>O&amp;M</v>
          </cell>
          <cell r="B2228" t="str">
            <v>Rotty, Paul L</v>
          </cell>
          <cell r="C2228">
            <v>21460</v>
          </cell>
          <cell r="D2228" t="str">
            <v>21460</v>
          </cell>
          <cell r="E2228" t="str">
            <v>Mass Ave Trucking Warehouse and Distribution</v>
          </cell>
          <cell r="F2228" t="str">
            <v>Mat Mgmt-Trans</v>
          </cell>
          <cell r="G2228" t="str">
            <v>Mass Ave Trucking Warehouse and Distribution</v>
          </cell>
          <cell r="H2228" t="str">
            <v>120</v>
          </cell>
          <cell r="I2228" t="str">
            <v>MT</v>
          </cell>
          <cell r="J2228">
            <v>-440.52</v>
          </cell>
          <cell r="K2228">
            <v>745.27</v>
          </cell>
          <cell r="L2228">
            <v>2162.86</v>
          </cell>
          <cell r="M2228">
            <v>2700.15</v>
          </cell>
        </row>
        <row r="2229">
          <cell r="A2229" t="str">
            <v>O&amp;M</v>
          </cell>
          <cell r="B2229" t="str">
            <v>Rotty, Paul L</v>
          </cell>
          <cell r="C2229">
            <v>21460</v>
          </cell>
          <cell r="D2229" t="str">
            <v>21460</v>
          </cell>
          <cell r="E2229" t="str">
            <v>Mass Ave Trucking Warehouse and Distribution</v>
          </cell>
          <cell r="F2229" t="str">
            <v>Mat Mgmt-Trans</v>
          </cell>
          <cell r="G2229" t="str">
            <v>Mass Ave Trucking Warehouse and Distribution</v>
          </cell>
          <cell r="H2229" t="str">
            <v>120</v>
          </cell>
          <cell r="I2229" t="str">
            <v>OT</v>
          </cell>
          <cell r="J2229">
            <v>10421.83</v>
          </cell>
          <cell r="K2229">
            <v>115</v>
          </cell>
          <cell r="L2229">
            <v>30</v>
          </cell>
        </row>
        <row r="2230">
          <cell r="A2230" t="str">
            <v>O&amp;M</v>
          </cell>
          <cell r="B2230" t="str">
            <v>Rotty, Paul L</v>
          </cell>
          <cell r="C2230">
            <v>21460</v>
          </cell>
          <cell r="D2230" t="str">
            <v>21460</v>
          </cell>
          <cell r="E2230" t="str">
            <v>Mass Ave Trucking Warehouse and Distribution</v>
          </cell>
          <cell r="F2230" t="str">
            <v>Mat Mgmt-Trans</v>
          </cell>
          <cell r="G2230" t="str">
            <v>Mass Ave Trucking Warehouse and Distribution</v>
          </cell>
          <cell r="H2230" t="str">
            <v>120</v>
          </cell>
          <cell r="I2230" t="str">
            <v>TT</v>
          </cell>
          <cell r="J2230">
            <v>98076.34</v>
          </cell>
          <cell r="K2230">
            <v>1867.07</v>
          </cell>
        </row>
        <row r="2231">
          <cell r="A2231" t="str">
            <v>O&amp;M</v>
          </cell>
          <cell r="B2231" t="str">
            <v>Elliott Jr, James F</v>
          </cell>
          <cell r="C2231">
            <v>21465</v>
          </cell>
          <cell r="D2231" t="str">
            <v>21465</v>
          </cell>
          <cell r="E2231" t="str">
            <v>Fleet Services Admin</v>
          </cell>
          <cell r="F2231" t="str">
            <v>Mat Mgmt-Trans</v>
          </cell>
          <cell r="G2231" t="str">
            <v>Fleet Services Admin</v>
          </cell>
          <cell r="H2231" t="str">
            <v>120</v>
          </cell>
          <cell r="I2231" t="str">
            <v>BT</v>
          </cell>
          <cell r="J2231">
            <v>22403.89</v>
          </cell>
        </row>
        <row r="2232">
          <cell r="A2232" t="str">
            <v>O&amp;M</v>
          </cell>
          <cell r="B2232" t="str">
            <v>Elliott Jr, James F</v>
          </cell>
          <cell r="C2232">
            <v>21465</v>
          </cell>
          <cell r="D2232" t="str">
            <v>21465</v>
          </cell>
          <cell r="E2232" t="str">
            <v>Fleet Services Admin</v>
          </cell>
          <cell r="F2232" t="str">
            <v>Mat Mgmt-Trans</v>
          </cell>
          <cell r="G2232" t="str">
            <v>Fleet Services Admin</v>
          </cell>
          <cell r="H2232" t="str">
            <v>120</v>
          </cell>
          <cell r="I2232" t="str">
            <v>IT</v>
          </cell>
          <cell r="J2232">
            <v>2603.61</v>
          </cell>
          <cell r="K2232">
            <v>16806</v>
          </cell>
        </row>
        <row r="2233">
          <cell r="A2233" t="str">
            <v>O&amp;M</v>
          </cell>
          <cell r="B2233" t="str">
            <v>Elliott Jr, James F</v>
          </cell>
          <cell r="C2233">
            <v>21465</v>
          </cell>
          <cell r="D2233" t="str">
            <v>21465</v>
          </cell>
          <cell r="E2233" t="str">
            <v>Fleet Services Admin</v>
          </cell>
          <cell r="F2233" t="str">
            <v>Mat Mgmt-Trans</v>
          </cell>
          <cell r="G2233" t="str">
            <v>Fleet Services Admin</v>
          </cell>
          <cell r="H2233" t="str">
            <v>120</v>
          </cell>
          <cell r="I2233" t="str">
            <v>LT</v>
          </cell>
          <cell r="J2233">
            <v>64076.82</v>
          </cell>
          <cell r="L2233">
            <v>333.94</v>
          </cell>
          <cell r="M2233">
            <v>164.76</v>
          </cell>
        </row>
        <row r="2234">
          <cell r="A2234" t="str">
            <v>O&amp;M</v>
          </cell>
          <cell r="B2234" t="str">
            <v>Elliott Jr, James F</v>
          </cell>
          <cell r="C2234">
            <v>21465</v>
          </cell>
          <cell r="D2234" t="str">
            <v>21465</v>
          </cell>
          <cell r="E2234" t="str">
            <v>Fleet Services Admin</v>
          </cell>
          <cell r="F2234" t="str">
            <v>Mat Mgmt-Trans</v>
          </cell>
          <cell r="G2234" t="str">
            <v>Fleet Services Admin</v>
          </cell>
          <cell r="H2234" t="str">
            <v>120</v>
          </cell>
          <cell r="I2234" t="str">
            <v>MT</v>
          </cell>
          <cell r="J2234">
            <v>384</v>
          </cell>
          <cell r="M2234">
            <v>504</v>
          </cell>
        </row>
        <row r="2235">
          <cell r="A2235" t="str">
            <v>O&amp;M</v>
          </cell>
          <cell r="B2235" t="str">
            <v>Elliott Jr, James F</v>
          </cell>
          <cell r="C2235">
            <v>21465</v>
          </cell>
          <cell r="D2235" t="str">
            <v>21465</v>
          </cell>
          <cell r="E2235" t="str">
            <v>Fleet Services Admin</v>
          </cell>
          <cell r="F2235" t="str">
            <v>Mat Mgmt-Trans</v>
          </cell>
          <cell r="G2235" t="str">
            <v>Fleet Services Admin</v>
          </cell>
          <cell r="H2235" t="str">
            <v>120</v>
          </cell>
          <cell r="I2235" t="str">
            <v>OT</v>
          </cell>
          <cell r="J2235">
            <v>5643.74</v>
          </cell>
          <cell r="K2235">
            <v>261606.55</v>
          </cell>
          <cell r="L2235">
            <v>91493.7</v>
          </cell>
          <cell r="M2235">
            <v>184.21</v>
          </cell>
        </row>
        <row r="2236">
          <cell r="A2236" t="str">
            <v>O&amp;M</v>
          </cell>
          <cell r="B2236" t="str">
            <v>Elliott Jr, James F</v>
          </cell>
          <cell r="C2236">
            <v>21465</v>
          </cell>
          <cell r="D2236" t="str">
            <v>21465</v>
          </cell>
          <cell r="E2236" t="str">
            <v>Fleet Services Admin</v>
          </cell>
          <cell r="F2236" t="str">
            <v>Mat Mgmt-Trans</v>
          </cell>
          <cell r="G2236" t="str">
            <v>Fleet Services Admin</v>
          </cell>
          <cell r="H2236" t="str">
            <v>120</v>
          </cell>
          <cell r="I2236" t="str">
            <v>TT</v>
          </cell>
          <cell r="J2236">
            <v>9335.52</v>
          </cell>
          <cell r="K2236">
            <v>0</v>
          </cell>
          <cell r="M2236">
            <v>677.04</v>
          </cell>
        </row>
        <row r="2237">
          <cell r="A2237" t="str">
            <v>O&amp;M</v>
          </cell>
          <cell r="B2237" t="str">
            <v>Elliott Jr, James F</v>
          </cell>
          <cell r="C2237">
            <v>21470</v>
          </cell>
          <cell r="D2237" t="str">
            <v>21470</v>
          </cell>
          <cell r="E2237" t="str">
            <v>Mass Ave Fleet</v>
          </cell>
          <cell r="F2237" t="str">
            <v>Mat Mgmt-Trans</v>
          </cell>
          <cell r="G2237" t="str">
            <v>Mass Ave Fleet</v>
          </cell>
          <cell r="H2237" t="str">
            <v>120</v>
          </cell>
          <cell r="I2237" t="str">
            <v>BT</v>
          </cell>
          <cell r="J2237">
            <v>616801.5</v>
          </cell>
          <cell r="K2237">
            <v>16201.43</v>
          </cell>
          <cell r="L2237">
            <v>1095.4000000000001</v>
          </cell>
          <cell r="M2237">
            <v>9918.32</v>
          </cell>
        </row>
        <row r="2238">
          <cell r="A2238" t="str">
            <v>CAP</v>
          </cell>
          <cell r="B2238" t="str">
            <v>Elliott Jr, James F</v>
          </cell>
          <cell r="C2238">
            <v>21470</v>
          </cell>
          <cell r="D2238" t="str">
            <v>21470</v>
          </cell>
          <cell r="E2238" t="str">
            <v>Mass Ave Fleet</v>
          </cell>
          <cell r="F2238" t="str">
            <v>Mat Mgmt-Trans</v>
          </cell>
          <cell r="G2238" t="str">
            <v>Mass Ave Fleet</v>
          </cell>
          <cell r="H2238" t="str">
            <v>120</v>
          </cell>
          <cell r="I2238" t="str">
            <v>CI</v>
          </cell>
          <cell r="L2238">
            <v>22641.119999999999</v>
          </cell>
        </row>
        <row r="2239">
          <cell r="A2239" t="str">
            <v>O&amp;M</v>
          </cell>
          <cell r="B2239" t="str">
            <v>Elliott Jr, James F</v>
          </cell>
          <cell r="C2239">
            <v>21470</v>
          </cell>
          <cell r="D2239" t="str">
            <v>21470</v>
          </cell>
          <cell r="E2239" t="str">
            <v>Mass Ave Fleet</v>
          </cell>
          <cell r="F2239" t="str">
            <v>Mat Mgmt-Trans</v>
          </cell>
          <cell r="G2239" t="str">
            <v>Mass Ave Fleet</v>
          </cell>
          <cell r="H2239" t="str">
            <v>120</v>
          </cell>
          <cell r="I2239" t="str">
            <v>IT</v>
          </cell>
          <cell r="J2239">
            <v>1866112.74</v>
          </cell>
          <cell r="K2239">
            <v>99610.47</v>
          </cell>
          <cell r="L2239">
            <v>5711.04</v>
          </cell>
        </row>
        <row r="2240">
          <cell r="A2240" t="str">
            <v>O&amp;M</v>
          </cell>
          <cell r="B2240" t="str">
            <v>Elliott Jr, James F</v>
          </cell>
          <cell r="C2240">
            <v>21470</v>
          </cell>
          <cell r="D2240" t="str">
            <v>21470</v>
          </cell>
          <cell r="E2240" t="str">
            <v>Mass Ave Fleet</v>
          </cell>
          <cell r="F2240" t="str">
            <v>Mat Mgmt-Trans</v>
          </cell>
          <cell r="G2240" t="str">
            <v>Mass Ave Fleet</v>
          </cell>
          <cell r="H2240" t="str">
            <v>120</v>
          </cell>
          <cell r="I2240" t="str">
            <v>LT</v>
          </cell>
          <cell r="J2240">
            <v>1769800.02</v>
          </cell>
          <cell r="K2240">
            <v>46666.9</v>
          </cell>
          <cell r="L2240">
            <v>3020.07</v>
          </cell>
          <cell r="M2240">
            <v>0</v>
          </cell>
        </row>
        <row r="2241">
          <cell r="A2241" t="str">
            <v>O&amp;M</v>
          </cell>
          <cell r="B2241" t="str">
            <v>Elliott Jr, James F</v>
          </cell>
          <cell r="C2241">
            <v>21470</v>
          </cell>
          <cell r="D2241" t="str">
            <v>21470</v>
          </cell>
          <cell r="E2241" t="str">
            <v>Mass Ave Fleet</v>
          </cell>
          <cell r="F2241" t="str">
            <v>Mat Mgmt-Trans</v>
          </cell>
          <cell r="G2241" t="str">
            <v>Mass Ave Fleet</v>
          </cell>
          <cell r="H2241" t="str">
            <v>120</v>
          </cell>
          <cell r="I2241" t="str">
            <v>MT</v>
          </cell>
          <cell r="J2241">
            <v>3452.54</v>
          </cell>
          <cell r="K2241">
            <v>10847.24</v>
          </cell>
          <cell r="L2241">
            <v>7039.37</v>
          </cell>
          <cell r="M2241">
            <v>271.25</v>
          </cell>
        </row>
        <row r="2242">
          <cell r="A2242" t="str">
            <v>O&amp;M</v>
          </cell>
          <cell r="B2242" t="str">
            <v>Elliott Jr, James F</v>
          </cell>
          <cell r="C2242">
            <v>21470</v>
          </cell>
          <cell r="D2242" t="str">
            <v>21470</v>
          </cell>
          <cell r="E2242" t="str">
            <v>Mass Ave Fleet</v>
          </cell>
          <cell r="F2242" t="str">
            <v>Mat Mgmt-Trans</v>
          </cell>
          <cell r="G2242" t="str">
            <v>Mass Ave Fleet</v>
          </cell>
          <cell r="H2242" t="str">
            <v>120</v>
          </cell>
          <cell r="I2242" t="str">
            <v>OT</v>
          </cell>
          <cell r="J2242">
            <v>198536.72</v>
          </cell>
          <cell r="K2242">
            <v>35751.699999999997</v>
          </cell>
          <cell r="L2242">
            <v>24347.66</v>
          </cell>
        </row>
        <row r="2243">
          <cell r="A2243" t="str">
            <v>O&amp;M</v>
          </cell>
          <cell r="B2243" t="str">
            <v>Elliott Jr, James F</v>
          </cell>
          <cell r="C2243">
            <v>21470</v>
          </cell>
          <cell r="D2243" t="str">
            <v>21470</v>
          </cell>
          <cell r="E2243" t="str">
            <v>Mass Ave Fleet</v>
          </cell>
          <cell r="F2243" t="str">
            <v>Mat Mgmt-Trans</v>
          </cell>
          <cell r="G2243" t="str">
            <v>Mass Ave Fleet</v>
          </cell>
          <cell r="H2243" t="str">
            <v>120</v>
          </cell>
          <cell r="I2243" t="str">
            <v>TT</v>
          </cell>
          <cell r="J2243">
            <v>503855.13</v>
          </cell>
          <cell r="K2243">
            <v>2398.0100000000002</v>
          </cell>
          <cell r="L2243">
            <v>29.34</v>
          </cell>
        </row>
        <row r="2244">
          <cell r="A2244" t="str">
            <v>O&amp;M</v>
          </cell>
          <cell r="B2244" t="str">
            <v>Anastasia, Donald</v>
          </cell>
          <cell r="C2244">
            <v>21475</v>
          </cell>
          <cell r="D2244" t="str">
            <v>21475</v>
          </cell>
          <cell r="E2244" t="str">
            <v>Mass Ave Facilities</v>
          </cell>
          <cell r="F2244" t="str">
            <v>CFO</v>
          </cell>
          <cell r="G2244" t="str">
            <v>Mass Ave Facilities</v>
          </cell>
          <cell r="H2244" t="str">
            <v>120</v>
          </cell>
          <cell r="I2244" t="str">
            <v>BT</v>
          </cell>
          <cell r="J2244">
            <v>199057.12</v>
          </cell>
          <cell r="K2244">
            <v>4844.97</v>
          </cell>
          <cell r="L2244">
            <v>8415.27</v>
          </cell>
        </row>
        <row r="2245">
          <cell r="A2245" t="str">
            <v>CAP</v>
          </cell>
          <cell r="B2245" t="str">
            <v>Anastasia, Donald</v>
          </cell>
          <cell r="C2245">
            <v>21475</v>
          </cell>
          <cell r="D2245" t="str">
            <v>21475</v>
          </cell>
          <cell r="E2245" t="str">
            <v>Mass Ave Facilities</v>
          </cell>
          <cell r="F2245" t="str">
            <v>CFO</v>
          </cell>
          <cell r="G2245" t="str">
            <v>Mass Ave Facilities</v>
          </cell>
          <cell r="H2245" t="str">
            <v>120</v>
          </cell>
          <cell r="I2245" t="str">
            <v>CB</v>
          </cell>
          <cell r="L2245">
            <v>105.67</v>
          </cell>
        </row>
        <row r="2246">
          <cell r="A2246" t="str">
            <v>CAP</v>
          </cell>
          <cell r="B2246" t="str">
            <v>Anastasia, Donald</v>
          </cell>
          <cell r="C2246">
            <v>21475</v>
          </cell>
          <cell r="D2246" t="str">
            <v>21475</v>
          </cell>
          <cell r="E2246" t="str">
            <v>Mass Ave Facilities</v>
          </cell>
          <cell r="F2246" t="str">
            <v>CFO</v>
          </cell>
          <cell r="G2246" t="str">
            <v>Mass Ave Facilities</v>
          </cell>
          <cell r="H2246" t="str">
            <v>120</v>
          </cell>
          <cell r="I2246" t="str">
            <v>CI</v>
          </cell>
          <cell r="J2246">
            <v>269722.57</v>
          </cell>
          <cell r="K2246">
            <v>2300813.73</v>
          </cell>
          <cell r="L2246">
            <v>1431517.29</v>
          </cell>
        </row>
        <row r="2247">
          <cell r="A2247" t="str">
            <v>CAP</v>
          </cell>
          <cell r="B2247" t="str">
            <v>Anastasia, Donald</v>
          </cell>
          <cell r="C2247">
            <v>21475</v>
          </cell>
          <cell r="D2247" t="str">
            <v>21475</v>
          </cell>
          <cell r="E2247" t="str">
            <v>Mass Ave Facilities</v>
          </cell>
          <cell r="F2247" t="str">
            <v>CFO</v>
          </cell>
          <cell r="G2247" t="str">
            <v>Mass Ave Facilities</v>
          </cell>
          <cell r="H2247" t="str">
            <v>120</v>
          </cell>
          <cell r="I2247" t="str">
            <v>CL</v>
          </cell>
          <cell r="L2247">
            <v>240.16</v>
          </cell>
        </row>
        <row r="2248">
          <cell r="A2248" t="str">
            <v>CAP</v>
          </cell>
          <cell r="B2248" t="str">
            <v>Anastasia, Donald</v>
          </cell>
          <cell r="C2248">
            <v>21475</v>
          </cell>
          <cell r="D2248" t="str">
            <v>21475</v>
          </cell>
          <cell r="E2248" t="str">
            <v>Mass Ave Facilities</v>
          </cell>
          <cell r="F2248" t="str">
            <v>CFO</v>
          </cell>
          <cell r="G2248" t="str">
            <v>Mass Ave Facilities</v>
          </cell>
          <cell r="H2248" t="str">
            <v>120</v>
          </cell>
          <cell r="I2248" t="str">
            <v>CM</v>
          </cell>
          <cell r="K2248">
            <v>6177.25</v>
          </cell>
          <cell r="L2248">
            <v>17399.21</v>
          </cell>
        </row>
        <row r="2249">
          <cell r="A2249" t="str">
            <v>CAP</v>
          </cell>
          <cell r="B2249" t="str">
            <v>Anastasia, Donald</v>
          </cell>
          <cell r="C2249">
            <v>21475</v>
          </cell>
          <cell r="D2249" t="str">
            <v>21475</v>
          </cell>
          <cell r="E2249" t="str">
            <v>Mass Ave Facilities</v>
          </cell>
          <cell r="F2249" t="str">
            <v>CFO</v>
          </cell>
          <cell r="G2249" t="str">
            <v>Mass Ave Facilities</v>
          </cell>
          <cell r="H2249" t="str">
            <v>120</v>
          </cell>
          <cell r="I2249" t="str">
            <v>CO</v>
          </cell>
          <cell r="L2249">
            <v>-10099</v>
          </cell>
        </row>
        <row r="2250">
          <cell r="A2250" t="str">
            <v>CAP</v>
          </cell>
          <cell r="B2250" t="str">
            <v>Anastasia, Donald</v>
          </cell>
          <cell r="C2250">
            <v>21475</v>
          </cell>
          <cell r="D2250" t="str">
            <v>21475</v>
          </cell>
          <cell r="E2250" t="str">
            <v>Mass Ave Facilities</v>
          </cell>
          <cell r="F2250" t="str">
            <v>CFO</v>
          </cell>
          <cell r="G2250" t="str">
            <v>Mass Ave Facilities</v>
          </cell>
          <cell r="H2250" t="str">
            <v>120</v>
          </cell>
          <cell r="I2250" t="str">
            <v>CT</v>
          </cell>
          <cell r="K2250">
            <v>261</v>
          </cell>
        </row>
        <row r="2251">
          <cell r="A2251" t="str">
            <v>O&amp;M</v>
          </cell>
          <cell r="B2251" t="str">
            <v>Anastasia, Donald</v>
          </cell>
          <cell r="C2251">
            <v>21475</v>
          </cell>
          <cell r="D2251" t="str">
            <v>21475</v>
          </cell>
          <cell r="E2251" t="str">
            <v>Mass Ave Facilities</v>
          </cell>
          <cell r="F2251" t="str">
            <v>CFO</v>
          </cell>
          <cell r="G2251" t="str">
            <v>Mass Ave Facilities</v>
          </cell>
          <cell r="H2251" t="str">
            <v>120</v>
          </cell>
          <cell r="I2251" t="str">
            <v>IT</v>
          </cell>
          <cell r="J2251">
            <v>666571.24</v>
          </cell>
          <cell r="K2251">
            <v>100463.38</v>
          </cell>
          <cell r="L2251">
            <v>15025.01</v>
          </cell>
        </row>
        <row r="2252">
          <cell r="A2252" t="str">
            <v>O&amp;M</v>
          </cell>
          <cell r="B2252" t="str">
            <v>Anastasia, Donald</v>
          </cell>
          <cell r="C2252">
            <v>21475</v>
          </cell>
          <cell r="D2252" t="str">
            <v>21475</v>
          </cell>
          <cell r="E2252" t="str">
            <v>Mass Ave Facilities</v>
          </cell>
          <cell r="F2252" t="str">
            <v>CFO</v>
          </cell>
          <cell r="G2252" t="str">
            <v>Mass Ave Facilities</v>
          </cell>
          <cell r="H2252" t="str">
            <v>120</v>
          </cell>
          <cell r="I2252" t="str">
            <v>LT</v>
          </cell>
          <cell r="J2252">
            <v>551812.89</v>
          </cell>
          <cell r="K2252">
            <v>13890.57</v>
          </cell>
          <cell r="L2252">
            <v>12836.81</v>
          </cell>
        </row>
        <row r="2253">
          <cell r="A2253" t="str">
            <v>O&amp;M</v>
          </cell>
          <cell r="B2253" t="str">
            <v>Anastasia, Donald</v>
          </cell>
          <cell r="C2253">
            <v>21475</v>
          </cell>
          <cell r="D2253" t="str">
            <v>21475</v>
          </cell>
          <cell r="E2253" t="str">
            <v>Mass Ave Facilities</v>
          </cell>
          <cell r="F2253" t="str">
            <v>CFO</v>
          </cell>
          <cell r="G2253" t="str">
            <v>Mass Ave Facilities</v>
          </cell>
          <cell r="H2253" t="str">
            <v>120</v>
          </cell>
          <cell r="I2253" t="str">
            <v>MT</v>
          </cell>
          <cell r="J2253">
            <v>53548</v>
          </cell>
          <cell r="K2253">
            <v>32695.56</v>
          </cell>
          <cell r="L2253">
            <v>29614.93</v>
          </cell>
          <cell r="M2253">
            <v>378382.74</v>
          </cell>
        </row>
        <row r="2254">
          <cell r="A2254" t="str">
            <v>O&amp;M</v>
          </cell>
          <cell r="B2254" t="str">
            <v>Anastasia, Donald</v>
          </cell>
          <cell r="C2254">
            <v>21475</v>
          </cell>
          <cell r="D2254" t="str">
            <v>21475</v>
          </cell>
          <cell r="E2254" t="str">
            <v>Mass Ave Facilities</v>
          </cell>
          <cell r="F2254" t="str">
            <v>CFO</v>
          </cell>
          <cell r="G2254" t="str">
            <v>Mass Ave Facilities</v>
          </cell>
          <cell r="H2254" t="str">
            <v>120</v>
          </cell>
          <cell r="I2254" t="str">
            <v>OT</v>
          </cell>
          <cell r="J2254">
            <v>172910.62</v>
          </cell>
          <cell r="K2254">
            <v>102713.08</v>
          </cell>
          <cell r="L2254">
            <v>146671.53</v>
          </cell>
        </row>
        <row r="2255">
          <cell r="A2255" t="str">
            <v>O&amp;M</v>
          </cell>
          <cell r="B2255" t="str">
            <v>Anastasia, Donald</v>
          </cell>
          <cell r="C2255">
            <v>21475</v>
          </cell>
          <cell r="D2255" t="str">
            <v>21475</v>
          </cell>
          <cell r="E2255" t="str">
            <v>Mass Ave Facilities</v>
          </cell>
          <cell r="F2255" t="str">
            <v>CFO</v>
          </cell>
          <cell r="G2255" t="str">
            <v>Mass Ave Facilities</v>
          </cell>
          <cell r="H2255" t="str">
            <v>120</v>
          </cell>
          <cell r="I2255" t="str">
            <v>TT</v>
          </cell>
          <cell r="J2255">
            <v>167216.59</v>
          </cell>
          <cell r="K2255">
            <v>15786.36</v>
          </cell>
          <cell r="L2255">
            <v>10690.63</v>
          </cell>
          <cell r="M2255">
            <v>10.7</v>
          </cell>
        </row>
        <row r="2256">
          <cell r="A2256" t="str">
            <v>O&amp;M</v>
          </cell>
          <cell r="B2256" t="str">
            <v>Rotty, Paul L</v>
          </cell>
          <cell r="C2256">
            <v>21480</v>
          </cell>
          <cell r="D2256" t="str">
            <v>21480</v>
          </cell>
          <cell r="E2256" t="str">
            <v>Mass Ave Warehouse and Distribution</v>
          </cell>
          <cell r="F2256" t="str">
            <v>Mat Mgmt-Trans</v>
          </cell>
          <cell r="G2256" t="str">
            <v>Mass Ave Warehouse and Distribution</v>
          </cell>
          <cell r="H2256" t="str">
            <v>120</v>
          </cell>
          <cell r="I2256" t="str">
            <v>BT</v>
          </cell>
          <cell r="J2256">
            <v>349909.73</v>
          </cell>
          <cell r="K2256">
            <v>10978.64</v>
          </cell>
          <cell r="L2256">
            <v>984</v>
          </cell>
          <cell r="M2256">
            <v>851880.34</v>
          </cell>
        </row>
        <row r="2257">
          <cell r="A2257" t="str">
            <v>CAP</v>
          </cell>
          <cell r="B2257" t="str">
            <v>Rotty, Paul L</v>
          </cell>
          <cell r="C2257">
            <v>21480</v>
          </cell>
          <cell r="D2257" t="str">
            <v>21480</v>
          </cell>
          <cell r="E2257" t="str">
            <v>Mass Ave Warehouse and Distribution</v>
          </cell>
          <cell r="F2257" t="str">
            <v>Mat Mgmt-Trans</v>
          </cell>
          <cell r="G2257" t="str">
            <v>Mass Ave Warehouse and Distribution</v>
          </cell>
          <cell r="H2257" t="str">
            <v>120</v>
          </cell>
          <cell r="I2257" t="str">
            <v>CI</v>
          </cell>
          <cell r="J2257">
            <v>16575.330000000002</v>
          </cell>
          <cell r="K2257">
            <v>0</v>
          </cell>
        </row>
        <row r="2258">
          <cell r="A2258" t="str">
            <v>O&amp;M</v>
          </cell>
          <cell r="B2258" t="str">
            <v>Rotty, Paul L</v>
          </cell>
          <cell r="C2258">
            <v>21480</v>
          </cell>
          <cell r="D2258" t="str">
            <v>21480</v>
          </cell>
          <cell r="E2258" t="str">
            <v>Mass Ave Warehouse and Distribution</v>
          </cell>
          <cell r="F2258" t="str">
            <v>Mat Mgmt-Trans</v>
          </cell>
          <cell r="G2258" t="str">
            <v>Mass Ave Warehouse and Distribution</v>
          </cell>
          <cell r="H2258" t="str">
            <v>120</v>
          </cell>
          <cell r="I2258" t="str">
            <v>IT</v>
          </cell>
          <cell r="J2258">
            <v>18511.84</v>
          </cell>
          <cell r="K2258">
            <v>17643.87</v>
          </cell>
          <cell r="L2258">
            <v>20505.349999999999</v>
          </cell>
        </row>
        <row r="2259">
          <cell r="A2259" t="str">
            <v>O&amp;M</v>
          </cell>
          <cell r="B2259" t="str">
            <v>Rotty, Paul L</v>
          </cell>
          <cell r="C2259">
            <v>21480</v>
          </cell>
          <cell r="D2259" t="str">
            <v>21480</v>
          </cell>
          <cell r="E2259" t="str">
            <v>Mass Ave Warehouse and Distribution</v>
          </cell>
          <cell r="F2259" t="str">
            <v>Mat Mgmt-Trans</v>
          </cell>
          <cell r="G2259" t="str">
            <v>Mass Ave Warehouse and Distribution</v>
          </cell>
          <cell r="H2259" t="str">
            <v>120</v>
          </cell>
          <cell r="I2259" t="str">
            <v>LT</v>
          </cell>
          <cell r="J2259">
            <v>995006.66</v>
          </cell>
          <cell r="K2259">
            <v>38371.72</v>
          </cell>
          <cell r="L2259">
            <v>14046.87</v>
          </cell>
        </row>
        <row r="2260">
          <cell r="A2260" t="str">
            <v>O&amp;M</v>
          </cell>
          <cell r="B2260" t="str">
            <v>Rotty, Paul L</v>
          </cell>
          <cell r="C2260">
            <v>21480</v>
          </cell>
          <cell r="D2260" t="str">
            <v>21480</v>
          </cell>
          <cell r="E2260" t="str">
            <v>Mass Ave Warehouse and Distribution</v>
          </cell>
          <cell r="F2260" t="str">
            <v>Mat Mgmt-Trans</v>
          </cell>
          <cell r="G2260" t="str">
            <v>Mass Ave Warehouse and Distribution</v>
          </cell>
          <cell r="H2260" t="str">
            <v>120</v>
          </cell>
          <cell r="I2260" t="str">
            <v>MT</v>
          </cell>
          <cell r="J2260">
            <v>4562.32</v>
          </cell>
          <cell r="K2260">
            <v>-90456.25</v>
          </cell>
          <cell r="L2260">
            <v>6245.52</v>
          </cell>
          <cell r="M2260">
            <v>371.56</v>
          </cell>
        </row>
        <row r="2261">
          <cell r="A2261" t="str">
            <v>O&amp;M</v>
          </cell>
          <cell r="B2261" t="str">
            <v>Rotty, Paul L</v>
          </cell>
          <cell r="C2261">
            <v>21480</v>
          </cell>
          <cell r="D2261" t="str">
            <v>21480</v>
          </cell>
          <cell r="E2261" t="str">
            <v>Mass Ave Warehouse and Distribution</v>
          </cell>
          <cell r="F2261" t="str">
            <v>Mat Mgmt-Trans</v>
          </cell>
          <cell r="G2261" t="str">
            <v>Mass Ave Warehouse and Distribution</v>
          </cell>
          <cell r="H2261" t="str">
            <v>120</v>
          </cell>
          <cell r="I2261" t="str">
            <v>OT</v>
          </cell>
          <cell r="J2261">
            <v>7501.56</v>
          </cell>
          <cell r="K2261">
            <v>-518.52</v>
          </cell>
          <cell r="L2261">
            <v>-45300.56</v>
          </cell>
          <cell r="M2261">
            <v>9660.2999999999993</v>
          </cell>
        </row>
        <row r="2262">
          <cell r="A2262" t="str">
            <v>O&amp;M</v>
          </cell>
          <cell r="B2262" t="str">
            <v>Rotty, Paul L</v>
          </cell>
          <cell r="C2262">
            <v>21480</v>
          </cell>
          <cell r="D2262" t="str">
            <v>21480</v>
          </cell>
          <cell r="E2262" t="str">
            <v>Mass Ave Warehouse and Distribution</v>
          </cell>
          <cell r="F2262" t="str">
            <v>Mat Mgmt-Trans</v>
          </cell>
          <cell r="G2262" t="str">
            <v>Mass Ave Warehouse and Distribution</v>
          </cell>
          <cell r="H2262" t="str">
            <v>120</v>
          </cell>
          <cell r="I2262" t="str">
            <v>TT</v>
          </cell>
          <cell r="J2262">
            <v>289060.73</v>
          </cell>
          <cell r="K2262">
            <v>79430.720000000001</v>
          </cell>
          <cell r="L2262">
            <v>44062.82</v>
          </cell>
        </row>
        <row r="2263">
          <cell r="A2263" t="str">
            <v>O&amp;M</v>
          </cell>
          <cell r="B2263" t="str">
            <v>Anastasia, Donald</v>
          </cell>
          <cell r="C2263">
            <v>21485</v>
          </cell>
          <cell r="D2263" t="str">
            <v>21485</v>
          </cell>
          <cell r="E2263" t="str">
            <v>Facilities Admin</v>
          </cell>
          <cell r="F2263" t="str">
            <v>CFO</v>
          </cell>
          <cell r="G2263" t="str">
            <v>Facilities Admin</v>
          </cell>
          <cell r="H2263" t="str">
            <v>120</v>
          </cell>
          <cell r="I2263" t="str">
            <v>IT</v>
          </cell>
          <cell r="K2263">
            <v>54.16</v>
          </cell>
        </row>
        <row r="2264">
          <cell r="A2264" t="str">
            <v>O&amp;M</v>
          </cell>
          <cell r="B2264" t="str">
            <v>Anastasia, Donald</v>
          </cell>
          <cell r="C2264">
            <v>21485</v>
          </cell>
          <cell r="D2264" t="str">
            <v>21485</v>
          </cell>
          <cell r="E2264" t="str">
            <v>Facilities Admin</v>
          </cell>
          <cell r="F2264" t="str">
            <v>CFO</v>
          </cell>
          <cell r="G2264" t="str">
            <v>Facilities Admin</v>
          </cell>
          <cell r="H2264" t="str">
            <v>120</v>
          </cell>
          <cell r="I2264" t="str">
            <v>OT</v>
          </cell>
          <cell r="J2264">
            <v>207.21</v>
          </cell>
          <cell r="M2264">
            <v>1481.49</v>
          </cell>
        </row>
        <row r="2265">
          <cell r="A2265" t="str">
            <v>O&amp;M</v>
          </cell>
          <cell r="B2265" t="str">
            <v>Anastasia, Donald</v>
          </cell>
          <cell r="C2265">
            <v>21485</v>
          </cell>
          <cell r="D2265" t="str">
            <v>21485</v>
          </cell>
          <cell r="E2265" t="str">
            <v>Facilities Admin</v>
          </cell>
          <cell r="F2265" t="str">
            <v>CFO</v>
          </cell>
          <cell r="G2265" t="str">
            <v>Facilities Admin</v>
          </cell>
          <cell r="H2265" t="str">
            <v>120</v>
          </cell>
          <cell r="I2265" t="str">
            <v>TT</v>
          </cell>
          <cell r="K2265">
            <v>0</v>
          </cell>
        </row>
        <row r="2266">
          <cell r="A2266" t="str">
            <v>O&amp;M</v>
          </cell>
          <cell r="B2266" t="str">
            <v>Elliott Jr, James F</v>
          </cell>
          <cell r="C2266">
            <v>21490</v>
          </cell>
          <cell r="D2266" t="str">
            <v>21490</v>
          </cell>
          <cell r="E2266" t="str">
            <v>New Bedford Fleet</v>
          </cell>
          <cell r="F2266" t="str">
            <v>Mat Mgmt-Trans</v>
          </cell>
          <cell r="G2266" t="str">
            <v>New Bedford Fleet</v>
          </cell>
          <cell r="H2266" t="str">
            <v>120</v>
          </cell>
          <cell r="I2266" t="str">
            <v>BT</v>
          </cell>
          <cell r="J2266">
            <v>139.38</v>
          </cell>
        </row>
        <row r="2267">
          <cell r="A2267" t="str">
            <v>O&amp;M</v>
          </cell>
          <cell r="B2267" t="str">
            <v>Elliott Jr, James F</v>
          </cell>
          <cell r="C2267">
            <v>21490</v>
          </cell>
          <cell r="D2267" t="str">
            <v>21490</v>
          </cell>
          <cell r="E2267" t="str">
            <v>New Bedford Fleet</v>
          </cell>
          <cell r="F2267" t="str">
            <v>Mat Mgmt-Trans</v>
          </cell>
          <cell r="G2267" t="str">
            <v>New Bedford Fleet</v>
          </cell>
          <cell r="H2267" t="str">
            <v>120</v>
          </cell>
          <cell r="I2267" t="str">
            <v>IT</v>
          </cell>
          <cell r="J2267">
            <v>104.19</v>
          </cell>
        </row>
        <row r="2268">
          <cell r="A2268" t="str">
            <v>O&amp;M</v>
          </cell>
          <cell r="B2268" t="str">
            <v>Elliott Jr, James F</v>
          </cell>
          <cell r="C2268">
            <v>21490</v>
          </cell>
          <cell r="D2268" t="str">
            <v>21490</v>
          </cell>
          <cell r="E2268" t="str">
            <v>New Bedford Fleet</v>
          </cell>
          <cell r="F2268" t="str">
            <v>Mat Mgmt-Trans</v>
          </cell>
          <cell r="G2268" t="str">
            <v>New Bedford Fleet</v>
          </cell>
          <cell r="H2268" t="str">
            <v>120</v>
          </cell>
          <cell r="I2268" t="str">
            <v>LT</v>
          </cell>
          <cell r="J2268">
            <v>398.24</v>
          </cell>
        </row>
        <row r="2269">
          <cell r="A2269" t="str">
            <v>O&amp;M</v>
          </cell>
          <cell r="B2269" t="str">
            <v>Elliott Jr, James F</v>
          </cell>
          <cell r="C2269">
            <v>21490</v>
          </cell>
          <cell r="D2269" t="str">
            <v>21490</v>
          </cell>
          <cell r="E2269" t="str">
            <v>New Bedford Fleet</v>
          </cell>
          <cell r="F2269" t="str">
            <v>Mat Mgmt-Trans</v>
          </cell>
          <cell r="G2269" t="str">
            <v>New Bedford Fleet</v>
          </cell>
          <cell r="H2269" t="str">
            <v>120</v>
          </cell>
          <cell r="I2269" t="str">
            <v>OT</v>
          </cell>
          <cell r="J2269">
            <v>446.82</v>
          </cell>
          <cell r="M2269">
            <v>22862.799999999999</v>
          </cell>
        </row>
        <row r="2270">
          <cell r="A2270" t="str">
            <v>CAP</v>
          </cell>
          <cell r="B2270" t="str">
            <v>Anastasia, Donald</v>
          </cell>
          <cell r="C2270">
            <v>21495</v>
          </cell>
          <cell r="D2270" t="str">
            <v>21495</v>
          </cell>
          <cell r="E2270" t="str">
            <v>New Bedford Facilities</v>
          </cell>
          <cell r="F2270" t="str">
            <v>CFO</v>
          </cell>
          <cell r="G2270" t="str">
            <v>New Bedford Facilities</v>
          </cell>
          <cell r="H2270" t="str">
            <v>120</v>
          </cell>
          <cell r="I2270" t="str">
            <v>CI</v>
          </cell>
          <cell r="K2270">
            <v>8000</v>
          </cell>
          <cell r="M2270">
            <v>1139.99</v>
          </cell>
        </row>
        <row r="2271">
          <cell r="A2271" t="str">
            <v>O&amp;M</v>
          </cell>
          <cell r="B2271" t="str">
            <v>Anastasia, Donald</v>
          </cell>
          <cell r="C2271">
            <v>21495</v>
          </cell>
          <cell r="D2271" t="str">
            <v>21495</v>
          </cell>
          <cell r="E2271" t="str">
            <v>New Bedford Facilities</v>
          </cell>
          <cell r="F2271" t="str">
            <v>CFO</v>
          </cell>
          <cell r="G2271" t="str">
            <v>New Bedford Facilities</v>
          </cell>
          <cell r="H2271" t="str">
            <v>120</v>
          </cell>
          <cell r="I2271" t="str">
            <v>IT</v>
          </cell>
          <cell r="J2271">
            <v>-29903.91</v>
          </cell>
          <cell r="K2271">
            <v>-495.16</v>
          </cell>
        </row>
        <row r="2272">
          <cell r="A2272" t="str">
            <v>CAP</v>
          </cell>
          <cell r="B2272" t="str">
            <v>Thompson, George T</v>
          </cell>
          <cell r="C2272">
            <v>21510</v>
          </cell>
          <cell r="D2272" t="str">
            <v>21510</v>
          </cell>
          <cell r="E2272" t="str">
            <v>CI Energy Effciciency Programs</v>
          </cell>
          <cell r="F2272" t="str">
            <v>Customer Care</v>
          </cell>
          <cell r="G2272" t="str">
            <v>CI Energy Effciciency Programs</v>
          </cell>
          <cell r="H2272" t="str">
            <v>120</v>
          </cell>
          <cell r="I2272" t="str">
            <v>CI</v>
          </cell>
          <cell r="L2272">
            <v>0</v>
          </cell>
          <cell r="M2272">
            <v>12226.19</v>
          </cell>
        </row>
        <row r="2273">
          <cell r="A2273" t="str">
            <v>CAP</v>
          </cell>
          <cell r="B2273" t="str">
            <v>Rotty, Paul L</v>
          </cell>
          <cell r="C2273">
            <v>21515</v>
          </cell>
          <cell r="D2273" t="str">
            <v>21515</v>
          </cell>
          <cell r="E2273" t="str">
            <v>New Bedford Warehouse and Distribution</v>
          </cell>
          <cell r="F2273" t="str">
            <v>Mat Mgmt-Trans</v>
          </cell>
          <cell r="G2273" t="str">
            <v>New Bedford Warehouse and Distribution</v>
          </cell>
          <cell r="H2273" t="str">
            <v>120</v>
          </cell>
          <cell r="I2273" t="str">
            <v>CT</v>
          </cell>
          <cell r="L2273">
            <v>946.03</v>
          </cell>
        </row>
        <row r="2274">
          <cell r="A2274" t="str">
            <v>O&amp;M</v>
          </cell>
          <cell r="B2274" t="str">
            <v>Rotty, Paul L</v>
          </cell>
          <cell r="C2274">
            <v>21515</v>
          </cell>
          <cell r="D2274" t="str">
            <v>21515</v>
          </cell>
          <cell r="E2274" t="str">
            <v>New Bedford Warehouse and Distribution</v>
          </cell>
          <cell r="F2274" t="str">
            <v>Mat Mgmt-Trans</v>
          </cell>
          <cell r="G2274" t="str">
            <v>New Bedford Warehouse and Distribution</v>
          </cell>
          <cell r="H2274" t="str">
            <v>120</v>
          </cell>
          <cell r="I2274" t="str">
            <v>IT</v>
          </cell>
          <cell r="J2274">
            <v>29.84</v>
          </cell>
          <cell r="L2274">
            <v>333</v>
          </cell>
          <cell r="M2274">
            <v>1428.4</v>
          </cell>
        </row>
        <row r="2275">
          <cell r="A2275" t="str">
            <v>O&amp;M</v>
          </cell>
          <cell r="B2275" t="str">
            <v>Rotty, Paul L</v>
          </cell>
          <cell r="C2275">
            <v>21515</v>
          </cell>
          <cell r="D2275" t="str">
            <v>21515</v>
          </cell>
          <cell r="E2275" t="str">
            <v>New Bedford Warehouse and Distribution</v>
          </cell>
          <cell r="F2275" t="str">
            <v>Mat Mgmt-Trans</v>
          </cell>
          <cell r="G2275" t="str">
            <v>New Bedford Warehouse and Distribution</v>
          </cell>
          <cell r="H2275" t="str">
            <v>120</v>
          </cell>
          <cell r="I2275" t="str">
            <v>MT</v>
          </cell>
          <cell r="J2275">
            <v>0</v>
          </cell>
        </row>
        <row r="2276">
          <cell r="A2276" t="str">
            <v>O&amp;M</v>
          </cell>
          <cell r="B2276" t="str">
            <v>Rotty, Paul L</v>
          </cell>
          <cell r="C2276">
            <v>21515</v>
          </cell>
          <cell r="D2276" t="str">
            <v>21515</v>
          </cell>
          <cell r="E2276" t="str">
            <v>New Bedford Warehouse and Distribution</v>
          </cell>
          <cell r="F2276" t="str">
            <v>Mat Mgmt-Trans</v>
          </cell>
          <cell r="G2276" t="str">
            <v>New Bedford Warehouse and Distribution</v>
          </cell>
          <cell r="H2276" t="str">
            <v>120</v>
          </cell>
          <cell r="I2276" t="str">
            <v>OT</v>
          </cell>
          <cell r="J2276">
            <v>1696.56</v>
          </cell>
          <cell r="M2276">
            <v>23419.54</v>
          </cell>
        </row>
        <row r="2277">
          <cell r="A2277" t="str">
            <v>CAP</v>
          </cell>
          <cell r="B2277" t="str">
            <v>Anastasia, Donald</v>
          </cell>
          <cell r="C2277">
            <v>21516</v>
          </cell>
          <cell r="D2277" t="str">
            <v>21516</v>
          </cell>
          <cell r="E2277" t="str">
            <v>New Bedford Gas</v>
          </cell>
          <cell r="F2277" t="str">
            <v>CFO</v>
          </cell>
          <cell r="G2277" t="str">
            <v>New Bedford Gas</v>
          </cell>
          <cell r="H2277" t="str">
            <v>120</v>
          </cell>
          <cell r="I2277" t="str">
            <v>CI</v>
          </cell>
          <cell r="L2277">
            <v>0</v>
          </cell>
          <cell r="M2277">
            <v>1586.18</v>
          </cell>
        </row>
        <row r="2278">
          <cell r="A2278" t="str">
            <v>O&amp;M</v>
          </cell>
          <cell r="B2278" t="str">
            <v>Anastasia, Donald</v>
          </cell>
          <cell r="C2278">
            <v>21516</v>
          </cell>
          <cell r="D2278" t="str">
            <v>21516</v>
          </cell>
          <cell r="E2278" t="str">
            <v>New Bedford Gas</v>
          </cell>
          <cell r="F2278" t="str">
            <v>CFO</v>
          </cell>
          <cell r="G2278" t="str">
            <v>New Bedford Gas</v>
          </cell>
          <cell r="H2278" t="str">
            <v>120</v>
          </cell>
          <cell r="I2278" t="str">
            <v>IT</v>
          </cell>
          <cell r="K2278">
            <v>0</v>
          </cell>
        </row>
        <row r="2279">
          <cell r="A2279" t="str">
            <v>CAP</v>
          </cell>
          <cell r="B2279" t="str">
            <v>Elliott Jr, James F</v>
          </cell>
          <cell r="C2279">
            <v>21520</v>
          </cell>
          <cell r="D2279" t="str">
            <v>21520</v>
          </cell>
          <cell r="E2279" t="str">
            <v>Plymouth Fleet</v>
          </cell>
          <cell r="F2279" t="str">
            <v>Mat Mgmt-Trans</v>
          </cell>
          <cell r="G2279" t="str">
            <v>Plymouth Fleet</v>
          </cell>
          <cell r="H2279" t="str">
            <v>120</v>
          </cell>
          <cell r="I2279" t="str">
            <v>CI</v>
          </cell>
          <cell r="L2279">
            <v>0</v>
          </cell>
          <cell r="M2279">
            <v>26796.32</v>
          </cell>
        </row>
        <row r="2280">
          <cell r="A2280" t="str">
            <v>O&amp;M</v>
          </cell>
          <cell r="B2280" t="str">
            <v>Elliott Jr, James F</v>
          </cell>
          <cell r="C2280">
            <v>21520</v>
          </cell>
          <cell r="D2280" t="str">
            <v>21520</v>
          </cell>
          <cell r="E2280" t="str">
            <v>Plymouth Fleet</v>
          </cell>
          <cell r="F2280" t="str">
            <v>Mat Mgmt-Trans</v>
          </cell>
          <cell r="G2280" t="str">
            <v>Plymouth Fleet</v>
          </cell>
          <cell r="H2280" t="str">
            <v>120</v>
          </cell>
          <cell r="I2280" t="str">
            <v>IT</v>
          </cell>
          <cell r="J2280">
            <v>0</v>
          </cell>
        </row>
        <row r="2281">
          <cell r="A2281" t="str">
            <v>CAP</v>
          </cell>
          <cell r="B2281" t="str">
            <v>Anastasia, Donald</v>
          </cell>
          <cell r="C2281">
            <v>21525</v>
          </cell>
          <cell r="D2281" t="str">
            <v>21525</v>
          </cell>
          <cell r="E2281" t="str">
            <v>Plymouth Facilities</v>
          </cell>
          <cell r="F2281" t="str">
            <v>CFO</v>
          </cell>
          <cell r="G2281" t="str">
            <v>Plymouth Facilities</v>
          </cell>
          <cell r="H2281" t="str">
            <v>120</v>
          </cell>
          <cell r="I2281" t="str">
            <v>CI</v>
          </cell>
          <cell r="L2281">
            <v>4272</v>
          </cell>
          <cell r="M2281">
            <v>8972</v>
          </cell>
        </row>
        <row r="2282">
          <cell r="A2282" t="str">
            <v>O&amp;M</v>
          </cell>
          <cell r="B2282" t="str">
            <v>Anastasia, Donald</v>
          </cell>
          <cell r="C2282">
            <v>21525</v>
          </cell>
          <cell r="D2282" t="str">
            <v>21525</v>
          </cell>
          <cell r="E2282" t="str">
            <v>Plymouth Facilities</v>
          </cell>
          <cell r="F2282" t="str">
            <v>CFO</v>
          </cell>
          <cell r="G2282" t="str">
            <v>Plymouth Facilities</v>
          </cell>
          <cell r="H2282" t="str">
            <v>120</v>
          </cell>
          <cell r="I2282" t="str">
            <v>IT</v>
          </cell>
          <cell r="J2282">
            <v>8128.57</v>
          </cell>
        </row>
        <row r="2283">
          <cell r="A2283" t="str">
            <v>O&amp;M</v>
          </cell>
          <cell r="B2283" t="str">
            <v>Rotty, Paul L</v>
          </cell>
          <cell r="C2283">
            <v>21530</v>
          </cell>
          <cell r="D2283" t="str">
            <v>21530</v>
          </cell>
          <cell r="E2283" t="str">
            <v>Plymouth Warehouse and Distribution</v>
          </cell>
          <cell r="F2283" t="str">
            <v>Mat Mgmt-Trans</v>
          </cell>
          <cell r="G2283" t="str">
            <v>Plymouth Warehouse and Distribution</v>
          </cell>
          <cell r="H2283" t="str">
            <v>120</v>
          </cell>
          <cell r="I2283" t="str">
            <v>IT</v>
          </cell>
          <cell r="J2283">
            <v>132.12</v>
          </cell>
          <cell r="K2283">
            <v>326.02999999999997</v>
          </cell>
        </row>
        <row r="2284">
          <cell r="A2284" t="str">
            <v>O&amp;M</v>
          </cell>
          <cell r="B2284" t="str">
            <v>Rotty, Paul L</v>
          </cell>
          <cell r="C2284">
            <v>21530</v>
          </cell>
          <cell r="D2284" t="str">
            <v>21530</v>
          </cell>
          <cell r="E2284" t="str">
            <v>Plymouth Warehouse and Distribution</v>
          </cell>
          <cell r="F2284" t="str">
            <v>Mat Mgmt-Trans</v>
          </cell>
          <cell r="G2284" t="str">
            <v>Plymouth Warehouse and Distribution</v>
          </cell>
          <cell r="H2284" t="str">
            <v>120</v>
          </cell>
          <cell r="I2284" t="str">
            <v>MT</v>
          </cell>
          <cell r="J2284">
            <v>0</v>
          </cell>
          <cell r="M2284">
            <v>14626.12</v>
          </cell>
        </row>
        <row r="2285">
          <cell r="A2285" t="str">
            <v>O&amp;M</v>
          </cell>
          <cell r="B2285" t="str">
            <v>Rotty, Paul L</v>
          </cell>
          <cell r="C2285">
            <v>21530</v>
          </cell>
          <cell r="D2285" t="str">
            <v>21530</v>
          </cell>
          <cell r="E2285" t="str">
            <v>Plymouth Warehouse and Distribution</v>
          </cell>
          <cell r="F2285" t="str">
            <v>Mat Mgmt-Trans</v>
          </cell>
          <cell r="G2285" t="str">
            <v>Plymouth Warehouse and Distribution</v>
          </cell>
          <cell r="H2285" t="str">
            <v>120</v>
          </cell>
          <cell r="I2285" t="str">
            <v>OT</v>
          </cell>
          <cell r="K2285">
            <v>-150.94999999999999</v>
          </cell>
        </row>
        <row r="2286">
          <cell r="A2286" t="str">
            <v>O&amp;M</v>
          </cell>
          <cell r="B2286" t="str">
            <v>Elliott Jr, James F</v>
          </cell>
          <cell r="C2286">
            <v>21535</v>
          </cell>
          <cell r="D2286" t="str">
            <v>21535</v>
          </cell>
          <cell r="E2286" t="str">
            <v>Yarmouth Fleet</v>
          </cell>
          <cell r="F2286" t="str">
            <v>Mat Mgmt-Trans</v>
          </cell>
          <cell r="G2286" t="str">
            <v>Yarmouth Fleet</v>
          </cell>
          <cell r="H2286" t="str">
            <v>120</v>
          </cell>
          <cell r="I2286" t="str">
            <v>IT</v>
          </cell>
          <cell r="J2286">
            <v>0</v>
          </cell>
        </row>
        <row r="2287">
          <cell r="A2287" t="str">
            <v>O&amp;M</v>
          </cell>
          <cell r="B2287" t="str">
            <v>Elliott Jr, James F</v>
          </cell>
          <cell r="C2287">
            <v>21535</v>
          </cell>
          <cell r="D2287" t="str">
            <v>21535</v>
          </cell>
          <cell r="E2287" t="str">
            <v>Yarmouth Fleet</v>
          </cell>
          <cell r="F2287" t="str">
            <v>Mat Mgmt-Trans</v>
          </cell>
          <cell r="G2287" t="str">
            <v>Yarmouth Fleet</v>
          </cell>
          <cell r="H2287" t="str">
            <v>120</v>
          </cell>
          <cell r="I2287" t="str">
            <v>OT</v>
          </cell>
          <cell r="K2287">
            <v>-2439.9299999999998</v>
          </cell>
          <cell r="M2287">
            <v>50037</v>
          </cell>
        </row>
        <row r="2288">
          <cell r="A2288" t="str">
            <v>CAP</v>
          </cell>
          <cell r="B2288" t="str">
            <v>Anastasia, Donald</v>
          </cell>
          <cell r="C2288">
            <v>21540</v>
          </cell>
          <cell r="D2288" t="str">
            <v>21540</v>
          </cell>
          <cell r="E2288" t="str">
            <v>Yarmouth Facilities</v>
          </cell>
          <cell r="F2288" t="str">
            <v>CFO</v>
          </cell>
          <cell r="G2288" t="str">
            <v>Yarmouth Facilities</v>
          </cell>
          <cell r="H2288" t="str">
            <v>120</v>
          </cell>
          <cell r="I2288" t="str">
            <v>CI</v>
          </cell>
          <cell r="L2288">
            <v>6123</v>
          </cell>
          <cell r="M2288">
            <v>3194.61</v>
          </cell>
        </row>
        <row r="2289">
          <cell r="A2289" t="str">
            <v>O&amp;M</v>
          </cell>
          <cell r="B2289" t="str">
            <v>Anastasia, Donald</v>
          </cell>
          <cell r="C2289">
            <v>21540</v>
          </cell>
          <cell r="D2289" t="str">
            <v>21540</v>
          </cell>
          <cell r="E2289" t="str">
            <v>Yarmouth Facilities</v>
          </cell>
          <cell r="F2289" t="str">
            <v>CFO</v>
          </cell>
          <cell r="G2289" t="str">
            <v>Yarmouth Facilities</v>
          </cell>
          <cell r="H2289" t="str">
            <v>120</v>
          </cell>
          <cell r="I2289" t="str">
            <v>IT</v>
          </cell>
          <cell r="J2289">
            <v>13507.58</v>
          </cell>
          <cell r="L2289">
            <v>125</v>
          </cell>
          <cell r="M2289">
            <v>122.59</v>
          </cell>
        </row>
        <row r="2290">
          <cell r="A2290" t="str">
            <v>O&amp;M</v>
          </cell>
          <cell r="B2290" t="str">
            <v>Anastasia, Donald</v>
          </cell>
          <cell r="C2290">
            <v>21540</v>
          </cell>
          <cell r="D2290" t="str">
            <v>21540</v>
          </cell>
          <cell r="E2290" t="str">
            <v>Yarmouth Facilities</v>
          </cell>
          <cell r="F2290" t="str">
            <v>CFO</v>
          </cell>
          <cell r="G2290" t="str">
            <v>Yarmouth Facilities</v>
          </cell>
          <cell r="H2290" t="str">
            <v>120</v>
          </cell>
          <cell r="I2290" t="str">
            <v>OT</v>
          </cell>
          <cell r="K2290">
            <v>877.66</v>
          </cell>
          <cell r="L2290">
            <v>308.60000000000002</v>
          </cell>
        </row>
        <row r="2291">
          <cell r="A2291" t="str">
            <v>O&amp;M</v>
          </cell>
          <cell r="B2291" t="str">
            <v>Rotty, Paul L</v>
          </cell>
          <cell r="C2291">
            <v>21545</v>
          </cell>
          <cell r="D2291" t="str">
            <v>21545</v>
          </cell>
          <cell r="E2291" t="str">
            <v>Yarmouth Warehouse and Distribution</v>
          </cell>
          <cell r="F2291" t="str">
            <v>Mat Mgmt-Trans</v>
          </cell>
          <cell r="G2291" t="str">
            <v>Yarmouth Warehouse and Distribution</v>
          </cell>
          <cell r="H2291" t="str">
            <v>120</v>
          </cell>
          <cell r="I2291" t="str">
            <v>IT</v>
          </cell>
          <cell r="J2291">
            <v>0</v>
          </cell>
        </row>
        <row r="2292">
          <cell r="A2292" t="str">
            <v>O&amp;M</v>
          </cell>
          <cell r="B2292" t="str">
            <v>Rotty, Paul L</v>
          </cell>
          <cell r="C2292">
            <v>21545</v>
          </cell>
          <cell r="D2292" t="str">
            <v>21545</v>
          </cell>
          <cell r="E2292" t="str">
            <v>Yarmouth Warehouse and Distribution</v>
          </cell>
          <cell r="F2292" t="str">
            <v>Mat Mgmt-Trans</v>
          </cell>
          <cell r="G2292" t="str">
            <v>Yarmouth Warehouse and Distribution</v>
          </cell>
          <cell r="H2292" t="str">
            <v>120</v>
          </cell>
          <cell r="I2292" t="str">
            <v>MT</v>
          </cell>
          <cell r="J2292">
            <v>0</v>
          </cell>
        </row>
        <row r="2293">
          <cell r="A2293" t="str">
            <v>O&amp;M</v>
          </cell>
          <cell r="B2293" t="str">
            <v>Rotty, Paul L</v>
          </cell>
          <cell r="C2293">
            <v>21545</v>
          </cell>
          <cell r="D2293" t="str">
            <v>21545</v>
          </cell>
          <cell r="E2293" t="str">
            <v>Yarmouth Warehouse and Distribution</v>
          </cell>
          <cell r="F2293" t="str">
            <v>Mat Mgmt-Trans</v>
          </cell>
          <cell r="G2293" t="str">
            <v>Yarmouth Warehouse and Distribution</v>
          </cell>
          <cell r="H2293" t="str">
            <v>120</v>
          </cell>
          <cell r="I2293" t="str">
            <v>OT</v>
          </cell>
          <cell r="J2293">
            <v>522.9</v>
          </cell>
        </row>
        <row r="2294">
          <cell r="A2294" t="str">
            <v>O&amp;M</v>
          </cell>
          <cell r="B2294" t="str">
            <v>Elliott Jr, James F</v>
          </cell>
          <cell r="C2294">
            <v>21550</v>
          </cell>
          <cell r="D2294" t="str">
            <v>21550</v>
          </cell>
          <cell r="E2294" t="str">
            <v>Wareham Regional Fleet</v>
          </cell>
          <cell r="F2294" t="str">
            <v>Mat Mgmt-Trans</v>
          </cell>
          <cell r="G2294" t="str">
            <v>Wareham Regional Fleet</v>
          </cell>
          <cell r="H2294" t="str">
            <v>120</v>
          </cell>
          <cell r="I2294" t="str">
            <v>BT</v>
          </cell>
          <cell r="J2294">
            <v>20234.650000000001</v>
          </cell>
          <cell r="K2294">
            <v>9036.5499999999993</v>
          </cell>
        </row>
        <row r="2295">
          <cell r="A2295" t="str">
            <v>O&amp;M</v>
          </cell>
          <cell r="B2295" t="str">
            <v>Elliott Jr, James F</v>
          </cell>
          <cell r="C2295">
            <v>21550</v>
          </cell>
          <cell r="D2295" t="str">
            <v>21550</v>
          </cell>
          <cell r="E2295" t="str">
            <v>Wareham Regional Fleet</v>
          </cell>
          <cell r="F2295" t="str">
            <v>Mat Mgmt-Trans</v>
          </cell>
          <cell r="G2295" t="str">
            <v>Wareham Regional Fleet</v>
          </cell>
          <cell r="H2295" t="str">
            <v>120</v>
          </cell>
          <cell r="I2295" t="str">
            <v>IT</v>
          </cell>
          <cell r="J2295">
            <v>276.5</v>
          </cell>
          <cell r="L2295">
            <v>297.87</v>
          </cell>
          <cell r="M2295">
            <v>0</v>
          </cell>
        </row>
        <row r="2296">
          <cell r="A2296" t="str">
            <v>O&amp;M</v>
          </cell>
          <cell r="B2296" t="str">
            <v>Elliott Jr, James F</v>
          </cell>
          <cell r="C2296">
            <v>21550</v>
          </cell>
          <cell r="D2296" t="str">
            <v>21550</v>
          </cell>
          <cell r="E2296" t="str">
            <v>Wareham Regional Fleet</v>
          </cell>
          <cell r="F2296" t="str">
            <v>Mat Mgmt-Trans</v>
          </cell>
          <cell r="G2296" t="str">
            <v>Wareham Regional Fleet</v>
          </cell>
          <cell r="H2296" t="str">
            <v>120</v>
          </cell>
          <cell r="I2296" t="str">
            <v>LT</v>
          </cell>
          <cell r="J2296">
            <v>58482</v>
          </cell>
          <cell r="K2296">
            <v>25819.71</v>
          </cell>
        </row>
        <row r="2297">
          <cell r="A2297" t="str">
            <v>O&amp;M</v>
          </cell>
          <cell r="B2297" t="str">
            <v>Elliott Jr, James F</v>
          </cell>
          <cell r="C2297">
            <v>21550</v>
          </cell>
          <cell r="D2297" t="str">
            <v>21550</v>
          </cell>
          <cell r="E2297" t="str">
            <v>Wareham Regional Fleet</v>
          </cell>
          <cell r="F2297" t="str">
            <v>Mat Mgmt-Trans</v>
          </cell>
          <cell r="G2297" t="str">
            <v>Wareham Regional Fleet</v>
          </cell>
          <cell r="H2297" t="str">
            <v>120</v>
          </cell>
          <cell r="I2297" t="str">
            <v>OT</v>
          </cell>
          <cell r="J2297">
            <v>148.94</v>
          </cell>
        </row>
        <row r="2298">
          <cell r="A2298" t="str">
            <v>O&amp;M</v>
          </cell>
          <cell r="B2298" t="str">
            <v>Elliott Jr, James F</v>
          </cell>
          <cell r="C2298">
            <v>21550</v>
          </cell>
          <cell r="D2298" t="str">
            <v>21550</v>
          </cell>
          <cell r="E2298" t="str">
            <v>Wareham Regional Fleet</v>
          </cell>
          <cell r="F2298" t="str">
            <v>Mat Mgmt-Trans</v>
          </cell>
          <cell r="G2298" t="str">
            <v>Wareham Regional Fleet</v>
          </cell>
          <cell r="H2298" t="str">
            <v>120</v>
          </cell>
          <cell r="I2298" t="str">
            <v>TT</v>
          </cell>
          <cell r="J2298">
            <v>6621.2</v>
          </cell>
          <cell r="K2298">
            <v>136.52000000000001</v>
          </cell>
        </row>
        <row r="2299">
          <cell r="A2299" t="str">
            <v>CAP</v>
          </cell>
          <cell r="B2299" t="str">
            <v>Anastasia, Donald</v>
          </cell>
          <cell r="C2299">
            <v>21555</v>
          </cell>
          <cell r="D2299" t="str">
            <v>21555</v>
          </cell>
          <cell r="E2299" t="str">
            <v>Wareham Regional Facilities</v>
          </cell>
          <cell r="F2299" t="str">
            <v>CFO</v>
          </cell>
          <cell r="G2299" t="str">
            <v>Wareham Regional Facilities</v>
          </cell>
          <cell r="H2299" t="str">
            <v>120</v>
          </cell>
          <cell r="I2299" t="str">
            <v>CI</v>
          </cell>
          <cell r="J2299">
            <v>174046</v>
          </cell>
          <cell r="K2299">
            <v>0</v>
          </cell>
          <cell r="L2299">
            <v>0</v>
          </cell>
        </row>
        <row r="2300">
          <cell r="A2300" t="str">
            <v>O&amp;M</v>
          </cell>
          <cell r="B2300" t="str">
            <v>Anastasia, Donald</v>
          </cell>
          <cell r="C2300">
            <v>21555</v>
          </cell>
          <cell r="D2300" t="str">
            <v>21555</v>
          </cell>
          <cell r="E2300" t="str">
            <v>Wareham Regional Facilities</v>
          </cell>
          <cell r="F2300" t="str">
            <v>CFO</v>
          </cell>
          <cell r="G2300" t="str">
            <v>Wareham Regional Facilities</v>
          </cell>
          <cell r="H2300" t="str">
            <v>120</v>
          </cell>
          <cell r="I2300" t="str">
            <v>IT</v>
          </cell>
          <cell r="J2300">
            <v>-166009.56</v>
          </cell>
          <cell r="K2300">
            <v>325</v>
          </cell>
        </row>
        <row r="2301">
          <cell r="A2301" t="str">
            <v>O&amp;M</v>
          </cell>
          <cell r="B2301" t="str">
            <v>Anastasia, Donald</v>
          </cell>
          <cell r="C2301">
            <v>21555</v>
          </cell>
          <cell r="D2301" t="str">
            <v>21555</v>
          </cell>
          <cell r="E2301" t="str">
            <v>Wareham Regional Facilities</v>
          </cell>
          <cell r="F2301" t="str">
            <v>CFO</v>
          </cell>
          <cell r="G2301" t="str">
            <v>Wareham Regional Facilities</v>
          </cell>
          <cell r="H2301" t="str">
            <v>120</v>
          </cell>
          <cell r="I2301" t="str">
            <v>OT</v>
          </cell>
          <cell r="J2301">
            <v>-28206.92</v>
          </cell>
        </row>
        <row r="2302">
          <cell r="A2302" t="str">
            <v>O&amp;M</v>
          </cell>
          <cell r="B2302" t="str">
            <v>Elliott Jr, James F</v>
          </cell>
          <cell r="C2302">
            <v>21565</v>
          </cell>
          <cell r="D2302" t="str">
            <v>21565</v>
          </cell>
          <cell r="E2302" t="str">
            <v>Waltham Garage Fleet</v>
          </cell>
          <cell r="F2302" t="str">
            <v>Mat Mgmt-Trans</v>
          </cell>
          <cell r="G2302" t="str">
            <v>Waltham Garage Fleet</v>
          </cell>
          <cell r="H2302" t="str">
            <v>120</v>
          </cell>
          <cell r="I2302" t="str">
            <v>BT</v>
          </cell>
          <cell r="J2302">
            <v>66123.8</v>
          </cell>
        </row>
        <row r="2303">
          <cell r="A2303" t="str">
            <v>CAP</v>
          </cell>
          <cell r="B2303" t="str">
            <v>Elliott Jr, James F</v>
          </cell>
          <cell r="C2303">
            <v>21565</v>
          </cell>
          <cell r="D2303" t="str">
            <v>21565</v>
          </cell>
          <cell r="E2303" t="str">
            <v>Waltham Garage Fleet</v>
          </cell>
          <cell r="F2303" t="str">
            <v>Mat Mgmt-Trans</v>
          </cell>
          <cell r="G2303" t="str">
            <v>Waltham Garage Fleet</v>
          </cell>
          <cell r="H2303" t="str">
            <v>120</v>
          </cell>
          <cell r="I2303" t="str">
            <v>CI</v>
          </cell>
          <cell r="L2303">
            <v>22641.119999999999</v>
          </cell>
        </row>
        <row r="2304">
          <cell r="A2304" t="str">
            <v>O&amp;M</v>
          </cell>
          <cell r="B2304" t="str">
            <v>Elliott Jr, James F</v>
          </cell>
          <cell r="C2304">
            <v>21565</v>
          </cell>
          <cell r="D2304" t="str">
            <v>21565</v>
          </cell>
          <cell r="E2304" t="str">
            <v>Waltham Garage Fleet</v>
          </cell>
          <cell r="F2304" t="str">
            <v>Mat Mgmt-Trans</v>
          </cell>
          <cell r="G2304" t="str">
            <v>Waltham Garage Fleet</v>
          </cell>
          <cell r="H2304" t="str">
            <v>120</v>
          </cell>
          <cell r="I2304" t="str">
            <v>IT</v>
          </cell>
          <cell r="J2304">
            <v>19860.7</v>
          </cell>
          <cell r="L2304">
            <v>237.07</v>
          </cell>
          <cell r="M2304">
            <v>297488.90000000002</v>
          </cell>
        </row>
        <row r="2305">
          <cell r="A2305" t="str">
            <v>O&amp;M</v>
          </cell>
          <cell r="B2305" t="str">
            <v>Elliott Jr, James F</v>
          </cell>
          <cell r="C2305">
            <v>21565</v>
          </cell>
          <cell r="D2305" t="str">
            <v>21565</v>
          </cell>
          <cell r="E2305" t="str">
            <v>Waltham Garage Fleet</v>
          </cell>
          <cell r="F2305" t="str">
            <v>Mat Mgmt-Trans</v>
          </cell>
          <cell r="G2305" t="str">
            <v>Waltham Garage Fleet</v>
          </cell>
          <cell r="H2305" t="str">
            <v>120</v>
          </cell>
          <cell r="I2305" t="str">
            <v>LT</v>
          </cell>
          <cell r="J2305">
            <v>192420.77</v>
          </cell>
        </row>
        <row r="2306">
          <cell r="A2306" t="str">
            <v>O&amp;M</v>
          </cell>
          <cell r="B2306" t="str">
            <v>Elliott Jr, James F</v>
          </cell>
          <cell r="C2306">
            <v>21565</v>
          </cell>
          <cell r="D2306" t="str">
            <v>21565</v>
          </cell>
          <cell r="E2306" t="str">
            <v>Waltham Garage Fleet</v>
          </cell>
          <cell r="F2306" t="str">
            <v>Mat Mgmt-Trans</v>
          </cell>
          <cell r="G2306" t="str">
            <v>Waltham Garage Fleet</v>
          </cell>
          <cell r="H2306" t="str">
            <v>120</v>
          </cell>
          <cell r="I2306" t="str">
            <v>MT</v>
          </cell>
          <cell r="J2306">
            <v>408.07</v>
          </cell>
          <cell r="K2306">
            <v>2108.4899999999998</v>
          </cell>
          <cell r="M2306">
            <v>212.01</v>
          </cell>
        </row>
        <row r="2307">
          <cell r="A2307" t="str">
            <v>O&amp;M</v>
          </cell>
          <cell r="B2307" t="str">
            <v>Elliott Jr, James F</v>
          </cell>
          <cell r="C2307">
            <v>21565</v>
          </cell>
          <cell r="D2307" t="str">
            <v>21565</v>
          </cell>
          <cell r="E2307" t="str">
            <v>Waltham Garage Fleet</v>
          </cell>
          <cell r="F2307" t="str">
            <v>Mat Mgmt-Trans</v>
          </cell>
          <cell r="G2307" t="str">
            <v>Waltham Garage Fleet</v>
          </cell>
          <cell r="H2307" t="str">
            <v>120</v>
          </cell>
          <cell r="I2307" t="str">
            <v>OT</v>
          </cell>
          <cell r="J2307">
            <v>933.67</v>
          </cell>
        </row>
        <row r="2308">
          <cell r="A2308" t="str">
            <v>O&amp;M</v>
          </cell>
          <cell r="B2308" t="str">
            <v>Elliott Jr, James F</v>
          </cell>
          <cell r="C2308">
            <v>21565</v>
          </cell>
          <cell r="D2308" t="str">
            <v>21565</v>
          </cell>
          <cell r="E2308" t="str">
            <v>Waltham Garage Fleet</v>
          </cell>
          <cell r="F2308" t="str">
            <v>Mat Mgmt-Trans</v>
          </cell>
          <cell r="G2308" t="str">
            <v>Waltham Garage Fleet</v>
          </cell>
          <cell r="H2308" t="str">
            <v>120</v>
          </cell>
          <cell r="I2308" t="str">
            <v>TT</v>
          </cell>
          <cell r="J2308">
            <v>73407.960000000006</v>
          </cell>
          <cell r="K2308">
            <v>0</v>
          </cell>
        </row>
        <row r="2309">
          <cell r="A2309" t="str">
            <v>O&amp;M</v>
          </cell>
          <cell r="B2309" t="str">
            <v>Elliott Jr, James F</v>
          </cell>
          <cell r="C2309">
            <v>21567</v>
          </cell>
          <cell r="D2309" t="str">
            <v>21567</v>
          </cell>
          <cell r="E2309" t="str">
            <v>Worcester Fleet</v>
          </cell>
          <cell r="F2309" t="str">
            <v>Mat Mgmt-Trans</v>
          </cell>
          <cell r="G2309" t="str">
            <v>Worcester Fleet</v>
          </cell>
          <cell r="H2309" t="str">
            <v>120</v>
          </cell>
          <cell r="I2309" t="str">
            <v>IT</v>
          </cell>
          <cell r="J2309">
            <v>0</v>
          </cell>
        </row>
        <row r="2310">
          <cell r="A2310" t="str">
            <v>O&amp;M</v>
          </cell>
          <cell r="B2310" t="str">
            <v>Anastasia, Donald</v>
          </cell>
          <cell r="C2310">
            <v>21570</v>
          </cell>
          <cell r="D2310" t="str">
            <v>21570</v>
          </cell>
          <cell r="E2310" t="str">
            <v>Worcester Facility</v>
          </cell>
          <cell r="F2310" t="str">
            <v>CFO</v>
          </cell>
          <cell r="G2310" t="str">
            <v>Worcester Facility</v>
          </cell>
          <cell r="H2310" t="str">
            <v>120</v>
          </cell>
          <cell r="I2310" t="str">
            <v>IT</v>
          </cell>
          <cell r="K2310">
            <v>0</v>
          </cell>
          <cell r="M2310">
            <v>29.77</v>
          </cell>
        </row>
        <row r="2311">
          <cell r="A2311" t="str">
            <v>CAP</v>
          </cell>
          <cell r="B2311" t="str">
            <v>Anastasia, Donald</v>
          </cell>
          <cell r="C2311">
            <v>21576</v>
          </cell>
          <cell r="D2311" t="str">
            <v>21576</v>
          </cell>
          <cell r="E2311" t="str">
            <v>Summit</v>
          </cell>
          <cell r="F2311" t="str">
            <v>CFO</v>
          </cell>
          <cell r="G2311" t="str">
            <v>Summit</v>
          </cell>
          <cell r="H2311" t="str">
            <v>120</v>
          </cell>
          <cell r="I2311" t="str">
            <v>CB</v>
          </cell>
          <cell r="K2311">
            <v>742.26</v>
          </cell>
          <cell r="M2311">
            <v>405202.69</v>
          </cell>
        </row>
        <row r="2312">
          <cell r="A2312" t="str">
            <v>CAP</v>
          </cell>
          <cell r="B2312" t="str">
            <v>Anastasia, Donald</v>
          </cell>
          <cell r="C2312">
            <v>21576</v>
          </cell>
          <cell r="D2312" t="str">
            <v>21576</v>
          </cell>
          <cell r="E2312" t="str">
            <v>Summit</v>
          </cell>
          <cell r="F2312" t="str">
            <v>CFO</v>
          </cell>
          <cell r="G2312" t="str">
            <v>Summit</v>
          </cell>
          <cell r="H2312" t="str">
            <v>120</v>
          </cell>
          <cell r="I2312" t="str">
            <v>CI</v>
          </cell>
          <cell r="K2312">
            <v>6496080.2799999993</v>
          </cell>
          <cell r="L2312">
            <v>450193.77</v>
          </cell>
        </row>
        <row r="2313">
          <cell r="A2313" t="str">
            <v>CAP</v>
          </cell>
          <cell r="B2313" t="str">
            <v>Anastasia, Donald</v>
          </cell>
          <cell r="C2313">
            <v>21576</v>
          </cell>
          <cell r="D2313" t="str">
            <v>21576</v>
          </cell>
          <cell r="E2313" t="str">
            <v>Summit</v>
          </cell>
          <cell r="F2313" t="str">
            <v>CFO</v>
          </cell>
          <cell r="G2313" t="str">
            <v>Summit</v>
          </cell>
          <cell r="H2313" t="str">
            <v>120</v>
          </cell>
          <cell r="I2313" t="str">
            <v>CL</v>
          </cell>
          <cell r="K2313">
            <v>1687.02</v>
          </cell>
        </row>
        <row r="2314">
          <cell r="A2314" t="str">
            <v>CAP</v>
          </cell>
          <cell r="B2314" t="str">
            <v>Anastasia, Donald</v>
          </cell>
          <cell r="C2314">
            <v>21576</v>
          </cell>
          <cell r="D2314" t="str">
            <v>21576</v>
          </cell>
          <cell r="E2314" t="str">
            <v>Summit</v>
          </cell>
          <cell r="F2314" t="str">
            <v>CFO</v>
          </cell>
          <cell r="G2314" t="str">
            <v>Summit</v>
          </cell>
          <cell r="H2314" t="str">
            <v>120</v>
          </cell>
          <cell r="I2314" t="str">
            <v>CT</v>
          </cell>
          <cell r="K2314">
            <v>210.88</v>
          </cell>
        </row>
        <row r="2315">
          <cell r="A2315" t="str">
            <v>O&amp;M</v>
          </cell>
          <cell r="B2315" t="str">
            <v>Anastasia, Donald</v>
          </cell>
          <cell r="C2315">
            <v>21576</v>
          </cell>
          <cell r="D2315" t="str">
            <v>21576</v>
          </cell>
          <cell r="E2315" t="str">
            <v>Facilities - Westwood - 26</v>
          </cell>
          <cell r="F2315" t="str">
            <v>CFO</v>
          </cell>
          <cell r="G2315" t="str">
            <v>Summit</v>
          </cell>
          <cell r="H2315" t="str">
            <v>120</v>
          </cell>
          <cell r="I2315" t="str">
            <v>IT</v>
          </cell>
          <cell r="J2315">
            <v>92244.36</v>
          </cell>
          <cell r="M2315">
            <v>3970028.53</v>
          </cell>
        </row>
        <row r="2316">
          <cell r="A2316" t="str">
            <v>O&amp;M</v>
          </cell>
          <cell r="B2316" t="str">
            <v>Anastasia, Donald</v>
          </cell>
          <cell r="C2316">
            <v>21576</v>
          </cell>
          <cell r="D2316" t="str">
            <v>21576</v>
          </cell>
          <cell r="E2316" t="str">
            <v>Summit</v>
          </cell>
          <cell r="F2316" t="str">
            <v>CFO</v>
          </cell>
          <cell r="G2316" t="str">
            <v>Summit</v>
          </cell>
          <cell r="H2316" t="str">
            <v>120</v>
          </cell>
          <cell r="I2316" t="str">
            <v>IT</v>
          </cell>
          <cell r="K2316">
            <v>7104.52</v>
          </cell>
          <cell r="L2316">
            <v>-19413.59</v>
          </cell>
        </row>
        <row r="2317">
          <cell r="A2317" t="str">
            <v>O&amp;M</v>
          </cell>
          <cell r="B2317" t="str">
            <v>Anastasia, Donald</v>
          </cell>
          <cell r="C2317">
            <v>21576</v>
          </cell>
          <cell r="D2317" t="str">
            <v>21576</v>
          </cell>
          <cell r="E2317" t="str">
            <v>Summit</v>
          </cell>
          <cell r="F2317" t="str">
            <v>CFO</v>
          </cell>
          <cell r="G2317" t="str">
            <v>Summit</v>
          </cell>
          <cell r="H2317" t="str">
            <v>120</v>
          </cell>
          <cell r="I2317" t="str">
            <v>MT</v>
          </cell>
          <cell r="L2317">
            <v>57.75</v>
          </cell>
          <cell r="M2317">
            <v>1431.68</v>
          </cell>
        </row>
        <row r="2318">
          <cell r="A2318" t="str">
            <v>O&amp;M</v>
          </cell>
          <cell r="B2318" t="str">
            <v>Anastasia, Donald</v>
          </cell>
          <cell r="C2318">
            <v>21576</v>
          </cell>
          <cell r="D2318" t="str">
            <v>21576</v>
          </cell>
          <cell r="E2318" t="str">
            <v>Facilities - Westwood - 26</v>
          </cell>
          <cell r="F2318" t="str">
            <v>CFO</v>
          </cell>
          <cell r="G2318" t="str">
            <v>Summit</v>
          </cell>
          <cell r="H2318" t="str">
            <v>120</v>
          </cell>
          <cell r="I2318" t="str">
            <v>OT</v>
          </cell>
          <cell r="J2318">
            <v>11678.89</v>
          </cell>
        </row>
        <row r="2319">
          <cell r="A2319" t="str">
            <v>O&amp;M</v>
          </cell>
          <cell r="B2319" t="str">
            <v>Anastasia, Donald</v>
          </cell>
          <cell r="C2319">
            <v>21576</v>
          </cell>
          <cell r="D2319" t="str">
            <v>21576</v>
          </cell>
          <cell r="E2319" t="str">
            <v>Summit</v>
          </cell>
          <cell r="F2319" t="str">
            <v>CFO</v>
          </cell>
          <cell r="G2319" t="str">
            <v>Summit</v>
          </cell>
          <cell r="H2319" t="str">
            <v>120</v>
          </cell>
          <cell r="I2319" t="str">
            <v>OT</v>
          </cell>
          <cell r="L2319">
            <v>25</v>
          </cell>
        </row>
        <row r="2320">
          <cell r="A2320" t="str">
            <v>CAP</v>
          </cell>
          <cell r="B2320" t="str">
            <v>Anastasia, Donald</v>
          </cell>
          <cell r="C2320">
            <v>21577</v>
          </cell>
          <cell r="D2320" t="str">
            <v>21577</v>
          </cell>
          <cell r="E2320" t="str">
            <v>Facilities - Westwood - 151</v>
          </cell>
          <cell r="F2320" t="str">
            <v>CFO</v>
          </cell>
          <cell r="G2320" t="str">
            <v>Facilities - Westwood - 151</v>
          </cell>
          <cell r="H2320" t="str">
            <v>120</v>
          </cell>
          <cell r="I2320" t="str">
            <v>CI</v>
          </cell>
          <cell r="J2320">
            <v>25372.5</v>
          </cell>
        </row>
        <row r="2321">
          <cell r="A2321" t="str">
            <v>O&amp;M</v>
          </cell>
          <cell r="B2321" t="str">
            <v>Anastasia, Donald</v>
          </cell>
          <cell r="C2321">
            <v>21577</v>
          </cell>
          <cell r="D2321" t="str">
            <v>21577</v>
          </cell>
          <cell r="E2321" t="str">
            <v>Facilities - Westwood - 151</v>
          </cell>
          <cell r="F2321" t="str">
            <v>CFO</v>
          </cell>
          <cell r="G2321" t="str">
            <v>Facilities - Westwood - 151</v>
          </cell>
          <cell r="H2321" t="str">
            <v>120</v>
          </cell>
          <cell r="I2321" t="str">
            <v>IT</v>
          </cell>
          <cell r="J2321">
            <v>464750</v>
          </cell>
          <cell r="K2321">
            <v>37661.56</v>
          </cell>
        </row>
        <row r="2322">
          <cell r="A2322" t="str">
            <v>O&amp;M</v>
          </cell>
          <cell r="B2322" t="str">
            <v>Anastasia, Donald</v>
          </cell>
          <cell r="C2322">
            <v>21578</v>
          </cell>
          <cell r="D2322" t="str">
            <v>21578</v>
          </cell>
          <cell r="E2322" t="str">
            <v>Facilities - Prudential</v>
          </cell>
          <cell r="F2322" t="str">
            <v>CFO</v>
          </cell>
          <cell r="G2322" t="str">
            <v>Facilities - Prudential</v>
          </cell>
          <cell r="H2322" t="str">
            <v>120</v>
          </cell>
          <cell r="I2322" t="str">
            <v>BT</v>
          </cell>
          <cell r="J2322">
            <v>65218.39</v>
          </cell>
          <cell r="K2322">
            <v>12569.93</v>
          </cell>
        </row>
        <row r="2323">
          <cell r="A2323" t="str">
            <v>O&amp;M</v>
          </cell>
          <cell r="B2323" t="str">
            <v>Anastasia, Donald</v>
          </cell>
          <cell r="C2323">
            <v>21578</v>
          </cell>
          <cell r="D2323" t="str">
            <v>21578</v>
          </cell>
          <cell r="E2323" t="str">
            <v>Facilities - Prudential</v>
          </cell>
          <cell r="F2323" t="str">
            <v>CFO</v>
          </cell>
          <cell r="G2323" t="str">
            <v>Facilities - Prudential</v>
          </cell>
          <cell r="H2323" t="str">
            <v>120</v>
          </cell>
          <cell r="I2323" t="str">
            <v>IT</v>
          </cell>
          <cell r="J2323">
            <v>352533.54</v>
          </cell>
          <cell r="K2323">
            <v>47799.63</v>
          </cell>
          <cell r="L2323">
            <v>70.709999999999994</v>
          </cell>
        </row>
        <row r="2324">
          <cell r="A2324" t="str">
            <v>O&amp;M</v>
          </cell>
          <cell r="B2324" t="str">
            <v>Anastasia, Donald</v>
          </cell>
          <cell r="C2324">
            <v>21578</v>
          </cell>
          <cell r="D2324" t="str">
            <v>21578</v>
          </cell>
          <cell r="E2324" t="str">
            <v>Facilities - Prudential</v>
          </cell>
          <cell r="F2324" t="str">
            <v>CFO</v>
          </cell>
          <cell r="G2324" t="str">
            <v>Facilities - Prudential</v>
          </cell>
          <cell r="H2324" t="str">
            <v>120</v>
          </cell>
          <cell r="I2324" t="str">
            <v>LT</v>
          </cell>
          <cell r="J2324">
            <v>189940.34</v>
          </cell>
          <cell r="K2324">
            <v>35751.519999999997</v>
          </cell>
        </row>
        <row r="2325">
          <cell r="A2325" t="str">
            <v>O&amp;M</v>
          </cell>
          <cell r="B2325" t="str">
            <v>Anastasia, Donald</v>
          </cell>
          <cell r="C2325">
            <v>21578</v>
          </cell>
          <cell r="D2325" t="str">
            <v>21578</v>
          </cell>
          <cell r="E2325" t="str">
            <v>Facilities - Prudential</v>
          </cell>
          <cell r="F2325" t="str">
            <v>CFO</v>
          </cell>
          <cell r="G2325" t="str">
            <v>Facilities - Prudential</v>
          </cell>
          <cell r="H2325" t="str">
            <v>120</v>
          </cell>
          <cell r="I2325" t="str">
            <v>OT</v>
          </cell>
          <cell r="J2325">
            <v>20843.560000000001</v>
          </cell>
          <cell r="K2325">
            <v>2218.0300000000002</v>
          </cell>
        </row>
        <row r="2326">
          <cell r="A2326" t="str">
            <v>O&amp;M</v>
          </cell>
          <cell r="B2326" t="str">
            <v>Anastasia, Donald</v>
          </cell>
          <cell r="C2326">
            <v>21578</v>
          </cell>
          <cell r="D2326" t="str">
            <v>21578</v>
          </cell>
          <cell r="E2326" t="str">
            <v>Facilities - Prudential</v>
          </cell>
          <cell r="F2326" t="str">
            <v>CFO</v>
          </cell>
          <cell r="G2326" t="str">
            <v>Facilities - Prudential</v>
          </cell>
          <cell r="H2326" t="str">
            <v>120</v>
          </cell>
          <cell r="I2326" t="str">
            <v>TT</v>
          </cell>
          <cell r="J2326">
            <v>14394.93</v>
          </cell>
          <cell r="K2326">
            <v>8658.0499999999993</v>
          </cell>
        </row>
        <row r="2327">
          <cell r="A2327" t="str">
            <v>O&amp;M</v>
          </cell>
          <cell r="B2327" t="str">
            <v>McSherry, Susan</v>
          </cell>
          <cell r="C2327">
            <v>21580</v>
          </cell>
          <cell r="D2327" t="str">
            <v>21580</v>
          </cell>
          <cell r="E2327" t="str">
            <v>F &amp; A Performance Management</v>
          </cell>
          <cell r="F2327" t="str">
            <v>CFO</v>
          </cell>
          <cell r="G2327" t="str">
            <v>F &amp; A Performance Management</v>
          </cell>
          <cell r="H2327" t="str">
            <v>120</v>
          </cell>
          <cell r="I2327" t="str">
            <v>BT</v>
          </cell>
          <cell r="L2327">
            <v>52499.32</v>
          </cell>
        </row>
        <row r="2328">
          <cell r="A2328" t="str">
            <v>O&amp;M</v>
          </cell>
          <cell r="B2328" t="str">
            <v>McSherry, Susan</v>
          </cell>
          <cell r="C2328">
            <v>21580</v>
          </cell>
          <cell r="D2328" t="str">
            <v>21580</v>
          </cell>
          <cell r="E2328" t="str">
            <v>Supply Chain Performance</v>
          </cell>
          <cell r="F2328" t="str">
            <v>CFO</v>
          </cell>
          <cell r="G2328" t="str">
            <v>F &amp; A Performance Management</v>
          </cell>
          <cell r="H2328" t="str">
            <v>120</v>
          </cell>
          <cell r="I2328" t="str">
            <v>BT</v>
          </cell>
          <cell r="J2328">
            <v>48916.81</v>
          </cell>
          <cell r="K2328">
            <v>9812.6200000000008</v>
          </cell>
        </row>
        <row r="2329">
          <cell r="A2329" t="str">
            <v>O&amp;M</v>
          </cell>
          <cell r="B2329" t="str">
            <v>McSherry, Susan</v>
          </cell>
          <cell r="C2329">
            <v>21580</v>
          </cell>
          <cell r="D2329" t="str">
            <v>21580</v>
          </cell>
          <cell r="E2329" t="str">
            <v>F &amp; A Performance Management</v>
          </cell>
          <cell r="F2329" t="str">
            <v>CFO</v>
          </cell>
          <cell r="G2329" t="str">
            <v>F &amp; A Performance Management</v>
          </cell>
          <cell r="H2329" t="str">
            <v>120</v>
          </cell>
          <cell r="I2329" t="str">
            <v>IT</v>
          </cell>
          <cell r="L2329">
            <v>15623.8</v>
          </cell>
        </row>
        <row r="2330">
          <cell r="A2330" t="str">
            <v>O&amp;M</v>
          </cell>
          <cell r="B2330" t="str">
            <v>McSherry, Susan</v>
          </cell>
          <cell r="C2330">
            <v>21580</v>
          </cell>
          <cell r="D2330" t="str">
            <v>21580</v>
          </cell>
          <cell r="E2330" t="str">
            <v>Supply Chain Performance</v>
          </cell>
          <cell r="F2330" t="str">
            <v>CFO</v>
          </cell>
          <cell r="G2330" t="str">
            <v>F &amp; A Performance Management</v>
          </cell>
          <cell r="H2330" t="str">
            <v>120</v>
          </cell>
          <cell r="I2330" t="str">
            <v>IT</v>
          </cell>
          <cell r="J2330">
            <v>7044.03</v>
          </cell>
          <cell r="K2330">
            <v>-3784.58</v>
          </cell>
        </row>
        <row r="2331">
          <cell r="A2331" t="str">
            <v>O&amp;M</v>
          </cell>
          <cell r="B2331" t="str">
            <v>McSherry, Susan</v>
          </cell>
          <cell r="C2331">
            <v>21580</v>
          </cell>
          <cell r="D2331" t="str">
            <v>21580</v>
          </cell>
          <cell r="E2331" t="str">
            <v>F &amp; A Performance Management</v>
          </cell>
          <cell r="F2331" t="str">
            <v>CFO</v>
          </cell>
          <cell r="G2331" t="str">
            <v>F &amp; A Performance Management</v>
          </cell>
          <cell r="H2331" t="str">
            <v>120</v>
          </cell>
          <cell r="I2331" t="str">
            <v>LT</v>
          </cell>
          <cell r="L2331">
            <v>148097.48000000001</v>
          </cell>
        </row>
        <row r="2332">
          <cell r="A2332" t="str">
            <v>O&amp;M</v>
          </cell>
          <cell r="B2332" t="str">
            <v>McSherry, Susan</v>
          </cell>
          <cell r="C2332">
            <v>21580</v>
          </cell>
          <cell r="D2332" t="str">
            <v>21580</v>
          </cell>
          <cell r="E2332" t="str">
            <v>Supply Chain Performance</v>
          </cell>
          <cell r="F2332" t="str">
            <v>CFO</v>
          </cell>
          <cell r="G2332" t="str">
            <v>F &amp; A Performance Management</v>
          </cell>
          <cell r="H2332" t="str">
            <v>120</v>
          </cell>
          <cell r="I2332" t="str">
            <v>LT</v>
          </cell>
          <cell r="J2332">
            <v>163643.72</v>
          </cell>
          <cell r="K2332">
            <v>28822.97</v>
          </cell>
        </row>
        <row r="2333">
          <cell r="A2333" t="str">
            <v>O&amp;M</v>
          </cell>
          <cell r="B2333" t="str">
            <v>McSherry, Susan</v>
          </cell>
          <cell r="C2333">
            <v>21580</v>
          </cell>
          <cell r="D2333" t="str">
            <v>21580</v>
          </cell>
          <cell r="E2333" t="str">
            <v>Supply Chain Performance</v>
          </cell>
          <cell r="F2333" t="str">
            <v>CFO</v>
          </cell>
          <cell r="G2333" t="str">
            <v>F &amp; A Performance Management</v>
          </cell>
          <cell r="H2333" t="str">
            <v>120</v>
          </cell>
          <cell r="I2333" t="str">
            <v>MT</v>
          </cell>
          <cell r="J2333">
            <v>0</v>
          </cell>
        </row>
        <row r="2334">
          <cell r="A2334" t="str">
            <v>O&amp;M</v>
          </cell>
          <cell r="B2334" t="str">
            <v>McSherry, Susan</v>
          </cell>
          <cell r="C2334">
            <v>21580</v>
          </cell>
          <cell r="D2334" t="str">
            <v>21580</v>
          </cell>
          <cell r="E2334" t="str">
            <v>F &amp; A Performance Management</v>
          </cell>
          <cell r="F2334" t="str">
            <v>CFO</v>
          </cell>
          <cell r="G2334" t="str">
            <v>F &amp; A Performance Management</v>
          </cell>
          <cell r="H2334" t="str">
            <v>120</v>
          </cell>
          <cell r="I2334" t="str">
            <v>OT</v>
          </cell>
        </row>
        <row r="2335">
          <cell r="A2335" t="str">
            <v>O&amp;M</v>
          </cell>
          <cell r="B2335" t="str">
            <v>McSherry, Susan</v>
          </cell>
          <cell r="C2335">
            <v>21580</v>
          </cell>
          <cell r="D2335" t="str">
            <v>21580</v>
          </cell>
          <cell r="E2335" t="str">
            <v>Supply Chain Performance</v>
          </cell>
          <cell r="F2335" t="str">
            <v>CFO</v>
          </cell>
          <cell r="G2335" t="str">
            <v>F &amp; A Performance Management</v>
          </cell>
          <cell r="H2335" t="str">
            <v>120</v>
          </cell>
          <cell r="I2335" t="str">
            <v>OT</v>
          </cell>
          <cell r="J2335">
            <v>197466.77</v>
          </cell>
          <cell r="K2335">
            <v>374.7</v>
          </cell>
        </row>
        <row r="2336">
          <cell r="A2336" t="str">
            <v>O&amp;M</v>
          </cell>
          <cell r="B2336" t="str">
            <v>McSherry, Susan</v>
          </cell>
          <cell r="C2336">
            <v>21580</v>
          </cell>
          <cell r="D2336" t="str">
            <v>21580</v>
          </cell>
          <cell r="E2336" t="str">
            <v>Supply Chain Performance</v>
          </cell>
          <cell r="F2336" t="str">
            <v>CFO</v>
          </cell>
          <cell r="G2336" t="str">
            <v>F &amp; A Performance Management</v>
          </cell>
          <cell r="H2336" t="str">
            <v>120</v>
          </cell>
          <cell r="I2336" t="str">
            <v>TT</v>
          </cell>
          <cell r="J2336">
            <v>735.27</v>
          </cell>
        </row>
        <row r="2337">
          <cell r="A2337" t="str">
            <v>O&amp;M</v>
          </cell>
          <cell r="C2337">
            <v>21581</v>
          </cell>
          <cell r="D2337" t="str">
            <v>21581</v>
          </cell>
          <cell r="E2337" t="str">
            <v>Fleet Billing Revenue</v>
          </cell>
          <cell r="F2337" t="str">
            <v>Fleet Billing</v>
          </cell>
          <cell r="H2337" t="str">
            <v>120</v>
          </cell>
          <cell r="I2337" t="str">
            <v>OT</v>
          </cell>
          <cell r="K2337">
            <v>-1266127.3999999999</v>
          </cell>
          <cell r="L2337">
            <v>-1232938.8600000001</v>
          </cell>
        </row>
        <row r="2338">
          <cell r="A2338" t="str">
            <v>O&amp;M</v>
          </cell>
          <cell r="B2338" t="str">
            <v>Anastasia, Donald</v>
          </cell>
          <cell r="C2338">
            <v>21585</v>
          </cell>
          <cell r="D2338" t="str">
            <v>21585</v>
          </cell>
          <cell r="E2338" t="str">
            <v>Asset Performance - Facilities</v>
          </cell>
          <cell r="F2338" t="str">
            <v>CFO</v>
          </cell>
          <cell r="G2338" t="str">
            <v>Facilities - Shared Costs</v>
          </cell>
          <cell r="H2338" t="str">
            <v>120</v>
          </cell>
          <cell r="I2338" t="str">
            <v>BT</v>
          </cell>
          <cell r="J2338">
            <v>121427.62</v>
          </cell>
        </row>
        <row r="2339">
          <cell r="A2339" t="str">
            <v>O&amp;M</v>
          </cell>
          <cell r="B2339" t="str">
            <v>Anastasia, Donald</v>
          </cell>
          <cell r="C2339">
            <v>21585</v>
          </cell>
          <cell r="D2339" t="str">
            <v>21585</v>
          </cell>
          <cell r="E2339" t="str">
            <v>Facilities - Shared Costs</v>
          </cell>
          <cell r="F2339" t="str">
            <v>CFO</v>
          </cell>
          <cell r="G2339" t="str">
            <v>Facilities - Shared Costs</v>
          </cell>
          <cell r="H2339" t="str">
            <v>120</v>
          </cell>
          <cell r="I2339" t="str">
            <v>BT</v>
          </cell>
          <cell r="K2339">
            <v>1.33</v>
          </cell>
        </row>
        <row r="2340">
          <cell r="A2340" t="str">
            <v>CAP</v>
          </cell>
          <cell r="B2340" t="str">
            <v>Anastasia, Donald</v>
          </cell>
          <cell r="C2340">
            <v>21585</v>
          </cell>
          <cell r="D2340" t="str">
            <v>21585</v>
          </cell>
          <cell r="E2340" t="str">
            <v>Asset Performance - Facilities</v>
          </cell>
          <cell r="F2340" t="str">
            <v>CFO</v>
          </cell>
          <cell r="G2340" t="str">
            <v>Facilities - Shared Costs</v>
          </cell>
          <cell r="H2340" t="str">
            <v>120</v>
          </cell>
          <cell r="I2340" t="str">
            <v>CI</v>
          </cell>
          <cell r="J2340">
            <v>11281.2</v>
          </cell>
        </row>
        <row r="2341">
          <cell r="A2341" t="str">
            <v>O&amp;M</v>
          </cell>
          <cell r="B2341" t="str">
            <v>Anastasia, Donald</v>
          </cell>
          <cell r="C2341">
            <v>21585</v>
          </cell>
          <cell r="D2341" t="str">
            <v>21585</v>
          </cell>
          <cell r="E2341" t="str">
            <v>Asset Performance - Facilities</v>
          </cell>
          <cell r="F2341" t="str">
            <v>CFO</v>
          </cell>
          <cell r="G2341" t="str">
            <v>Facilities - Shared Costs</v>
          </cell>
          <cell r="H2341" t="str">
            <v>120</v>
          </cell>
          <cell r="I2341" t="str">
            <v>IT</v>
          </cell>
          <cell r="J2341">
            <v>1622672.02</v>
          </cell>
        </row>
        <row r="2342">
          <cell r="A2342" t="str">
            <v>O&amp;M</v>
          </cell>
          <cell r="B2342" t="str">
            <v>Anastasia, Donald</v>
          </cell>
          <cell r="C2342">
            <v>21585</v>
          </cell>
          <cell r="D2342" t="str">
            <v>21585</v>
          </cell>
          <cell r="E2342" t="str">
            <v>Facilities - Shared Costs</v>
          </cell>
          <cell r="F2342" t="str">
            <v>CFO</v>
          </cell>
          <cell r="G2342" t="str">
            <v>Facilities - Shared Costs</v>
          </cell>
          <cell r="H2342" t="str">
            <v>120</v>
          </cell>
          <cell r="I2342" t="str">
            <v>IT</v>
          </cell>
          <cell r="K2342">
            <v>248510.95</v>
          </cell>
          <cell r="L2342">
            <v>128.35</v>
          </cell>
        </row>
        <row r="2343">
          <cell r="A2343" t="str">
            <v>O&amp;M</v>
          </cell>
          <cell r="B2343" t="str">
            <v>Anastasia, Donald</v>
          </cell>
          <cell r="C2343">
            <v>21585</v>
          </cell>
          <cell r="D2343" t="str">
            <v>21585</v>
          </cell>
          <cell r="E2343" t="str">
            <v>Asset Performance - Facilities</v>
          </cell>
          <cell r="F2343" t="str">
            <v>CFO</v>
          </cell>
          <cell r="G2343" t="str">
            <v>Facilities - Shared Costs</v>
          </cell>
          <cell r="H2343" t="str">
            <v>120</v>
          </cell>
          <cell r="I2343" t="str">
            <v>LT</v>
          </cell>
          <cell r="J2343">
            <v>349603.53</v>
          </cell>
        </row>
        <row r="2344">
          <cell r="A2344" t="str">
            <v>O&amp;M</v>
          </cell>
          <cell r="B2344" t="str">
            <v>Anastasia, Donald</v>
          </cell>
          <cell r="C2344">
            <v>21585</v>
          </cell>
          <cell r="D2344" t="str">
            <v>21585</v>
          </cell>
          <cell r="E2344" t="str">
            <v>Facilities - Shared Costs</v>
          </cell>
          <cell r="F2344" t="str">
            <v>CFO</v>
          </cell>
          <cell r="G2344" t="str">
            <v>Facilities - Shared Costs</v>
          </cell>
          <cell r="H2344" t="str">
            <v>120</v>
          </cell>
          <cell r="I2344" t="str">
            <v>LT</v>
          </cell>
          <cell r="K2344">
            <v>-3714.99</v>
          </cell>
        </row>
        <row r="2345">
          <cell r="A2345" t="str">
            <v>O&amp;M</v>
          </cell>
          <cell r="B2345" t="str">
            <v>Anastasia, Donald</v>
          </cell>
          <cell r="C2345">
            <v>21585</v>
          </cell>
          <cell r="D2345" t="str">
            <v>21585</v>
          </cell>
          <cell r="E2345" t="str">
            <v>Asset Performance - Facilities</v>
          </cell>
          <cell r="F2345" t="str">
            <v>CFO</v>
          </cell>
          <cell r="G2345" t="str">
            <v>Facilities - Shared Costs</v>
          </cell>
          <cell r="H2345" t="str">
            <v>120</v>
          </cell>
          <cell r="I2345" t="str">
            <v>MT</v>
          </cell>
          <cell r="J2345">
            <v>327.54000000000002</v>
          </cell>
          <cell r="M2345">
            <v>16516.669999999998</v>
          </cell>
        </row>
        <row r="2346">
          <cell r="A2346" t="str">
            <v>O&amp;M</v>
          </cell>
          <cell r="B2346" t="str">
            <v>Anastasia, Donald</v>
          </cell>
          <cell r="C2346">
            <v>21585</v>
          </cell>
          <cell r="D2346" t="str">
            <v>21585</v>
          </cell>
          <cell r="E2346" t="str">
            <v>Facilities - Shared Costs</v>
          </cell>
          <cell r="F2346" t="str">
            <v>CFO</v>
          </cell>
          <cell r="G2346" t="str">
            <v>Facilities - Shared Costs</v>
          </cell>
          <cell r="H2346" t="str">
            <v>120</v>
          </cell>
          <cell r="I2346" t="str">
            <v>MT</v>
          </cell>
          <cell r="K2346">
            <v>12.25</v>
          </cell>
        </row>
        <row r="2347">
          <cell r="A2347" t="str">
            <v>O&amp;M</v>
          </cell>
          <cell r="B2347" t="str">
            <v>Anastasia, Donald</v>
          </cell>
          <cell r="C2347">
            <v>21585</v>
          </cell>
          <cell r="D2347" t="str">
            <v>21585</v>
          </cell>
          <cell r="E2347" t="str">
            <v>Asset Performance - Facilities</v>
          </cell>
          <cell r="F2347" t="str">
            <v>CFO</v>
          </cell>
          <cell r="G2347" t="str">
            <v>Facilities - Shared Costs</v>
          </cell>
          <cell r="H2347" t="str">
            <v>120</v>
          </cell>
          <cell r="I2347" t="str">
            <v>OT</v>
          </cell>
          <cell r="J2347">
            <v>115776.54</v>
          </cell>
        </row>
        <row r="2348">
          <cell r="A2348" t="str">
            <v>O&amp;M</v>
          </cell>
          <cell r="B2348" t="str">
            <v>Anastasia, Donald</v>
          </cell>
          <cell r="C2348">
            <v>21585</v>
          </cell>
          <cell r="D2348" t="str">
            <v>21585</v>
          </cell>
          <cell r="E2348" t="str">
            <v>Facilities - Shared Costs</v>
          </cell>
          <cell r="F2348" t="str">
            <v>CFO</v>
          </cell>
          <cell r="G2348" t="str">
            <v>Facilities - Shared Costs</v>
          </cell>
          <cell r="H2348" t="str">
            <v>120</v>
          </cell>
          <cell r="I2348" t="str">
            <v>OT</v>
          </cell>
          <cell r="K2348">
            <v>14264.31</v>
          </cell>
          <cell r="L2348">
            <v>9908.4599999999991</v>
          </cell>
        </row>
        <row r="2349">
          <cell r="A2349" t="str">
            <v>O&amp;M</v>
          </cell>
          <cell r="B2349" t="str">
            <v>Anastasia, Donald</v>
          </cell>
          <cell r="C2349">
            <v>21585</v>
          </cell>
          <cell r="D2349" t="str">
            <v>21585</v>
          </cell>
          <cell r="E2349" t="str">
            <v>Asset Performance - Facilities</v>
          </cell>
          <cell r="F2349" t="str">
            <v>CFO</v>
          </cell>
          <cell r="G2349" t="str">
            <v>Facilities - Shared Costs</v>
          </cell>
          <cell r="H2349" t="str">
            <v>120</v>
          </cell>
          <cell r="I2349" t="str">
            <v>TT</v>
          </cell>
          <cell r="J2349">
            <v>0</v>
          </cell>
        </row>
        <row r="2350">
          <cell r="A2350" t="str">
            <v>O&amp;M</v>
          </cell>
          <cell r="B2350" t="str">
            <v>Elliott Jr, James F</v>
          </cell>
          <cell r="C2350">
            <v>21590</v>
          </cell>
          <cell r="D2350" t="str">
            <v>21590</v>
          </cell>
          <cell r="E2350" t="str">
            <v>Asset Performance - Fleet</v>
          </cell>
          <cell r="F2350" t="str">
            <v>Mat Mgmt-Trans</v>
          </cell>
          <cell r="G2350" t="str">
            <v>Asset Performance - Fleet</v>
          </cell>
          <cell r="H2350" t="str">
            <v>120</v>
          </cell>
          <cell r="I2350" t="str">
            <v>BT</v>
          </cell>
          <cell r="J2350">
            <v>177333.41</v>
          </cell>
        </row>
        <row r="2351">
          <cell r="A2351" t="str">
            <v>O&amp;M</v>
          </cell>
          <cell r="B2351" t="str">
            <v>Elliott Jr, James F</v>
          </cell>
          <cell r="C2351">
            <v>21590</v>
          </cell>
          <cell r="D2351" t="str">
            <v>21590</v>
          </cell>
          <cell r="E2351" t="str">
            <v>Asset Performance - Fleet</v>
          </cell>
          <cell r="F2351" t="str">
            <v>Mat Mgmt-Trans</v>
          </cell>
          <cell r="G2351" t="str">
            <v>Asset Performance - Fleet</v>
          </cell>
          <cell r="H2351" t="str">
            <v>120</v>
          </cell>
          <cell r="I2351" t="str">
            <v>IT</v>
          </cell>
          <cell r="J2351">
            <v>7994555</v>
          </cell>
          <cell r="K2351">
            <v>27040.44</v>
          </cell>
          <cell r="L2351">
            <v>35807.040000000001</v>
          </cell>
        </row>
        <row r="2352">
          <cell r="A2352" t="str">
            <v>O&amp;M</v>
          </cell>
          <cell r="B2352" t="str">
            <v>Elliott Jr, James F</v>
          </cell>
          <cell r="C2352">
            <v>21590</v>
          </cell>
          <cell r="D2352" t="str">
            <v>21590</v>
          </cell>
          <cell r="E2352" t="str">
            <v>Asset Performance - Fleet</v>
          </cell>
          <cell r="F2352" t="str">
            <v>Mat Mgmt-Trans</v>
          </cell>
          <cell r="G2352" t="str">
            <v>Asset Performance - Fleet</v>
          </cell>
          <cell r="H2352" t="str">
            <v>120</v>
          </cell>
          <cell r="I2352" t="str">
            <v>LT</v>
          </cell>
          <cell r="J2352">
            <v>549291.26</v>
          </cell>
        </row>
        <row r="2353">
          <cell r="A2353" t="str">
            <v>O&amp;M</v>
          </cell>
          <cell r="B2353" t="str">
            <v>Elliott Jr, James F</v>
          </cell>
          <cell r="C2353">
            <v>21590</v>
          </cell>
          <cell r="D2353" t="str">
            <v>21590</v>
          </cell>
          <cell r="E2353" t="str">
            <v>Asset Performance - Fleet</v>
          </cell>
          <cell r="F2353" t="str">
            <v>Mat Mgmt-Trans</v>
          </cell>
          <cell r="G2353" t="str">
            <v>Asset Performance - Fleet</v>
          </cell>
          <cell r="H2353" t="str">
            <v>120</v>
          </cell>
          <cell r="I2353" t="str">
            <v>MT</v>
          </cell>
          <cell r="J2353">
            <v>849224.64</v>
          </cell>
          <cell r="K2353">
            <v>1043551.6</v>
          </cell>
          <cell r="L2353">
            <v>1067446.8600000001</v>
          </cell>
          <cell r="M2353">
            <v>6098.02</v>
          </cell>
        </row>
        <row r="2354">
          <cell r="A2354" t="str">
            <v>O&amp;M</v>
          </cell>
          <cell r="B2354" t="str">
            <v>Elliott Jr, James F</v>
          </cell>
          <cell r="C2354">
            <v>21590</v>
          </cell>
          <cell r="D2354" t="str">
            <v>21590</v>
          </cell>
          <cell r="E2354" t="str">
            <v>Asset Performance - Fleet</v>
          </cell>
          <cell r="F2354" t="str">
            <v>Mat Mgmt-Trans</v>
          </cell>
          <cell r="G2354" t="str">
            <v>Asset Performance - Fleet</v>
          </cell>
          <cell r="H2354" t="str">
            <v>120</v>
          </cell>
          <cell r="I2354" t="str">
            <v>OT</v>
          </cell>
          <cell r="J2354">
            <v>-15147395.25</v>
          </cell>
          <cell r="K2354">
            <v>-291377.96999999997</v>
          </cell>
          <cell r="L2354">
            <v>-4645.04</v>
          </cell>
        </row>
        <row r="2355">
          <cell r="A2355" t="str">
            <v>O&amp;M</v>
          </cell>
          <cell r="B2355" t="str">
            <v>Elliott Jr, James F</v>
          </cell>
          <cell r="C2355">
            <v>21590</v>
          </cell>
          <cell r="D2355" t="str">
            <v>21590</v>
          </cell>
          <cell r="E2355" t="str">
            <v>Asset Performance - Fleet</v>
          </cell>
          <cell r="F2355" t="str">
            <v>Mat Mgmt-Trans</v>
          </cell>
          <cell r="G2355" t="str">
            <v>Asset Performance - Fleet</v>
          </cell>
          <cell r="H2355" t="str">
            <v>120</v>
          </cell>
          <cell r="I2355" t="str">
            <v>TT</v>
          </cell>
          <cell r="J2355">
            <v>172894.42</v>
          </cell>
          <cell r="K2355">
            <v>0</v>
          </cell>
        </row>
        <row r="2356">
          <cell r="A2356" t="str">
            <v>O&amp;M</v>
          </cell>
          <cell r="B2356" t="str">
            <v>Rotty, Paul L</v>
          </cell>
          <cell r="C2356">
            <v>21595</v>
          </cell>
          <cell r="D2356" t="str">
            <v>21595</v>
          </cell>
          <cell r="E2356" t="str">
            <v>Asset Performance - Warehouse and Distribution</v>
          </cell>
          <cell r="F2356" t="str">
            <v>Mat Mgmt-Trans</v>
          </cell>
          <cell r="G2356" t="str">
            <v>Asset Performance - Warehouse and Distribution</v>
          </cell>
          <cell r="H2356" t="str">
            <v>120</v>
          </cell>
          <cell r="I2356" t="str">
            <v>BT</v>
          </cell>
          <cell r="J2356">
            <v>78.459999999999994</v>
          </cell>
        </row>
        <row r="2357">
          <cell r="A2357" t="str">
            <v>O&amp;M</v>
          </cell>
          <cell r="B2357" t="str">
            <v>Rotty, Paul L</v>
          </cell>
          <cell r="C2357">
            <v>21595</v>
          </cell>
          <cell r="D2357" t="str">
            <v>21595</v>
          </cell>
          <cell r="E2357" t="str">
            <v>Asset Performance - Warehouse and Distribution</v>
          </cell>
          <cell r="F2357" t="str">
            <v>Mat Mgmt-Trans</v>
          </cell>
          <cell r="G2357" t="str">
            <v>Asset Performance - Warehouse and Distribution</v>
          </cell>
          <cell r="H2357" t="str">
            <v>120</v>
          </cell>
          <cell r="I2357" t="str">
            <v>IT</v>
          </cell>
          <cell r="J2357">
            <v>442462.42</v>
          </cell>
          <cell r="K2357">
            <v>737.08</v>
          </cell>
        </row>
        <row r="2358">
          <cell r="A2358" t="str">
            <v>O&amp;M</v>
          </cell>
          <cell r="B2358" t="str">
            <v>Rotty, Paul L</v>
          </cell>
          <cell r="C2358">
            <v>21595</v>
          </cell>
          <cell r="D2358" t="str">
            <v>21595</v>
          </cell>
          <cell r="E2358" t="str">
            <v>Asset Performance - Warehouse and Distribution</v>
          </cell>
          <cell r="F2358" t="str">
            <v>Mat Mgmt-Trans</v>
          </cell>
          <cell r="G2358" t="str">
            <v>Asset Performance - Warehouse and Distribution</v>
          </cell>
          <cell r="H2358" t="str">
            <v>120</v>
          </cell>
          <cell r="I2358" t="str">
            <v>LT</v>
          </cell>
          <cell r="J2358">
            <v>-292.86</v>
          </cell>
          <cell r="M2358">
            <v>246.26</v>
          </cell>
        </row>
        <row r="2359">
          <cell r="A2359" t="str">
            <v>O&amp;M</v>
          </cell>
          <cell r="B2359" t="str">
            <v>Rotty, Paul L</v>
          </cell>
          <cell r="C2359">
            <v>21595</v>
          </cell>
          <cell r="D2359" t="str">
            <v>21595</v>
          </cell>
          <cell r="E2359" t="str">
            <v>Asset Performance - Warehouse and Distribution</v>
          </cell>
          <cell r="F2359" t="str">
            <v>Mat Mgmt-Trans</v>
          </cell>
          <cell r="G2359" t="str">
            <v>Asset Performance - Warehouse and Distribution</v>
          </cell>
          <cell r="H2359" t="str">
            <v>120</v>
          </cell>
          <cell r="I2359" t="str">
            <v>MT</v>
          </cell>
          <cell r="J2359">
            <v>-7432.05</v>
          </cell>
        </row>
        <row r="2360">
          <cell r="A2360" t="str">
            <v>O&amp;M</v>
          </cell>
          <cell r="B2360" t="str">
            <v>Rotty, Paul L</v>
          </cell>
          <cell r="C2360">
            <v>21595</v>
          </cell>
          <cell r="D2360" t="str">
            <v>21595</v>
          </cell>
          <cell r="E2360" t="str">
            <v>Asset Performance - Warehouse and Distribution</v>
          </cell>
          <cell r="F2360" t="str">
            <v>Mat Mgmt-Trans</v>
          </cell>
          <cell r="G2360" t="str">
            <v>Asset Performance - Warehouse and Distribution</v>
          </cell>
          <cell r="H2360" t="str">
            <v>120</v>
          </cell>
          <cell r="I2360" t="str">
            <v>OT</v>
          </cell>
          <cell r="J2360">
            <v>837879.62</v>
          </cell>
          <cell r="K2360">
            <v>4029.46</v>
          </cell>
          <cell r="L2360">
            <v>593.16999999999996</v>
          </cell>
        </row>
        <row r="2361">
          <cell r="A2361" t="str">
            <v>O&amp;M</v>
          </cell>
          <cell r="C2361">
            <v>21600</v>
          </cell>
          <cell r="D2361" t="str">
            <v>21600</v>
          </cell>
          <cell r="E2361" t="str">
            <v>Materials Disposal</v>
          </cell>
          <cell r="H2361" t="str">
            <v>120</v>
          </cell>
          <cell r="I2361" t="str">
            <v>MT</v>
          </cell>
          <cell r="J2361">
            <v>0</v>
          </cell>
          <cell r="M2361">
            <v>8798.09</v>
          </cell>
        </row>
        <row r="2362">
          <cell r="A2362" t="str">
            <v>O&amp;M</v>
          </cell>
          <cell r="C2362">
            <v>21600</v>
          </cell>
          <cell r="D2362" t="str">
            <v>21600</v>
          </cell>
          <cell r="E2362" t="str">
            <v>Materials Disposal</v>
          </cell>
          <cell r="H2362" t="str">
            <v>120</v>
          </cell>
          <cell r="I2362" t="str">
            <v>OT</v>
          </cell>
          <cell r="K2362">
            <v>-380</v>
          </cell>
        </row>
        <row r="2363">
          <cell r="A2363" t="str">
            <v>O&amp;M</v>
          </cell>
          <cell r="B2363" t="str">
            <v>Weafer Jr,Robert J</v>
          </cell>
          <cell r="C2363">
            <v>21605</v>
          </cell>
          <cell r="D2363" t="str">
            <v>21605</v>
          </cell>
          <cell r="E2363" t="str">
            <v>Process Management</v>
          </cell>
          <cell r="F2363" t="str">
            <v>CFO</v>
          </cell>
          <cell r="G2363" t="str">
            <v>Process Management</v>
          </cell>
          <cell r="H2363" t="str">
            <v>120</v>
          </cell>
          <cell r="I2363" t="str">
            <v>BT</v>
          </cell>
          <cell r="J2363">
            <v>158760.29999999999</v>
          </cell>
          <cell r="K2363">
            <v>16874.73</v>
          </cell>
          <cell r="M2363">
            <v>414128.61</v>
          </cell>
        </row>
        <row r="2364">
          <cell r="A2364" t="str">
            <v>O&amp;M</v>
          </cell>
          <cell r="B2364" t="str">
            <v>Weafer Jr,Robert J</v>
          </cell>
          <cell r="C2364">
            <v>21605</v>
          </cell>
          <cell r="D2364" t="str">
            <v>21605</v>
          </cell>
          <cell r="E2364" t="str">
            <v>Process Management</v>
          </cell>
          <cell r="F2364" t="str">
            <v>CFO</v>
          </cell>
          <cell r="G2364" t="str">
            <v>Process Management</v>
          </cell>
          <cell r="H2364" t="str">
            <v>120</v>
          </cell>
          <cell r="I2364" t="str">
            <v>IT</v>
          </cell>
          <cell r="J2364">
            <v>1622567.99</v>
          </cell>
          <cell r="K2364">
            <v>10132.64</v>
          </cell>
          <cell r="L2364">
            <v>5967.71</v>
          </cell>
        </row>
        <row r="2365">
          <cell r="A2365" t="str">
            <v>O&amp;M</v>
          </cell>
          <cell r="B2365" t="str">
            <v>Weafer Jr,Robert J</v>
          </cell>
          <cell r="C2365">
            <v>21605</v>
          </cell>
          <cell r="D2365" t="str">
            <v>21605</v>
          </cell>
          <cell r="E2365" t="str">
            <v>Process Management</v>
          </cell>
          <cell r="F2365" t="str">
            <v>CFO</v>
          </cell>
          <cell r="G2365" t="str">
            <v>Process Management</v>
          </cell>
          <cell r="H2365" t="str">
            <v>120</v>
          </cell>
          <cell r="I2365" t="str">
            <v>LT</v>
          </cell>
          <cell r="J2365">
            <v>470023.57</v>
          </cell>
          <cell r="K2365">
            <v>48212.52</v>
          </cell>
          <cell r="M2365">
            <v>-883.6</v>
          </cell>
        </row>
        <row r="2366">
          <cell r="A2366" t="str">
            <v>O&amp;M</v>
          </cell>
          <cell r="B2366" t="str">
            <v>Weafer Jr,Robert J</v>
          </cell>
          <cell r="C2366">
            <v>21605</v>
          </cell>
          <cell r="D2366" t="str">
            <v>21605</v>
          </cell>
          <cell r="E2366" t="str">
            <v>Process Management</v>
          </cell>
          <cell r="F2366" t="str">
            <v>CFO</v>
          </cell>
          <cell r="G2366" t="str">
            <v>Process Management</v>
          </cell>
          <cell r="H2366" t="str">
            <v>120</v>
          </cell>
          <cell r="I2366" t="str">
            <v>MT</v>
          </cell>
          <cell r="J2366">
            <v>704.45</v>
          </cell>
        </row>
        <row r="2367">
          <cell r="A2367" t="str">
            <v>O&amp;M</v>
          </cell>
          <cell r="B2367" t="str">
            <v>Weafer Jr,Robert J</v>
          </cell>
          <cell r="C2367">
            <v>21605</v>
          </cell>
          <cell r="D2367" t="str">
            <v>21605</v>
          </cell>
          <cell r="E2367" t="str">
            <v>Process Management</v>
          </cell>
          <cell r="F2367" t="str">
            <v>CFO</v>
          </cell>
          <cell r="G2367" t="str">
            <v>Process Management</v>
          </cell>
          <cell r="H2367" t="str">
            <v>120</v>
          </cell>
          <cell r="I2367" t="str">
            <v>OT</v>
          </cell>
          <cell r="J2367">
            <v>71309.600000000006</v>
          </cell>
          <cell r="K2367">
            <v>6145.7</v>
          </cell>
          <cell r="L2367">
            <v>4867.2700000000004</v>
          </cell>
        </row>
        <row r="2368">
          <cell r="A2368" t="str">
            <v>O&amp;M</v>
          </cell>
          <cell r="B2368" t="str">
            <v>Weafer Jr,Robert J</v>
          </cell>
          <cell r="C2368">
            <v>21605</v>
          </cell>
          <cell r="D2368" t="str">
            <v>21605</v>
          </cell>
          <cell r="E2368" t="str">
            <v>Process Management</v>
          </cell>
          <cell r="F2368" t="str">
            <v>CFO</v>
          </cell>
          <cell r="G2368" t="str">
            <v>Process Management</v>
          </cell>
          <cell r="H2368" t="str">
            <v>120</v>
          </cell>
          <cell r="I2368" t="str">
            <v>TT</v>
          </cell>
          <cell r="J2368">
            <v>3325.08</v>
          </cell>
          <cell r="K2368">
            <v>413.33</v>
          </cell>
          <cell r="M2368">
            <v>84</v>
          </cell>
        </row>
        <row r="2369">
          <cell r="A2369" t="str">
            <v>O&amp;M</v>
          </cell>
          <cell r="B2369" t="str">
            <v>Weafer Jr,Robert J</v>
          </cell>
          <cell r="C2369">
            <v>21610</v>
          </cell>
          <cell r="D2369" t="str">
            <v>21610</v>
          </cell>
          <cell r="E2369" t="str">
            <v>Purchasing and Contracts</v>
          </cell>
          <cell r="F2369" t="str">
            <v>CFO</v>
          </cell>
          <cell r="G2369" t="str">
            <v>Purchasing and Contracts</v>
          </cell>
          <cell r="H2369" t="str">
            <v>120</v>
          </cell>
          <cell r="I2369" t="str">
            <v>BT</v>
          </cell>
          <cell r="J2369">
            <v>184321.59</v>
          </cell>
          <cell r="K2369">
            <v>119007.3</v>
          </cell>
        </row>
        <row r="2370">
          <cell r="A2370" t="str">
            <v>O&amp;M</v>
          </cell>
          <cell r="B2370" t="str">
            <v>Weafer Jr,Robert J</v>
          </cell>
          <cell r="C2370">
            <v>21610</v>
          </cell>
          <cell r="D2370" t="str">
            <v>21610</v>
          </cell>
          <cell r="E2370" t="str">
            <v>Purchasing and Contracts</v>
          </cell>
          <cell r="F2370" t="str">
            <v>CFO</v>
          </cell>
          <cell r="G2370" t="str">
            <v>Purchasing and Contracts</v>
          </cell>
          <cell r="H2370" t="str">
            <v>120</v>
          </cell>
          <cell r="I2370" t="str">
            <v>IT</v>
          </cell>
          <cell r="J2370">
            <v>21053.01</v>
          </cell>
          <cell r="K2370">
            <v>7978.45</v>
          </cell>
          <cell r="L2370">
            <v>6820.46</v>
          </cell>
        </row>
        <row r="2371">
          <cell r="A2371" t="str">
            <v>O&amp;M</v>
          </cell>
          <cell r="B2371" t="str">
            <v>Weafer Jr,Robert J</v>
          </cell>
          <cell r="C2371">
            <v>21610</v>
          </cell>
          <cell r="D2371" t="str">
            <v>21610</v>
          </cell>
          <cell r="E2371" t="str">
            <v>Purchasing and Contracts</v>
          </cell>
          <cell r="F2371" t="str">
            <v>CFO</v>
          </cell>
          <cell r="G2371" t="str">
            <v>Purchasing and Contracts</v>
          </cell>
          <cell r="H2371" t="str">
            <v>120</v>
          </cell>
          <cell r="I2371" t="str">
            <v>LT</v>
          </cell>
          <cell r="J2371">
            <v>527969.18999999994</v>
          </cell>
          <cell r="K2371">
            <v>351197.48</v>
          </cell>
          <cell r="M2371">
            <v>337.32</v>
          </cell>
        </row>
        <row r="2372">
          <cell r="A2372" t="str">
            <v>O&amp;M</v>
          </cell>
          <cell r="B2372" t="str">
            <v>Weafer Jr,Robert J</v>
          </cell>
          <cell r="C2372">
            <v>21610</v>
          </cell>
          <cell r="D2372" t="str">
            <v>21610</v>
          </cell>
          <cell r="E2372" t="str">
            <v>Purchasing and Contracts</v>
          </cell>
          <cell r="F2372" t="str">
            <v>CFO</v>
          </cell>
          <cell r="G2372" t="str">
            <v>Purchasing and Contracts</v>
          </cell>
          <cell r="H2372" t="str">
            <v>120</v>
          </cell>
          <cell r="I2372" t="str">
            <v>MT</v>
          </cell>
          <cell r="J2372">
            <v>125613.98</v>
          </cell>
          <cell r="K2372">
            <v>807.81</v>
          </cell>
          <cell r="L2372">
            <v>193.04</v>
          </cell>
        </row>
        <row r="2373">
          <cell r="A2373" t="str">
            <v>O&amp;M</v>
          </cell>
          <cell r="B2373" t="str">
            <v>Weafer Jr,Robert J</v>
          </cell>
          <cell r="C2373">
            <v>21610</v>
          </cell>
          <cell r="D2373" t="str">
            <v>21610</v>
          </cell>
          <cell r="E2373" t="str">
            <v>Purchasing and Contracts</v>
          </cell>
          <cell r="F2373" t="str">
            <v>CFO</v>
          </cell>
          <cell r="G2373" t="str">
            <v>Purchasing and Contracts</v>
          </cell>
          <cell r="H2373" t="str">
            <v>120</v>
          </cell>
          <cell r="I2373" t="str">
            <v>OT</v>
          </cell>
          <cell r="J2373">
            <v>7725.35</v>
          </cell>
          <cell r="K2373">
            <v>-11463.34</v>
          </cell>
          <cell r="M2373">
            <v>4027.89</v>
          </cell>
        </row>
        <row r="2374">
          <cell r="A2374" t="str">
            <v>O&amp;M</v>
          </cell>
          <cell r="B2374" t="str">
            <v>Weafer Jr,Robert J</v>
          </cell>
          <cell r="C2374">
            <v>21610</v>
          </cell>
          <cell r="D2374" t="str">
            <v>21610</v>
          </cell>
          <cell r="E2374" t="str">
            <v>Purchasing and Contracts</v>
          </cell>
          <cell r="F2374" t="str">
            <v>CFO</v>
          </cell>
          <cell r="G2374" t="str">
            <v>Purchasing and Contracts</v>
          </cell>
          <cell r="H2374" t="str">
            <v>120</v>
          </cell>
          <cell r="I2374" t="str">
            <v>TT</v>
          </cell>
          <cell r="J2374">
            <v>78899.05</v>
          </cell>
          <cell r="K2374">
            <v>43304.32</v>
          </cell>
          <cell r="L2374">
            <v>30.09</v>
          </cell>
        </row>
        <row r="2375">
          <cell r="A2375" t="str">
            <v>O&amp;M</v>
          </cell>
          <cell r="B2375" t="str">
            <v>Weafer Jr,Robert J</v>
          </cell>
          <cell r="C2375">
            <v>21615</v>
          </cell>
          <cell r="D2375" t="str">
            <v>21615</v>
          </cell>
          <cell r="E2375" t="str">
            <v>Materials and Management</v>
          </cell>
          <cell r="F2375" t="str">
            <v>CFO</v>
          </cell>
          <cell r="G2375" t="str">
            <v>Materials and Management</v>
          </cell>
          <cell r="H2375" t="str">
            <v>120</v>
          </cell>
          <cell r="I2375" t="str">
            <v>BT</v>
          </cell>
          <cell r="J2375">
            <v>66151.61</v>
          </cell>
          <cell r="K2375">
            <v>1657.94</v>
          </cell>
        </row>
        <row r="2376">
          <cell r="A2376" t="str">
            <v>O&amp;M</v>
          </cell>
          <cell r="B2376" t="str">
            <v>Weafer Jr,Robert J</v>
          </cell>
          <cell r="C2376">
            <v>21615</v>
          </cell>
          <cell r="D2376" t="str">
            <v>21615</v>
          </cell>
          <cell r="E2376" t="str">
            <v>Materials and Management</v>
          </cell>
          <cell r="F2376" t="str">
            <v>CFO</v>
          </cell>
          <cell r="G2376" t="str">
            <v>Materials and Management</v>
          </cell>
          <cell r="H2376" t="str">
            <v>120</v>
          </cell>
          <cell r="I2376" t="str">
            <v>LT</v>
          </cell>
          <cell r="J2376">
            <v>220582.27</v>
          </cell>
          <cell r="K2376">
            <v>5628.91</v>
          </cell>
          <cell r="M2376">
            <v>1728.5</v>
          </cell>
        </row>
        <row r="2377">
          <cell r="A2377" t="str">
            <v>O&amp;M</v>
          </cell>
          <cell r="B2377" t="str">
            <v>Weafer Jr,Robert J</v>
          </cell>
          <cell r="C2377">
            <v>21615</v>
          </cell>
          <cell r="D2377" t="str">
            <v>21615</v>
          </cell>
          <cell r="E2377" t="str">
            <v>Materials and Management</v>
          </cell>
          <cell r="F2377" t="str">
            <v>CFO</v>
          </cell>
          <cell r="G2377" t="str">
            <v>Materials and Management</v>
          </cell>
          <cell r="H2377" t="str">
            <v>120</v>
          </cell>
          <cell r="I2377" t="str">
            <v>TT</v>
          </cell>
          <cell r="J2377">
            <v>2355.02</v>
          </cell>
        </row>
        <row r="2378">
          <cell r="A2378" t="str">
            <v>O&amp;M</v>
          </cell>
          <cell r="C2378">
            <v>21700</v>
          </cell>
          <cell r="D2378" t="str">
            <v>21700</v>
          </cell>
          <cell r="E2378" t="str">
            <v>AS - CUSTOMER CARE DIRECT CHARGES</v>
          </cell>
          <cell r="H2378" t="str">
            <v>120</v>
          </cell>
          <cell r="I2378" t="str">
            <v>BT</v>
          </cell>
          <cell r="K2378">
            <v>107.89</v>
          </cell>
          <cell r="L2378">
            <v>983.77</v>
          </cell>
        </row>
        <row r="2379">
          <cell r="A2379" t="str">
            <v>CAP</v>
          </cell>
          <cell r="C2379">
            <v>21700</v>
          </cell>
          <cell r="D2379" t="str">
            <v>21700</v>
          </cell>
          <cell r="E2379" t="str">
            <v>AS - CUSTOMER CARE DIRECT CHARGES</v>
          </cell>
          <cell r="H2379" t="str">
            <v>120</v>
          </cell>
          <cell r="I2379" t="str">
            <v>CO</v>
          </cell>
          <cell r="L2379">
            <v>-318011.43</v>
          </cell>
        </row>
        <row r="2380">
          <cell r="A2380" t="str">
            <v>O&amp;M</v>
          </cell>
          <cell r="C2380">
            <v>21700</v>
          </cell>
          <cell r="D2380" t="str">
            <v>21700</v>
          </cell>
          <cell r="E2380" t="str">
            <v>AS - CUSTOMER CARE DIRECT CHARGES</v>
          </cell>
          <cell r="H2380" t="str">
            <v>120</v>
          </cell>
          <cell r="I2380" t="str">
            <v>IT</v>
          </cell>
          <cell r="J2380">
            <v>10686.54</v>
          </cell>
        </row>
        <row r="2381">
          <cell r="A2381" t="str">
            <v>O&amp;M</v>
          </cell>
          <cell r="C2381">
            <v>21700</v>
          </cell>
          <cell r="D2381" t="str">
            <v>21700</v>
          </cell>
          <cell r="E2381" t="str">
            <v>AS - CUSTOMER CARE DIRECT CHARGES</v>
          </cell>
          <cell r="H2381" t="str">
            <v>120</v>
          </cell>
          <cell r="I2381" t="str">
            <v>LT</v>
          </cell>
          <cell r="J2381">
            <v>195516</v>
          </cell>
          <cell r="K2381">
            <v>341.6</v>
          </cell>
          <cell r="L2381">
            <v>10327.49</v>
          </cell>
        </row>
        <row r="2382">
          <cell r="A2382" t="str">
            <v>O&amp;M</v>
          </cell>
          <cell r="C2382">
            <v>21700</v>
          </cell>
          <cell r="D2382" t="str">
            <v>21700</v>
          </cell>
          <cell r="E2382" t="str">
            <v>AS - CUSTOMER CARE DIRECT CHARGES</v>
          </cell>
          <cell r="H2382" t="str">
            <v>120</v>
          </cell>
          <cell r="I2382" t="str">
            <v>OT</v>
          </cell>
          <cell r="J2382">
            <v>0</v>
          </cell>
          <cell r="K2382">
            <v>485476</v>
          </cell>
          <cell r="L2382">
            <v>0</v>
          </cell>
          <cell r="M2382">
            <v>-320291.07</v>
          </cell>
        </row>
        <row r="2383">
          <cell r="A2383" t="str">
            <v>O&amp;M</v>
          </cell>
          <cell r="C2383">
            <v>21700</v>
          </cell>
          <cell r="D2383" t="str">
            <v>21700</v>
          </cell>
          <cell r="E2383" t="str">
            <v>AS - CUSTOMER CARE DIRECT CHARGES</v>
          </cell>
          <cell r="H2383" t="str">
            <v>120</v>
          </cell>
          <cell r="I2383" t="str">
            <v>TT</v>
          </cell>
          <cell r="K2383">
            <v>393.08</v>
          </cell>
          <cell r="L2383">
            <v>524.15</v>
          </cell>
          <cell r="M2383">
            <v>585</v>
          </cell>
        </row>
        <row r="2384">
          <cell r="A2384" t="str">
            <v>O&amp;M</v>
          </cell>
          <cell r="C2384">
            <v>21710</v>
          </cell>
          <cell r="D2384" t="str">
            <v>21710</v>
          </cell>
          <cell r="E2384" t="str">
            <v>Field Services Director</v>
          </cell>
          <cell r="H2384" t="str">
            <v>120</v>
          </cell>
          <cell r="I2384" t="str">
            <v>BT</v>
          </cell>
          <cell r="J2384">
            <v>0</v>
          </cell>
          <cell r="L2384">
            <v>-12446.8</v>
          </cell>
        </row>
        <row r="2385">
          <cell r="A2385" t="str">
            <v>O&amp;M</v>
          </cell>
          <cell r="C2385">
            <v>21710</v>
          </cell>
          <cell r="D2385" t="str">
            <v>21710</v>
          </cell>
          <cell r="E2385" t="str">
            <v>Field Services Director</v>
          </cell>
          <cell r="H2385" t="str">
            <v>120</v>
          </cell>
          <cell r="I2385" t="str">
            <v>IT</v>
          </cell>
          <cell r="J2385">
            <v>583</v>
          </cell>
          <cell r="K2385">
            <v>53.98</v>
          </cell>
          <cell r="L2385">
            <v>-146.72</v>
          </cell>
        </row>
        <row r="2386">
          <cell r="A2386" t="str">
            <v>O&amp;M</v>
          </cell>
          <cell r="C2386">
            <v>21710</v>
          </cell>
          <cell r="D2386" t="str">
            <v>21710</v>
          </cell>
          <cell r="E2386" t="str">
            <v>Field Services Director</v>
          </cell>
          <cell r="H2386" t="str">
            <v>120</v>
          </cell>
          <cell r="I2386" t="str">
            <v>LT</v>
          </cell>
          <cell r="J2386">
            <v>0</v>
          </cell>
          <cell r="L2386">
            <v>-37020.25</v>
          </cell>
        </row>
        <row r="2387">
          <cell r="A2387" t="str">
            <v>O&amp;M</v>
          </cell>
          <cell r="C2387">
            <v>21710</v>
          </cell>
          <cell r="D2387" t="str">
            <v>21710</v>
          </cell>
          <cell r="E2387" t="str">
            <v>Field Services Director</v>
          </cell>
          <cell r="H2387" t="str">
            <v>120</v>
          </cell>
          <cell r="I2387" t="str">
            <v>OT</v>
          </cell>
          <cell r="J2387">
            <v>0</v>
          </cell>
        </row>
        <row r="2388">
          <cell r="A2388" t="str">
            <v>O&amp;M</v>
          </cell>
          <cell r="B2388" t="str">
            <v>Segreve,Mary Louise</v>
          </cell>
          <cell r="C2388">
            <v>21715</v>
          </cell>
          <cell r="D2388" t="str">
            <v>21715</v>
          </cell>
          <cell r="E2388" t="str">
            <v>Central Operations</v>
          </cell>
          <cell r="F2388" t="str">
            <v>Customer Care</v>
          </cell>
          <cell r="G2388" t="str">
            <v>Meter Reading Support</v>
          </cell>
          <cell r="H2388" t="str">
            <v>120</v>
          </cell>
          <cell r="I2388" t="str">
            <v>BT</v>
          </cell>
          <cell r="J2388">
            <v>49175.96</v>
          </cell>
          <cell r="K2388">
            <v>22286.73</v>
          </cell>
          <cell r="M2388">
            <v>1075401.03</v>
          </cell>
        </row>
        <row r="2389">
          <cell r="A2389" t="str">
            <v>O&amp;M</v>
          </cell>
          <cell r="B2389" t="str">
            <v>Segreve,Mary Louise</v>
          </cell>
          <cell r="C2389">
            <v>21715</v>
          </cell>
          <cell r="D2389" t="str">
            <v>21715</v>
          </cell>
          <cell r="E2389" t="str">
            <v>Field Services Support</v>
          </cell>
          <cell r="F2389" t="str">
            <v>Customer Care</v>
          </cell>
          <cell r="G2389" t="str">
            <v>Meter Reading Support</v>
          </cell>
          <cell r="H2389" t="str">
            <v>120</v>
          </cell>
          <cell r="I2389" t="str">
            <v>BT</v>
          </cell>
          <cell r="L2389">
            <v>836</v>
          </cell>
        </row>
        <row r="2390">
          <cell r="A2390" t="str">
            <v>CAP</v>
          </cell>
          <cell r="B2390" t="str">
            <v>Segreve,Mary Louise</v>
          </cell>
          <cell r="C2390">
            <v>21715</v>
          </cell>
          <cell r="D2390" t="str">
            <v>21715</v>
          </cell>
          <cell r="E2390" t="str">
            <v>Central Operations</v>
          </cell>
          <cell r="F2390" t="str">
            <v>Customer Care</v>
          </cell>
          <cell r="G2390" t="str">
            <v>Meter Reading Support</v>
          </cell>
          <cell r="H2390" t="str">
            <v>120</v>
          </cell>
          <cell r="I2390" t="str">
            <v>CI</v>
          </cell>
          <cell r="K2390">
            <v>2568</v>
          </cell>
        </row>
        <row r="2391">
          <cell r="A2391" t="str">
            <v>CAP</v>
          </cell>
          <cell r="B2391" t="str">
            <v>Segreve,Mary Louise</v>
          </cell>
          <cell r="C2391">
            <v>21715</v>
          </cell>
          <cell r="D2391" t="str">
            <v>21715</v>
          </cell>
          <cell r="E2391" t="str">
            <v>Field Services Support</v>
          </cell>
          <cell r="F2391" t="str">
            <v>Customer Care</v>
          </cell>
          <cell r="G2391" t="str">
            <v>Meter Reading Support</v>
          </cell>
          <cell r="H2391" t="str">
            <v>120</v>
          </cell>
          <cell r="I2391" t="str">
            <v>CI</v>
          </cell>
          <cell r="L2391">
            <v>753880.78</v>
          </cell>
          <cell r="M2391">
            <v>2824.96</v>
          </cell>
        </row>
        <row r="2392">
          <cell r="A2392" t="str">
            <v>O&amp;M</v>
          </cell>
          <cell r="B2392" t="str">
            <v>Segreve,Mary Louise</v>
          </cell>
          <cell r="C2392">
            <v>21715</v>
          </cell>
          <cell r="D2392" t="str">
            <v>21715</v>
          </cell>
          <cell r="E2392" t="str">
            <v>Central Operations</v>
          </cell>
          <cell r="F2392" t="str">
            <v>Customer Care</v>
          </cell>
          <cell r="G2392" t="str">
            <v>Meter Reading Support</v>
          </cell>
          <cell r="H2392" t="str">
            <v>120</v>
          </cell>
          <cell r="I2392" t="str">
            <v>IT</v>
          </cell>
          <cell r="J2392">
            <v>1933.61</v>
          </cell>
          <cell r="K2392">
            <v>21268.73</v>
          </cell>
        </row>
        <row r="2393">
          <cell r="A2393" t="str">
            <v>O&amp;M</v>
          </cell>
          <cell r="B2393" t="str">
            <v>Segreve,Mary Louise</v>
          </cell>
          <cell r="C2393">
            <v>21715</v>
          </cell>
          <cell r="D2393" t="str">
            <v>21715</v>
          </cell>
          <cell r="E2393" t="str">
            <v>Field Services Support</v>
          </cell>
          <cell r="F2393" t="str">
            <v>Customer Care</v>
          </cell>
          <cell r="G2393" t="str">
            <v>Meter Reading Support</v>
          </cell>
          <cell r="H2393" t="str">
            <v>120</v>
          </cell>
          <cell r="I2393" t="str">
            <v>IT</v>
          </cell>
          <cell r="L2393">
            <v>96801.61</v>
          </cell>
        </row>
        <row r="2394">
          <cell r="A2394" t="str">
            <v>O&amp;M</v>
          </cell>
          <cell r="B2394" t="str">
            <v>Segreve,Mary Louise</v>
          </cell>
          <cell r="C2394">
            <v>21715</v>
          </cell>
          <cell r="D2394" t="str">
            <v>21715</v>
          </cell>
          <cell r="E2394" t="str">
            <v>Central Operations</v>
          </cell>
          <cell r="F2394" t="str">
            <v>Customer Care</v>
          </cell>
          <cell r="G2394" t="str">
            <v>Meter Reading Support</v>
          </cell>
          <cell r="H2394" t="str">
            <v>120</v>
          </cell>
          <cell r="I2394" t="str">
            <v>LT</v>
          </cell>
          <cell r="J2394">
            <v>141950.72</v>
          </cell>
          <cell r="K2394">
            <v>63767.78</v>
          </cell>
        </row>
        <row r="2395">
          <cell r="A2395" t="str">
            <v>O&amp;M</v>
          </cell>
          <cell r="B2395" t="str">
            <v>Segreve,Mary Louise</v>
          </cell>
          <cell r="C2395">
            <v>21715</v>
          </cell>
          <cell r="D2395" t="str">
            <v>21715</v>
          </cell>
          <cell r="E2395" t="str">
            <v>Field Services Support</v>
          </cell>
          <cell r="F2395" t="str">
            <v>Customer Care</v>
          </cell>
          <cell r="G2395" t="str">
            <v>Meter Reading Support</v>
          </cell>
          <cell r="H2395" t="str">
            <v>120</v>
          </cell>
          <cell r="I2395" t="str">
            <v>LT</v>
          </cell>
          <cell r="L2395">
            <v>2357.16</v>
          </cell>
        </row>
        <row r="2396">
          <cell r="A2396" t="str">
            <v>O&amp;M</v>
          </cell>
          <cell r="B2396" t="str">
            <v>Segreve,Mary Louise</v>
          </cell>
          <cell r="C2396">
            <v>21715</v>
          </cell>
          <cell r="D2396" t="str">
            <v>21715</v>
          </cell>
          <cell r="E2396" t="str">
            <v>Central Operations</v>
          </cell>
          <cell r="F2396" t="str">
            <v>Customer Care</v>
          </cell>
          <cell r="G2396" t="str">
            <v>Meter Reading Support</v>
          </cell>
          <cell r="H2396" t="str">
            <v>120</v>
          </cell>
          <cell r="I2396" t="str">
            <v>MT</v>
          </cell>
          <cell r="K2396">
            <v>5959.5</v>
          </cell>
        </row>
        <row r="2397">
          <cell r="A2397" t="str">
            <v>O&amp;M</v>
          </cell>
          <cell r="B2397" t="str">
            <v>Segreve,Mary Louise</v>
          </cell>
          <cell r="C2397">
            <v>21715</v>
          </cell>
          <cell r="D2397" t="str">
            <v>21715</v>
          </cell>
          <cell r="E2397" t="str">
            <v>Field Services Support</v>
          </cell>
          <cell r="F2397" t="str">
            <v>Customer Care</v>
          </cell>
          <cell r="G2397" t="str">
            <v>Meter Reading Support</v>
          </cell>
          <cell r="H2397" t="str">
            <v>120</v>
          </cell>
          <cell r="I2397" t="str">
            <v>MT</v>
          </cell>
          <cell r="L2397">
            <v>2758.96</v>
          </cell>
        </row>
        <row r="2398">
          <cell r="A2398" t="str">
            <v>O&amp;M</v>
          </cell>
          <cell r="B2398" t="str">
            <v>Segreve,Mary Louise</v>
          </cell>
          <cell r="C2398">
            <v>21715</v>
          </cell>
          <cell r="D2398" t="str">
            <v>21715</v>
          </cell>
          <cell r="E2398" t="str">
            <v>Central Operations</v>
          </cell>
          <cell r="F2398" t="str">
            <v>Customer Care</v>
          </cell>
          <cell r="G2398" t="str">
            <v>Meter Reading Support</v>
          </cell>
          <cell r="H2398" t="str">
            <v>120</v>
          </cell>
          <cell r="I2398" t="str">
            <v>OT</v>
          </cell>
          <cell r="J2398">
            <v>22506.18</v>
          </cell>
          <cell r="K2398">
            <v>12711.23</v>
          </cell>
          <cell r="M2398">
            <v>71977.64</v>
          </cell>
        </row>
        <row r="2399">
          <cell r="A2399" t="str">
            <v>O&amp;M</v>
          </cell>
          <cell r="B2399" t="str">
            <v>Segreve,Mary Louise</v>
          </cell>
          <cell r="C2399">
            <v>21715</v>
          </cell>
          <cell r="D2399" t="str">
            <v>21715</v>
          </cell>
          <cell r="E2399" t="str">
            <v>Field Services Support</v>
          </cell>
          <cell r="F2399" t="str">
            <v>Customer Care</v>
          </cell>
          <cell r="G2399" t="str">
            <v>Meter Reading Support</v>
          </cell>
          <cell r="H2399" t="str">
            <v>120</v>
          </cell>
          <cell r="I2399" t="str">
            <v>OT</v>
          </cell>
          <cell r="L2399">
            <v>5401.07</v>
          </cell>
          <cell r="M2399">
            <v>1223.26</v>
          </cell>
        </row>
        <row r="2400">
          <cell r="A2400" t="str">
            <v>O&amp;M</v>
          </cell>
          <cell r="B2400" t="str">
            <v>Segreve,Mary Louise</v>
          </cell>
          <cell r="C2400">
            <v>21715</v>
          </cell>
          <cell r="D2400" t="str">
            <v>21715</v>
          </cell>
          <cell r="E2400" t="str">
            <v>Central Operations</v>
          </cell>
          <cell r="F2400" t="str">
            <v>Customer Care</v>
          </cell>
          <cell r="G2400" t="str">
            <v>Meter Reading Support</v>
          </cell>
          <cell r="H2400" t="str">
            <v>120</v>
          </cell>
          <cell r="I2400" t="str">
            <v>TT</v>
          </cell>
          <cell r="J2400">
            <v>16331.31</v>
          </cell>
          <cell r="K2400">
            <v>6116.66</v>
          </cell>
        </row>
        <row r="2401">
          <cell r="A2401" t="str">
            <v>O&amp;M</v>
          </cell>
          <cell r="B2401" t="str">
            <v>Segreve,Mary Louise</v>
          </cell>
          <cell r="C2401">
            <v>21715</v>
          </cell>
          <cell r="D2401" t="str">
            <v>21715</v>
          </cell>
          <cell r="E2401" t="str">
            <v>Field Services Support</v>
          </cell>
          <cell r="F2401" t="str">
            <v>Customer Care</v>
          </cell>
          <cell r="G2401" t="str">
            <v>Meter Reading Support</v>
          </cell>
          <cell r="H2401" t="str">
            <v>120</v>
          </cell>
          <cell r="I2401" t="str">
            <v>TT</v>
          </cell>
          <cell r="L2401">
            <v>851.52</v>
          </cell>
        </row>
        <row r="2402">
          <cell r="A2402" t="str">
            <v>O&amp;M</v>
          </cell>
          <cell r="B2402" t="str">
            <v>Segreve,Mary Louise</v>
          </cell>
          <cell r="C2402">
            <v>21720</v>
          </cell>
          <cell r="D2402" t="str">
            <v>21720</v>
          </cell>
          <cell r="E2402" t="str">
            <v>Mass Ave, A Meter/Collections</v>
          </cell>
          <cell r="F2402" t="str">
            <v>Customer Care</v>
          </cell>
          <cell r="G2402" t="str">
            <v>Meter Reading Boston</v>
          </cell>
          <cell r="H2402" t="str">
            <v>120</v>
          </cell>
          <cell r="I2402" t="str">
            <v>BT</v>
          </cell>
          <cell r="J2402">
            <v>176761.03</v>
          </cell>
          <cell r="K2402">
            <v>157130.22</v>
          </cell>
        </row>
        <row r="2403">
          <cell r="A2403" t="str">
            <v>O&amp;M</v>
          </cell>
          <cell r="B2403" t="str">
            <v>Segreve,Mary Louise</v>
          </cell>
          <cell r="C2403">
            <v>21720</v>
          </cell>
          <cell r="D2403" t="str">
            <v>21720</v>
          </cell>
          <cell r="E2403" t="str">
            <v>Meter Reading Boston</v>
          </cell>
          <cell r="F2403" t="str">
            <v>Customer Care</v>
          </cell>
          <cell r="G2403" t="str">
            <v>Meter Reading Boston</v>
          </cell>
          <cell r="H2403" t="str">
            <v>120</v>
          </cell>
          <cell r="I2403" t="str">
            <v>BT</v>
          </cell>
          <cell r="L2403">
            <v>14885.82</v>
          </cell>
        </row>
        <row r="2404">
          <cell r="A2404" t="str">
            <v>O&amp;M</v>
          </cell>
          <cell r="B2404" t="str">
            <v>Segreve,Mary Louise</v>
          </cell>
          <cell r="C2404">
            <v>21720</v>
          </cell>
          <cell r="D2404" t="str">
            <v>21720</v>
          </cell>
          <cell r="E2404" t="str">
            <v>Mass Ave, A Meter/Collections</v>
          </cell>
          <cell r="F2404" t="str">
            <v>Customer Care</v>
          </cell>
          <cell r="G2404" t="str">
            <v>Meter Reading Boston</v>
          </cell>
          <cell r="H2404" t="str">
            <v>120</v>
          </cell>
          <cell r="I2404" t="str">
            <v>IT</v>
          </cell>
          <cell r="J2404">
            <v>15624.86</v>
          </cell>
          <cell r="K2404">
            <v>15727.6</v>
          </cell>
          <cell r="M2404">
            <v>147.76</v>
          </cell>
        </row>
        <row r="2405">
          <cell r="A2405" t="str">
            <v>O&amp;M</v>
          </cell>
          <cell r="B2405" t="str">
            <v>Segreve,Mary Louise</v>
          </cell>
          <cell r="C2405">
            <v>21720</v>
          </cell>
          <cell r="D2405" t="str">
            <v>21720</v>
          </cell>
          <cell r="E2405" t="str">
            <v>Meter Reading Boston</v>
          </cell>
          <cell r="F2405" t="str">
            <v>Customer Care</v>
          </cell>
          <cell r="G2405" t="str">
            <v>Meter Reading Boston</v>
          </cell>
          <cell r="H2405" t="str">
            <v>120</v>
          </cell>
          <cell r="I2405" t="str">
            <v>IT</v>
          </cell>
          <cell r="L2405">
            <v>104061.78</v>
          </cell>
        </row>
        <row r="2406">
          <cell r="A2406" t="str">
            <v>O&amp;M</v>
          </cell>
          <cell r="B2406" t="str">
            <v>Segreve,Mary Louise</v>
          </cell>
          <cell r="C2406">
            <v>21720</v>
          </cell>
          <cell r="D2406" t="str">
            <v>21720</v>
          </cell>
          <cell r="E2406" t="str">
            <v>Mass Ave, A Meter/Collections</v>
          </cell>
          <cell r="F2406" t="str">
            <v>Customer Care</v>
          </cell>
          <cell r="G2406" t="str">
            <v>Meter Reading Boston</v>
          </cell>
          <cell r="H2406" t="str">
            <v>120</v>
          </cell>
          <cell r="I2406" t="str">
            <v>LT</v>
          </cell>
          <cell r="J2406">
            <v>500525.74</v>
          </cell>
          <cell r="K2406">
            <v>449156.32</v>
          </cell>
        </row>
        <row r="2407">
          <cell r="A2407" t="str">
            <v>O&amp;M</v>
          </cell>
          <cell r="B2407" t="str">
            <v>Segreve,Mary Louise</v>
          </cell>
          <cell r="C2407">
            <v>21720</v>
          </cell>
          <cell r="D2407" t="str">
            <v>21720</v>
          </cell>
          <cell r="E2407" t="str">
            <v>Meter Reading Boston</v>
          </cell>
          <cell r="F2407" t="str">
            <v>Customer Care</v>
          </cell>
          <cell r="G2407" t="str">
            <v>Meter Reading Boston</v>
          </cell>
          <cell r="H2407" t="str">
            <v>120</v>
          </cell>
          <cell r="I2407" t="str">
            <v>LT</v>
          </cell>
          <cell r="L2407">
            <v>41954.75</v>
          </cell>
        </row>
        <row r="2408">
          <cell r="A2408" t="str">
            <v>O&amp;M</v>
          </cell>
          <cell r="B2408" t="str">
            <v>Segreve,Mary Louise</v>
          </cell>
          <cell r="C2408">
            <v>21720</v>
          </cell>
          <cell r="D2408" t="str">
            <v>21720</v>
          </cell>
          <cell r="E2408" t="str">
            <v>Mass Ave, A Meter/Collections</v>
          </cell>
          <cell r="F2408" t="str">
            <v>Customer Care</v>
          </cell>
          <cell r="G2408" t="str">
            <v>Meter Reading Boston</v>
          </cell>
          <cell r="H2408" t="str">
            <v>120</v>
          </cell>
          <cell r="I2408" t="str">
            <v>MT</v>
          </cell>
          <cell r="J2408">
            <v>9915.64</v>
          </cell>
          <cell r="K2408">
            <v>2080.08</v>
          </cell>
        </row>
        <row r="2409">
          <cell r="A2409" t="str">
            <v>O&amp;M</v>
          </cell>
          <cell r="B2409" t="str">
            <v>Segreve,Mary Louise</v>
          </cell>
          <cell r="C2409">
            <v>21720</v>
          </cell>
          <cell r="D2409" t="str">
            <v>21720</v>
          </cell>
          <cell r="E2409" t="str">
            <v>Meter Reading Boston</v>
          </cell>
          <cell r="F2409" t="str">
            <v>Customer Care</v>
          </cell>
          <cell r="G2409" t="str">
            <v>Meter Reading Boston</v>
          </cell>
          <cell r="H2409" t="str">
            <v>120</v>
          </cell>
          <cell r="I2409" t="str">
            <v>MT</v>
          </cell>
          <cell r="L2409">
            <v>1153.1500000000001</v>
          </cell>
        </row>
        <row r="2410">
          <cell r="A2410" t="str">
            <v>O&amp;M</v>
          </cell>
          <cell r="B2410" t="str">
            <v>Segreve,Mary Louise</v>
          </cell>
          <cell r="C2410">
            <v>21720</v>
          </cell>
          <cell r="D2410" t="str">
            <v>21720</v>
          </cell>
          <cell r="E2410" t="str">
            <v>Mass Ave, A Meter/Collections</v>
          </cell>
          <cell r="F2410" t="str">
            <v>Customer Care</v>
          </cell>
          <cell r="G2410" t="str">
            <v>Meter Reading Boston</v>
          </cell>
          <cell r="H2410" t="str">
            <v>120</v>
          </cell>
          <cell r="I2410" t="str">
            <v>OT</v>
          </cell>
          <cell r="J2410">
            <v>112990.33</v>
          </cell>
          <cell r="K2410">
            <v>113450.12</v>
          </cell>
        </row>
        <row r="2411">
          <cell r="A2411" t="str">
            <v>O&amp;M</v>
          </cell>
          <cell r="B2411" t="str">
            <v>Segreve,Mary Louise</v>
          </cell>
          <cell r="C2411">
            <v>21720</v>
          </cell>
          <cell r="D2411" t="str">
            <v>21720</v>
          </cell>
          <cell r="E2411" t="str">
            <v>Meter Reading Boston</v>
          </cell>
          <cell r="F2411" t="str">
            <v>Customer Care</v>
          </cell>
          <cell r="G2411" t="str">
            <v>Meter Reading Boston</v>
          </cell>
          <cell r="H2411" t="str">
            <v>120</v>
          </cell>
          <cell r="I2411" t="str">
            <v>OT</v>
          </cell>
          <cell r="L2411">
            <v>127624.73</v>
          </cell>
        </row>
        <row r="2412">
          <cell r="A2412" t="str">
            <v>O&amp;M</v>
          </cell>
          <cell r="B2412" t="str">
            <v>Segreve,Mary Louise</v>
          </cell>
          <cell r="C2412">
            <v>21720</v>
          </cell>
          <cell r="D2412" t="str">
            <v>21720</v>
          </cell>
          <cell r="E2412" t="str">
            <v>Mass Ave, A Meter/Collections</v>
          </cell>
          <cell r="F2412" t="str">
            <v>Customer Care</v>
          </cell>
          <cell r="G2412" t="str">
            <v>Meter Reading Boston</v>
          </cell>
          <cell r="H2412" t="str">
            <v>120</v>
          </cell>
          <cell r="I2412" t="str">
            <v>TT</v>
          </cell>
          <cell r="J2412">
            <v>63659.97</v>
          </cell>
          <cell r="K2412">
            <v>77673.27</v>
          </cell>
        </row>
        <row r="2413">
          <cell r="A2413" t="str">
            <v>O&amp;M</v>
          </cell>
          <cell r="B2413" t="str">
            <v>Segreve,Mary Louise</v>
          </cell>
          <cell r="C2413">
            <v>21720</v>
          </cell>
          <cell r="D2413" t="str">
            <v>21720</v>
          </cell>
          <cell r="E2413" t="str">
            <v>Meter Reading Boston</v>
          </cell>
          <cell r="F2413" t="str">
            <v>Customer Care</v>
          </cell>
          <cell r="G2413" t="str">
            <v>Meter Reading Boston</v>
          </cell>
          <cell r="H2413" t="str">
            <v>120</v>
          </cell>
          <cell r="I2413" t="str">
            <v>TT</v>
          </cell>
          <cell r="L2413">
            <v>8745.35</v>
          </cell>
        </row>
        <row r="2414">
          <cell r="A2414" t="str">
            <v>O&amp;M</v>
          </cell>
          <cell r="B2414" t="str">
            <v>Segreve,Mary Louise</v>
          </cell>
          <cell r="C2414">
            <v>21725</v>
          </cell>
          <cell r="D2414" t="str">
            <v>21725</v>
          </cell>
          <cell r="E2414" t="str">
            <v>Mass Ave, B Meter Collections</v>
          </cell>
          <cell r="F2414" t="str">
            <v>Customer Care</v>
          </cell>
          <cell r="G2414" t="str">
            <v>Meter Reading Wwd</v>
          </cell>
          <cell r="H2414" t="str">
            <v>120</v>
          </cell>
          <cell r="I2414" t="str">
            <v>BT</v>
          </cell>
          <cell r="J2414">
            <v>109831.91</v>
          </cell>
          <cell r="K2414">
            <v>95437.48</v>
          </cell>
        </row>
        <row r="2415">
          <cell r="A2415" t="str">
            <v>O&amp;M</v>
          </cell>
          <cell r="B2415" t="str">
            <v>Segreve,Mary Louise</v>
          </cell>
          <cell r="C2415">
            <v>21725</v>
          </cell>
          <cell r="D2415" t="str">
            <v>21725</v>
          </cell>
          <cell r="E2415" t="str">
            <v>Meter Reading Wwd</v>
          </cell>
          <cell r="F2415" t="str">
            <v>Customer Care</v>
          </cell>
          <cell r="G2415" t="str">
            <v>Meter Reading Wwd</v>
          </cell>
          <cell r="H2415" t="str">
            <v>120</v>
          </cell>
          <cell r="I2415" t="str">
            <v>BT</v>
          </cell>
          <cell r="L2415">
            <v>29636.43</v>
          </cell>
        </row>
        <row r="2416">
          <cell r="A2416" t="str">
            <v>O&amp;M</v>
          </cell>
          <cell r="B2416" t="str">
            <v>Segreve,Mary Louise</v>
          </cell>
          <cell r="C2416">
            <v>21725</v>
          </cell>
          <cell r="D2416" t="str">
            <v>21725</v>
          </cell>
          <cell r="E2416" t="str">
            <v>Mass Ave, B Meter Collections</v>
          </cell>
          <cell r="F2416" t="str">
            <v>Customer Care</v>
          </cell>
          <cell r="G2416" t="str">
            <v>Meter Reading Wwd</v>
          </cell>
          <cell r="H2416" t="str">
            <v>120</v>
          </cell>
          <cell r="I2416" t="str">
            <v>IT</v>
          </cell>
          <cell r="J2416">
            <v>6358.59</v>
          </cell>
          <cell r="K2416">
            <v>9421.51</v>
          </cell>
        </row>
        <row r="2417">
          <cell r="A2417" t="str">
            <v>O&amp;M</v>
          </cell>
          <cell r="B2417" t="str">
            <v>Segreve,Mary Louise</v>
          </cell>
          <cell r="C2417">
            <v>21725</v>
          </cell>
          <cell r="D2417" t="str">
            <v>21725</v>
          </cell>
          <cell r="E2417" t="str">
            <v>Meter Reading Wwd</v>
          </cell>
          <cell r="F2417" t="str">
            <v>Customer Care</v>
          </cell>
          <cell r="G2417" t="str">
            <v>Meter Reading Wwd</v>
          </cell>
          <cell r="H2417" t="str">
            <v>120</v>
          </cell>
          <cell r="I2417" t="str">
            <v>IT</v>
          </cell>
          <cell r="L2417">
            <v>21641.21</v>
          </cell>
        </row>
        <row r="2418">
          <cell r="A2418" t="str">
            <v>O&amp;M</v>
          </cell>
          <cell r="B2418" t="str">
            <v>Segreve,Mary Louise</v>
          </cell>
          <cell r="C2418">
            <v>21725</v>
          </cell>
          <cell r="D2418" t="str">
            <v>21725</v>
          </cell>
          <cell r="E2418" t="str">
            <v>Mass Ave, B Meter Collections</v>
          </cell>
          <cell r="F2418" t="str">
            <v>Customer Care</v>
          </cell>
          <cell r="G2418" t="str">
            <v>Meter Reading Wwd</v>
          </cell>
          <cell r="H2418" t="str">
            <v>120</v>
          </cell>
          <cell r="I2418" t="str">
            <v>LT</v>
          </cell>
          <cell r="J2418">
            <v>310225.06</v>
          </cell>
          <cell r="K2418">
            <v>268547.96999999997</v>
          </cell>
        </row>
        <row r="2419">
          <cell r="A2419" t="str">
            <v>O&amp;M</v>
          </cell>
          <cell r="B2419" t="str">
            <v>Segreve,Mary Louise</v>
          </cell>
          <cell r="C2419">
            <v>21725</v>
          </cell>
          <cell r="D2419" t="str">
            <v>21725</v>
          </cell>
          <cell r="E2419" t="str">
            <v>Meter Reading Wwd</v>
          </cell>
          <cell r="F2419" t="str">
            <v>Customer Care</v>
          </cell>
          <cell r="G2419" t="str">
            <v>Meter Reading Wwd</v>
          </cell>
          <cell r="H2419" t="str">
            <v>120</v>
          </cell>
          <cell r="I2419" t="str">
            <v>LT</v>
          </cell>
          <cell r="L2419">
            <v>85485.56</v>
          </cell>
        </row>
        <row r="2420">
          <cell r="A2420" t="str">
            <v>O&amp;M</v>
          </cell>
          <cell r="B2420" t="str">
            <v>Segreve,Mary Louise</v>
          </cell>
          <cell r="C2420">
            <v>21725</v>
          </cell>
          <cell r="D2420" t="str">
            <v>21725</v>
          </cell>
          <cell r="E2420" t="str">
            <v>Mass Ave, B Meter Collections</v>
          </cell>
          <cell r="F2420" t="str">
            <v>Customer Care</v>
          </cell>
          <cell r="G2420" t="str">
            <v>Meter Reading Wwd</v>
          </cell>
          <cell r="H2420" t="str">
            <v>120</v>
          </cell>
          <cell r="I2420" t="str">
            <v>MT</v>
          </cell>
          <cell r="J2420">
            <v>324.89</v>
          </cell>
          <cell r="K2420">
            <v>229.78</v>
          </cell>
        </row>
        <row r="2421">
          <cell r="A2421" t="str">
            <v>O&amp;M</v>
          </cell>
          <cell r="B2421" t="str">
            <v>Segreve,Mary Louise</v>
          </cell>
          <cell r="C2421">
            <v>21725</v>
          </cell>
          <cell r="D2421" t="str">
            <v>21725</v>
          </cell>
          <cell r="E2421" t="str">
            <v>Meter Reading Wwd</v>
          </cell>
          <cell r="F2421" t="str">
            <v>Customer Care</v>
          </cell>
          <cell r="G2421" t="str">
            <v>Meter Reading Wwd</v>
          </cell>
          <cell r="H2421" t="str">
            <v>120</v>
          </cell>
          <cell r="I2421" t="str">
            <v>MT</v>
          </cell>
          <cell r="L2421">
            <v>531.38</v>
          </cell>
        </row>
        <row r="2422">
          <cell r="A2422" t="str">
            <v>O&amp;M</v>
          </cell>
          <cell r="B2422" t="str">
            <v>Segreve,Mary Louise</v>
          </cell>
          <cell r="C2422">
            <v>21725</v>
          </cell>
          <cell r="D2422" t="str">
            <v>21725</v>
          </cell>
          <cell r="E2422" t="str">
            <v>Mass Ave, B Meter Collections</v>
          </cell>
          <cell r="F2422" t="str">
            <v>Customer Care</v>
          </cell>
          <cell r="G2422" t="str">
            <v>Meter Reading Wwd</v>
          </cell>
          <cell r="H2422" t="str">
            <v>120</v>
          </cell>
          <cell r="I2422" t="str">
            <v>OT</v>
          </cell>
          <cell r="J2422">
            <v>79259.55</v>
          </cell>
          <cell r="K2422">
            <v>95682.77</v>
          </cell>
        </row>
        <row r="2423">
          <cell r="A2423" t="str">
            <v>O&amp;M</v>
          </cell>
          <cell r="B2423" t="str">
            <v>Segreve,Mary Louise</v>
          </cell>
          <cell r="C2423">
            <v>21725</v>
          </cell>
          <cell r="D2423" t="str">
            <v>21725</v>
          </cell>
          <cell r="E2423" t="str">
            <v>Meter Reading Wwd</v>
          </cell>
          <cell r="F2423" t="str">
            <v>Customer Care</v>
          </cell>
          <cell r="G2423" t="str">
            <v>Meter Reading Wwd</v>
          </cell>
          <cell r="H2423" t="str">
            <v>120</v>
          </cell>
          <cell r="I2423" t="str">
            <v>OT</v>
          </cell>
          <cell r="L2423">
            <v>167814.89</v>
          </cell>
        </row>
        <row r="2424">
          <cell r="A2424" t="str">
            <v>O&amp;M</v>
          </cell>
          <cell r="B2424" t="str">
            <v>Segreve,Mary Louise</v>
          </cell>
          <cell r="C2424">
            <v>21725</v>
          </cell>
          <cell r="D2424" t="str">
            <v>21725</v>
          </cell>
          <cell r="E2424" t="str">
            <v>Mass Ave, B Meter Collections</v>
          </cell>
          <cell r="F2424" t="str">
            <v>Customer Care</v>
          </cell>
          <cell r="G2424" t="str">
            <v>Meter Reading Wwd</v>
          </cell>
          <cell r="H2424" t="str">
            <v>120</v>
          </cell>
          <cell r="I2424" t="str">
            <v>TT</v>
          </cell>
          <cell r="J2424">
            <v>30730.11</v>
          </cell>
          <cell r="K2424">
            <v>20893.53</v>
          </cell>
        </row>
        <row r="2425">
          <cell r="A2425" t="str">
            <v>O&amp;M</v>
          </cell>
          <cell r="B2425" t="str">
            <v>Segreve,Mary Louise</v>
          </cell>
          <cell r="C2425">
            <v>21725</v>
          </cell>
          <cell r="D2425" t="str">
            <v>21725</v>
          </cell>
          <cell r="E2425" t="str">
            <v>Meter Reading Wwd</v>
          </cell>
          <cell r="F2425" t="str">
            <v>Customer Care</v>
          </cell>
          <cell r="G2425" t="str">
            <v>Meter Reading Wwd</v>
          </cell>
          <cell r="H2425" t="str">
            <v>120</v>
          </cell>
          <cell r="I2425" t="str">
            <v>TT</v>
          </cell>
          <cell r="L2425">
            <v>24283.61</v>
          </cell>
          <cell r="M2425">
            <v>17261.939999999999</v>
          </cell>
        </row>
        <row r="2426">
          <cell r="A2426" t="str">
            <v>O&amp;M</v>
          </cell>
          <cell r="B2426" t="str">
            <v>Simas, Antonio A</v>
          </cell>
          <cell r="C2426">
            <v>21730</v>
          </cell>
          <cell r="D2426" t="str">
            <v>21730</v>
          </cell>
          <cell r="E2426" t="str">
            <v>Collections Boston</v>
          </cell>
          <cell r="F2426" t="str">
            <v>Customer Care</v>
          </cell>
          <cell r="G2426" t="str">
            <v>Collections Boston</v>
          </cell>
          <cell r="H2426" t="str">
            <v>120</v>
          </cell>
          <cell r="I2426" t="str">
            <v>BT</v>
          </cell>
          <cell r="L2426">
            <v>945.62</v>
          </cell>
        </row>
        <row r="2427">
          <cell r="A2427" t="str">
            <v>O&amp;M</v>
          </cell>
          <cell r="B2427" t="str">
            <v>Simas, Antonio A</v>
          </cell>
          <cell r="C2427">
            <v>21730</v>
          </cell>
          <cell r="D2427" t="str">
            <v>21730</v>
          </cell>
          <cell r="E2427" t="str">
            <v>Mass Ave, C - Meter Collections</v>
          </cell>
          <cell r="F2427" t="str">
            <v>Customer Care</v>
          </cell>
          <cell r="G2427" t="str">
            <v>Collections Boston</v>
          </cell>
          <cell r="H2427" t="str">
            <v>120</v>
          </cell>
          <cell r="I2427" t="str">
            <v>BT</v>
          </cell>
          <cell r="J2427">
            <v>350335.24</v>
          </cell>
          <cell r="K2427">
            <v>133484</v>
          </cell>
        </row>
        <row r="2428">
          <cell r="A2428" t="str">
            <v>O&amp;M</v>
          </cell>
          <cell r="B2428" t="str">
            <v>Simas, Antonio A</v>
          </cell>
          <cell r="C2428">
            <v>21730</v>
          </cell>
          <cell r="D2428" t="str">
            <v>21730</v>
          </cell>
          <cell r="E2428" t="str">
            <v>Collections Boston</v>
          </cell>
          <cell r="F2428" t="str">
            <v>Customer Care</v>
          </cell>
          <cell r="G2428" t="str">
            <v>Collections Boston</v>
          </cell>
          <cell r="H2428" t="str">
            <v>120</v>
          </cell>
          <cell r="I2428" t="str">
            <v>IT</v>
          </cell>
          <cell r="L2428">
            <v>12275.51</v>
          </cell>
        </row>
        <row r="2429">
          <cell r="A2429" t="str">
            <v>O&amp;M</v>
          </cell>
          <cell r="B2429" t="str">
            <v>Simas, Antonio A</v>
          </cell>
          <cell r="C2429">
            <v>21730</v>
          </cell>
          <cell r="D2429" t="str">
            <v>21730</v>
          </cell>
          <cell r="E2429" t="str">
            <v>Mass Ave, C - Meter Collections</v>
          </cell>
          <cell r="F2429" t="str">
            <v>Customer Care</v>
          </cell>
          <cell r="G2429" t="str">
            <v>Collections Boston</v>
          </cell>
          <cell r="H2429" t="str">
            <v>120</v>
          </cell>
          <cell r="I2429" t="str">
            <v>IT</v>
          </cell>
          <cell r="J2429">
            <v>36192.76</v>
          </cell>
          <cell r="K2429">
            <v>13634.61</v>
          </cell>
        </row>
        <row r="2430">
          <cell r="A2430" t="str">
            <v>O&amp;M</v>
          </cell>
          <cell r="B2430" t="str">
            <v>Simas, Antonio A</v>
          </cell>
          <cell r="C2430">
            <v>21730</v>
          </cell>
          <cell r="D2430" t="str">
            <v>21730</v>
          </cell>
          <cell r="E2430" t="str">
            <v>Collections Boston</v>
          </cell>
          <cell r="F2430" t="str">
            <v>Customer Care</v>
          </cell>
          <cell r="G2430" t="str">
            <v>Collections Boston</v>
          </cell>
          <cell r="H2430" t="str">
            <v>120</v>
          </cell>
          <cell r="I2430" t="str">
            <v>LT</v>
          </cell>
          <cell r="L2430">
            <v>2701.92</v>
          </cell>
        </row>
        <row r="2431">
          <cell r="A2431" t="str">
            <v>O&amp;M</v>
          </cell>
          <cell r="B2431" t="str">
            <v>Simas, Antonio A</v>
          </cell>
          <cell r="C2431">
            <v>21730</v>
          </cell>
          <cell r="D2431" t="str">
            <v>21730</v>
          </cell>
          <cell r="E2431" t="str">
            <v>Mass Ave, C - Meter Collections</v>
          </cell>
          <cell r="F2431" t="str">
            <v>Customer Care</v>
          </cell>
          <cell r="G2431" t="str">
            <v>Collections Boston</v>
          </cell>
          <cell r="H2431" t="str">
            <v>120</v>
          </cell>
          <cell r="I2431" t="str">
            <v>LT</v>
          </cell>
          <cell r="J2431">
            <v>993309.02</v>
          </cell>
          <cell r="K2431">
            <v>380703.24</v>
          </cell>
        </row>
        <row r="2432">
          <cell r="A2432" t="str">
            <v>O&amp;M</v>
          </cell>
          <cell r="B2432" t="str">
            <v>Simas, Antonio A</v>
          </cell>
          <cell r="C2432">
            <v>21730</v>
          </cell>
          <cell r="D2432" t="str">
            <v>21730</v>
          </cell>
          <cell r="E2432" t="str">
            <v>Collections Boston</v>
          </cell>
          <cell r="F2432" t="str">
            <v>Customer Care</v>
          </cell>
          <cell r="G2432" t="str">
            <v>Collections Boston</v>
          </cell>
          <cell r="H2432" t="str">
            <v>120</v>
          </cell>
          <cell r="I2432" t="str">
            <v>MT</v>
          </cell>
          <cell r="L2432">
            <v>12567.71</v>
          </cell>
        </row>
        <row r="2433">
          <cell r="A2433" t="str">
            <v>O&amp;M</v>
          </cell>
          <cell r="B2433" t="str">
            <v>Simas, Antonio A</v>
          </cell>
          <cell r="C2433">
            <v>21730</v>
          </cell>
          <cell r="D2433" t="str">
            <v>21730</v>
          </cell>
          <cell r="E2433" t="str">
            <v>Mass Ave, C - Meter Collections</v>
          </cell>
          <cell r="F2433" t="str">
            <v>Customer Care</v>
          </cell>
          <cell r="G2433" t="str">
            <v>Collections Boston</v>
          </cell>
          <cell r="H2433" t="str">
            <v>120</v>
          </cell>
          <cell r="I2433" t="str">
            <v>MT</v>
          </cell>
          <cell r="J2433">
            <v>14473.92</v>
          </cell>
          <cell r="K2433">
            <v>7277.18</v>
          </cell>
          <cell r="M2433">
            <v>-5022</v>
          </cell>
        </row>
        <row r="2434">
          <cell r="A2434" t="str">
            <v>O&amp;M</v>
          </cell>
          <cell r="B2434" t="str">
            <v>Simas, Antonio A</v>
          </cell>
          <cell r="C2434">
            <v>21730</v>
          </cell>
          <cell r="D2434" t="str">
            <v>21730</v>
          </cell>
          <cell r="E2434" t="str">
            <v>Collections Boston</v>
          </cell>
          <cell r="F2434" t="str">
            <v>Customer Care</v>
          </cell>
          <cell r="G2434" t="str">
            <v>Collections Boston</v>
          </cell>
          <cell r="H2434" t="str">
            <v>120</v>
          </cell>
          <cell r="I2434" t="str">
            <v>OT</v>
          </cell>
          <cell r="L2434">
            <v>153320.04</v>
          </cell>
          <cell r="M2434">
            <v>4109.1099999999997</v>
          </cell>
        </row>
        <row r="2435">
          <cell r="A2435" t="str">
            <v>O&amp;M</v>
          </cell>
          <cell r="B2435" t="str">
            <v>Simas, Antonio A</v>
          </cell>
          <cell r="C2435">
            <v>21730</v>
          </cell>
          <cell r="D2435" t="str">
            <v>21730</v>
          </cell>
          <cell r="E2435" t="str">
            <v>Mass Ave, C - Meter Collections</v>
          </cell>
          <cell r="F2435" t="str">
            <v>Customer Care</v>
          </cell>
          <cell r="G2435" t="str">
            <v>Collections Boston</v>
          </cell>
          <cell r="H2435" t="str">
            <v>120</v>
          </cell>
          <cell r="I2435" t="str">
            <v>OT</v>
          </cell>
          <cell r="J2435">
            <v>169552.79</v>
          </cell>
          <cell r="K2435">
            <v>184409.74</v>
          </cell>
        </row>
        <row r="2436">
          <cell r="A2436" t="str">
            <v>O&amp;M</v>
          </cell>
          <cell r="B2436" t="str">
            <v>Simas, Antonio A</v>
          </cell>
          <cell r="C2436">
            <v>21730</v>
          </cell>
          <cell r="D2436" t="str">
            <v>21730</v>
          </cell>
          <cell r="E2436" t="str">
            <v>Mass Ave, C - Meter Collections</v>
          </cell>
          <cell r="F2436" t="str">
            <v>Customer Care</v>
          </cell>
          <cell r="G2436" t="str">
            <v>Collections Boston</v>
          </cell>
          <cell r="H2436" t="str">
            <v>120</v>
          </cell>
          <cell r="I2436" t="str">
            <v>TT</v>
          </cell>
          <cell r="J2436">
            <v>3992.9</v>
          </cell>
          <cell r="K2436">
            <v>535.17999999999995</v>
          </cell>
        </row>
        <row r="2437">
          <cell r="A2437" t="str">
            <v>O&amp;M</v>
          </cell>
          <cell r="B2437" t="str">
            <v>Simas, Antonio A</v>
          </cell>
          <cell r="C2437">
            <v>21735</v>
          </cell>
          <cell r="D2437" t="str">
            <v>21735</v>
          </cell>
          <cell r="E2437" t="str">
            <v>Collections Walth</v>
          </cell>
          <cell r="F2437" t="str">
            <v>Customer Care</v>
          </cell>
          <cell r="G2437" t="str">
            <v>Collections West</v>
          </cell>
          <cell r="H2437" t="str">
            <v>120</v>
          </cell>
          <cell r="I2437" t="str">
            <v>BT</v>
          </cell>
          <cell r="L2437">
            <v>226.1</v>
          </cell>
        </row>
        <row r="2438">
          <cell r="A2438" t="str">
            <v>O&amp;M</v>
          </cell>
          <cell r="B2438" t="str">
            <v>Simas, Antonio A</v>
          </cell>
          <cell r="C2438">
            <v>21735</v>
          </cell>
          <cell r="D2438" t="str">
            <v>21735</v>
          </cell>
          <cell r="E2438" t="str">
            <v>Watertown Meter Collections</v>
          </cell>
          <cell r="F2438" t="str">
            <v>Customer Care</v>
          </cell>
          <cell r="G2438" t="str">
            <v>Collections West</v>
          </cell>
          <cell r="H2438" t="str">
            <v>120</v>
          </cell>
          <cell r="I2438" t="str">
            <v>BT</v>
          </cell>
          <cell r="J2438">
            <v>236717.44</v>
          </cell>
          <cell r="K2438">
            <v>97603.4</v>
          </cell>
        </row>
        <row r="2439">
          <cell r="A2439" t="str">
            <v>O&amp;M</v>
          </cell>
          <cell r="B2439" t="str">
            <v>Simas, Antonio A</v>
          </cell>
          <cell r="C2439">
            <v>21735</v>
          </cell>
          <cell r="D2439" t="str">
            <v>21735</v>
          </cell>
          <cell r="E2439" t="str">
            <v>Collections Walth</v>
          </cell>
          <cell r="F2439" t="str">
            <v>Customer Care</v>
          </cell>
          <cell r="G2439" t="str">
            <v>Collections West</v>
          </cell>
          <cell r="H2439" t="str">
            <v>120</v>
          </cell>
          <cell r="I2439" t="str">
            <v>IT</v>
          </cell>
          <cell r="L2439">
            <v>-5030.5200000000004</v>
          </cell>
        </row>
        <row r="2440">
          <cell r="A2440" t="str">
            <v>O&amp;M</v>
          </cell>
          <cell r="B2440" t="str">
            <v>Simas, Antonio A</v>
          </cell>
          <cell r="C2440">
            <v>21735</v>
          </cell>
          <cell r="D2440" t="str">
            <v>21735</v>
          </cell>
          <cell r="E2440" t="str">
            <v>Watertown Meter Collections</v>
          </cell>
          <cell r="F2440" t="str">
            <v>Customer Care</v>
          </cell>
          <cell r="G2440" t="str">
            <v>Collections West</v>
          </cell>
          <cell r="H2440" t="str">
            <v>120</v>
          </cell>
          <cell r="I2440" t="str">
            <v>IT</v>
          </cell>
          <cell r="J2440">
            <v>24499.89</v>
          </cell>
          <cell r="K2440">
            <v>13618.8</v>
          </cell>
        </row>
        <row r="2441">
          <cell r="A2441" t="str">
            <v>O&amp;M</v>
          </cell>
          <cell r="B2441" t="str">
            <v>Simas, Antonio A</v>
          </cell>
          <cell r="C2441">
            <v>21735</v>
          </cell>
          <cell r="D2441" t="str">
            <v>21735</v>
          </cell>
          <cell r="E2441" t="str">
            <v>Collections Walth</v>
          </cell>
          <cell r="F2441" t="str">
            <v>Customer Care</v>
          </cell>
          <cell r="G2441" t="str">
            <v>Collections West</v>
          </cell>
          <cell r="H2441" t="str">
            <v>120</v>
          </cell>
          <cell r="I2441" t="str">
            <v>LT</v>
          </cell>
          <cell r="L2441">
            <v>646</v>
          </cell>
        </row>
        <row r="2442">
          <cell r="A2442" t="str">
            <v>O&amp;M</v>
          </cell>
          <cell r="B2442" t="str">
            <v>Simas, Antonio A</v>
          </cell>
          <cell r="C2442">
            <v>21735</v>
          </cell>
          <cell r="D2442" t="str">
            <v>21735</v>
          </cell>
          <cell r="E2442" t="str">
            <v>Watertown Meter Collections</v>
          </cell>
          <cell r="F2442" t="str">
            <v>Customer Care</v>
          </cell>
          <cell r="G2442" t="str">
            <v>Collections West</v>
          </cell>
          <cell r="H2442" t="str">
            <v>120</v>
          </cell>
          <cell r="I2442" t="str">
            <v>LT</v>
          </cell>
          <cell r="J2442">
            <v>670288.11</v>
          </cell>
          <cell r="K2442">
            <v>277732.78000000003</v>
          </cell>
        </row>
        <row r="2443">
          <cell r="A2443" t="str">
            <v>O&amp;M</v>
          </cell>
          <cell r="B2443" t="str">
            <v>Simas, Antonio A</v>
          </cell>
          <cell r="C2443">
            <v>21735</v>
          </cell>
          <cell r="D2443" t="str">
            <v>21735</v>
          </cell>
          <cell r="E2443" t="str">
            <v>Collections Walth</v>
          </cell>
          <cell r="F2443" t="str">
            <v>Customer Care</v>
          </cell>
          <cell r="G2443" t="str">
            <v>Collections West</v>
          </cell>
          <cell r="H2443" t="str">
            <v>120</v>
          </cell>
          <cell r="I2443" t="str">
            <v>MT</v>
          </cell>
          <cell r="L2443">
            <v>5234.78</v>
          </cell>
          <cell r="M2443">
            <v>3554.99</v>
          </cell>
        </row>
        <row r="2444">
          <cell r="A2444" t="str">
            <v>O&amp;M</v>
          </cell>
          <cell r="B2444" t="str">
            <v>Simas, Antonio A</v>
          </cell>
          <cell r="C2444">
            <v>21735</v>
          </cell>
          <cell r="D2444" t="str">
            <v>21735</v>
          </cell>
          <cell r="E2444" t="str">
            <v>Watertown Meter Collections</v>
          </cell>
          <cell r="F2444" t="str">
            <v>Customer Care</v>
          </cell>
          <cell r="G2444" t="str">
            <v>Collections West</v>
          </cell>
          <cell r="H2444" t="str">
            <v>120</v>
          </cell>
          <cell r="I2444" t="str">
            <v>MT</v>
          </cell>
          <cell r="J2444">
            <v>3885.67</v>
          </cell>
          <cell r="K2444">
            <v>-691.48</v>
          </cell>
          <cell r="M2444">
            <v>2594675</v>
          </cell>
        </row>
        <row r="2445">
          <cell r="A2445" t="str">
            <v>O&amp;M</v>
          </cell>
          <cell r="B2445" t="str">
            <v>Simas, Antonio A</v>
          </cell>
          <cell r="C2445">
            <v>21735</v>
          </cell>
          <cell r="D2445" t="str">
            <v>21735</v>
          </cell>
          <cell r="E2445" t="str">
            <v>Collections Walth</v>
          </cell>
          <cell r="F2445" t="str">
            <v>Customer Care</v>
          </cell>
          <cell r="G2445" t="str">
            <v>Collections West</v>
          </cell>
          <cell r="H2445" t="str">
            <v>120</v>
          </cell>
          <cell r="I2445" t="str">
            <v>OT</v>
          </cell>
          <cell r="L2445">
            <v>77129.899999999994</v>
          </cell>
        </row>
        <row r="2446">
          <cell r="A2446" t="str">
            <v>O&amp;M</v>
          </cell>
          <cell r="B2446" t="str">
            <v>Simas, Antonio A</v>
          </cell>
          <cell r="C2446">
            <v>21735</v>
          </cell>
          <cell r="D2446" t="str">
            <v>21735</v>
          </cell>
          <cell r="E2446" t="str">
            <v>Watertown Meter Collections</v>
          </cell>
          <cell r="F2446" t="str">
            <v>Customer Care</v>
          </cell>
          <cell r="G2446" t="str">
            <v>Collections West</v>
          </cell>
          <cell r="H2446" t="str">
            <v>120</v>
          </cell>
          <cell r="I2446" t="str">
            <v>OT</v>
          </cell>
          <cell r="J2446">
            <v>131170.43</v>
          </cell>
          <cell r="K2446">
            <v>145451.29</v>
          </cell>
        </row>
        <row r="2447">
          <cell r="A2447" t="str">
            <v>O&amp;M</v>
          </cell>
          <cell r="B2447" t="str">
            <v>Simas, Antonio A</v>
          </cell>
          <cell r="C2447">
            <v>21735</v>
          </cell>
          <cell r="D2447" t="str">
            <v>21735</v>
          </cell>
          <cell r="E2447" t="str">
            <v>Collections Walth</v>
          </cell>
          <cell r="F2447" t="str">
            <v>Customer Care</v>
          </cell>
          <cell r="G2447" t="str">
            <v>Collections West</v>
          </cell>
          <cell r="H2447" t="str">
            <v>120</v>
          </cell>
          <cell r="I2447" t="str">
            <v>TT</v>
          </cell>
        </row>
        <row r="2448">
          <cell r="A2448" t="str">
            <v>O&amp;M</v>
          </cell>
          <cell r="B2448" t="str">
            <v>Simas, Antonio A</v>
          </cell>
          <cell r="C2448">
            <v>21735</v>
          </cell>
          <cell r="D2448" t="str">
            <v>21735</v>
          </cell>
          <cell r="E2448" t="str">
            <v>Watertown Meter Collections</v>
          </cell>
          <cell r="F2448" t="str">
            <v>Customer Care</v>
          </cell>
          <cell r="G2448" t="str">
            <v>Collections West</v>
          </cell>
          <cell r="H2448" t="str">
            <v>120</v>
          </cell>
          <cell r="I2448" t="str">
            <v>TT</v>
          </cell>
          <cell r="J2448">
            <v>2019.22</v>
          </cell>
          <cell r="K2448">
            <v>942.66</v>
          </cell>
        </row>
        <row r="2449">
          <cell r="A2449" t="str">
            <v>O&amp;M</v>
          </cell>
          <cell r="B2449" t="str">
            <v>Segreve,Mary Louise</v>
          </cell>
          <cell r="C2449">
            <v>21740</v>
          </cell>
          <cell r="D2449" t="str">
            <v>21740</v>
          </cell>
          <cell r="E2449" t="str">
            <v>Cambridge, Somerville Meter Collections</v>
          </cell>
          <cell r="F2449" t="str">
            <v>Customer Care</v>
          </cell>
          <cell r="G2449" t="str">
            <v>Meter Reading Cambridge</v>
          </cell>
          <cell r="H2449" t="str">
            <v>120</v>
          </cell>
          <cell r="I2449" t="str">
            <v>OT</v>
          </cell>
          <cell r="J2449">
            <v>2562</v>
          </cell>
          <cell r="K2449">
            <v>8546</v>
          </cell>
        </row>
        <row r="2450">
          <cell r="A2450" t="str">
            <v>O&amp;M</v>
          </cell>
          <cell r="B2450" t="str">
            <v>Segreve,Mary Louise</v>
          </cell>
          <cell r="C2450">
            <v>21740</v>
          </cell>
          <cell r="D2450" t="str">
            <v>21740</v>
          </cell>
          <cell r="E2450" t="str">
            <v>Meter Reading Camb</v>
          </cell>
          <cell r="F2450" t="str">
            <v>Customer Care</v>
          </cell>
          <cell r="G2450" t="str">
            <v>Meter Reading Cambridge</v>
          </cell>
          <cell r="H2450" t="str">
            <v>120</v>
          </cell>
          <cell r="I2450" t="str">
            <v>OT</v>
          </cell>
          <cell r="L2450">
            <v>5400</v>
          </cell>
        </row>
        <row r="2451">
          <cell r="A2451" t="str">
            <v>O&amp;M</v>
          </cell>
          <cell r="B2451" t="str">
            <v>Segreve,Mary Louise</v>
          </cell>
          <cell r="C2451">
            <v>21745</v>
          </cell>
          <cell r="D2451" t="str">
            <v>21745</v>
          </cell>
          <cell r="E2451" t="str">
            <v>Meter Reading Gas Sb</v>
          </cell>
          <cell r="F2451" t="str">
            <v>Customer Care</v>
          </cell>
          <cell r="G2451" t="str">
            <v>Meter Reading Gas Sb</v>
          </cell>
          <cell r="H2451" t="str">
            <v>120</v>
          </cell>
          <cell r="I2451" t="str">
            <v>BT</v>
          </cell>
          <cell r="L2451">
            <v>106.15</v>
          </cell>
        </row>
        <row r="2452">
          <cell r="A2452" t="str">
            <v>O&amp;M</v>
          </cell>
          <cell r="B2452" t="str">
            <v>Segreve,Mary Louise</v>
          </cell>
          <cell r="C2452">
            <v>21745</v>
          </cell>
          <cell r="D2452" t="str">
            <v>21745</v>
          </cell>
          <cell r="E2452" t="str">
            <v>Southboro Meter Collections</v>
          </cell>
          <cell r="F2452" t="str">
            <v>Customer Care</v>
          </cell>
          <cell r="G2452" t="str">
            <v>Meter Reading Gas Sb</v>
          </cell>
          <cell r="H2452" t="str">
            <v>120</v>
          </cell>
          <cell r="I2452" t="str">
            <v>BT</v>
          </cell>
          <cell r="J2452">
            <v>297.31</v>
          </cell>
          <cell r="K2452">
            <v>369.32</v>
          </cell>
        </row>
        <row r="2453">
          <cell r="A2453" t="str">
            <v>O&amp;M</v>
          </cell>
          <cell r="B2453" t="str">
            <v>Segreve,Mary Louise</v>
          </cell>
          <cell r="C2453">
            <v>21745</v>
          </cell>
          <cell r="D2453" t="str">
            <v>21745</v>
          </cell>
          <cell r="E2453" t="str">
            <v>Meter Reading Gas Sb</v>
          </cell>
          <cell r="F2453" t="str">
            <v>Customer Care</v>
          </cell>
          <cell r="G2453" t="str">
            <v>Meter Reading Gas Sb</v>
          </cell>
          <cell r="H2453" t="str">
            <v>120</v>
          </cell>
          <cell r="I2453" t="str">
            <v>IT</v>
          </cell>
          <cell r="L2453">
            <v>628.5</v>
          </cell>
        </row>
        <row r="2454">
          <cell r="A2454" t="str">
            <v>O&amp;M</v>
          </cell>
          <cell r="B2454" t="str">
            <v>Segreve,Mary Louise</v>
          </cell>
          <cell r="C2454">
            <v>21745</v>
          </cell>
          <cell r="D2454" t="str">
            <v>21745</v>
          </cell>
          <cell r="E2454" t="str">
            <v>Southboro Meter Collections</v>
          </cell>
          <cell r="F2454" t="str">
            <v>Customer Care</v>
          </cell>
          <cell r="G2454" t="str">
            <v>Meter Reading Gas Sb</v>
          </cell>
          <cell r="H2454" t="str">
            <v>120</v>
          </cell>
          <cell r="I2454" t="str">
            <v>IT</v>
          </cell>
          <cell r="J2454">
            <v>0.11</v>
          </cell>
          <cell r="K2454">
            <v>1487.2</v>
          </cell>
        </row>
        <row r="2455">
          <cell r="A2455" t="str">
            <v>O&amp;M</v>
          </cell>
          <cell r="B2455" t="str">
            <v>Segreve,Mary Louise</v>
          </cell>
          <cell r="C2455">
            <v>21745</v>
          </cell>
          <cell r="D2455" t="str">
            <v>21745</v>
          </cell>
          <cell r="E2455" t="str">
            <v>Meter Reading Gas Sb</v>
          </cell>
          <cell r="F2455" t="str">
            <v>Customer Care</v>
          </cell>
          <cell r="G2455" t="str">
            <v>Meter Reading Gas Sb</v>
          </cell>
          <cell r="H2455" t="str">
            <v>120</v>
          </cell>
          <cell r="I2455" t="str">
            <v>LT</v>
          </cell>
          <cell r="L2455">
            <v>303.27</v>
          </cell>
        </row>
        <row r="2456">
          <cell r="A2456" t="str">
            <v>O&amp;M</v>
          </cell>
          <cell r="B2456" t="str">
            <v>Segreve,Mary Louise</v>
          </cell>
          <cell r="C2456">
            <v>21745</v>
          </cell>
          <cell r="D2456" t="str">
            <v>21745</v>
          </cell>
          <cell r="E2456" t="str">
            <v>Southboro Meter Collections</v>
          </cell>
          <cell r="F2456" t="str">
            <v>Customer Care</v>
          </cell>
          <cell r="G2456" t="str">
            <v>Meter Reading Gas Sb</v>
          </cell>
          <cell r="H2456" t="str">
            <v>120</v>
          </cell>
          <cell r="I2456" t="str">
            <v>LT</v>
          </cell>
          <cell r="J2456">
            <v>849.42</v>
          </cell>
          <cell r="K2456">
            <v>993.42</v>
          </cell>
          <cell r="M2456">
            <v>1474307.96</v>
          </cell>
        </row>
        <row r="2457">
          <cell r="A2457" t="str">
            <v>O&amp;M</v>
          </cell>
          <cell r="B2457" t="str">
            <v>Segreve,Mary Louise</v>
          </cell>
          <cell r="C2457">
            <v>21745</v>
          </cell>
          <cell r="D2457" t="str">
            <v>21745</v>
          </cell>
          <cell r="E2457" t="str">
            <v>Meter Reading Gas Sb</v>
          </cell>
          <cell r="F2457" t="str">
            <v>Customer Care</v>
          </cell>
          <cell r="G2457" t="str">
            <v>Meter Reading Gas Sb</v>
          </cell>
          <cell r="H2457" t="str">
            <v>120</v>
          </cell>
          <cell r="I2457" t="str">
            <v>MT</v>
          </cell>
          <cell r="L2457">
            <v>113.18</v>
          </cell>
          <cell r="M2457">
            <v>164.42</v>
          </cell>
        </row>
        <row r="2458">
          <cell r="A2458" t="str">
            <v>O&amp;M</v>
          </cell>
          <cell r="B2458" t="str">
            <v>Segreve,Mary Louise</v>
          </cell>
          <cell r="C2458">
            <v>21745</v>
          </cell>
          <cell r="D2458" t="str">
            <v>21745</v>
          </cell>
          <cell r="E2458" t="str">
            <v>Southboro Meter Collections</v>
          </cell>
          <cell r="F2458" t="str">
            <v>Customer Care</v>
          </cell>
          <cell r="G2458" t="str">
            <v>Meter Reading Gas Sb</v>
          </cell>
          <cell r="H2458" t="str">
            <v>120</v>
          </cell>
          <cell r="I2458" t="str">
            <v>MT</v>
          </cell>
          <cell r="J2458">
            <v>49.31</v>
          </cell>
          <cell r="K2458">
            <v>179.93</v>
          </cell>
        </row>
        <row r="2459">
          <cell r="A2459" t="str">
            <v>O&amp;M</v>
          </cell>
          <cell r="B2459" t="str">
            <v>Segreve,Mary Louise</v>
          </cell>
          <cell r="C2459">
            <v>21745</v>
          </cell>
          <cell r="D2459" t="str">
            <v>21745</v>
          </cell>
          <cell r="E2459" t="str">
            <v>Meter Reading Gas Sb</v>
          </cell>
          <cell r="F2459" t="str">
            <v>Customer Care</v>
          </cell>
          <cell r="G2459" t="str">
            <v>Meter Reading Gas Sb</v>
          </cell>
          <cell r="H2459" t="str">
            <v>120</v>
          </cell>
          <cell r="I2459" t="str">
            <v>OT</v>
          </cell>
          <cell r="L2459">
            <v>1948.65</v>
          </cell>
        </row>
        <row r="2460">
          <cell r="A2460" t="str">
            <v>O&amp;M</v>
          </cell>
          <cell r="B2460" t="str">
            <v>Segreve,Mary Louise</v>
          </cell>
          <cell r="C2460">
            <v>21745</v>
          </cell>
          <cell r="D2460" t="str">
            <v>21745</v>
          </cell>
          <cell r="E2460" t="str">
            <v>Southboro Meter Collections</v>
          </cell>
          <cell r="F2460" t="str">
            <v>Customer Care</v>
          </cell>
          <cell r="G2460" t="str">
            <v>Meter Reading Gas Sb</v>
          </cell>
          <cell r="H2460" t="str">
            <v>120</v>
          </cell>
          <cell r="I2460" t="str">
            <v>OT</v>
          </cell>
          <cell r="J2460">
            <v>11203.36</v>
          </cell>
          <cell r="K2460">
            <v>13507.92</v>
          </cell>
        </row>
        <row r="2461">
          <cell r="A2461" t="str">
            <v>O&amp;M</v>
          </cell>
          <cell r="B2461" t="str">
            <v>Segreve,Mary Louise</v>
          </cell>
          <cell r="C2461">
            <v>21745</v>
          </cell>
          <cell r="D2461" t="str">
            <v>21745</v>
          </cell>
          <cell r="E2461" t="str">
            <v>Meter Reading Gas Sb</v>
          </cell>
          <cell r="F2461" t="str">
            <v>Customer Care</v>
          </cell>
          <cell r="G2461" t="str">
            <v>Meter Reading Gas Sb</v>
          </cell>
          <cell r="H2461" t="str">
            <v>120</v>
          </cell>
          <cell r="I2461" t="str">
            <v>TT</v>
          </cell>
          <cell r="L2461">
            <v>673.26</v>
          </cell>
        </row>
        <row r="2462">
          <cell r="A2462" t="str">
            <v>O&amp;M</v>
          </cell>
          <cell r="B2462" t="str">
            <v>Segreve,Mary Louise</v>
          </cell>
          <cell r="C2462">
            <v>21745</v>
          </cell>
          <cell r="D2462" t="str">
            <v>21745</v>
          </cell>
          <cell r="E2462" t="str">
            <v>Southboro Meter Collections</v>
          </cell>
          <cell r="F2462" t="str">
            <v>Customer Care</v>
          </cell>
          <cell r="G2462" t="str">
            <v>Meter Reading Gas Sb</v>
          </cell>
          <cell r="H2462" t="str">
            <v>120</v>
          </cell>
          <cell r="I2462" t="str">
            <v>TT</v>
          </cell>
          <cell r="K2462">
            <v>994.4</v>
          </cell>
        </row>
        <row r="2463">
          <cell r="A2463" t="str">
            <v>O&amp;M</v>
          </cell>
          <cell r="B2463" t="str">
            <v>Segreve,Mary Louise</v>
          </cell>
          <cell r="C2463">
            <v>21746</v>
          </cell>
          <cell r="D2463" t="str">
            <v>21746</v>
          </cell>
          <cell r="E2463" t="str">
            <v>Framingham Meter Collections</v>
          </cell>
          <cell r="F2463" t="str">
            <v>Customer Care</v>
          </cell>
          <cell r="G2463" t="str">
            <v>Meter Reading Elect Sb</v>
          </cell>
          <cell r="H2463" t="str">
            <v>120</v>
          </cell>
          <cell r="I2463" t="str">
            <v>BT</v>
          </cell>
          <cell r="J2463">
            <v>114873.08</v>
          </cell>
          <cell r="K2463">
            <v>102532.46</v>
          </cell>
        </row>
        <row r="2464">
          <cell r="A2464" t="str">
            <v>O&amp;M</v>
          </cell>
          <cell r="B2464" t="str">
            <v>Segreve,Mary Louise</v>
          </cell>
          <cell r="C2464">
            <v>21746</v>
          </cell>
          <cell r="D2464" t="str">
            <v>21746</v>
          </cell>
          <cell r="E2464" t="str">
            <v>Meter Reading Elect Sb</v>
          </cell>
          <cell r="F2464" t="str">
            <v>Customer Care</v>
          </cell>
          <cell r="G2464" t="str">
            <v>Meter Reading Elect Sb</v>
          </cell>
          <cell r="H2464" t="str">
            <v>120</v>
          </cell>
          <cell r="I2464" t="str">
            <v>BT</v>
          </cell>
        </row>
        <row r="2465">
          <cell r="A2465" t="str">
            <v>O&amp;M</v>
          </cell>
          <cell r="B2465" t="str">
            <v>Segreve,Mary Louise</v>
          </cell>
          <cell r="C2465">
            <v>21746</v>
          </cell>
          <cell r="D2465" t="str">
            <v>21746</v>
          </cell>
          <cell r="E2465" t="str">
            <v>Framingham Meter Collections</v>
          </cell>
          <cell r="F2465" t="str">
            <v>Customer Care</v>
          </cell>
          <cell r="G2465" t="str">
            <v>Meter Reading Elect Sb</v>
          </cell>
          <cell r="H2465" t="str">
            <v>120</v>
          </cell>
          <cell r="I2465" t="str">
            <v>IT</v>
          </cell>
          <cell r="J2465">
            <v>4931.1400000000003</v>
          </cell>
          <cell r="K2465">
            <v>9887.3700000000008</v>
          </cell>
        </row>
        <row r="2466">
          <cell r="A2466" t="str">
            <v>O&amp;M</v>
          </cell>
          <cell r="B2466" t="str">
            <v>Segreve,Mary Louise</v>
          </cell>
          <cell r="C2466">
            <v>21746</v>
          </cell>
          <cell r="D2466" t="str">
            <v>21746</v>
          </cell>
          <cell r="E2466" t="str">
            <v>Meter Reading Elect Sb</v>
          </cell>
          <cell r="F2466" t="str">
            <v>Customer Care</v>
          </cell>
          <cell r="G2466" t="str">
            <v>Meter Reading Elect Sb</v>
          </cell>
          <cell r="H2466" t="str">
            <v>120</v>
          </cell>
          <cell r="I2466" t="str">
            <v>IT</v>
          </cell>
          <cell r="L2466">
            <v>16639.189999999999</v>
          </cell>
        </row>
        <row r="2467">
          <cell r="A2467" t="str">
            <v>O&amp;M</v>
          </cell>
          <cell r="B2467" t="str">
            <v>Segreve,Mary Louise</v>
          </cell>
          <cell r="C2467">
            <v>21746</v>
          </cell>
          <cell r="D2467" t="str">
            <v>21746</v>
          </cell>
          <cell r="E2467" t="str">
            <v>Framingham Meter Collections</v>
          </cell>
          <cell r="F2467" t="str">
            <v>Customer Care</v>
          </cell>
          <cell r="G2467" t="str">
            <v>Meter Reading Elect Sb</v>
          </cell>
          <cell r="H2467" t="str">
            <v>120</v>
          </cell>
          <cell r="I2467" t="str">
            <v>LT</v>
          </cell>
          <cell r="J2467">
            <v>323617.40999999997</v>
          </cell>
          <cell r="K2467">
            <v>291603.51</v>
          </cell>
          <cell r="M2467">
            <v>792528.43</v>
          </cell>
        </row>
        <row r="2468">
          <cell r="A2468" t="str">
            <v>O&amp;M</v>
          </cell>
          <cell r="B2468" t="str">
            <v>Segreve,Mary Louise</v>
          </cell>
          <cell r="C2468">
            <v>21746</v>
          </cell>
          <cell r="D2468" t="str">
            <v>21746</v>
          </cell>
          <cell r="E2468" t="str">
            <v>Meter Reading Elect Sb</v>
          </cell>
          <cell r="F2468" t="str">
            <v>Customer Care</v>
          </cell>
          <cell r="G2468" t="str">
            <v>Meter Reading Elect Sb</v>
          </cell>
          <cell r="H2468" t="str">
            <v>120</v>
          </cell>
          <cell r="I2468" t="str">
            <v>LT</v>
          </cell>
          <cell r="M2468">
            <v>2001307.39</v>
          </cell>
        </row>
        <row r="2469">
          <cell r="A2469" t="str">
            <v>O&amp;M</v>
          </cell>
          <cell r="B2469" t="str">
            <v>Segreve,Mary Louise</v>
          </cell>
          <cell r="C2469">
            <v>21746</v>
          </cell>
          <cell r="D2469" t="str">
            <v>21746</v>
          </cell>
          <cell r="E2469" t="str">
            <v>Framingham Meter Collections</v>
          </cell>
          <cell r="F2469" t="str">
            <v>Customer Care</v>
          </cell>
          <cell r="G2469" t="str">
            <v>Meter Reading Elect Sb</v>
          </cell>
          <cell r="H2469" t="str">
            <v>120</v>
          </cell>
          <cell r="I2469" t="str">
            <v>MT</v>
          </cell>
          <cell r="J2469">
            <v>4607.4399999999996</v>
          </cell>
          <cell r="K2469">
            <v>532.41999999999996</v>
          </cell>
        </row>
        <row r="2470">
          <cell r="A2470" t="str">
            <v>O&amp;M</v>
          </cell>
          <cell r="B2470" t="str">
            <v>Segreve,Mary Louise</v>
          </cell>
          <cell r="C2470">
            <v>21746</v>
          </cell>
          <cell r="D2470" t="str">
            <v>21746</v>
          </cell>
          <cell r="E2470" t="str">
            <v>Meter Reading Elect Sb</v>
          </cell>
          <cell r="F2470" t="str">
            <v>Customer Care</v>
          </cell>
          <cell r="G2470" t="str">
            <v>Meter Reading Elect Sb</v>
          </cell>
          <cell r="H2470" t="str">
            <v>120</v>
          </cell>
          <cell r="I2470" t="str">
            <v>MT</v>
          </cell>
          <cell r="L2470">
            <v>2520.77</v>
          </cell>
        </row>
        <row r="2471">
          <cell r="A2471" t="str">
            <v>O&amp;M</v>
          </cell>
          <cell r="B2471" t="str">
            <v>Segreve,Mary Louise</v>
          </cell>
          <cell r="C2471">
            <v>21746</v>
          </cell>
          <cell r="D2471" t="str">
            <v>21746</v>
          </cell>
          <cell r="E2471" t="str">
            <v>Framingham Meter Collections</v>
          </cell>
          <cell r="F2471" t="str">
            <v>Customer Care</v>
          </cell>
          <cell r="G2471" t="str">
            <v>Meter Reading Elect Sb</v>
          </cell>
          <cell r="H2471" t="str">
            <v>120</v>
          </cell>
          <cell r="I2471" t="str">
            <v>OT</v>
          </cell>
          <cell r="J2471">
            <v>66946.37</v>
          </cell>
          <cell r="K2471">
            <v>92637.24</v>
          </cell>
        </row>
        <row r="2472">
          <cell r="A2472" t="str">
            <v>O&amp;M</v>
          </cell>
          <cell r="B2472" t="str">
            <v>Segreve,Mary Louise</v>
          </cell>
          <cell r="C2472">
            <v>21746</v>
          </cell>
          <cell r="D2472" t="str">
            <v>21746</v>
          </cell>
          <cell r="E2472" t="str">
            <v>Meter Reading Elect Sb</v>
          </cell>
          <cell r="F2472" t="str">
            <v>Customer Care</v>
          </cell>
          <cell r="G2472" t="str">
            <v>Meter Reading Elect Sb</v>
          </cell>
          <cell r="H2472" t="str">
            <v>120</v>
          </cell>
          <cell r="I2472" t="str">
            <v>OT</v>
          </cell>
          <cell r="L2472">
            <v>143078.45000000001</v>
          </cell>
        </row>
        <row r="2473">
          <cell r="A2473" t="str">
            <v>O&amp;M</v>
          </cell>
          <cell r="B2473" t="str">
            <v>Segreve,Mary Louise</v>
          </cell>
          <cell r="C2473">
            <v>21746</v>
          </cell>
          <cell r="D2473" t="str">
            <v>21746</v>
          </cell>
          <cell r="E2473" t="str">
            <v>Framingham Meter Collections</v>
          </cell>
          <cell r="F2473" t="str">
            <v>Customer Care</v>
          </cell>
          <cell r="G2473" t="str">
            <v>Meter Reading Elect Sb</v>
          </cell>
          <cell r="H2473" t="str">
            <v>120</v>
          </cell>
          <cell r="I2473" t="str">
            <v>TT</v>
          </cell>
          <cell r="J2473">
            <v>36834</v>
          </cell>
          <cell r="K2473">
            <v>40211.599999999999</v>
          </cell>
        </row>
        <row r="2474">
          <cell r="A2474" t="str">
            <v>O&amp;M</v>
          </cell>
          <cell r="B2474" t="str">
            <v>Segreve,Mary Louise</v>
          </cell>
          <cell r="C2474">
            <v>21746</v>
          </cell>
          <cell r="D2474" t="str">
            <v>21746</v>
          </cell>
          <cell r="E2474" t="str">
            <v>Meter Reading Elect Sb</v>
          </cell>
          <cell r="F2474" t="str">
            <v>Customer Care</v>
          </cell>
          <cell r="G2474" t="str">
            <v>Meter Reading Elect Sb</v>
          </cell>
          <cell r="H2474" t="str">
            <v>120</v>
          </cell>
          <cell r="I2474" t="str">
            <v>TT</v>
          </cell>
          <cell r="L2474">
            <v>200.64</v>
          </cell>
        </row>
        <row r="2475">
          <cell r="A2475" t="str">
            <v>O&amp;M</v>
          </cell>
          <cell r="B2475" t="str">
            <v>Segreve,Mary Louise</v>
          </cell>
          <cell r="C2475">
            <v>21750</v>
          </cell>
          <cell r="D2475" t="str">
            <v>21750</v>
          </cell>
          <cell r="E2475" t="str">
            <v>Plymouth Meter Collections</v>
          </cell>
          <cell r="F2475" t="str">
            <v>Customer Care</v>
          </cell>
          <cell r="G2475" t="str">
            <v>Meter Reading Plymouth</v>
          </cell>
          <cell r="H2475" t="str">
            <v>120</v>
          </cell>
          <cell r="I2475" t="str">
            <v>BT</v>
          </cell>
          <cell r="J2475">
            <v>8669.77</v>
          </cell>
          <cell r="K2475">
            <v>8179.17</v>
          </cell>
        </row>
        <row r="2476">
          <cell r="A2476" t="str">
            <v>O&amp;M</v>
          </cell>
          <cell r="B2476" t="str">
            <v>Segreve,Mary Louise</v>
          </cell>
          <cell r="C2476">
            <v>21750</v>
          </cell>
          <cell r="D2476" t="str">
            <v>21750</v>
          </cell>
          <cell r="E2476" t="str">
            <v>Meter Reading Plymouth</v>
          </cell>
          <cell r="F2476" t="str">
            <v>Customer Care</v>
          </cell>
          <cell r="G2476" t="str">
            <v>Meter Reading Plymouth</v>
          </cell>
          <cell r="H2476" t="str">
            <v>120</v>
          </cell>
          <cell r="I2476" t="str">
            <v>IT</v>
          </cell>
          <cell r="L2476">
            <v>4282.54</v>
          </cell>
        </row>
        <row r="2477">
          <cell r="A2477" t="str">
            <v>O&amp;M</v>
          </cell>
          <cell r="B2477" t="str">
            <v>Segreve,Mary Louise</v>
          </cell>
          <cell r="C2477">
            <v>21750</v>
          </cell>
          <cell r="D2477" t="str">
            <v>21750</v>
          </cell>
          <cell r="E2477" t="str">
            <v>Plymouth Meter Collections</v>
          </cell>
          <cell r="F2477" t="str">
            <v>Customer Care</v>
          </cell>
          <cell r="G2477" t="str">
            <v>Meter Reading Plymouth</v>
          </cell>
          <cell r="H2477" t="str">
            <v>120</v>
          </cell>
          <cell r="I2477" t="str">
            <v>IT</v>
          </cell>
          <cell r="J2477">
            <v>4130.71</v>
          </cell>
          <cell r="K2477">
            <v>4817.1000000000004</v>
          </cell>
          <cell r="M2477">
            <v>444655.05</v>
          </cell>
        </row>
        <row r="2478">
          <cell r="A2478" t="str">
            <v>O&amp;M</v>
          </cell>
          <cell r="B2478" t="str">
            <v>Segreve,Mary Louise</v>
          </cell>
          <cell r="C2478">
            <v>21750</v>
          </cell>
          <cell r="D2478" t="str">
            <v>21750</v>
          </cell>
          <cell r="E2478" t="str">
            <v>Plymouth Meter Collections</v>
          </cell>
          <cell r="F2478" t="str">
            <v>Customer Care</v>
          </cell>
          <cell r="G2478" t="str">
            <v>Meter Reading Plymouth</v>
          </cell>
          <cell r="H2478" t="str">
            <v>120</v>
          </cell>
          <cell r="I2478" t="str">
            <v>LT</v>
          </cell>
          <cell r="J2478">
            <v>24567.11</v>
          </cell>
          <cell r="K2478">
            <v>22875.32</v>
          </cell>
          <cell r="M2478">
            <v>307520.34000000003</v>
          </cell>
        </row>
        <row r="2479">
          <cell r="A2479" t="str">
            <v>O&amp;M</v>
          </cell>
          <cell r="B2479" t="str">
            <v>Segreve,Mary Louise</v>
          </cell>
          <cell r="C2479">
            <v>21750</v>
          </cell>
          <cell r="D2479" t="str">
            <v>21750</v>
          </cell>
          <cell r="E2479" t="str">
            <v>Meter Reading Plymouth</v>
          </cell>
          <cell r="F2479" t="str">
            <v>Customer Care</v>
          </cell>
          <cell r="G2479" t="str">
            <v>Meter Reading Plymouth</v>
          </cell>
          <cell r="H2479" t="str">
            <v>120</v>
          </cell>
          <cell r="I2479" t="str">
            <v>OT</v>
          </cell>
          <cell r="L2479">
            <v>0</v>
          </cell>
          <cell r="M2479">
            <v>3161.73</v>
          </cell>
        </row>
        <row r="2480">
          <cell r="A2480" t="str">
            <v>O&amp;M</v>
          </cell>
          <cell r="B2480" t="str">
            <v>Segreve,Mary Louise</v>
          </cell>
          <cell r="C2480">
            <v>21750</v>
          </cell>
          <cell r="D2480" t="str">
            <v>21750</v>
          </cell>
          <cell r="E2480" t="str">
            <v>Plymouth Meter Collections</v>
          </cell>
          <cell r="F2480" t="str">
            <v>Customer Care</v>
          </cell>
          <cell r="G2480" t="str">
            <v>Meter Reading Plymouth</v>
          </cell>
          <cell r="H2480" t="str">
            <v>120</v>
          </cell>
          <cell r="I2480" t="str">
            <v>OT</v>
          </cell>
          <cell r="K2480">
            <v>275</v>
          </cell>
        </row>
        <row r="2481">
          <cell r="A2481" t="str">
            <v>O&amp;M</v>
          </cell>
          <cell r="B2481" t="str">
            <v>Segreve,Mary Louise</v>
          </cell>
          <cell r="C2481">
            <v>21755</v>
          </cell>
          <cell r="D2481" t="str">
            <v>21755</v>
          </cell>
          <cell r="E2481" t="str">
            <v>Meter Reading New Bedford</v>
          </cell>
          <cell r="F2481" t="str">
            <v>Customer Care</v>
          </cell>
          <cell r="G2481" t="str">
            <v>Meter Reading New Bedford</v>
          </cell>
          <cell r="H2481" t="str">
            <v>120</v>
          </cell>
          <cell r="I2481" t="str">
            <v>IT</v>
          </cell>
          <cell r="L2481">
            <v>2278.89</v>
          </cell>
          <cell r="M2481">
            <v>702784.91</v>
          </cell>
        </row>
        <row r="2482">
          <cell r="A2482" t="str">
            <v>O&amp;M</v>
          </cell>
          <cell r="B2482" t="str">
            <v>Segreve,Mary Louise</v>
          </cell>
          <cell r="C2482">
            <v>21755</v>
          </cell>
          <cell r="D2482" t="str">
            <v>21755</v>
          </cell>
          <cell r="E2482" t="str">
            <v>New Bedford Meter Collections</v>
          </cell>
          <cell r="F2482" t="str">
            <v>Customer Care</v>
          </cell>
          <cell r="G2482" t="str">
            <v>Meter Reading New Bedford</v>
          </cell>
          <cell r="H2482" t="str">
            <v>120</v>
          </cell>
          <cell r="I2482" t="str">
            <v>IT</v>
          </cell>
          <cell r="K2482">
            <v>1095</v>
          </cell>
          <cell r="M2482">
            <v>604454.77</v>
          </cell>
        </row>
        <row r="2483">
          <cell r="A2483" t="str">
            <v>O&amp;M</v>
          </cell>
          <cell r="B2483" t="str">
            <v>Segreve,Mary Louise</v>
          </cell>
          <cell r="C2483">
            <v>21755</v>
          </cell>
          <cell r="D2483" t="str">
            <v>21755</v>
          </cell>
          <cell r="E2483" t="str">
            <v>Meter Reading New Bedford</v>
          </cell>
          <cell r="F2483" t="str">
            <v>Customer Care</v>
          </cell>
          <cell r="G2483" t="str">
            <v>Meter Reading New Bedford</v>
          </cell>
          <cell r="H2483" t="str">
            <v>120</v>
          </cell>
          <cell r="I2483" t="str">
            <v>OT</v>
          </cell>
          <cell r="L2483">
            <v>0</v>
          </cell>
        </row>
        <row r="2484">
          <cell r="A2484" t="str">
            <v>O&amp;M</v>
          </cell>
          <cell r="B2484" t="str">
            <v>Segreve,Mary Louise</v>
          </cell>
          <cell r="C2484">
            <v>21760</v>
          </cell>
          <cell r="D2484" t="str">
            <v>21760</v>
          </cell>
          <cell r="E2484" t="str">
            <v>Cape Cod Meter Collections</v>
          </cell>
          <cell r="F2484" t="str">
            <v>Customer Care</v>
          </cell>
          <cell r="G2484" t="str">
            <v>Meter Reading Cape &amp; Vineyard</v>
          </cell>
          <cell r="H2484" t="str">
            <v>120</v>
          </cell>
          <cell r="I2484" t="str">
            <v>BT</v>
          </cell>
          <cell r="J2484">
            <v>10891.12</v>
          </cell>
          <cell r="K2484">
            <v>63190.22</v>
          </cell>
        </row>
        <row r="2485">
          <cell r="A2485" t="str">
            <v>O&amp;M</v>
          </cell>
          <cell r="B2485" t="str">
            <v>Segreve,Mary Louise</v>
          </cell>
          <cell r="C2485">
            <v>21760</v>
          </cell>
          <cell r="D2485" t="str">
            <v>21760</v>
          </cell>
          <cell r="E2485" t="str">
            <v>Meter Reading Cape &amp; Vineyard</v>
          </cell>
          <cell r="F2485" t="str">
            <v>Customer Care</v>
          </cell>
          <cell r="G2485" t="str">
            <v>Meter Reading Cape &amp; Vineyard</v>
          </cell>
          <cell r="H2485" t="str">
            <v>120</v>
          </cell>
          <cell r="I2485" t="str">
            <v>BT</v>
          </cell>
          <cell r="L2485">
            <v>207147.15</v>
          </cell>
        </row>
        <row r="2486">
          <cell r="A2486" t="str">
            <v>O&amp;M</v>
          </cell>
          <cell r="B2486" t="str">
            <v>Segreve,Mary Louise</v>
          </cell>
          <cell r="C2486">
            <v>21760</v>
          </cell>
          <cell r="D2486" t="str">
            <v>21760</v>
          </cell>
          <cell r="E2486" t="str">
            <v>Cape Cod Meter Collections</v>
          </cell>
          <cell r="F2486" t="str">
            <v>Customer Care</v>
          </cell>
          <cell r="G2486" t="str">
            <v>Meter Reading Cape &amp; Vineyard</v>
          </cell>
          <cell r="H2486" t="str">
            <v>120</v>
          </cell>
          <cell r="I2486" t="str">
            <v>IT</v>
          </cell>
          <cell r="J2486">
            <v>228.98</v>
          </cell>
          <cell r="K2486">
            <v>71.8</v>
          </cell>
          <cell r="M2486">
            <v>49.07</v>
          </cell>
        </row>
        <row r="2487">
          <cell r="A2487" t="str">
            <v>O&amp;M</v>
          </cell>
          <cell r="B2487" t="str">
            <v>Segreve,Mary Louise</v>
          </cell>
          <cell r="C2487">
            <v>21760</v>
          </cell>
          <cell r="D2487" t="str">
            <v>21760</v>
          </cell>
          <cell r="E2487" t="str">
            <v>Meter Reading Cape &amp; Vineyard</v>
          </cell>
          <cell r="F2487" t="str">
            <v>Customer Care</v>
          </cell>
          <cell r="G2487" t="str">
            <v>Meter Reading Cape &amp; Vineyard</v>
          </cell>
          <cell r="H2487" t="str">
            <v>120</v>
          </cell>
          <cell r="I2487" t="str">
            <v>IT</v>
          </cell>
          <cell r="L2487">
            <v>132.47</v>
          </cell>
          <cell r="M2487">
            <v>166848.57999999999</v>
          </cell>
        </row>
        <row r="2488">
          <cell r="A2488" t="str">
            <v>O&amp;M</v>
          </cell>
          <cell r="B2488" t="str">
            <v>Segreve,Mary Louise</v>
          </cell>
          <cell r="C2488">
            <v>21760</v>
          </cell>
          <cell r="D2488" t="str">
            <v>21760</v>
          </cell>
          <cell r="E2488" t="str">
            <v>Cape Cod Meter Collections</v>
          </cell>
          <cell r="F2488" t="str">
            <v>Customer Care</v>
          </cell>
          <cell r="G2488" t="str">
            <v>Meter Reading Cape &amp; Vineyard</v>
          </cell>
          <cell r="H2488" t="str">
            <v>120</v>
          </cell>
          <cell r="I2488" t="str">
            <v>LT</v>
          </cell>
          <cell r="J2488">
            <v>30901.19</v>
          </cell>
          <cell r="K2488">
            <v>188683.22</v>
          </cell>
          <cell r="M2488">
            <v>594697.81000000006</v>
          </cell>
        </row>
        <row r="2489">
          <cell r="A2489" t="str">
            <v>O&amp;M</v>
          </cell>
          <cell r="B2489" t="str">
            <v>Segreve,Mary Louise</v>
          </cell>
          <cell r="C2489">
            <v>21760</v>
          </cell>
          <cell r="D2489" t="str">
            <v>21760</v>
          </cell>
          <cell r="E2489" t="str">
            <v>Meter Reading Cape &amp; Vineyard</v>
          </cell>
          <cell r="F2489" t="str">
            <v>Customer Care</v>
          </cell>
          <cell r="G2489" t="str">
            <v>Meter Reading Cape &amp; Vineyard</v>
          </cell>
          <cell r="H2489" t="str">
            <v>120</v>
          </cell>
          <cell r="I2489" t="str">
            <v>LT</v>
          </cell>
          <cell r="L2489">
            <v>599996.67000000004</v>
          </cell>
          <cell r="M2489">
            <v>473378.18</v>
          </cell>
        </row>
        <row r="2490">
          <cell r="A2490" t="str">
            <v>O&amp;M</v>
          </cell>
          <cell r="B2490" t="str">
            <v>Segreve,Mary Louise</v>
          </cell>
          <cell r="C2490">
            <v>21760</v>
          </cell>
          <cell r="D2490" t="str">
            <v>21760</v>
          </cell>
          <cell r="E2490" t="str">
            <v>Cape Cod Meter Collections</v>
          </cell>
          <cell r="F2490" t="str">
            <v>Customer Care</v>
          </cell>
          <cell r="G2490" t="str">
            <v>Meter Reading Cape &amp; Vineyard</v>
          </cell>
          <cell r="H2490" t="str">
            <v>120</v>
          </cell>
          <cell r="I2490" t="str">
            <v>OT</v>
          </cell>
          <cell r="J2490">
            <v>246.89</v>
          </cell>
          <cell r="K2490">
            <v>1371.39</v>
          </cell>
          <cell r="M2490">
            <v>4245.46</v>
          </cell>
        </row>
        <row r="2491">
          <cell r="A2491" t="str">
            <v>O&amp;M</v>
          </cell>
          <cell r="B2491" t="str">
            <v>Segreve,Mary Louise</v>
          </cell>
          <cell r="C2491">
            <v>21760</v>
          </cell>
          <cell r="D2491" t="str">
            <v>21760</v>
          </cell>
          <cell r="E2491" t="str">
            <v>Meter Reading Cape &amp; Vineyard</v>
          </cell>
          <cell r="F2491" t="str">
            <v>Customer Care</v>
          </cell>
          <cell r="G2491" t="str">
            <v>Meter Reading Cape &amp; Vineyard</v>
          </cell>
          <cell r="H2491" t="str">
            <v>120</v>
          </cell>
          <cell r="I2491" t="str">
            <v>OT</v>
          </cell>
          <cell r="L2491">
            <v>6389.32</v>
          </cell>
        </row>
        <row r="2492">
          <cell r="A2492" t="str">
            <v>O&amp;M</v>
          </cell>
          <cell r="B2492" t="str">
            <v>Segreve,Mary Louise</v>
          </cell>
          <cell r="C2492">
            <v>21760</v>
          </cell>
          <cell r="D2492" t="str">
            <v>21760</v>
          </cell>
          <cell r="E2492" t="str">
            <v>Cape Cod Meter Collections</v>
          </cell>
          <cell r="F2492" t="str">
            <v>Customer Care</v>
          </cell>
          <cell r="G2492" t="str">
            <v>Meter Reading Cape &amp; Vineyard</v>
          </cell>
          <cell r="H2492" t="str">
            <v>120</v>
          </cell>
          <cell r="I2492" t="str">
            <v>TT</v>
          </cell>
          <cell r="K2492">
            <v>40840</v>
          </cell>
        </row>
        <row r="2493">
          <cell r="A2493" t="str">
            <v>O&amp;M</v>
          </cell>
          <cell r="B2493" t="str">
            <v>Segreve,Mary Louise</v>
          </cell>
          <cell r="C2493">
            <v>21760</v>
          </cell>
          <cell r="D2493" t="str">
            <v>21760</v>
          </cell>
          <cell r="E2493" t="str">
            <v>Meter Reading Cape &amp; Vineyard</v>
          </cell>
          <cell r="F2493" t="str">
            <v>Customer Care</v>
          </cell>
          <cell r="G2493" t="str">
            <v>Meter Reading Cape &amp; Vineyard</v>
          </cell>
          <cell r="H2493" t="str">
            <v>120</v>
          </cell>
          <cell r="I2493" t="str">
            <v>TT</v>
          </cell>
          <cell r="L2493">
            <v>127160.21</v>
          </cell>
        </row>
        <row r="2494">
          <cell r="A2494" t="str">
            <v>O&amp;M</v>
          </cell>
          <cell r="B2494" t="str">
            <v>Segreve,Mary Louise</v>
          </cell>
          <cell r="C2494">
            <v>21765</v>
          </cell>
          <cell r="D2494" t="str">
            <v>21765</v>
          </cell>
          <cell r="E2494" t="str">
            <v>Meter Readinh Walth</v>
          </cell>
          <cell r="F2494" t="str">
            <v>Customer Care</v>
          </cell>
          <cell r="G2494" t="str">
            <v>Meter Reading Waltham</v>
          </cell>
          <cell r="H2494" t="str">
            <v>120</v>
          </cell>
          <cell r="I2494" t="str">
            <v>BT</v>
          </cell>
          <cell r="L2494">
            <v>54362.85</v>
          </cell>
          <cell r="M2494">
            <v>584275.93999999994</v>
          </cell>
        </row>
        <row r="2495">
          <cell r="A2495" t="str">
            <v>O&amp;M</v>
          </cell>
          <cell r="B2495" t="str">
            <v>Segreve,Mary Louise</v>
          </cell>
          <cell r="C2495">
            <v>21765</v>
          </cell>
          <cell r="D2495" t="str">
            <v>21765</v>
          </cell>
          <cell r="E2495" t="str">
            <v>Waltham Meter Collection</v>
          </cell>
          <cell r="F2495" t="str">
            <v>Customer Care</v>
          </cell>
          <cell r="G2495" t="str">
            <v>Meter Reading Waltham</v>
          </cell>
          <cell r="H2495" t="str">
            <v>120</v>
          </cell>
          <cell r="I2495" t="str">
            <v>BT</v>
          </cell>
          <cell r="J2495">
            <v>148248.46</v>
          </cell>
          <cell r="K2495">
            <v>135111.31</v>
          </cell>
          <cell r="M2495">
            <v>108842.29</v>
          </cell>
        </row>
        <row r="2496">
          <cell r="A2496" t="str">
            <v>O&amp;M</v>
          </cell>
          <cell r="B2496" t="str">
            <v>Segreve,Mary Louise</v>
          </cell>
          <cell r="C2496">
            <v>21765</v>
          </cell>
          <cell r="D2496" t="str">
            <v>21765</v>
          </cell>
          <cell r="E2496" t="str">
            <v>Meter Readinh Walth</v>
          </cell>
          <cell r="F2496" t="str">
            <v>Customer Care</v>
          </cell>
          <cell r="G2496" t="str">
            <v>Meter Reading Waltham</v>
          </cell>
          <cell r="H2496" t="str">
            <v>120</v>
          </cell>
          <cell r="I2496" t="str">
            <v>IT</v>
          </cell>
          <cell r="L2496">
            <v>2968.43</v>
          </cell>
          <cell r="M2496">
            <v>27287.99</v>
          </cell>
        </row>
        <row r="2497">
          <cell r="A2497" t="str">
            <v>O&amp;M</v>
          </cell>
          <cell r="B2497" t="str">
            <v>Segreve,Mary Louise</v>
          </cell>
          <cell r="C2497">
            <v>21765</v>
          </cell>
          <cell r="D2497" t="str">
            <v>21765</v>
          </cell>
          <cell r="E2497" t="str">
            <v>Waltham Meter Collection</v>
          </cell>
          <cell r="F2497" t="str">
            <v>Customer Care</v>
          </cell>
          <cell r="G2497" t="str">
            <v>Meter Reading Waltham</v>
          </cell>
          <cell r="H2497" t="str">
            <v>120</v>
          </cell>
          <cell r="I2497" t="str">
            <v>IT</v>
          </cell>
          <cell r="J2497">
            <v>10334.98</v>
          </cell>
          <cell r="K2497">
            <v>12114.68</v>
          </cell>
          <cell r="M2497">
            <v>814898.34</v>
          </cell>
        </row>
        <row r="2498">
          <cell r="A2498" t="str">
            <v>O&amp;M</v>
          </cell>
          <cell r="B2498" t="str">
            <v>Segreve,Mary Louise</v>
          </cell>
          <cell r="C2498">
            <v>21765</v>
          </cell>
          <cell r="D2498" t="str">
            <v>21765</v>
          </cell>
          <cell r="E2498" t="str">
            <v>Meter Readinh Walth</v>
          </cell>
          <cell r="F2498" t="str">
            <v>Customer Care</v>
          </cell>
          <cell r="G2498" t="str">
            <v>Meter Reading Waltham</v>
          </cell>
          <cell r="H2498" t="str">
            <v>120</v>
          </cell>
          <cell r="I2498" t="str">
            <v>LT</v>
          </cell>
          <cell r="L2498">
            <v>147413.84</v>
          </cell>
        </row>
        <row r="2499">
          <cell r="A2499" t="str">
            <v>O&amp;M</v>
          </cell>
          <cell r="B2499" t="str">
            <v>Segreve,Mary Louise</v>
          </cell>
          <cell r="C2499">
            <v>21765</v>
          </cell>
          <cell r="D2499" t="str">
            <v>21765</v>
          </cell>
          <cell r="E2499" t="str">
            <v>Waltham Meter Collection</v>
          </cell>
          <cell r="F2499" t="str">
            <v>Customer Care</v>
          </cell>
          <cell r="G2499" t="str">
            <v>Meter Reading Waltham</v>
          </cell>
          <cell r="H2499" t="str">
            <v>120</v>
          </cell>
          <cell r="I2499" t="str">
            <v>LT</v>
          </cell>
          <cell r="J2499">
            <v>417050.94</v>
          </cell>
          <cell r="K2499">
            <v>384764.69</v>
          </cell>
        </row>
        <row r="2500">
          <cell r="A2500" t="str">
            <v>O&amp;M</v>
          </cell>
          <cell r="B2500" t="str">
            <v>Segreve,Mary Louise</v>
          </cell>
          <cell r="C2500">
            <v>21765</v>
          </cell>
          <cell r="D2500" t="str">
            <v>21765</v>
          </cell>
          <cell r="E2500" t="str">
            <v>Meter Readinh Walth</v>
          </cell>
          <cell r="F2500" t="str">
            <v>Customer Care</v>
          </cell>
          <cell r="G2500" t="str">
            <v>Meter Reading Waltham</v>
          </cell>
          <cell r="H2500" t="str">
            <v>120</v>
          </cell>
          <cell r="I2500" t="str">
            <v>MT</v>
          </cell>
          <cell r="L2500">
            <v>148.63999999999999</v>
          </cell>
        </row>
        <row r="2501">
          <cell r="A2501" t="str">
            <v>O&amp;M</v>
          </cell>
          <cell r="B2501" t="str">
            <v>Segreve,Mary Louise</v>
          </cell>
          <cell r="C2501">
            <v>21765</v>
          </cell>
          <cell r="D2501" t="str">
            <v>21765</v>
          </cell>
          <cell r="E2501" t="str">
            <v>Waltham Meter Collection</v>
          </cell>
          <cell r="F2501" t="str">
            <v>Customer Care</v>
          </cell>
          <cell r="G2501" t="str">
            <v>Meter Reading Waltham</v>
          </cell>
          <cell r="H2501" t="str">
            <v>120</v>
          </cell>
          <cell r="I2501" t="str">
            <v>MT</v>
          </cell>
          <cell r="J2501">
            <v>24556.66</v>
          </cell>
          <cell r="K2501">
            <v>-24325.98</v>
          </cell>
        </row>
        <row r="2502">
          <cell r="A2502" t="str">
            <v>O&amp;M</v>
          </cell>
          <cell r="B2502" t="str">
            <v>Segreve,Mary Louise</v>
          </cell>
          <cell r="C2502">
            <v>21765</v>
          </cell>
          <cell r="D2502" t="str">
            <v>21765</v>
          </cell>
          <cell r="E2502" t="str">
            <v>Meter Readinh Walth</v>
          </cell>
          <cell r="F2502" t="str">
            <v>Customer Care</v>
          </cell>
          <cell r="G2502" t="str">
            <v>Meter Reading Waltham</v>
          </cell>
          <cell r="H2502" t="str">
            <v>120</v>
          </cell>
          <cell r="I2502" t="str">
            <v>OT</v>
          </cell>
          <cell r="L2502">
            <v>125340.79</v>
          </cell>
          <cell r="M2502">
            <v>475354.41</v>
          </cell>
        </row>
        <row r="2503">
          <cell r="A2503" t="str">
            <v>O&amp;M</v>
          </cell>
          <cell r="B2503" t="str">
            <v>Segreve,Mary Louise</v>
          </cell>
          <cell r="C2503">
            <v>21765</v>
          </cell>
          <cell r="D2503" t="str">
            <v>21765</v>
          </cell>
          <cell r="E2503" t="str">
            <v>Waltham Meter Collection</v>
          </cell>
          <cell r="F2503" t="str">
            <v>Customer Care</v>
          </cell>
          <cell r="G2503" t="str">
            <v>Meter Reading Waltham</v>
          </cell>
          <cell r="H2503" t="str">
            <v>120</v>
          </cell>
          <cell r="I2503" t="str">
            <v>OT</v>
          </cell>
          <cell r="J2503">
            <v>89239</v>
          </cell>
          <cell r="K2503">
            <v>101496.39</v>
          </cell>
        </row>
        <row r="2504">
          <cell r="A2504" t="str">
            <v>O&amp;M</v>
          </cell>
          <cell r="B2504" t="str">
            <v>Segreve,Mary Louise</v>
          </cell>
          <cell r="C2504">
            <v>21765</v>
          </cell>
          <cell r="D2504" t="str">
            <v>21765</v>
          </cell>
          <cell r="E2504" t="str">
            <v>Meter Readinh Walth</v>
          </cell>
          <cell r="F2504" t="str">
            <v>Customer Care</v>
          </cell>
          <cell r="G2504" t="str">
            <v>Meter Reading Waltham</v>
          </cell>
          <cell r="H2504" t="str">
            <v>120</v>
          </cell>
          <cell r="I2504" t="str">
            <v>TT</v>
          </cell>
          <cell r="L2504">
            <v>20106.84</v>
          </cell>
        </row>
        <row r="2505">
          <cell r="A2505" t="str">
            <v>O&amp;M</v>
          </cell>
          <cell r="B2505" t="str">
            <v>Segreve,Mary Louise</v>
          </cell>
          <cell r="C2505">
            <v>21765</v>
          </cell>
          <cell r="D2505" t="str">
            <v>21765</v>
          </cell>
          <cell r="E2505" t="str">
            <v>Waltham Meter Collection</v>
          </cell>
          <cell r="F2505" t="str">
            <v>Customer Care</v>
          </cell>
          <cell r="G2505" t="str">
            <v>Meter Reading Waltham</v>
          </cell>
          <cell r="H2505" t="str">
            <v>120</v>
          </cell>
          <cell r="I2505" t="str">
            <v>TT</v>
          </cell>
          <cell r="J2505">
            <v>42705.02</v>
          </cell>
          <cell r="K2505">
            <v>40154.589999999997</v>
          </cell>
        </row>
        <row r="2506">
          <cell r="A2506" t="str">
            <v>O&amp;M</v>
          </cell>
          <cell r="C2506">
            <v>21820</v>
          </cell>
          <cell r="D2506" t="str">
            <v>21820</v>
          </cell>
          <cell r="E2506" t="str">
            <v>EM - ENERGY MANAGEMENT SYSTEM</v>
          </cell>
          <cell r="H2506" t="str">
            <v>120</v>
          </cell>
          <cell r="I2506" t="str">
            <v>BT</v>
          </cell>
          <cell r="J2506">
            <v>17786.330000000002</v>
          </cell>
          <cell r="M2506">
            <v>636393.29</v>
          </cell>
        </row>
        <row r="2507">
          <cell r="A2507" t="str">
            <v>O&amp;M</v>
          </cell>
          <cell r="C2507">
            <v>21825</v>
          </cell>
          <cell r="D2507" t="str">
            <v>21825</v>
          </cell>
          <cell r="E2507" t="str">
            <v>PS - POWER SYSTEM SERVICES</v>
          </cell>
          <cell r="H2507" t="str">
            <v>120</v>
          </cell>
          <cell r="I2507" t="str">
            <v>BT</v>
          </cell>
          <cell r="J2507">
            <v>8990.5499999999993</v>
          </cell>
          <cell r="K2507">
            <v>0</v>
          </cell>
        </row>
        <row r="2508">
          <cell r="A2508" t="str">
            <v>O&amp;M</v>
          </cell>
          <cell r="C2508">
            <v>21830</v>
          </cell>
          <cell r="D2508" t="str">
            <v>21830</v>
          </cell>
          <cell r="E2508" t="str">
            <v>RB - SPECIAL PROJECT</v>
          </cell>
          <cell r="H2508" t="str">
            <v>120</v>
          </cell>
          <cell r="I2508" t="str">
            <v>BT</v>
          </cell>
          <cell r="K2508">
            <v>18.649999999999999</v>
          </cell>
          <cell r="M2508">
            <v>2364518.5699999998</v>
          </cell>
        </row>
        <row r="2509">
          <cell r="A2509" t="str">
            <v>O&amp;M</v>
          </cell>
          <cell r="C2509">
            <v>21830</v>
          </cell>
          <cell r="D2509" t="str">
            <v>21830</v>
          </cell>
          <cell r="E2509" t="str">
            <v>RB - SPECIAL PROJECT</v>
          </cell>
          <cell r="H2509" t="str">
            <v>120</v>
          </cell>
          <cell r="I2509" t="str">
            <v>LT</v>
          </cell>
          <cell r="K2509">
            <v>53.28</v>
          </cell>
        </row>
        <row r="2510">
          <cell r="A2510" t="str">
            <v>O&amp;M</v>
          </cell>
          <cell r="B2510" t="str">
            <v>Segreve,Mary Louise</v>
          </cell>
          <cell r="C2510">
            <v>21845</v>
          </cell>
          <cell r="D2510" t="str">
            <v>21845</v>
          </cell>
          <cell r="E2510" t="str">
            <v>Director</v>
          </cell>
          <cell r="F2510" t="str">
            <v>Customer Care</v>
          </cell>
          <cell r="G2510" t="str">
            <v>Meter Data Management</v>
          </cell>
          <cell r="H2510" t="str">
            <v>120</v>
          </cell>
          <cell r="I2510" t="str">
            <v>BT</v>
          </cell>
          <cell r="L2510">
            <v>-644894.29</v>
          </cell>
          <cell r="M2510">
            <v>28857.75</v>
          </cell>
        </row>
        <row r="2511">
          <cell r="A2511" t="str">
            <v>O&amp;M</v>
          </cell>
          <cell r="B2511" t="str">
            <v>Segreve,Mary Louise</v>
          </cell>
          <cell r="C2511">
            <v>21845</v>
          </cell>
          <cell r="D2511" t="str">
            <v>21845</v>
          </cell>
          <cell r="E2511" t="str">
            <v>Director</v>
          </cell>
          <cell r="F2511" t="str">
            <v>Customer Care</v>
          </cell>
          <cell r="G2511" t="str">
            <v>Meter Data Management</v>
          </cell>
          <cell r="H2511" t="str">
            <v>120</v>
          </cell>
          <cell r="I2511" t="str">
            <v>IT</v>
          </cell>
          <cell r="M2511">
            <v>43788.11</v>
          </cell>
        </row>
        <row r="2512">
          <cell r="A2512" t="str">
            <v>O&amp;M</v>
          </cell>
          <cell r="B2512" t="str">
            <v>Segreve,Mary Louise</v>
          </cell>
          <cell r="C2512">
            <v>21845</v>
          </cell>
          <cell r="D2512" t="str">
            <v>21845</v>
          </cell>
          <cell r="E2512" t="str">
            <v>Director</v>
          </cell>
          <cell r="F2512" t="str">
            <v>Customer Care</v>
          </cell>
          <cell r="G2512" t="str">
            <v>Meter Data Management</v>
          </cell>
          <cell r="H2512" t="str">
            <v>120</v>
          </cell>
          <cell r="I2512" t="str">
            <v>LT</v>
          </cell>
          <cell r="L2512">
            <v>-850265.56</v>
          </cell>
        </row>
        <row r="2513">
          <cell r="A2513" t="str">
            <v>O&amp;M</v>
          </cell>
          <cell r="B2513" t="str">
            <v>Segreve,Mary Louise</v>
          </cell>
          <cell r="C2513">
            <v>21845</v>
          </cell>
          <cell r="D2513" t="str">
            <v>21845</v>
          </cell>
          <cell r="E2513" t="str">
            <v>Director</v>
          </cell>
          <cell r="F2513" t="str">
            <v>Customer Care</v>
          </cell>
          <cell r="G2513" t="str">
            <v>Meter Data Management</v>
          </cell>
          <cell r="H2513" t="str">
            <v>120</v>
          </cell>
          <cell r="I2513" t="str">
            <v>OT</v>
          </cell>
          <cell r="L2513">
            <v>0</v>
          </cell>
          <cell r="M2513">
            <v>213.91</v>
          </cell>
        </row>
        <row r="2514">
          <cell r="A2514" t="str">
            <v>O&amp;M</v>
          </cell>
          <cell r="B2514" t="str">
            <v>DiChiara, Paul</v>
          </cell>
          <cell r="C2514">
            <v>21850</v>
          </cell>
          <cell r="D2514" t="str">
            <v>21850</v>
          </cell>
          <cell r="E2514" t="str">
            <v>Meter Tech Support</v>
          </cell>
          <cell r="F2514" t="str">
            <v>Mat Mgmt-Trans</v>
          </cell>
          <cell r="G2514" t="str">
            <v>Meter Tech North-Support</v>
          </cell>
          <cell r="H2514" t="str">
            <v>120</v>
          </cell>
          <cell r="I2514" t="str">
            <v>BT</v>
          </cell>
          <cell r="L2514">
            <v>14928.23</v>
          </cell>
          <cell r="M2514">
            <v>877746.64</v>
          </cell>
        </row>
        <row r="2515">
          <cell r="A2515" t="str">
            <v>O&amp;M</v>
          </cell>
          <cell r="B2515" t="str">
            <v>DiChiara, Paul</v>
          </cell>
          <cell r="C2515">
            <v>21850</v>
          </cell>
          <cell r="D2515" t="str">
            <v>21850</v>
          </cell>
          <cell r="E2515" t="str">
            <v>Meter Technical Services - Central Operations</v>
          </cell>
          <cell r="F2515" t="str">
            <v>Mat Mgmt-Trans</v>
          </cell>
          <cell r="G2515" t="str">
            <v>Meter Tech North-Support</v>
          </cell>
          <cell r="H2515" t="str">
            <v>120</v>
          </cell>
          <cell r="I2515" t="str">
            <v>BT</v>
          </cell>
          <cell r="K2515">
            <v>96371.51</v>
          </cell>
          <cell r="M2515">
            <v>22614.3</v>
          </cell>
        </row>
        <row r="2516">
          <cell r="A2516" t="str">
            <v>CAP</v>
          </cell>
          <cell r="B2516" t="str">
            <v>DiChiara, Paul</v>
          </cell>
          <cell r="C2516">
            <v>21850</v>
          </cell>
          <cell r="D2516" t="str">
            <v>21850</v>
          </cell>
          <cell r="E2516" t="str">
            <v>Meter Tech Support</v>
          </cell>
          <cell r="F2516" t="str">
            <v>Mat Mgmt-Trans</v>
          </cell>
          <cell r="G2516" t="str">
            <v>Meter Tech North-Support</v>
          </cell>
          <cell r="H2516" t="str">
            <v>120</v>
          </cell>
          <cell r="I2516" t="str">
            <v>CB</v>
          </cell>
          <cell r="L2516">
            <v>30906.91</v>
          </cell>
        </row>
        <row r="2517">
          <cell r="A2517" t="str">
            <v>CAP</v>
          </cell>
          <cell r="B2517" t="str">
            <v>DiChiara, Paul</v>
          </cell>
          <cell r="C2517">
            <v>21850</v>
          </cell>
          <cell r="D2517" t="str">
            <v>21850</v>
          </cell>
          <cell r="E2517" t="str">
            <v>Meter Tech Support</v>
          </cell>
          <cell r="F2517" t="str">
            <v>Mat Mgmt-Trans</v>
          </cell>
          <cell r="G2517" t="str">
            <v>Meter Tech North-Support</v>
          </cell>
          <cell r="H2517" t="str">
            <v>120</v>
          </cell>
          <cell r="I2517" t="str">
            <v>CI</v>
          </cell>
          <cell r="L2517">
            <v>588403.92000000004</v>
          </cell>
          <cell r="M2517">
            <v>21987.64</v>
          </cell>
        </row>
        <row r="2518">
          <cell r="A2518" t="str">
            <v>CAP</v>
          </cell>
          <cell r="B2518" t="str">
            <v>DiChiara, Paul</v>
          </cell>
          <cell r="C2518">
            <v>21850</v>
          </cell>
          <cell r="D2518" t="str">
            <v>21850</v>
          </cell>
          <cell r="E2518" t="str">
            <v>Meter Tech Support</v>
          </cell>
          <cell r="F2518" t="str">
            <v>Mat Mgmt-Trans</v>
          </cell>
          <cell r="G2518" t="str">
            <v>Meter Tech North-Support</v>
          </cell>
          <cell r="H2518" t="str">
            <v>120</v>
          </cell>
          <cell r="I2518" t="str">
            <v>CL</v>
          </cell>
          <cell r="L2518">
            <v>1916098.38</v>
          </cell>
        </row>
        <row r="2519">
          <cell r="A2519" t="str">
            <v>CAP</v>
          </cell>
          <cell r="B2519" t="str">
            <v>DiChiara, Paul</v>
          </cell>
          <cell r="C2519">
            <v>21850</v>
          </cell>
          <cell r="D2519" t="str">
            <v>21850</v>
          </cell>
          <cell r="E2519" t="str">
            <v>Meter Tech Support</v>
          </cell>
          <cell r="F2519" t="str">
            <v>Mat Mgmt-Trans</v>
          </cell>
          <cell r="G2519" t="str">
            <v>Meter Tech North-Support</v>
          </cell>
          <cell r="H2519" t="str">
            <v>120</v>
          </cell>
          <cell r="I2519" t="str">
            <v>CM</v>
          </cell>
          <cell r="L2519">
            <v>4638005.76</v>
          </cell>
        </row>
        <row r="2520">
          <cell r="A2520" t="str">
            <v>CAP</v>
          </cell>
          <cell r="B2520" t="str">
            <v>DiChiara, Paul</v>
          </cell>
          <cell r="C2520">
            <v>21850</v>
          </cell>
          <cell r="D2520" t="str">
            <v>21850</v>
          </cell>
          <cell r="E2520" t="str">
            <v>Meter Tech Support</v>
          </cell>
          <cell r="F2520" t="str">
            <v>Mat Mgmt-Trans</v>
          </cell>
          <cell r="G2520" t="str">
            <v>Meter Tech North-Support</v>
          </cell>
          <cell r="H2520" t="str">
            <v>120</v>
          </cell>
          <cell r="I2520" t="str">
            <v>CO</v>
          </cell>
          <cell r="L2520">
            <v>-531112</v>
          </cell>
        </row>
        <row r="2521">
          <cell r="A2521" t="str">
            <v>CAP</v>
          </cell>
          <cell r="B2521" t="str">
            <v>DiChiara, Paul</v>
          </cell>
          <cell r="C2521">
            <v>21850</v>
          </cell>
          <cell r="D2521" t="str">
            <v>21850</v>
          </cell>
          <cell r="E2521" t="str">
            <v>Meter Tech Support</v>
          </cell>
          <cell r="F2521" t="str">
            <v>Mat Mgmt-Trans</v>
          </cell>
          <cell r="G2521" t="str">
            <v>Meter Tech North-Support</v>
          </cell>
          <cell r="H2521" t="str">
            <v>120</v>
          </cell>
          <cell r="I2521" t="str">
            <v>CT</v>
          </cell>
          <cell r="L2521">
            <v>426662.39</v>
          </cell>
        </row>
        <row r="2522">
          <cell r="A2522" t="str">
            <v>O&amp;M</v>
          </cell>
          <cell r="B2522" t="str">
            <v>DiChiara, Paul</v>
          </cell>
          <cell r="C2522">
            <v>21850</v>
          </cell>
          <cell r="D2522" t="str">
            <v>21850</v>
          </cell>
          <cell r="E2522" t="str">
            <v>Meter Tech Support</v>
          </cell>
          <cell r="F2522" t="str">
            <v>Mat Mgmt-Trans</v>
          </cell>
          <cell r="G2522" t="str">
            <v>Meter Tech North-Support</v>
          </cell>
          <cell r="H2522" t="str">
            <v>120</v>
          </cell>
          <cell r="I2522" t="str">
            <v>IT</v>
          </cell>
          <cell r="L2522">
            <v>169947.48</v>
          </cell>
          <cell r="M2522">
            <v>1142461.19</v>
          </cell>
        </row>
        <row r="2523">
          <cell r="A2523" t="str">
            <v>O&amp;M</v>
          </cell>
          <cell r="B2523" t="str">
            <v>DiChiara, Paul</v>
          </cell>
          <cell r="C2523">
            <v>21850</v>
          </cell>
          <cell r="D2523" t="str">
            <v>21850</v>
          </cell>
          <cell r="E2523" t="str">
            <v>Meter Technical Services - Central Operations</v>
          </cell>
          <cell r="F2523" t="str">
            <v>Mat Mgmt-Trans</v>
          </cell>
          <cell r="G2523" t="str">
            <v>Meter Tech North-Support</v>
          </cell>
          <cell r="H2523" t="str">
            <v>120</v>
          </cell>
          <cell r="I2523" t="str">
            <v>IT</v>
          </cell>
          <cell r="K2523">
            <v>134283.87</v>
          </cell>
          <cell r="M2523">
            <v>117190.58</v>
          </cell>
        </row>
        <row r="2524">
          <cell r="A2524" t="str">
            <v>O&amp;M</v>
          </cell>
          <cell r="B2524" t="str">
            <v>DiChiara, Paul</v>
          </cell>
          <cell r="C2524">
            <v>21850</v>
          </cell>
          <cell r="D2524" t="str">
            <v>21850</v>
          </cell>
          <cell r="E2524" t="str">
            <v>Meter Tech Support</v>
          </cell>
          <cell r="F2524" t="str">
            <v>Mat Mgmt-Trans</v>
          </cell>
          <cell r="G2524" t="str">
            <v>Meter Tech North-Support</v>
          </cell>
          <cell r="H2524" t="str">
            <v>120</v>
          </cell>
          <cell r="I2524" t="str">
            <v>LT</v>
          </cell>
          <cell r="L2524">
            <v>43311.88</v>
          </cell>
        </row>
        <row r="2525">
          <cell r="A2525" t="str">
            <v>O&amp;M</v>
          </cell>
          <cell r="B2525" t="str">
            <v>DiChiara, Paul</v>
          </cell>
          <cell r="C2525">
            <v>21850</v>
          </cell>
          <cell r="D2525" t="str">
            <v>21850</v>
          </cell>
          <cell r="E2525" t="str">
            <v>Meter Technical Services - Central Operations</v>
          </cell>
          <cell r="F2525" t="str">
            <v>Mat Mgmt-Trans</v>
          </cell>
          <cell r="G2525" t="str">
            <v>Meter Tech North-Support</v>
          </cell>
          <cell r="H2525" t="str">
            <v>120</v>
          </cell>
          <cell r="I2525" t="str">
            <v>LT</v>
          </cell>
          <cell r="K2525">
            <v>276992</v>
          </cell>
        </row>
        <row r="2526">
          <cell r="A2526" t="str">
            <v>O&amp;M</v>
          </cell>
          <cell r="B2526" t="str">
            <v>DiChiara, Paul</v>
          </cell>
          <cell r="C2526">
            <v>21850</v>
          </cell>
          <cell r="D2526" t="str">
            <v>21850</v>
          </cell>
          <cell r="E2526" t="str">
            <v>Meter Tech Support</v>
          </cell>
          <cell r="F2526" t="str">
            <v>Mat Mgmt-Trans</v>
          </cell>
          <cell r="G2526" t="str">
            <v>Meter Tech North-Support</v>
          </cell>
          <cell r="H2526" t="str">
            <v>120</v>
          </cell>
          <cell r="I2526" t="str">
            <v>MT</v>
          </cell>
          <cell r="L2526">
            <v>11.55</v>
          </cell>
        </row>
        <row r="2527">
          <cell r="A2527" t="str">
            <v>O&amp;M</v>
          </cell>
          <cell r="B2527" t="str">
            <v>DiChiara, Paul</v>
          </cell>
          <cell r="C2527">
            <v>21850</v>
          </cell>
          <cell r="D2527" t="str">
            <v>21850</v>
          </cell>
          <cell r="E2527" t="str">
            <v>Meter Technical Services - Central Operations</v>
          </cell>
          <cell r="F2527" t="str">
            <v>Mat Mgmt-Trans</v>
          </cell>
          <cell r="G2527" t="str">
            <v>Meter Tech North-Support</v>
          </cell>
          <cell r="H2527" t="str">
            <v>120</v>
          </cell>
          <cell r="I2527" t="str">
            <v>MT</v>
          </cell>
          <cell r="K2527">
            <v>6703.35</v>
          </cell>
          <cell r="M2527">
            <v>1398.99</v>
          </cell>
        </row>
        <row r="2528">
          <cell r="A2528" t="str">
            <v>O&amp;M</v>
          </cell>
          <cell r="B2528" t="str">
            <v>DiChiara, Paul</v>
          </cell>
          <cell r="C2528">
            <v>21850</v>
          </cell>
          <cell r="D2528" t="str">
            <v>21850</v>
          </cell>
          <cell r="E2528" t="str">
            <v>Meter Tech Support</v>
          </cell>
          <cell r="F2528" t="str">
            <v>Mat Mgmt-Trans</v>
          </cell>
          <cell r="G2528" t="str">
            <v>Meter Tech North-Support</v>
          </cell>
          <cell r="H2528" t="str">
            <v>120</v>
          </cell>
          <cell r="I2528" t="str">
            <v>OT</v>
          </cell>
          <cell r="L2528">
            <v>16164.1</v>
          </cell>
          <cell r="M2528">
            <v>34691.07</v>
          </cell>
        </row>
        <row r="2529">
          <cell r="A2529" t="str">
            <v>O&amp;M</v>
          </cell>
          <cell r="B2529" t="str">
            <v>DiChiara, Paul</v>
          </cell>
          <cell r="C2529">
            <v>21850</v>
          </cell>
          <cell r="D2529" t="str">
            <v>21850</v>
          </cell>
          <cell r="E2529" t="str">
            <v>Meter Technical Services - Central Operations</v>
          </cell>
          <cell r="F2529" t="str">
            <v>Mat Mgmt-Trans</v>
          </cell>
          <cell r="G2529" t="str">
            <v>Meter Tech North-Support</v>
          </cell>
          <cell r="H2529" t="str">
            <v>120</v>
          </cell>
          <cell r="I2529" t="str">
            <v>OT</v>
          </cell>
          <cell r="K2529">
            <v>-248610.2</v>
          </cell>
          <cell r="M2529">
            <v>21787.18</v>
          </cell>
        </row>
        <row r="2530">
          <cell r="A2530" t="str">
            <v>O&amp;M</v>
          </cell>
          <cell r="B2530" t="str">
            <v>DiChiara, Paul</v>
          </cell>
          <cell r="C2530">
            <v>21850</v>
          </cell>
          <cell r="D2530" t="str">
            <v>21850</v>
          </cell>
          <cell r="E2530" t="str">
            <v>Meter Tech Support</v>
          </cell>
          <cell r="F2530" t="str">
            <v>Mat Mgmt-Trans</v>
          </cell>
          <cell r="G2530" t="str">
            <v>Meter Tech North-Support</v>
          </cell>
          <cell r="H2530" t="str">
            <v>120</v>
          </cell>
          <cell r="I2530" t="str">
            <v>TT</v>
          </cell>
          <cell r="L2530">
            <v>24362.59</v>
          </cell>
        </row>
        <row r="2531">
          <cell r="A2531" t="str">
            <v>O&amp;M</v>
          </cell>
          <cell r="B2531" t="str">
            <v>DiChiara, Paul</v>
          </cell>
          <cell r="C2531">
            <v>21850</v>
          </cell>
          <cell r="D2531" t="str">
            <v>21850</v>
          </cell>
          <cell r="E2531" t="str">
            <v>Meter Technical Services - Central Operations</v>
          </cell>
          <cell r="F2531" t="str">
            <v>Mat Mgmt-Trans</v>
          </cell>
          <cell r="G2531" t="str">
            <v>Meter Tech North-Support</v>
          </cell>
          <cell r="H2531" t="str">
            <v>120</v>
          </cell>
          <cell r="I2531" t="str">
            <v>TT</v>
          </cell>
          <cell r="K2531">
            <v>32039.85</v>
          </cell>
        </row>
        <row r="2532">
          <cell r="A2532" t="str">
            <v>O&amp;M</v>
          </cell>
          <cell r="C2532">
            <v>21855</v>
          </cell>
          <cell r="D2532" t="str">
            <v>21855</v>
          </cell>
          <cell r="E2532" t="str">
            <v>Billing Support</v>
          </cell>
          <cell r="H2532" t="str">
            <v>120</v>
          </cell>
          <cell r="I2532" t="str">
            <v>BT</v>
          </cell>
          <cell r="J2532">
            <v>144678.94</v>
          </cell>
          <cell r="K2532">
            <v>3822.68</v>
          </cell>
          <cell r="M2532">
            <v>1146855.67</v>
          </cell>
        </row>
        <row r="2533">
          <cell r="A2533" t="str">
            <v>CAP</v>
          </cell>
          <cell r="C2533">
            <v>21855</v>
          </cell>
          <cell r="D2533" t="str">
            <v>21855</v>
          </cell>
          <cell r="E2533" t="str">
            <v>Billing Support</v>
          </cell>
          <cell r="H2533" t="str">
            <v>120</v>
          </cell>
          <cell r="I2533" t="str">
            <v>CB</v>
          </cell>
          <cell r="J2533">
            <v>6688</v>
          </cell>
          <cell r="K2533">
            <v>778.14</v>
          </cell>
        </row>
        <row r="2534">
          <cell r="A2534" t="str">
            <v>CAP</v>
          </cell>
          <cell r="C2534">
            <v>21855</v>
          </cell>
          <cell r="D2534" t="str">
            <v>21855</v>
          </cell>
          <cell r="E2534" t="str">
            <v>Billing Support</v>
          </cell>
          <cell r="H2534" t="str">
            <v>120</v>
          </cell>
          <cell r="I2534" t="str">
            <v>CI</v>
          </cell>
          <cell r="J2534">
            <v>4274.01</v>
          </cell>
          <cell r="K2534">
            <v>-15419.83</v>
          </cell>
          <cell r="M2534">
            <v>3485.12</v>
          </cell>
        </row>
        <row r="2535">
          <cell r="A2535" t="str">
            <v>CAP</v>
          </cell>
          <cell r="C2535">
            <v>21855</v>
          </cell>
          <cell r="D2535" t="str">
            <v>21855</v>
          </cell>
          <cell r="E2535" t="str">
            <v>Billing Support</v>
          </cell>
          <cell r="H2535" t="str">
            <v>120</v>
          </cell>
          <cell r="I2535" t="str">
            <v>CL</v>
          </cell>
          <cell r="J2535">
            <v>15480.39</v>
          </cell>
          <cell r="K2535">
            <v>1768.54</v>
          </cell>
        </row>
        <row r="2536">
          <cell r="A2536" t="str">
            <v>CAP</v>
          </cell>
          <cell r="C2536">
            <v>21855</v>
          </cell>
          <cell r="D2536" t="str">
            <v>21855</v>
          </cell>
          <cell r="E2536" t="str">
            <v>Billing Support</v>
          </cell>
          <cell r="H2536" t="str">
            <v>120</v>
          </cell>
          <cell r="I2536" t="str">
            <v>CM</v>
          </cell>
          <cell r="J2536">
            <v>358231.39</v>
          </cell>
          <cell r="K2536">
            <v>105849.1</v>
          </cell>
          <cell r="L2536">
            <v>26844.16</v>
          </cell>
        </row>
        <row r="2537">
          <cell r="A2537" t="str">
            <v>CAP</v>
          </cell>
          <cell r="C2537">
            <v>21855</v>
          </cell>
          <cell r="D2537" t="str">
            <v>21855</v>
          </cell>
          <cell r="E2537" t="str">
            <v>Billing Support</v>
          </cell>
          <cell r="H2537" t="str">
            <v>120</v>
          </cell>
          <cell r="I2537" t="str">
            <v>CO</v>
          </cell>
          <cell r="J2537">
            <v>474004.25</v>
          </cell>
          <cell r="K2537">
            <v>258797.38</v>
          </cell>
          <cell r="M2537">
            <v>91.08</v>
          </cell>
        </row>
        <row r="2538">
          <cell r="A2538" t="str">
            <v>O&amp;M</v>
          </cell>
          <cell r="C2538">
            <v>21855</v>
          </cell>
          <cell r="D2538" t="str">
            <v>21855</v>
          </cell>
          <cell r="E2538" t="str">
            <v>Billing Support</v>
          </cell>
          <cell r="H2538" t="str">
            <v>120</v>
          </cell>
          <cell r="I2538" t="str">
            <v>IT</v>
          </cell>
          <cell r="J2538">
            <v>232965.99</v>
          </cell>
          <cell r="K2538">
            <v>-12991.88</v>
          </cell>
          <cell r="M2538">
            <v>40994.29</v>
          </cell>
        </row>
        <row r="2539">
          <cell r="A2539" t="str">
            <v>O&amp;M</v>
          </cell>
          <cell r="C2539">
            <v>21855</v>
          </cell>
          <cell r="D2539" t="str">
            <v>21855</v>
          </cell>
          <cell r="E2539" t="str">
            <v>Billing Support</v>
          </cell>
          <cell r="H2539" t="str">
            <v>120</v>
          </cell>
          <cell r="I2539" t="str">
            <v>LT</v>
          </cell>
          <cell r="J2539">
            <v>410016.09</v>
          </cell>
          <cell r="K2539">
            <v>10943.17</v>
          </cell>
          <cell r="M2539">
            <v>1168883.83</v>
          </cell>
        </row>
        <row r="2540">
          <cell r="A2540" t="str">
            <v>O&amp;M</v>
          </cell>
          <cell r="C2540">
            <v>21855</v>
          </cell>
          <cell r="D2540" t="str">
            <v>21855</v>
          </cell>
          <cell r="E2540" t="str">
            <v>Billing Support</v>
          </cell>
          <cell r="H2540" t="str">
            <v>120</v>
          </cell>
          <cell r="I2540" t="str">
            <v>MT</v>
          </cell>
          <cell r="J2540">
            <v>621.39</v>
          </cell>
          <cell r="L2540">
            <v>0</v>
          </cell>
        </row>
        <row r="2541">
          <cell r="A2541" t="str">
            <v>O&amp;M</v>
          </cell>
          <cell r="C2541">
            <v>21855</v>
          </cell>
          <cell r="D2541" t="str">
            <v>21855</v>
          </cell>
          <cell r="E2541" t="str">
            <v>Billing Support</v>
          </cell>
          <cell r="H2541" t="str">
            <v>120</v>
          </cell>
          <cell r="I2541" t="str">
            <v>OT</v>
          </cell>
          <cell r="J2541">
            <v>-416570.92</v>
          </cell>
          <cell r="K2541">
            <v>14179.9</v>
          </cell>
          <cell r="L2541">
            <v>0</v>
          </cell>
        </row>
        <row r="2542">
          <cell r="A2542" t="str">
            <v>O&amp;M</v>
          </cell>
          <cell r="C2542">
            <v>21855</v>
          </cell>
          <cell r="D2542" t="str">
            <v>21855</v>
          </cell>
          <cell r="E2542" t="str">
            <v>Billing Support</v>
          </cell>
          <cell r="H2542" t="str">
            <v>120</v>
          </cell>
          <cell r="I2542" t="str">
            <v>TT</v>
          </cell>
          <cell r="J2542">
            <v>52427.27</v>
          </cell>
          <cell r="K2542">
            <v>284.7</v>
          </cell>
        </row>
        <row r="2543">
          <cell r="A2543" t="str">
            <v>O&amp;M</v>
          </cell>
          <cell r="B2543" t="str">
            <v>DiChiara, Paul</v>
          </cell>
          <cell r="C2543">
            <v>21860</v>
          </cell>
          <cell r="D2543" t="str">
            <v>21860</v>
          </cell>
          <cell r="E2543" t="str">
            <v>Meter Tech Boston</v>
          </cell>
          <cell r="F2543" t="str">
            <v>Mat Mgmt-Trans</v>
          </cell>
          <cell r="G2543" t="str">
            <v>Meter Tech Boston</v>
          </cell>
          <cell r="H2543" t="str">
            <v>120</v>
          </cell>
          <cell r="I2543" t="str">
            <v>BT</v>
          </cell>
          <cell r="L2543">
            <v>8791.7800000000007</v>
          </cell>
          <cell r="M2543">
            <v>134937.37</v>
          </cell>
        </row>
        <row r="2544">
          <cell r="A2544" t="str">
            <v>O&amp;M</v>
          </cell>
          <cell r="B2544" t="str">
            <v>DiChiara, Paul</v>
          </cell>
          <cell r="C2544">
            <v>21860</v>
          </cell>
          <cell r="D2544" t="str">
            <v>21860</v>
          </cell>
          <cell r="E2544" t="str">
            <v>Meter Tech Mass Ave</v>
          </cell>
          <cell r="F2544" t="str">
            <v>Mat Mgmt-Trans</v>
          </cell>
          <cell r="G2544" t="str">
            <v>Meter Tech Boston</v>
          </cell>
          <cell r="H2544" t="str">
            <v>120</v>
          </cell>
          <cell r="I2544" t="str">
            <v>BT</v>
          </cell>
          <cell r="J2544">
            <v>566523.24</v>
          </cell>
          <cell r="K2544">
            <v>396838.31</v>
          </cell>
        </row>
        <row r="2545">
          <cell r="A2545" t="str">
            <v>CAP</v>
          </cell>
          <cell r="B2545" t="str">
            <v>DiChiara, Paul</v>
          </cell>
          <cell r="C2545">
            <v>21860</v>
          </cell>
          <cell r="D2545" t="str">
            <v>21860</v>
          </cell>
          <cell r="E2545" t="str">
            <v>Meter Tech Mass Ave</v>
          </cell>
          <cell r="F2545" t="str">
            <v>Mat Mgmt-Trans</v>
          </cell>
          <cell r="G2545" t="str">
            <v>Meter Tech Boston</v>
          </cell>
          <cell r="H2545" t="str">
            <v>120</v>
          </cell>
          <cell r="I2545" t="str">
            <v>CB</v>
          </cell>
          <cell r="J2545">
            <v>555.78</v>
          </cell>
          <cell r="K2545">
            <v>51.88</v>
          </cell>
        </row>
        <row r="2546">
          <cell r="A2546" t="str">
            <v>CAP</v>
          </cell>
          <cell r="B2546" t="str">
            <v>DiChiara, Paul</v>
          </cell>
          <cell r="C2546">
            <v>21860</v>
          </cell>
          <cell r="D2546" t="str">
            <v>21860</v>
          </cell>
          <cell r="E2546" t="str">
            <v>Meter Tech Mass Ave</v>
          </cell>
          <cell r="F2546" t="str">
            <v>Mat Mgmt-Trans</v>
          </cell>
          <cell r="G2546" t="str">
            <v>Meter Tech Boston</v>
          </cell>
          <cell r="H2546" t="str">
            <v>120</v>
          </cell>
          <cell r="I2546" t="str">
            <v>CI</v>
          </cell>
          <cell r="J2546">
            <v>0.03</v>
          </cell>
          <cell r="M2546">
            <v>490.37</v>
          </cell>
        </row>
        <row r="2547">
          <cell r="A2547" t="str">
            <v>CAP</v>
          </cell>
          <cell r="B2547" t="str">
            <v>DiChiara, Paul</v>
          </cell>
          <cell r="C2547">
            <v>21860</v>
          </cell>
          <cell r="D2547" t="str">
            <v>21860</v>
          </cell>
          <cell r="E2547" t="str">
            <v>Meter Tech Mass Ave</v>
          </cell>
          <cell r="F2547" t="str">
            <v>Mat Mgmt-Trans</v>
          </cell>
          <cell r="G2547" t="str">
            <v>Meter Tech Boston</v>
          </cell>
          <cell r="H2547" t="str">
            <v>120</v>
          </cell>
          <cell r="I2547" t="str">
            <v>CL</v>
          </cell>
          <cell r="J2547">
            <v>1263.1199999999999</v>
          </cell>
          <cell r="K2547">
            <v>117.89</v>
          </cell>
        </row>
        <row r="2548">
          <cell r="A2548" t="str">
            <v>CAP</v>
          </cell>
          <cell r="B2548" t="str">
            <v>DiChiara, Paul</v>
          </cell>
          <cell r="C2548">
            <v>21860</v>
          </cell>
          <cell r="D2548" t="str">
            <v>21860</v>
          </cell>
          <cell r="E2548" t="str">
            <v>Meter Tech Boston</v>
          </cell>
          <cell r="F2548" t="str">
            <v>Mat Mgmt-Trans</v>
          </cell>
          <cell r="G2548" t="str">
            <v>Meter Tech Boston</v>
          </cell>
          <cell r="H2548" t="str">
            <v>120</v>
          </cell>
          <cell r="I2548" t="str">
            <v>CM</v>
          </cell>
          <cell r="L2548">
            <v>2839.88</v>
          </cell>
        </row>
        <row r="2549">
          <cell r="A2549" t="str">
            <v>CAP</v>
          </cell>
          <cell r="B2549" t="str">
            <v>DiChiara, Paul</v>
          </cell>
          <cell r="C2549">
            <v>21860</v>
          </cell>
          <cell r="D2549" t="str">
            <v>21860</v>
          </cell>
          <cell r="E2549" t="str">
            <v>Meter Tech Mass Ave</v>
          </cell>
          <cell r="F2549" t="str">
            <v>Mat Mgmt-Trans</v>
          </cell>
          <cell r="G2549" t="str">
            <v>Meter Tech Boston</v>
          </cell>
          <cell r="H2549" t="str">
            <v>120</v>
          </cell>
          <cell r="I2549" t="str">
            <v>CM</v>
          </cell>
          <cell r="J2549">
            <v>15.67</v>
          </cell>
          <cell r="K2549">
            <v>703.38</v>
          </cell>
        </row>
        <row r="2550">
          <cell r="A2550" t="str">
            <v>CAP</v>
          </cell>
          <cell r="B2550" t="str">
            <v>DiChiara, Paul</v>
          </cell>
          <cell r="C2550">
            <v>21860</v>
          </cell>
          <cell r="D2550" t="str">
            <v>21860</v>
          </cell>
          <cell r="E2550" t="str">
            <v>Meter Tech Mass Ave</v>
          </cell>
          <cell r="F2550" t="str">
            <v>Mat Mgmt-Trans</v>
          </cell>
          <cell r="G2550" t="str">
            <v>Meter Tech Boston</v>
          </cell>
          <cell r="H2550" t="str">
            <v>120</v>
          </cell>
          <cell r="I2550" t="str">
            <v>CO</v>
          </cell>
          <cell r="K2550">
            <v>-200</v>
          </cell>
        </row>
        <row r="2551">
          <cell r="A2551" t="str">
            <v>CAP</v>
          </cell>
          <cell r="B2551" t="str">
            <v>DiChiara, Paul</v>
          </cell>
          <cell r="C2551">
            <v>21860</v>
          </cell>
          <cell r="D2551" t="str">
            <v>21860</v>
          </cell>
          <cell r="E2551" t="str">
            <v>Meter Tech Mass Ave</v>
          </cell>
          <cell r="F2551" t="str">
            <v>Mat Mgmt-Trans</v>
          </cell>
          <cell r="G2551" t="str">
            <v>Meter Tech Boston</v>
          </cell>
          <cell r="H2551" t="str">
            <v>120</v>
          </cell>
          <cell r="I2551" t="str">
            <v>CT</v>
          </cell>
          <cell r="K2551">
            <v>806.26</v>
          </cell>
        </row>
        <row r="2552">
          <cell r="A2552" t="str">
            <v>O&amp;M</v>
          </cell>
          <cell r="B2552" t="str">
            <v>DiChiara, Paul</v>
          </cell>
          <cell r="C2552">
            <v>21860</v>
          </cell>
          <cell r="D2552" t="str">
            <v>21860</v>
          </cell>
          <cell r="E2552" t="str">
            <v>Meter Tech Boston</v>
          </cell>
          <cell r="F2552" t="str">
            <v>Mat Mgmt-Trans</v>
          </cell>
          <cell r="G2552" t="str">
            <v>Meter Tech Boston</v>
          </cell>
          <cell r="H2552" t="str">
            <v>120</v>
          </cell>
          <cell r="I2552" t="str">
            <v>IT</v>
          </cell>
          <cell r="L2552">
            <v>-3717.93</v>
          </cell>
        </row>
        <row r="2553">
          <cell r="A2553" t="str">
            <v>O&amp;M</v>
          </cell>
          <cell r="B2553" t="str">
            <v>DiChiara, Paul</v>
          </cell>
          <cell r="C2553">
            <v>21860</v>
          </cell>
          <cell r="D2553" t="str">
            <v>21860</v>
          </cell>
          <cell r="E2553" t="str">
            <v>Meter Tech Mass Ave</v>
          </cell>
          <cell r="F2553" t="str">
            <v>Mat Mgmt-Trans</v>
          </cell>
          <cell r="G2553" t="str">
            <v>Meter Tech Boston</v>
          </cell>
          <cell r="H2553" t="str">
            <v>120</v>
          </cell>
          <cell r="I2553" t="str">
            <v>IT</v>
          </cell>
          <cell r="J2553">
            <v>13372.14</v>
          </cell>
          <cell r="K2553">
            <v>11696.51</v>
          </cell>
          <cell r="M2553">
            <v>46.67</v>
          </cell>
        </row>
        <row r="2554">
          <cell r="A2554" t="str">
            <v>O&amp;M</v>
          </cell>
          <cell r="B2554" t="str">
            <v>DiChiara, Paul</v>
          </cell>
          <cell r="C2554">
            <v>21860</v>
          </cell>
          <cell r="D2554" t="str">
            <v>21860</v>
          </cell>
          <cell r="E2554" t="str">
            <v>Meter Tech Boston</v>
          </cell>
          <cell r="F2554" t="str">
            <v>Mat Mgmt-Trans</v>
          </cell>
          <cell r="G2554" t="str">
            <v>Meter Tech Boston</v>
          </cell>
          <cell r="H2554" t="str">
            <v>120</v>
          </cell>
          <cell r="I2554" t="str">
            <v>LT</v>
          </cell>
          <cell r="L2554">
            <v>25503.84</v>
          </cell>
          <cell r="M2554">
            <v>469689.37</v>
          </cell>
        </row>
        <row r="2555">
          <cell r="A2555" t="str">
            <v>O&amp;M</v>
          </cell>
          <cell r="B2555" t="str">
            <v>DiChiara, Paul</v>
          </cell>
          <cell r="C2555">
            <v>21860</v>
          </cell>
          <cell r="D2555" t="str">
            <v>21860</v>
          </cell>
          <cell r="E2555" t="str">
            <v>Meter Tech Mass Ave</v>
          </cell>
          <cell r="F2555" t="str">
            <v>Mat Mgmt-Trans</v>
          </cell>
          <cell r="G2555" t="str">
            <v>Meter Tech Boston</v>
          </cell>
          <cell r="H2555" t="str">
            <v>120</v>
          </cell>
          <cell r="I2555" t="str">
            <v>LT</v>
          </cell>
          <cell r="J2555">
            <v>1627443.06</v>
          </cell>
          <cell r="K2555">
            <v>1139020.57</v>
          </cell>
          <cell r="M2555">
            <v>1587225.81</v>
          </cell>
        </row>
        <row r="2556">
          <cell r="A2556" t="str">
            <v>O&amp;M</v>
          </cell>
          <cell r="B2556" t="str">
            <v>DiChiara, Paul</v>
          </cell>
          <cell r="C2556">
            <v>21860</v>
          </cell>
          <cell r="D2556" t="str">
            <v>21860</v>
          </cell>
          <cell r="E2556" t="str">
            <v>Meter Tech Boston</v>
          </cell>
          <cell r="F2556" t="str">
            <v>Mat Mgmt-Trans</v>
          </cell>
          <cell r="G2556" t="str">
            <v>Meter Tech Boston</v>
          </cell>
          <cell r="H2556" t="str">
            <v>120</v>
          </cell>
          <cell r="I2556" t="str">
            <v>MT</v>
          </cell>
          <cell r="L2556">
            <v>22818.45</v>
          </cell>
          <cell r="M2556">
            <v>189.35</v>
          </cell>
        </row>
        <row r="2557">
          <cell r="A2557" t="str">
            <v>O&amp;M</v>
          </cell>
          <cell r="B2557" t="str">
            <v>DiChiara, Paul</v>
          </cell>
          <cell r="C2557">
            <v>21860</v>
          </cell>
          <cell r="D2557" t="str">
            <v>21860</v>
          </cell>
          <cell r="E2557" t="str">
            <v>Meter Tech Mass Ave</v>
          </cell>
          <cell r="F2557" t="str">
            <v>Mat Mgmt-Trans</v>
          </cell>
          <cell r="G2557" t="str">
            <v>Meter Tech Boston</v>
          </cell>
          <cell r="H2557" t="str">
            <v>120</v>
          </cell>
          <cell r="I2557" t="str">
            <v>MT</v>
          </cell>
          <cell r="J2557">
            <v>22368.14</v>
          </cell>
          <cell r="K2557">
            <v>-952.75</v>
          </cell>
          <cell r="M2557">
            <v>6165.6</v>
          </cell>
        </row>
        <row r="2558">
          <cell r="A2558" t="str">
            <v>O&amp;M</v>
          </cell>
          <cell r="B2558" t="str">
            <v>DiChiara, Paul</v>
          </cell>
          <cell r="C2558">
            <v>21860</v>
          </cell>
          <cell r="D2558" t="str">
            <v>21860</v>
          </cell>
          <cell r="E2558" t="str">
            <v>Meter Tech Boston</v>
          </cell>
          <cell r="F2558" t="str">
            <v>Mat Mgmt-Trans</v>
          </cell>
          <cell r="G2558" t="str">
            <v>Meter Tech Boston</v>
          </cell>
          <cell r="H2558" t="str">
            <v>120</v>
          </cell>
          <cell r="I2558" t="str">
            <v>OT</v>
          </cell>
          <cell r="L2558">
            <v>255938.87</v>
          </cell>
        </row>
        <row r="2559">
          <cell r="A2559" t="str">
            <v>O&amp;M</v>
          </cell>
          <cell r="B2559" t="str">
            <v>DiChiara, Paul</v>
          </cell>
          <cell r="C2559">
            <v>21860</v>
          </cell>
          <cell r="D2559" t="str">
            <v>21860</v>
          </cell>
          <cell r="E2559" t="str">
            <v>Meter Tech Mass Ave</v>
          </cell>
          <cell r="F2559" t="str">
            <v>Mat Mgmt-Trans</v>
          </cell>
          <cell r="G2559" t="str">
            <v>Meter Tech Boston</v>
          </cell>
          <cell r="H2559" t="str">
            <v>120</v>
          </cell>
          <cell r="I2559" t="str">
            <v>OT</v>
          </cell>
          <cell r="J2559">
            <v>259027.28</v>
          </cell>
          <cell r="K2559">
            <v>272014.34999999998</v>
          </cell>
        </row>
        <row r="2560">
          <cell r="A2560" t="str">
            <v>O&amp;M</v>
          </cell>
          <cell r="B2560" t="str">
            <v>DiChiara, Paul</v>
          </cell>
          <cell r="C2560">
            <v>21860</v>
          </cell>
          <cell r="D2560" t="str">
            <v>21860</v>
          </cell>
          <cell r="E2560" t="str">
            <v>Meter Tech Boston</v>
          </cell>
          <cell r="F2560" t="str">
            <v>Mat Mgmt-Trans</v>
          </cell>
          <cell r="G2560" t="str">
            <v>Meter Tech Boston</v>
          </cell>
          <cell r="H2560" t="str">
            <v>120</v>
          </cell>
          <cell r="I2560" t="str">
            <v>TT</v>
          </cell>
          <cell r="L2560">
            <v>15882.27</v>
          </cell>
        </row>
        <row r="2561">
          <cell r="A2561" t="str">
            <v>O&amp;M</v>
          </cell>
          <cell r="B2561" t="str">
            <v>DiChiara, Paul</v>
          </cell>
          <cell r="C2561">
            <v>21860</v>
          </cell>
          <cell r="D2561" t="str">
            <v>21860</v>
          </cell>
          <cell r="E2561" t="str">
            <v>Meter Tech Mass Ave</v>
          </cell>
          <cell r="F2561" t="str">
            <v>Mat Mgmt-Trans</v>
          </cell>
          <cell r="G2561" t="str">
            <v>Meter Tech Boston</v>
          </cell>
          <cell r="H2561" t="str">
            <v>120</v>
          </cell>
          <cell r="I2561" t="str">
            <v>TT</v>
          </cell>
          <cell r="J2561">
            <v>118883.49</v>
          </cell>
          <cell r="K2561">
            <v>153777.53</v>
          </cell>
          <cell r="M2561">
            <v>-1.18</v>
          </cell>
        </row>
        <row r="2562">
          <cell r="A2562" t="str">
            <v>O&amp;M</v>
          </cell>
          <cell r="B2562" t="str">
            <v>DiChiara, Paul</v>
          </cell>
          <cell r="C2562">
            <v>21865</v>
          </cell>
          <cell r="D2562" t="str">
            <v>21865</v>
          </cell>
          <cell r="E2562" t="str">
            <v>Meter Tech Walth / Somer</v>
          </cell>
          <cell r="F2562" t="str">
            <v>Mat Mgmt-Trans</v>
          </cell>
          <cell r="G2562" t="str">
            <v>Meter Tech Walth / Somerville</v>
          </cell>
          <cell r="H2562" t="str">
            <v>120</v>
          </cell>
          <cell r="I2562" t="str">
            <v>BT</v>
          </cell>
          <cell r="L2562">
            <v>1408.89</v>
          </cell>
        </row>
        <row r="2563">
          <cell r="A2563" t="str">
            <v>O&amp;M</v>
          </cell>
          <cell r="B2563" t="str">
            <v>DiChiara, Paul</v>
          </cell>
          <cell r="C2563">
            <v>21865</v>
          </cell>
          <cell r="D2563" t="str">
            <v>21865</v>
          </cell>
          <cell r="E2563" t="str">
            <v>Meter Tech Waltham</v>
          </cell>
          <cell r="F2563" t="str">
            <v>Mat Mgmt-Trans</v>
          </cell>
          <cell r="G2563" t="str">
            <v>Meter Tech Walth / Somerville</v>
          </cell>
          <cell r="H2563" t="str">
            <v>120</v>
          </cell>
          <cell r="I2563" t="str">
            <v>BT</v>
          </cell>
          <cell r="J2563">
            <v>77.8</v>
          </cell>
          <cell r="K2563">
            <v>81110.789999999994</v>
          </cell>
        </row>
        <row r="2564">
          <cell r="A2564" t="str">
            <v>CAP</v>
          </cell>
          <cell r="B2564" t="str">
            <v>DiChiara, Paul</v>
          </cell>
          <cell r="C2564">
            <v>21865</v>
          </cell>
          <cell r="D2564" t="str">
            <v>21865</v>
          </cell>
          <cell r="E2564" t="str">
            <v>Meter Tech Walth / Somer</v>
          </cell>
          <cell r="F2564" t="str">
            <v>Mat Mgmt-Trans</v>
          </cell>
          <cell r="G2564" t="str">
            <v>Meter Tech Walth / Somerville</v>
          </cell>
          <cell r="H2564" t="str">
            <v>120</v>
          </cell>
          <cell r="I2564" t="str">
            <v>CM</v>
          </cell>
          <cell r="L2564">
            <v>4785.6000000000004</v>
          </cell>
        </row>
        <row r="2565">
          <cell r="A2565" t="str">
            <v>O&amp;M</v>
          </cell>
          <cell r="B2565" t="str">
            <v>DiChiara, Paul</v>
          </cell>
          <cell r="C2565">
            <v>21865</v>
          </cell>
          <cell r="D2565" t="str">
            <v>21865</v>
          </cell>
          <cell r="E2565" t="str">
            <v>Meter Tech Walth / Somer</v>
          </cell>
          <cell r="F2565" t="str">
            <v>Mat Mgmt-Trans</v>
          </cell>
          <cell r="G2565" t="str">
            <v>Meter Tech Walth / Somerville</v>
          </cell>
          <cell r="H2565" t="str">
            <v>120</v>
          </cell>
          <cell r="I2565" t="str">
            <v>IT</v>
          </cell>
          <cell r="L2565">
            <v>32.74</v>
          </cell>
          <cell r="M2565">
            <v>1836.2</v>
          </cell>
        </row>
        <row r="2566">
          <cell r="A2566" t="str">
            <v>O&amp;M</v>
          </cell>
          <cell r="B2566" t="str">
            <v>DiChiara, Paul</v>
          </cell>
          <cell r="C2566">
            <v>21865</v>
          </cell>
          <cell r="D2566" t="str">
            <v>21865</v>
          </cell>
          <cell r="E2566" t="str">
            <v>Meter Tech Waltham</v>
          </cell>
          <cell r="F2566" t="str">
            <v>Mat Mgmt-Trans</v>
          </cell>
          <cell r="G2566" t="str">
            <v>Meter Tech Walth / Somerville</v>
          </cell>
          <cell r="H2566" t="str">
            <v>120</v>
          </cell>
          <cell r="I2566" t="str">
            <v>IT</v>
          </cell>
          <cell r="J2566">
            <v>25</v>
          </cell>
          <cell r="K2566">
            <v>830</v>
          </cell>
          <cell r="M2566">
            <v>63.94</v>
          </cell>
        </row>
        <row r="2567">
          <cell r="A2567" t="str">
            <v>O&amp;M</v>
          </cell>
          <cell r="B2567" t="str">
            <v>DiChiara, Paul</v>
          </cell>
          <cell r="C2567">
            <v>21865</v>
          </cell>
          <cell r="D2567" t="str">
            <v>21865</v>
          </cell>
          <cell r="E2567" t="str">
            <v>Meter Tech Walth / Somer</v>
          </cell>
          <cell r="F2567" t="str">
            <v>Mat Mgmt-Trans</v>
          </cell>
          <cell r="G2567" t="str">
            <v>Meter Tech Walth / Somerville</v>
          </cell>
          <cell r="H2567" t="str">
            <v>120</v>
          </cell>
          <cell r="I2567" t="str">
            <v>LT</v>
          </cell>
          <cell r="L2567">
            <v>4047.43</v>
          </cell>
          <cell r="M2567">
            <v>400435.91</v>
          </cell>
        </row>
        <row r="2568">
          <cell r="A2568" t="str">
            <v>O&amp;M</v>
          </cell>
          <cell r="B2568" t="str">
            <v>DiChiara, Paul</v>
          </cell>
          <cell r="C2568">
            <v>21865</v>
          </cell>
          <cell r="D2568" t="str">
            <v>21865</v>
          </cell>
          <cell r="E2568" t="str">
            <v>Meter Tech Waltham</v>
          </cell>
          <cell r="F2568" t="str">
            <v>Mat Mgmt-Trans</v>
          </cell>
          <cell r="G2568" t="str">
            <v>Meter Tech Walth / Somerville</v>
          </cell>
          <cell r="H2568" t="str">
            <v>120</v>
          </cell>
          <cell r="I2568" t="str">
            <v>LT</v>
          </cell>
          <cell r="J2568">
            <v>0.9</v>
          </cell>
          <cell r="K2568">
            <v>231722.28</v>
          </cell>
          <cell r="M2568">
            <v>503052.77</v>
          </cell>
        </row>
        <row r="2569">
          <cell r="A2569" t="str">
            <v>O&amp;M</v>
          </cell>
          <cell r="B2569" t="str">
            <v>DiChiara, Paul</v>
          </cell>
          <cell r="C2569">
            <v>21865</v>
          </cell>
          <cell r="D2569" t="str">
            <v>21865</v>
          </cell>
          <cell r="E2569" t="str">
            <v>Meter Tech Walth / Somer</v>
          </cell>
          <cell r="F2569" t="str">
            <v>Mat Mgmt-Trans</v>
          </cell>
          <cell r="G2569" t="str">
            <v>Meter Tech Walth / Somerville</v>
          </cell>
          <cell r="H2569" t="str">
            <v>120</v>
          </cell>
          <cell r="I2569" t="str">
            <v>MT</v>
          </cell>
          <cell r="L2569">
            <v>2641.09</v>
          </cell>
        </row>
        <row r="2570">
          <cell r="A2570" t="str">
            <v>O&amp;M</v>
          </cell>
          <cell r="B2570" t="str">
            <v>DiChiara, Paul</v>
          </cell>
          <cell r="C2570">
            <v>21865</v>
          </cell>
          <cell r="D2570" t="str">
            <v>21865</v>
          </cell>
          <cell r="E2570" t="str">
            <v>Meter Tech Waltham</v>
          </cell>
          <cell r="F2570" t="str">
            <v>Mat Mgmt-Trans</v>
          </cell>
          <cell r="G2570" t="str">
            <v>Meter Tech Walth / Somerville</v>
          </cell>
          <cell r="H2570" t="str">
            <v>120</v>
          </cell>
          <cell r="I2570" t="str">
            <v>MT</v>
          </cell>
          <cell r="J2570">
            <v>642.29999999999995</v>
          </cell>
          <cell r="K2570">
            <v>2072.5300000000002</v>
          </cell>
        </row>
        <row r="2571">
          <cell r="A2571" t="str">
            <v>O&amp;M</v>
          </cell>
          <cell r="B2571" t="str">
            <v>DiChiara, Paul</v>
          </cell>
          <cell r="C2571">
            <v>21865</v>
          </cell>
          <cell r="D2571" t="str">
            <v>21865</v>
          </cell>
          <cell r="E2571" t="str">
            <v>Meter Tech Walth / Somer</v>
          </cell>
          <cell r="F2571" t="str">
            <v>Mat Mgmt-Trans</v>
          </cell>
          <cell r="G2571" t="str">
            <v>Meter Tech Walth / Somerville</v>
          </cell>
          <cell r="H2571" t="str">
            <v>120</v>
          </cell>
          <cell r="I2571" t="str">
            <v>OT</v>
          </cell>
          <cell r="L2571">
            <v>107954.26</v>
          </cell>
        </row>
        <row r="2572">
          <cell r="A2572" t="str">
            <v>O&amp;M</v>
          </cell>
          <cell r="B2572" t="str">
            <v>DiChiara, Paul</v>
          </cell>
          <cell r="C2572">
            <v>21865</v>
          </cell>
          <cell r="D2572" t="str">
            <v>21865</v>
          </cell>
          <cell r="E2572" t="str">
            <v>Meter Tech Waltham</v>
          </cell>
          <cell r="F2572" t="str">
            <v>Mat Mgmt-Trans</v>
          </cell>
          <cell r="G2572" t="str">
            <v>Meter Tech Walth / Somerville</v>
          </cell>
          <cell r="H2572" t="str">
            <v>120</v>
          </cell>
          <cell r="I2572" t="str">
            <v>OT</v>
          </cell>
          <cell r="J2572">
            <v>0</v>
          </cell>
          <cell r="K2572">
            <v>16784.5</v>
          </cell>
        </row>
        <row r="2573">
          <cell r="A2573" t="str">
            <v>O&amp;M</v>
          </cell>
          <cell r="B2573" t="str">
            <v>DiChiara, Paul</v>
          </cell>
          <cell r="C2573">
            <v>21865</v>
          </cell>
          <cell r="D2573" t="str">
            <v>21865</v>
          </cell>
          <cell r="E2573" t="str">
            <v>Meter Tech Walth / Somer</v>
          </cell>
          <cell r="F2573" t="str">
            <v>Mat Mgmt-Trans</v>
          </cell>
          <cell r="G2573" t="str">
            <v>Meter Tech Walth / Somerville</v>
          </cell>
          <cell r="H2573" t="str">
            <v>120</v>
          </cell>
          <cell r="I2573" t="str">
            <v>TT</v>
          </cell>
          <cell r="L2573">
            <v>8569.4599999999991</v>
          </cell>
          <cell r="M2573">
            <v>1099.48</v>
          </cell>
        </row>
        <row r="2574">
          <cell r="A2574" t="str">
            <v>O&amp;M</v>
          </cell>
          <cell r="B2574" t="str">
            <v>DiChiara, Paul</v>
          </cell>
          <cell r="C2574">
            <v>21865</v>
          </cell>
          <cell r="D2574" t="str">
            <v>21865</v>
          </cell>
          <cell r="E2574" t="str">
            <v>Meter Tech Waltham</v>
          </cell>
          <cell r="F2574" t="str">
            <v>Mat Mgmt-Trans</v>
          </cell>
          <cell r="G2574" t="str">
            <v>Meter Tech Walth / Somerville</v>
          </cell>
          <cell r="H2574" t="str">
            <v>120</v>
          </cell>
          <cell r="I2574" t="str">
            <v>TT</v>
          </cell>
          <cell r="K2574">
            <v>59980.91</v>
          </cell>
        </row>
        <row r="2575">
          <cell r="A2575" t="str">
            <v>O&amp;M</v>
          </cell>
          <cell r="C2575">
            <v>21870</v>
          </cell>
          <cell r="D2575" t="str">
            <v>21870</v>
          </cell>
          <cell r="E2575" t="str">
            <v>Meter Tech Somerville</v>
          </cell>
          <cell r="H2575" t="str">
            <v>120</v>
          </cell>
          <cell r="I2575" t="str">
            <v>BT</v>
          </cell>
          <cell r="J2575">
            <v>233936.04</v>
          </cell>
          <cell r="K2575">
            <v>8059.99</v>
          </cell>
          <cell r="L2575">
            <v>0</v>
          </cell>
        </row>
        <row r="2576">
          <cell r="A2576" t="str">
            <v>CAP</v>
          </cell>
          <cell r="C2576">
            <v>21870</v>
          </cell>
          <cell r="D2576" t="str">
            <v>21870</v>
          </cell>
          <cell r="E2576" t="str">
            <v>Meter Tech Somerville</v>
          </cell>
          <cell r="H2576" t="str">
            <v>120</v>
          </cell>
          <cell r="I2576" t="str">
            <v>CB</v>
          </cell>
          <cell r="J2576">
            <v>452.85</v>
          </cell>
        </row>
        <row r="2577">
          <cell r="A2577" t="str">
            <v>CAP</v>
          </cell>
          <cell r="C2577">
            <v>21870</v>
          </cell>
          <cell r="D2577" t="str">
            <v>21870</v>
          </cell>
          <cell r="E2577" t="str">
            <v>Meter Tech Somerville</v>
          </cell>
          <cell r="H2577" t="str">
            <v>120</v>
          </cell>
          <cell r="I2577" t="str">
            <v>CL</v>
          </cell>
          <cell r="J2577">
            <v>1029.2</v>
          </cell>
        </row>
        <row r="2578">
          <cell r="A2578" t="str">
            <v>O&amp;M</v>
          </cell>
          <cell r="C2578">
            <v>21870</v>
          </cell>
          <cell r="D2578" t="str">
            <v>21870</v>
          </cell>
          <cell r="E2578" t="str">
            <v>Meter Tech Somerville</v>
          </cell>
          <cell r="H2578" t="str">
            <v>120</v>
          </cell>
          <cell r="I2578" t="str">
            <v>IT</v>
          </cell>
          <cell r="J2578">
            <v>3618.18</v>
          </cell>
          <cell r="K2578">
            <v>106.58</v>
          </cell>
        </row>
        <row r="2579">
          <cell r="A2579" t="str">
            <v>O&amp;M</v>
          </cell>
          <cell r="C2579">
            <v>21870</v>
          </cell>
          <cell r="D2579" t="str">
            <v>21870</v>
          </cell>
          <cell r="E2579" t="str">
            <v>Meter Tech Somerville</v>
          </cell>
          <cell r="H2579" t="str">
            <v>120</v>
          </cell>
          <cell r="I2579" t="str">
            <v>LT</v>
          </cell>
          <cell r="J2579">
            <v>670642.87</v>
          </cell>
          <cell r="K2579">
            <v>22605.919999999998</v>
          </cell>
          <cell r="L2579">
            <v>0</v>
          </cell>
          <cell r="M2579">
            <v>392302.57</v>
          </cell>
        </row>
        <row r="2580">
          <cell r="A2580" t="str">
            <v>O&amp;M</v>
          </cell>
          <cell r="C2580">
            <v>21870</v>
          </cell>
          <cell r="D2580" t="str">
            <v>21870</v>
          </cell>
          <cell r="E2580" t="str">
            <v>Meter Tech Somerville</v>
          </cell>
          <cell r="H2580" t="str">
            <v>120</v>
          </cell>
          <cell r="I2580" t="str">
            <v>MT</v>
          </cell>
          <cell r="J2580">
            <v>3333.11</v>
          </cell>
          <cell r="K2580">
            <v>0</v>
          </cell>
        </row>
        <row r="2581">
          <cell r="A2581" t="str">
            <v>O&amp;M</v>
          </cell>
          <cell r="C2581">
            <v>21870</v>
          </cell>
          <cell r="D2581" t="str">
            <v>21870</v>
          </cell>
          <cell r="E2581" t="str">
            <v>Meter Tech Somerville</v>
          </cell>
          <cell r="H2581" t="str">
            <v>120</v>
          </cell>
          <cell r="I2581" t="str">
            <v>OT</v>
          </cell>
          <cell r="J2581">
            <v>109269.02</v>
          </cell>
          <cell r="K2581">
            <v>117652.34</v>
          </cell>
          <cell r="L2581">
            <v>0</v>
          </cell>
        </row>
        <row r="2582">
          <cell r="A2582" t="str">
            <v>O&amp;M</v>
          </cell>
          <cell r="C2582">
            <v>21870</v>
          </cell>
          <cell r="D2582" t="str">
            <v>21870</v>
          </cell>
          <cell r="E2582" t="str">
            <v>Meter Tech Somerville</v>
          </cell>
          <cell r="H2582" t="str">
            <v>120</v>
          </cell>
          <cell r="I2582" t="str">
            <v>TT</v>
          </cell>
          <cell r="J2582">
            <v>82506.33</v>
          </cell>
          <cell r="K2582">
            <v>2761.75</v>
          </cell>
          <cell r="L2582">
            <v>0</v>
          </cell>
        </row>
        <row r="2583">
          <cell r="A2583" t="str">
            <v>O&amp;M</v>
          </cell>
          <cell r="B2583" t="str">
            <v>DiChiara, Paul</v>
          </cell>
          <cell r="C2583">
            <v>21875</v>
          </cell>
          <cell r="D2583" t="str">
            <v>21875</v>
          </cell>
          <cell r="E2583" t="str">
            <v>Meter Tech Cambridge</v>
          </cell>
          <cell r="F2583" t="str">
            <v>Mat Mgmt-Trans</v>
          </cell>
          <cell r="G2583" t="str">
            <v>Meter Tech Cambridge</v>
          </cell>
          <cell r="H2583" t="str">
            <v>120</v>
          </cell>
          <cell r="I2583" t="str">
            <v>BT</v>
          </cell>
          <cell r="J2583">
            <v>2876</v>
          </cell>
          <cell r="K2583">
            <v>50537.34</v>
          </cell>
        </row>
        <row r="2584">
          <cell r="A2584" t="str">
            <v>O&amp;M</v>
          </cell>
          <cell r="B2584" t="str">
            <v>DiChiara, Paul</v>
          </cell>
          <cell r="C2584">
            <v>21875</v>
          </cell>
          <cell r="D2584" t="str">
            <v>21875</v>
          </cell>
          <cell r="E2584" t="str">
            <v>Meter Tech Cambridge</v>
          </cell>
          <cell r="F2584" t="str">
            <v>Mat Mgmt-Trans</v>
          </cell>
          <cell r="G2584" t="str">
            <v>Meter Tech Cambridge</v>
          </cell>
          <cell r="H2584" t="str">
            <v>120</v>
          </cell>
          <cell r="I2584" t="str">
            <v>IT</v>
          </cell>
        </row>
        <row r="2585">
          <cell r="A2585" t="str">
            <v>O&amp;M</v>
          </cell>
          <cell r="B2585" t="str">
            <v>DiChiara, Paul</v>
          </cell>
          <cell r="C2585">
            <v>21875</v>
          </cell>
          <cell r="D2585" t="str">
            <v>21875</v>
          </cell>
          <cell r="E2585" t="str">
            <v>Meter Tech Cambridge</v>
          </cell>
          <cell r="F2585" t="str">
            <v>Mat Mgmt-Trans</v>
          </cell>
          <cell r="G2585" t="str">
            <v>Meter Tech Cambridge</v>
          </cell>
          <cell r="H2585" t="str">
            <v>120</v>
          </cell>
          <cell r="I2585" t="str">
            <v>LT</v>
          </cell>
          <cell r="J2585">
            <v>8316.64</v>
          </cell>
          <cell r="K2585">
            <v>144412.32999999999</v>
          </cell>
        </row>
        <row r="2586">
          <cell r="A2586" t="str">
            <v>O&amp;M</v>
          </cell>
          <cell r="B2586" t="str">
            <v>DiChiara, Paul</v>
          </cell>
          <cell r="C2586">
            <v>21875</v>
          </cell>
          <cell r="D2586" t="str">
            <v>21875</v>
          </cell>
          <cell r="E2586" t="str">
            <v>Meter Tech Cambridge</v>
          </cell>
          <cell r="F2586" t="str">
            <v>Mat Mgmt-Trans</v>
          </cell>
          <cell r="G2586" t="str">
            <v>Meter Tech Cambridge</v>
          </cell>
          <cell r="H2586" t="str">
            <v>120</v>
          </cell>
          <cell r="I2586" t="str">
            <v>MT</v>
          </cell>
        </row>
        <row r="2587">
          <cell r="A2587" t="str">
            <v>O&amp;M</v>
          </cell>
          <cell r="B2587" t="str">
            <v>DiChiara, Paul</v>
          </cell>
          <cell r="C2587">
            <v>21875</v>
          </cell>
          <cell r="D2587" t="str">
            <v>21875</v>
          </cell>
          <cell r="E2587" t="str">
            <v>Meter Tech Cambridge</v>
          </cell>
          <cell r="F2587" t="str">
            <v>Mat Mgmt-Trans</v>
          </cell>
          <cell r="G2587" t="str">
            <v>Meter Tech Cambridge</v>
          </cell>
          <cell r="H2587" t="str">
            <v>120</v>
          </cell>
          <cell r="I2587" t="str">
            <v>OT</v>
          </cell>
          <cell r="J2587">
            <v>1596.97</v>
          </cell>
          <cell r="K2587">
            <v>8463.14</v>
          </cell>
          <cell r="L2587">
            <v>4296.93</v>
          </cell>
        </row>
        <row r="2588">
          <cell r="A2588" t="str">
            <v>O&amp;M</v>
          </cell>
          <cell r="B2588" t="str">
            <v>DiChiara, Paul</v>
          </cell>
          <cell r="C2588">
            <v>21875</v>
          </cell>
          <cell r="D2588" t="str">
            <v>21875</v>
          </cell>
          <cell r="E2588" t="str">
            <v>Meter Tech Cambridge</v>
          </cell>
          <cell r="F2588" t="str">
            <v>Mat Mgmt-Trans</v>
          </cell>
          <cell r="G2588" t="str">
            <v>Meter Tech Cambridge</v>
          </cell>
          <cell r="H2588" t="str">
            <v>120</v>
          </cell>
          <cell r="I2588" t="str">
            <v>TT</v>
          </cell>
          <cell r="J2588">
            <v>616.47</v>
          </cell>
          <cell r="K2588">
            <v>27949.01</v>
          </cell>
        </row>
        <row r="2589">
          <cell r="A2589" t="str">
            <v>O&amp;M</v>
          </cell>
          <cell r="C2589">
            <v>21880</v>
          </cell>
          <cell r="D2589" t="str">
            <v>21880</v>
          </cell>
          <cell r="E2589" t="str">
            <v>Meter Tech Framingham</v>
          </cell>
          <cell r="H2589" t="str">
            <v>120</v>
          </cell>
          <cell r="I2589" t="str">
            <v>BT</v>
          </cell>
          <cell r="J2589">
            <v>71288.22</v>
          </cell>
          <cell r="K2589">
            <v>23034.560000000001</v>
          </cell>
          <cell r="L2589">
            <v>-14589.86</v>
          </cell>
          <cell r="M2589">
            <v>6727200.4800000004</v>
          </cell>
        </row>
        <row r="2590">
          <cell r="A2590" t="str">
            <v>CAP</v>
          </cell>
          <cell r="C2590">
            <v>21880</v>
          </cell>
          <cell r="D2590" t="str">
            <v>21880</v>
          </cell>
          <cell r="E2590" t="str">
            <v>Meter Tech Framingham</v>
          </cell>
          <cell r="H2590" t="str">
            <v>120</v>
          </cell>
          <cell r="I2590" t="str">
            <v>CB</v>
          </cell>
          <cell r="J2590">
            <v>1909.97</v>
          </cell>
          <cell r="K2590">
            <v>188.4</v>
          </cell>
        </row>
        <row r="2591">
          <cell r="A2591" t="str">
            <v>CAP</v>
          </cell>
          <cell r="C2591">
            <v>21880</v>
          </cell>
          <cell r="D2591" t="str">
            <v>21880</v>
          </cell>
          <cell r="E2591" t="str">
            <v>Meter Tech Framingham</v>
          </cell>
          <cell r="H2591" t="str">
            <v>120</v>
          </cell>
          <cell r="I2591" t="str">
            <v>CL</v>
          </cell>
          <cell r="J2591">
            <v>4340.72</v>
          </cell>
          <cell r="K2591">
            <v>428.16</v>
          </cell>
        </row>
        <row r="2592">
          <cell r="A2592" t="str">
            <v>CAP</v>
          </cell>
          <cell r="C2592">
            <v>21880</v>
          </cell>
          <cell r="D2592" t="str">
            <v>21880</v>
          </cell>
          <cell r="E2592" t="str">
            <v>Meter Tech Framingham</v>
          </cell>
          <cell r="H2592" t="str">
            <v>120</v>
          </cell>
          <cell r="I2592" t="str">
            <v>CM</v>
          </cell>
          <cell r="L2592">
            <v>1558.47</v>
          </cell>
        </row>
        <row r="2593">
          <cell r="A2593" t="str">
            <v>CAP</v>
          </cell>
          <cell r="C2593">
            <v>21880</v>
          </cell>
          <cell r="D2593" t="str">
            <v>21880</v>
          </cell>
          <cell r="E2593" t="str">
            <v>Meter Tech Framingham</v>
          </cell>
          <cell r="H2593" t="str">
            <v>120</v>
          </cell>
          <cell r="I2593" t="str">
            <v>CT</v>
          </cell>
          <cell r="J2593">
            <v>1400.92</v>
          </cell>
          <cell r="K2593">
            <v>255.88</v>
          </cell>
        </row>
        <row r="2594">
          <cell r="A2594" t="str">
            <v>O&amp;M</v>
          </cell>
          <cell r="C2594">
            <v>21880</v>
          </cell>
          <cell r="D2594" t="str">
            <v>21880</v>
          </cell>
          <cell r="E2594" t="str">
            <v>Meter Tech Framingham</v>
          </cell>
          <cell r="H2594" t="str">
            <v>120</v>
          </cell>
          <cell r="I2594" t="str">
            <v>IT</v>
          </cell>
          <cell r="J2594">
            <v>518.64</v>
          </cell>
          <cell r="K2594">
            <v>544.6</v>
          </cell>
          <cell r="L2594">
            <v>-348.75</v>
          </cell>
        </row>
        <row r="2595">
          <cell r="A2595" t="str">
            <v>O&amp;M</v>
          </cell>
          <cell r="C2595">
            <v>21880</v>
          </cell>
          <cell r="D2595" t="str">
            <v>21880</v>
          </cell>
          <cell r="E2595" t="str">
            <v>Meter Tech Framingham</v>
          </cell>
          <cell r="H2595" t="str">
            <v>120</v>
          </cell>
          <cell r="I2595" t="str">
            <v>LT</v>
          </cell>
          <cell r="J2595">
            <v>203306.28</v>
          </cell>
          <cell r="K2595">
            <v>65212.4</v>
          </cell>
          <cell r="L2595">
            <v>-38155.21</v>
          </cell>
        </row>
        <row r="2596">
          <cell r="A2596" t="str">
            <v>O&amp;M</v>
          </cell>
          <cell r="C2596">
            <v>21880</v>
          </cell>
          <cell r="D2596" t="str">
            <v>21880</v>
          </cell>
          <cell r="E2596" t="str">
            <v>Meter Tech Framingham</v>
          </cell>
          <cell r="H2596" t="str">
            <v>120</v>
          </cell>
          <cell r="I2596" t="str">
            <v>MT</v>
          </cell>
          <cell r="J2596">
            <v>19370.8</v>
          </cell>
          <cell r="K2596">
            <v>788.69</v>
          </cell>
          <cell r="L2596">
            <v>-1259.08</v>
          </cell>
        </row>
        <row r="2597">
          <cell r="A2597" t="str">
            <v>O&amp;M</v>
          </cell>
          <cell r="C2597">
            <v>21880</v>
          </cell>
          <cell r="D2597" t="str">
            <v>21880</v>
          </cell>
          <cell r="E2597" t="str">
            <v>Meter Tech Framingham</v>
          </cell>
          <cell r="H2597" t="str">
            <v>120</v>
          </cell>
          <cell r="I2597" t="str">
            <v>OT</v>
          </cell>
          <cell r="J2597">
            <v>39171.9</v>
          </cell>
          <cell r="K2597">
            <v>24404.01</v>
          </cell>
          <cell r="L2597">
            <v>-396.43</v>
          </cell>
          <cell r="M2597">
            <v>59670.39</v>
          </cell>
        </row>
        <row r="2598">
          <cell r="A2598" t="str">
            <v>O&amp;M</v>
          </cell>
          <cell r="C2598">
            <v>21880</v>
          </cell>
          <cell r="D2598" t="str">
            <v>21880</v>
          </cell>
          <cell r="E2598" t="str">
            <v>Meter Tech Framingham</v>
          </cell>
          <cell r="H2598" t="str">
            <v>120</v>
          </cell>
          <cell r="I2598" t="str">
            <v>TT</v>
          </cell>
          <cell r="J2598">
            <v>26994.84</v>
          </cell>
          <cell r="K2598">
            <v>22945.34</v>
          </cell>
          <cell r="L2598">
            <v>-15622.43</v>
          </cell>
        </row>
        <row r="2599">
          <cell r="A2599" t="str">
            <v>O&amp;M</v>
          </cell>
          <cell r="B2599" t="str">
            <v>DiChiara, Paul</v>
          </cell>
          <cell r="C2599">
            <v>21885</v>
          </cell>
          <cell r="D2599" t="str">
            <v>21885</v>
          </cell>
          <cell r="E2599" t="str">
            <v>Meter Tech Wal / Fram</v>
          </cell>
          <cell r="F2599" t="str">
            <v>Mat Mgmt-Trans</v>
          </cell>
          <cell r="G2599" t="str">
            <v>Meter Tech Wal / Framingham</v>
          </cell>
          <cell r="H2599" t="str">
            <v>120</v>
          </cell>
          <cell r="I2599" t="str">
            <v>BT</v>
          </cell>
          <cell r="L2599">
            <v>16403.810000000001</v>
          </cell>
          <cell r="M2599">
            <v>18559.79</v>
          </cell>
        </row>
        <row r="2600">
          <cell r="A2600" t="str">
            <v>O&amp;M</v>
          </cell>
          <cell r="B2600" t="str">
            <v>DiChiara, Paul</v>
          </cell>
          <cell r="C2600">
            <v>21885</v>
          </cell>
          <cell r="D2600" t="str">
            <v>21885</v>
          </cell>
          <cell r="E2600" t="str">
            <v>Meter Tech Walpole</v>
          </cell>
          <cell r="F2600" t="str">
            <v>Mat Mgmt-Trans</v>
          </cell>
          <cell r="G2600" t="str">
            <v>Meter Tech Wal / Framingham</v>
          </cell>
          <cell r="H2600" t="str">
            <v>120</v>
          </cell>
          <cell r="I2600" t="str">
            <v>BT</v>
          </cell>
          <cell r="J2600">
            <v>89108.73</v>
          </cell>
          <cell r="K2600">
            <v>38163.42</v>
          </cell>
          <cell r="M2600">
            <v>8624800.0999999996</v>
          </cell>
        </row>
        <row r="2601">
          <cell r="A2601" t="str">
            <v>O&amp;M</v>
          </cell>
          <cell r="B2601" t="str">
            <v>DiChiara, Paul</v>
          </cell>
          <cell r="C2601">
            <v>21885</v>
          </cell>
          <cell r="D2601" t="str">
            <v>21885</v>
          </cell>
          <cell r="E2601" t="str">
            <v>Meter Tech Wal / Fram</v>
          </cell>
          <cell r="F2601" t="str">
            <v>Mat Mgmt-Trans</v>
          </cell>
          <cell r="G2601" t="str">
            <v>Meter Tech Wal / Framingham</v>
          </cell>
          <cell r="H2601" t="str">
            <v>120</v>
          </cell>
          <cell r="I2601" t="str">
            <v>IT</v>
          </cell>
          <cell r="L2601">
            <v>2572.02</v>
          </cell>
        </row>
        <row r="2602">
          <cell r="A2602" t="str">
            <v>O&amp;M</v>
          </cell>
          <cell r="B2602" t="str">
            <v>DiChiara, Paul</v>
          </cell>
          <cell r="C2602">
            <v>21885</v>
          </cell>
          <cell r="D2602" t="str">
            <v>21885</v>
          </cell>
          <cell r="E2602" t="str">
            <v>Meter Tech Walpole</v>
          </cell>
          <cell r="F2602" t="str">
            <v>Mat Mgmt-Trans</v>
          </cell>
          <cell r="G2602" t="str">
            <v>Meter Tech Wal / Framingham</v>
          </cell>
          <cell r="H2602" t="str">
            <v>120</v>
          </cell>
          <cell r="I2602" t="str">
            <v>IT</v>
          </cell>
          <cell r="J2602">
            <v>2802.72</v>
          </cell>
          <cell r="K2602">
            <v>168.1</v>
          </cell>
        </row>
        <row r="2603">
          <cell r="A2603" t="str">
            <v>O&amp;M</v>
          </cell>
          <cell r="B2603" t="str">
            <v>DiChiara, Paul</v>
          </cell>
          <cell r="C2603">
            <v>21885</v>
          </cell>
          <cell r="D2603" t="str">
            <v>21885</v>
          </cell>
          <cell r="E2603" t="str">
            <v>Meter Tech Wal / Fram</v>
          </cell>
          <cell r="F2603" t="str">
            <v>Mat Mgmt-Trans</v>
          </cell>
          <cell r="G2603" t="str">
            <v>Meter Tech Wal / Framingham</v>
          </cell>
          <cell r="H2603" t="str">
            <v>120</v>
          </cell>
          <cell r="I2603" t="str">
            <v>LT</v>
          </cell>
          <cell r="L2603">
            <v>42642.84</v>
          </cell>
        </row>
        <row r="2604">
          <cell r="A2604" t="str">
            <v>O&amp;M</v>
          </cell>
          <cell r="B2604" t="str">
            <v>DiChiara, Paul</v>
          </cell>
          <cell r="C2604">
            <v>21885</v>
          </cell>
          <cell r="D2604" t="str">
            <v>21885</v>
          </cell>
          <cell r="E2604" t="str">
            <v>Meter Tech Walpole</v>
          </cell>
          <cell r="F2604" t="str">
            <v>Mat Mgmt-Trans</v>
          </cell>
          <cell r="G2604" t="str">
            <v>Meter Tech Wal / Framingham</v>
          </cell>
          <cell r="H2604" t="str">
            <v>120</v>
          </cell>
          <cell r="I2604" t="str">
            <v>LT</v>
          </cell>
          <cell r="J2604">
            <v>253110.14</v>
          </cell>
          <cell r="K2604">
            <v>108781.75</v>
          </cell>
        </row>
        <row r="2605">
          <cell r="A2605" t="str">
            <v>O&amp;M</v>
          </cell>
          <cell r="B2605" t="str">
            <v>DiChiara, Paul</v>
          </cell>
          <cell r="C2605">
            <v>21885</v>
          </cell>
          <cell r="D2605" t="str">
            <v>21885</v>
          </cell>
          <cell r="E2605" t="str">
            <v>Meter Tech Wal / Fram</v>
          </cell>
          <cell r="F2605" t="str">
            <v>Mat Mgmt-Trans</v>
          </cell>
          <cell r="G2605" t="str">
            <v>Meter Tech Wal / Framingham</v>
          </cell>
          <cell r="H2605" t="str">
            <v>120</v>
          </cell>
          <cell r="I2605" t="str">
            <v>MT</v>
          </cell>
          <cell r="L2605">
            <v>3540.68</v>
          </cell>
        </row>
        <row r="2606">
          <cell r="A2606" t="str">
            <v>O&amp;M</v>
          </cell>
          <cell r="B2606" t="str">
            <v>DiChiara, Paul</v>
          </cell>
          <cell r="C2606">
            <v>21885</v>
          </cell>
          <cell r="D2606" t="str">
            <v>21885</v>
          </cell>
          <cell r="E2606" t="str">
            <v>Meter Tech Walpole</v>
          </cell>
          <cell r="F2606" t="str">
            <v>Mat Mgmt-Trans</v>
          </cell>
          <cell r="G2606" t="str">
            <v>Meter Tech Wal / Framingham</v>
          </cell>
          <cell r="H2606" t="str">
            <v>120</v>
          </cell>
          <cell r="I2606" t="str">
            <v>MT</v>
          </cell>
          <cell r="J2606">
            <v>1352.34</v>
          </cell>
          <cell r="K2606">
            <v>378.3</v>
          </cell>
          <cell r="M2606">
            <v>6302.97</v>
          </cell>
        </row>
        <row r="2607">
          <cell r="A2607" t="str">
            <v>O&amp;M</v>
          </cell>
          <cell r="B2607" t="str">
            <v>DiChiara, Paul</v>
          </cell>
          <cell r="C2607">
            <v>21885</v>
          </cell>
          <cell r="D2607" t="str">
            <v>21885</v>
          </cell>
          <cell r="E2607" t="str">
            <v>Meter Tech Wal / Fram</v>
          </cell>
          <cell r="F2607" t="str">
            <v>Mat Mgmt-Trans</v>
          </cell>
          <cell r="G2607" t="str">
            <v>Meter Tech Wal / Framingham</v>
          </cell>
          <cell r="H2607" t="str">
            <v>120</v>
          </cell>
          <cell r="I2607" t="str">
            <v>OT</v>
          </cell>
          <cell r="L2607">
            <v>79299.820000000007</v>
          </cell>
        </row>
        <row r="2608">
          <cell r="A2608" t="str">
            <v>O&amp;M</v>
          </cell>
          <cell r="B2608" t="str">
            <v>DiChiara, Paul</v>
          </cell>
          <cell r="C2608">
            <v>21885</v>
          </cell>
          <cell r="D2608" t="str">
            <v>21885</v>
          </cell>
          <cell r="E2608" t="str">
            <v>Meter Tech Walpole</v>
          </cell>
          <cell r="F2608" t="str">
            <v>Mat Mgmt-Trans</v>
          </cell>
          <cell r="G2608" t="str">
            <v>Meter Tech Wal / Framingham</v>
          </cell>
          <cell r="H2608" t="str">
            <v>120</v>
          </cell>
          <cell r="I2608" t="str">
            <v>OT</v>
          </cell>
          <cell r="J2608">
            <v>47197.98</v>
          </cell>
          <cell r="K2608">
            <v>68909.53</v>
          </cell>
          <cell r="M2608">
            <v>1915.67</v>
          </cell>
        </row>
        <row r="2609">
          <cell r="A2609" t="str">
            <v>O&amp;M</v>
          </cell>
          <cell r="B2609" t="str">
            <v>DiChiara, Paul</v>
          </cell>
          <cell r="C2609">
            <v>21885</v>
          </cell>
          <cell r="D2609" t="str">
            <v>21885</v>
          </cell>
          <cell r="E2609" t="str">
            <v>Meter Tech Wal / Fram</v>
          </cell>
          <cell r="F2609" t="str">
            <v>Mat Mgmt-Trans</v>
          </cell>
          <cell r="G2609" t="str">
            <v>Meter Tech Wal / Framingham</v>
          </cell>
          <cell r="H2609" t="str">
            <v>120</v>
          </cell>
          <cell r="I2609" t="str">
            <v>TT</v>
          </cell>
          <cell r="L2609">
            <v>26472.32</v>
          </cell>
        </row>
        <row r="2610">
          <cell r="A2610" t="str">
            <v>O&amp;M</v>
          </cell>
          <cell r="B2610" t="str">
            <v>DiChiara, Paul</v>
          </cell>
          <cell r="C2610">
            <v>21885</v>
          </cell>
          <cell r="D2610" t="str">
            <v>21885</v>
          </cell>
          <cell r="E2610" t="str">
            <v>Meter Tech Walpole</v>
          </cell>
          <cell r="F2610" t="str">
            <v>Mat Mgmt-Trans</v>
          </cell>
          <cell r="G2610" t="str">
            <v>Meter Tech Wal / Framingham</v>
          </cell>
          <cell r="H2610" t="str">
            <v>120</v>
          </cell>
          <cell r="I2610" t="str">
            <v>TT</v>
          </cell>
          <cell r="J2610">
            <v>30356.48</v>
          </cell>
          <cell r="K2610">
            <v>33348.519999999997</v>
          </cell>
          <cell r="M2610">
            <v>174.36</v>
          </cell>
        </row>
        <row r="2611">
          <cell r="A2611" t="str">
            <v>CAP</v>
          </cell>
          <cell r="B2611" t="str">
            <v>Neyhart, Thomas K</v>
          </cell>
          <cell r="C2611">
            <v>21890</v>
          </cell>
          <cell r="D2611" t="str">
            <v>21890</v>
          </cell>
          <cell r="E2611" t="str">
            <v>Meter Tech Plymouth</v>
          </cell>
          <cell r="F2611" t="str">
            <v>Mat Mgmt-Trans</v>
          </cell>
          <cell r="G2611" t="str">
            <v>Meter Tech Plymouth</v>
          </cell>
          <cell r="H2611" t="str">
            <v>120</v>
          </cell>
          <cell r="I2611" t="str">
            <v>CI</v>
          </cell>
          <cell r="K2611">
            <v>10.19</v>
          </cell>
          <cell r="L2611">
            <v>98615.88</v>
          </cell>
          <cell r="M2611">
            <v>-250</v>
          </cell>
        </row>
        <row r="2612">
          <cell r="A2612" t="str">
            <v>CAP</v>
          </cell>
          <cell r="B2612" t="str">
            <v>Neyhart, Thomas K</v>
          </cell>
          <cell r="C2612">
            <v>21890</v>
          </cell>
          <cell r="D2612" t="str">
            <v>21890</v>
          </cell>
          <cell r="E2612" t="str">
            <v>Meter Tech Plymouth</v>
          </cell>
          <cell r="F2612" t="str">
            <v>Mat Mgmt-Trans</v>
          </cell>
          <cell r="G2612" t="str">
            <v>Meter Tech Plymouth</v>
          </cell>
          <cell r="H2612" t="str">
            <v>120</v>
          </cell>
          <cell r="I2612" t="str">
            <v>CM</v>
          </cell>
          <cell r="K2612">
            <v>5450</v>
          </cell>
          <cell r="L2612">
            <v>-597543.15</v>
          </cell>
        </row>
        <row r="2613">
          <cell r="A2613" t="str">
            <v>O&amp;M</v>
          </cell>
          <cell r="B2613" t="str">
            <v>Neyhart, Thomas K</v>
          </cell>
          <cell r="C2613">
            <v>21890</v>
          </cell>
          <cell r="D2613" t="str">
            <v>21890</v>
          </cell>
          <cell r="E2613" t="str">
            <v>Meter Tech Plymouth</v>
          </cell>
          <cell r="F2613" t="str">
            <v>Mat Mgmt-Trans</v>
          </cell>
          <cell r="G2613" t="str">
            <v>Meter Tech Plymouth</v>
          </cell>
          <cell r="H2613" t="str">
            <v>120</v>
          </cell>
          <cell r="I2613" t="str">
            <v>IT</v>
          </cell>
        </row>
        <row r="2614">
          <cell r="A2614" t="str">
            <v>O&amp;M</v>
          </cell>
          <cell r="B2614" t="str">
            <v>Neyhart, Thomas K</v>
          </cell>
          <cell r="C2614">
            <v>21890</v>
          </cell>
          <cell r="D2614" t="str">
            <v>21890</v>
          </cell>
          <cell r="E2614" t="str">
            <v>Meter Tech Plymouth</v>
          </cell>
          <cell r="F2614" t="str">
            <v>Mat Mgmt-Trans</v>
          </cell>
          <cell r="G2614" t="str">
            <v>Meter Tech Plymouth</v>
          </cell>
          <cell r="H2614" t="str">
            <v>120</v>
          </cell>
          <cell r="I2614" t="str">
            <v>MT</v>
          </cell>
          <cell r="L2614">
            <v>1906.47</v>
          </cell>
          <cell r="M2614">
            <v>31602.77</v>
          </cell>
        </row>
        <row r="2615">
          <cell r="A2615" t="str">
            <v>O&amp;M</v>
          </cell>
          <cell r="B2615" t="str">
            <v>Neyhart, Thomas K</v>
          </cell>
          <cell r="C2615">
            <v>21895</v>
          </cell>
          <cell r="D2615" t="str">
            <v>21895</v>
          </cell>
          <cell r="E2615" t="str">
            <v>Meter Tech New Bedford</v>
          </cell>
          <cell r="F2615" t="str">
            <v>Mat Mgmt-Trans</v>
          </cell>
          <cell r="G2615" t="str">
            <v>Meter Tech New Bedford</v>
          </cell>
          <cell r="H2615" t="str">
            <v>120</v>
          </cell>
          <cell r="I2615" t="str">
            <v>BT</v>
          </cell>
          <cell r="J2615">
            <v>1460.08</v>
          </cell>
          <cell r="K2615">
            <v>4039.35</v>
          </cell>
          <cell r="M2615">
            <v>4896712.9800000004</v>
          </cell>
        </row>
        <row r="2616">
          <cell r="A2616" t="str">
            <v>O&amp;M</v>
          </cell>
          <cell r="B2616" t="str">
            <v>Neyhart, Thomas K</v>
          </cell>
          <cell r="C2616">
            <v>21895</v>
          </cell>
          <cell r="D2616" t="str">
            <v>21895</v>
          </cell>
          <cell r="E2616" t="str">
            <v>Meter Tech New Bedford</v>
          </cell>
          <cell r="F2616" t="str">
            <v>Mat Mgmt-Trans</v>
          </cell>
          <cell r="G2616" t="str">
            <v>Meter Tech New Bedford</v>
          </cell>
          <cell r="H2616" t="str">
            <v>120</v>
          </cell>
          <cell r="I2616" t="str">
            <v>IT</v>
          </cell>
          <cell r="K2616">
            <v>39.47</v>
          </cell>
          <cell r="L2616">
            <v>26.87</v>
          </cell>
        </row>
        <row r="2617">
          <cell r="A2617" t="str">
            <v>O&amp;M</v>
          </cell>
          <cell r="B2617" t="str">
            <v>Neyhart, Thomas K</v>
          </cell>
          <cell r="C2617">
            <v>21895</v>
          </cell>
          <cell r="D2617" t="str">
            <v>21895</v>
          </cell>
          <cell r="E2617" t="str">
            <v>Meter Tech New Bedford</v>
          </cell>
          <cell r="F2617" t="str">
            <v>Mat Mgmt-Trans</v>
          </cell>
          <cell r="G2617" t="str">
            <v>Meter Tech New Bedford</v>
          </cell>
          <cell r="H2617" t="str">
            <v>120</v>
          </cell>
          <cell r="I2617" t="str">
            <v>LT</v>
          </cell>
          <cell r="J2617">
            <v>4171.66</v>
          </cell>
          <cell r="K2617">
            <v>11803.49</v>
          </cell>
        </row>
        <row r="2618">
          <cell r="A2618" t="str">
            <v>O&amp;M</v>
          </cell>
          <cell r="B2618" t="str">
            <v>Neyhart, Thomas K</v>
          </cell>
          <cell r="C2618">
            <v>21895</v>
          </cell>
          <cell r="D2618" t="str">
            <v>21895</v>
          </cell>
          <cell r="E2618" t="str">
            <v>Meter Tech New Bedford</v>
          </cell>
          <cell r="F2618" t="str">
            <v>Mat Mgmt-Trans</v>
          </cell>
          <cell r="G2618" t="str">
            <v>Meter Tech New Bedford</v>
          </cell>
          <cell r="H2618" t="str">
            <v>120</v>
          </cell>
          <cell r="I2618" t="str">
            <v>MT</v>
          </cell>
          <cell r="M2618">
            <v>10272.59</v>
          </cell>
        </row>
        <row r="2619">
          <cell r="A2619" t="str">
            <v>O&amp;M</v>
          </cell>
          <cell r="B2619" t="str">
            <v>Neyhart, Thomas K</v>
          </cell>
          <cell r="C2619">
            <v>21895</v>
          </cell>
          <cell r="D2619" t="str">
            <v>21895</v>
          </cell>
          <cell r="E2619" t="str">
            <v>Meter Tech New Bedford</v>
          </cell>
          <cell r="F2619" t="str">
            <v>Mat Mgmt-Trans</v>
          </cell>
          <cell r="G2619" t="str">
            <v>Meter Tech New Bedford</v>
          </cell>
          <cell r="H2619" t="str">
            <v>120</v>
          </cell>
          <cell r="I2619" t="str">
            <v>OT</v>
          </cell>
          <cell r="J2619">
            <v>548.95000000000005</v>
          </cell>
          <cell r="K2619">
            <v>1960.65</v>
          </cell>
          <cell r="L2619">
            <v>3044.5</v>
          </cell>
          <cell r="M2619">
            <v>294.22000000000003</v>
          </cell>
        </row>
        <row r="2620">
          <cell r="A2620" t="str">
            <v>O&amp;M</v>
          </cell>
          <cell r="B2620" t="str">
            <v>Neyhart, Thomas K</v>
          </cell>
          <cell r="C2620">
            <v>21900</v>
          </cell>
          <cell r="D2620" t="str">
            <v>21900</v>
          </cell>
          <cell r="E2620" t="str">
            <v>Meter Tech Cape &amp; Vineyard</v>
          </cell>
          <cell r="F2620" t="str">
            <v>Mat Mgmt-Trans</v>
          </cell>
          <cell r="G2620" t="str">
            <v>Meter Tech Cape &amp; Vineyard</v>
          </cell>
          <cell r="H2620" t="str">
            <v>120</v>
          </cell>
          <cell r="I2620" t="str">
            <v>IT</v>
          </cell>
          <cell r="L2620">
            <v>295.94</v>
          </cell>
        </row>
        <row r="2621">
          <cell r="A2621" t="str">
            <v>O&amp;M</v>
          </cell>
          <cell r="B2621" t="str">
            <v>Neyhart, Thomas K</v>
          </cell>
          <cell r="C2621">
            <v>21900</v>
          </cell>
          <cell r="D2621" t="str">
            <v>21900</v>
          </cell>
          <cell r="E2621" t="str">
            <v>Meter Tech Cape and Vineyard</v>
          </cell>
          <cell r="F2621" t="str">
            <v>Mat Mgmt-Trans</v>
          </cell>
          <cell r="G2621" t="str">
            <v>Meter Tech Cape &amp; Vineyard</v>
          </cell>
          <cell r="H2621" t="str">
            <v>120</v>
          </cell>
          <cell r="I2621" t="str">
            <v>IT</v>
          </cell>
          <cell r="K2621">
            <v>237.7</v>
          </cell>
          <cell r="M2621">
            <v>-6701701.3499999996</v>
          </cell>
        </row>
        <row r="2622">
          <cell r="A2622" t="str">
            <v>O&amp;M</v>
          </cell>
          <cell r="B2622" t="str">
            <v>Neyhart, Thomas K</v>
          </cell>
          <cell r="C2622">
            <v>21900</v>
          </cell>
          <cell r="D2622" t="str">
            <v>21900</v>
          </cell>
          <cell r="E2622" t="str">
            <v>Meter Tech Cape &amp; Vineyard</v>
          </cell>
          <cell r="F2622" t="str">
            <v>Mat Mgmt-Trans</v>
          </cell>
          <cell r="G2622" t="str">
            <v>Meter Tech Cape &amp; Vineyard</v>
          </cell>
          <cell r="H2622" t="str">
            <v>120</v>
          </cell>
          <cell r="I2622" t="str">
            <v>MT</v>
          </cell>
          <cell r="M2622">
            <v>9903.39</v>
          </cell>
        </row>
        <row r="2623">
          <cell r="A2623" t="str">
            <v>O&amp;M</v>
          </cell>
          <cell r="B2623" t="str">
            <v>Neyhart, Thomas K</v>
          </cell>
          <cell r="C2623">
            <v>21900</v>
          </cell>
          <cell r="D2623" t="str">
            <v>21900</v>
          </cell>
          <cell r="E2623" t="str">
            <v>Meter Tech Cape and Vineyard</v>
          </cell>
          <cell r="F2623" t="str">
            <v>Mat Mgmt-Trans</v>
          </cell>
          <cell r="G2623" t="str">
            <v>Meter Tech Cape &amp; Vineyard</v>
          </cell>
          <cell r="H2623" t="str">
            <v>120</v>
          </cell>
          <cell r="I2623" t="str">
            <v>MT</v>
          </cell>
          <cell r="K2623">
            <v>671.18</v>
          </cell>
          <cell r="M2623">
            <v>313.67</v>
          </cell>
        </row>
        <row r="2624">
          <cell r="A2624" t="str">
            <v>O&amp;M</v>
          </cell>
          <cell r="B2624" t="str">
            <v>Neyhart, Thomas K</v>
          </cell>
          <cell r="C2624">
            <v>21900</v>
          </cell>
          <cell r="D2624" t="str">
            <v>21900</v>
          </cell>
          <cell r="E2624" t="str">
            <v>Meter Tech Cape &amp; Vineyard</v>
          </cell>
          <cell r="F2624" t="str">
            <v>Mat Mgmt-Trans</v>
          </cell>
          <cell r="G2624" t="str">
            <v>Meter Tech Cape &amp; Vineyard</v>
          </cell>
          <cell r="H2624" t="str">
            <v>120</v>
          </cell>
          <cell r="I2624" t="str">
            <v>OT</v>
          </cell>
          <cell r="L2624">
            <v>3200.05</v>
          </cell>
          <cell r="M2624">
            <v>374.85</v>
          </cell>
        </row>
        <row r="2625">
          <cell r="A2625" t="str">
            <v>O&amp;M</v>
          </cell>
          <cell r="B2625" t="str">
            <v>Neyhart, Thomas K</v>
          </cell>
          <cell r="C2625">
            <v>21900</v>
          </cell>
          <cell r="D2625" t="str">
            <v>21900</v>
          </cell>
          <cell r="E2625" t="str">
            <v>Meter Tech Cape and Vineyard</v>
          </cell>
          <cell r="F2625" t="str">
            <v>Mat Mgmt-Trans</v>
          </cell>
          <cell r="G2625" t="str">
            <v>Meter Tech Cape &amp; Vineyard</v>
          </cell>
          <cell r="H2625" t="str">
            <v>120</v>
          </cell>
          <cell r="I2625" t="str">
            <v>OT</v>
          </cell>
          <cell r="J2625">
            <v>747.93</v>
          </cell>
          <cell r="K2625">
            <v>2421.17</v>
          </cell>
        </row>
        <row r="2626">
          <cell r="A2626" t="str">
            <v>O&amp;M</v>
          </cell>
          <cell r="B2626" t="str">
            <v>DiChiara, Paul</v>
          </cell>
          <cell r="C2626">
            <v>21905</v>
          </cell>
          <cell r="D2626" t="str">
            <v>21905</v>
          </cell>
          <cell r="E2626" t="str">
            <v>Meter Lab</v>
          </cell>
          <cell r="F2626" t="str">
            <v>Mat Mgmt-Trans</v>
          </cell>
          <cell r="G2626" t="str">
            <v>Meter Lab</v>
          </cell>
          <cell r="H2626" t="str">
            <v>120</v>
          </cell>
          <cell r="I2626" t="str">
            <v>BT</v>
          </cell>
          <cell r="L2626">
            <v>96.32</v>
          </cell>
          <cell r="M2626">
            <v>15923.880000000168</v>
          </cell>
        </row>
        <row r="2627">
          <cell r="A2627" t="str">
            <v>O&amp;M</v>
          </cell>
          <cell r="B2627" t="str">
            <v>DiChiara, Paul</v>
          </cell>
          <cell r="C2627">
            <v>21905</v>
          </cell>
          <cell r="D2627" t="str">
            <v>21905</v>
          </cell>
          <cell r="E2627" t="str">
            <v>Meter Lab Watertown</v>
          </cell>
          <cell r="F2627" t="str">
            <v>Mat Mgmt-Trans</v>
          </cell>
          <cell r="G2627" t="str">
            <v>Meter Lab</v>
          </cell>
          <cell r="H2627" t="str">
            <v>120</v>
          </cell>
          <cell r="I2627" t="str">
            <v>BT</v>
          </cell>
          <cell r="J2627">
            <v>189468.99</v>
          </cell>
          <cell r="K2627">
            <v>83063.37</v>
          </cell>
          <cell r="M2627">
            <v>3626.11</v>
          </cell>
        </row>
        <row r="2628">
          <cell r="A2628" t="str">
            <v>CAP</v>
          </cell>
          <cell r="B2628" t="str">
            <v>DiChiara, Paul</v>
          </cell>
          <cell r="C2628">
            <v>21905</v>
          </cell>
          <cell r="D2628" t="str">
            <v>21905</v>
          </cell>
          <cell r="E2628" t="str">
            <v>Meter Lab Watertown</v>
          </cell>
          <cell r="F2628" t="str">
            <v>Mat Mgmt-Trans</v>
          </cell>
          <cell r="G2628" t="str">
            <v>Meter Lab</v>
          </cell>
          <cell r="H2628" t="str">
            <v>120</v>
          </cell>
          <cell r="I2628" t="str">
            <v>CM</v>
          </cell>
          <cell r="J2628">
            <v>39.049999999999997</v>
          </cell>
        </row>
        <row r="2629">
          <cell r="A2629" t="str">
            <v>O&amp;M</v>
          </cell>
          <cell r="B2629" t="str">
            <v>DiChiara, Paul</v>
          </cell>
          <cell r="C2629">
            <v>21905</v>
          </cell>
          <cell r="D2629" t="str">
            <v>21905</v>
          </cell>
          <cell r="E2629" t="str">
            <v>Meter Lab</v>
          </cell>
          <cell r="F2629" t="str">
            <v>Mat Mgmt-Trans</v>
          </cell>
          <cell r="G2629" t="str">
            <v>Meter Lab</v>
          </cell>
          <cell r="H2629" t="str">
            <v>120</v>
          </cell>
          <cell r="I2629" t="str">
            <v>IT</v>
          </cell>
          <cell r="L2629">
            <v>4077.19</v>
          </cell>
          <cell r="M2629">
            <v>431316.61</v>
          </cell>
        </row>
        <row r="2630">
          <cell r="A2630" t="str">
            <v>O&amp;M</v>
          </cell>
          <cell r="B2630" t="str">
            <v>DiChiara, Paul</v>
          </cell>
          <cell r="C2630">
            <v>21905</v>
          </cell>
          <cell r="D2630" t="str">
            <v>21905</v>
          </cell>
          <cell r="E2630" t="str">
            <v>Meter Lab Watertown</v>
          </cell>
          <cell r="F2630" t="str">
            <v>Mat Mgmt-Trans</v>
          </cell>
          <cell r="G2630" t="str">
            <v>Meter Lab</v>
          </cell>
          <cell r="H2630" t="str">
            <v>120</v>
          </cell>
          <cell r="I2630" t="str">
            <v>IT</v>
          </cell>
          <cell r="J2630">
            <v>57062.22</v>
          </cell>
          <cell r="K2630">
            <v>3802.66</v>
          </cell>
          <cell r="M2630">
            <v>-8662133.7100000009</v>
          </cell>
        </row>
        <row r="2631">
          <cell r="A2631" t="str">
            <v>O&amp;M</v>
          </cell>
          <cell r="B2631" t="str">
            <v>DiChiara, Paul</v>
          </cell>
          <cell r="C2631">
            <v>21905</v>
          </cell>
          <cell r="D2631" t="str">
            <v>21905</v>
          </cell>
          <cell r="E2631" t="str">
            <v>Meter Lab</v>
          </cell>
          <cell r="F2631" t="str">
            <v>Mat Mgmt-Trans</v>
          </cell>
          <cell r="G2631" t="str">
            <v>Meter Lab</v>
          </cell>
          <cell r="H2631" t="str">
            <v>120</v>
          </cell>
          <cell r="I2631" t="str">
            <v>LT</v>
          </cell>
          <cell r="L2631">
            <v>302.89999999999998</v>
          </cell>
        </row>
        <row r="2632">
          <cell r="A2632" t="str">
            <v>O&amp;M</v>
          </cell>
          <cell r="B2632" t="str">
            <v>DiChiara, Paul</v>
          </cell>
          <cell r="C2632">
            <v>21905</v>
          </cell>
          <cell r="D2632" t="str">
            <v>21905</v>
          </cell>
          <cell r="E2632" t="str">
            <v>Meter Lab Watertown</v>
          </cell>
          <cell r="F2632" t="str">
            <v>Mat Mgmt-Trans</v>
          </cell>
          <cell r="G2632" t="str">
            <v>Meter Lab</v>
          </cell>
          <cell r="H2632" t="str">
            <v>120</v>
          </cell>
          <cell r="I2632" t="str">
            <v>LT</v>
          </cell>
          <cell r="J2632">
            <v>535734.62</v>
          </cell>
          <cell r="K2632">
            <v>243382.38</v>
          </cell>
          <cell r="M2632">
            <v>1801433.46</v>
          </cell>
        </row>
        <row r="2633">
          <cell r="A2633" t="str">
            <v>O&amp;M</v>
          </cell>
          <cell r="B2633" t="str">
            <v>DiChiara, Paul</v>
          </cell>
          <cell r="C2633">
            <v>21905</v>
          </cell>
          <cell r="D2633" t="str">
            <v>21905</v>
          </cell>
          <cell r="E2633" t="str">
            <v>Meter Lab</v>
          </cell>
          <cell r="F2633" t="str">
            <v>Mat Mgmt-Trans</v>
          </cell>
          <cell r="G2633" t="str">
            <v>Meter Lab</v>
          </cell>
          <cell r="H2633" t="str">
            <v>120</v>
          </cell>
          <cell r="I2633" t="str">
            <v>MT</v>
          </cell>
          <cell r="L2633">
            <v>-30364.12</v>
          </cell>
          <cell r="M2633">
            <v>101120.37</v>
          </cell>
        </row>
        <row r="2634">
          <cell r="A2634" t="str">
            <v>O&amp;M</v>
          </cell>
          <cell r="B2634" t="str">
            <v>DiChiara, Paul</v>
          </cell>
          <cell r="C2634">
            <v>21905</v>
          </cell>
          <cell r="D2634" t="str">
            <v>21905</v>
          </cell>
          <cell r="E2634" t="str">
            <v>Meter Lab Watertown</v>
          </cell>
          <cell r="F2634" t="str">
            <v>Mat Mgmt-Trans</v>
          </cell>
          <cell r="G2634" t="str">
            <v>Meter Lab</v>
          </cell>
          <cell r="H2634" t="str">
            <v>120</v>
          </cell>
          <cell r="I2634" t="str">
            <v>MT</v>
          </cell>
          <cell r="J2634">
            <v>90173.77</v>
          </cell>
          <cell r="K2634">
            <v>-7676.81</v>
          </cell>
          <cell r="M2634">
            <v>63210.86</v>
          </cell>
        </row>
        <row r="2635">
          <cell r="A2635" t="str">
            <v>O&amp;M</v>
          </cell>
          <cell r="B2635" t="str">
            <v>DiChiara, Paul</v>
          </cell>
          <cell r="C2635">
            <v>21905</v>
          </cell>
          <cell r="D2635" t="str">
            <v>21905</v>
          </cell>
          <cell r="E2635" t="str">
            <v>Meter Lab</v>
          </cell>
          <cell r="F2635" t="str">
            <v>Mat Mgmt-Trans</v>
          </cell>
          <cell r="G2635" t="str">
            <v>Meter Lab</v>
          </cell>
          <cell r="H2635" t="str">
            <v>120</v>
          </cell>
          <cell r="I2635" t="str">
            <v>OT</v>
          </cell>
          <cell r="L2635">
            <v>51485.35</v>
          </cell>
        </row>
        <row r="2636">
          <cell r="A2636" t="str">
            <v>O&amp;M</v>
          </cell>
          <cell r="B2636" t="str">
            <v>DiChiara, Paul</v>
          </cell>
          <cell r="C2636">
            <v>21905</v>
          </cell>
          <cell r="D2636" t="str">
            <v>21905</v>
          </cell>
          <cell r="E2636" t="str">
            <v>Meter Lab Watertown</v>
          </cell>
          <cell r="F2636" t="str">
            <v>Mat Mgmt-Trans</v>
          </cell>
          <cell r="G2636" t="str">
            <v>Meter Lab</v>
          </cell>
          <cell r="H2636" t="str">
            <v>120</v>
          </cell>
          <cell r="I2636" t="str">
            <v>OT</v>
          </cell>
          <cell r="J2636">
            <v>31261.33</v>
          </cell>
          <cell r="K2636">
            <v>42412.87</v>
          </cell>
        </row>
        <row r="2637">
          <cell r="A2637" t="str">
            <v>O&amp;M</v>
          </cell>
          <cell r="B2637" t="str">
            <v>DiChiara, Paul</v>
          </cell>
          <cell r="C2637">
            <v>21905</v>
          </cell>
          <cell r="D2637" t="str">
            <v>21905</v>
          </cell>
          <cell r="E2637" t="str">
            <v>Meter Lab</v>
          </cell>
          <cell r="F2637" t="str">
            <v>Mat Mgmt-Trans</v>
          </cell>
          <cell r="G2637" t="str">
            <v>Meter Lab</v>
          </cell>
          <cell r="H2637" t="str">
            <v>120</v>
          </cell>
          <cell r="I2637" t="str">
            <v>TT</v>
          </cell>
          <cell r="L2637">
            <v>135737.85999999999</v>
          </cell>
          <cell r="M2637">
            <v>15294.28</v>
          </cell>
        </row>
        <row r="2638">
          <cell r="A2638" t="str">
            <v>O&amp;M</v>
          </cell>
          <cell r="B2638" t="str">
            <v>DiChiara, Paul</v>
          </cell>
          <cell r="C2638">
            <v>21905</v>
          </cell>
          <cell r="D2638" t="str">
            <v>21905</v>
          </cell>
          <cell r="E2638" t="str">
            <v>Meter Lab Watertown</v>
          </cell>
          <cell r="F2638" t="str">
            <v>Mat Mgmt-Trans</v>
          </cell>
          <cell r="G2638" t="str">
            <v>Meter Lab</v>
          </cell>
          <cell r="H2638" t="str">
            <v>120</v>
          </cell>
          <cell r="I2638" t="str">
            <v>TT</v>
          </cell>
          <cell r="J2638">
            <v>114023.79</v>
          </cell>
          <cell r="K2638">
            <v>69445.91</v>
          </cell>
          <cell r="M2638">
            <v>21714.92</v>
          </cell>
        </row>
        <row r="2639">
          <cell r="A2639" t="str">
            <v>O&amp;M</v>
          </cell>
          <cell r="B2639" t="str">
            <v>Weafer Jr,Robert J</v>
          </cell>
          <cell r="C2639">
            <v>23000</v>
          </cell>
          <cell r="D2639" t="str">
            <v>23000</v>
          </cell>
          <cell r="E2639" t="str">
            <v>D1 - Controller and Vice President</v>
          </cell>
          <cell r="F2639" t="str">
            <v>CFO</v>
          </cell>
          <cell r="G2639" t="str">
            <v>Controller and Vice President</v>
          </cell>
          <cell r="H2639" t="str">
            <v>120</v>
          </cell>
          <cell r="I2639" t="str">
            <v>BT</v>
          </cell>
          <cell r="J2639">
            <v>74828.98</v>
          </cell>
          <cell r="K2639">
            <v>32604.62</v>
          </cell>
          <cell r="M2639">
            <v>4263.97</v>
          </cell>
        </row>
        <row r="2640">
          <cell r="A2640" t="str">
            <v>O&amp;M</v>
          </cell>
          <cell r="B2640" t="str">
            <v>Weafer Jr,Robert J</v>
          </cell>
          <cell r="C2640">
            <v>23000</v>
          </cell>
          <cell r="D2640" t="str">
            <v>23000</v>
          </cell>
          <cell r="E2640" t="str">
            <v>D1 - Controller and Vice President</v>
          </cell>
          <cell r="F2640" t="str">
            <v>CFO</v>
          </cell>
          <cell r="G2640" t="str">
            <v>Controller and Vice President</v>
          </cell>
          <cell r="H2640" t="str">
            <v>120</v>
          </cell>
          <cell r="I2640" t="str">
            <v>IT</v>
          </cell>
          <cell r="J2640">
            <v>5298.01</v>
          </cell>
          <cell r="K2640">
            <v>6120.37</v>
          </cell>
          <cell r="L2640">
            <v>12.42</v>
          </cell>
          <cell r="M2640">
            <v>-3283292.77</v>
          </cell>
        </row>
        <row r="2641">
          <cell r="A2641" t="str">
            <v>O&amp;M</v>
          </cell>
          <cell r="B2641" t="str">
            <v>Weafer Jr,Robert J</v>
          </cell>
          <cell r="C2641">
            <v>23000</v>
          </cell>
          <cell r="D2641" t="str">
            <v>23000</v>
          </cell>
          <cell r="E2641" t="str">
            <v>D1 - Controller and Vice President</v>
          </cell>
          <cell r="F2641" t="str">
            <v>CFO</v>
          </cell>
          <cell r="G2641" t="str">
            <v>Controller and Vice President</v>
          </cell>
          <cell r="H2641" t="str">
            <v>120</v>
          </cell>
          <cell r="I2641" t="str">
            <v>LT</v>
          </cell>
          <cell r="J2641">
            <v>284815.75</v>
          </cell>
          <cell r="K2641">
            <v>100025.21</v>
          </cell>
          <cell r="L2641">
            <v>-5.73</v>
          </cell>
          <cell r="M2641">
            <v>618064.03</v>
          </cell>
        </row>
        <row r="2642">
          <cell r="A2642" t="str">
            <v>O&amp;M</v>
          </cell>
          <cell r="B2642" t="str">
            <v>Weafer Jr,Robert J</v>
          </cell>
          <cell r="C2642">
            <v>23000</v>
          </cell>
          <cell r="D2642" t="str">
            <v>23000</v>
          </cell>
          <cell r="E2642" t="str">
            <v>D1 - Controller and Vice President</v>
          </cell>
          <cell r="F2642" t="str">
            <v>CFO</v>
          </cell>
          <cell r="G2642" t="str">
            <v>Controller and Vice President</v>
          </cell>
          <cell r="H2642" t="str">
            <v>120</v>
          </cell>
          <cell r="I2642" t="str">
            <v>OT</v>
          </cell>
          <cell r="J2642">
            <v>9655.91</v>
          </cell>
          <cell r="K2642">
            <v>25387.95</v>
          </cell>
          <cell r="L2642">
            <v>384.55</v>
          </cell>
        </row>
        <row r="2643">
          <cell r="A2643" t="str">
            <v>O&amp;M</v>
          </cell>
          <cell r="B2643" t="str">
            <v>Weafer Jr,Robert J</v>
          </cell>
          <cell r="C2643">
            <v>23000</v>
          </cell>
          <cell r="D2643" t="str">
            <v>23000</v>
          </cell>
          <cell r="E2643" t="str">
            <v>D1 - Controller and Vice President</v>
          </cell>
          <cell r="F2643" t="str">
            <v>CFO</v>
          </cell>
          <cell r="G2643" t="str">
            <v>Controller and Vice President</v>
          </cell>
          <cell r="H2643" t="str">
            <v>120</v>
          </cell>
          <cell r="I2643" t="str">
            <v>TT</v>
          </cell>
          <cell r="J2643">
            <v>2009.14</v>
          </cell>
        </row>
        <row r="2644">
          <cell r="A2644" t="str">
            <v>O&amp;M</v>
          </cell>
          <cell r="B2644" t="str">
            <v>Weafer Jr,Robert J</v>
          </cell>
          <cell r="C2644">
            <v>23005</v>
          </cell>
          <cell r="D2644" t="str">
            <v>23005</v>
          </cell>
          <cell r="E2644" t="str">
            <v>4B - Taxes</v>
          </cell>
          <cell r="F2644" t="str">
            <v>CFO</v>
          </cell>
          <cell r="G2644" t="str">
            <v>Taxes</v>
          </cell>
          <cell r="H2644" t="str">
            <v>120</v>
          </cell>
          <cell r="I2644" t="str">
            <v>BT</v>
          </cell>
          <cell r="J2644">
            <v>74962.39</v>
          </cell>
          <cell r="K2644">
            <v>19554.810000000001</v>
          </cell>
        </row>
        <row r="2645">
          <cell r="A2645" t="str">
            <v>O&amp;M</v>
          </cell>
          <cell r="B2645" t="str">
            <v>Weafer Jr,Robert J</v>
          </cell>
          <cell r="C2645">
            <v>23005</v>
          </cell>
          <cell r="D2645" t="str">
            <v>23005</v>
          </cell>
          <cell r="E2645" t="str">
            <v>4B - Taxes</v>
          </cell>
          <cell r="F2645" t="str">
            <v>CFO</v>
          </cell>
          <cell r="G2645" t="str">
            <v>Taxes</v>
          </cell>
          <cell r="H2645" t="str">
            <v>120</v>
          </cell>
          <cell r="I2645" t="str">
            <v>IT</v>
          </cell>
          <cell r="J2645">
            <v>315083.14</v>
          </cell>
          <cell r="K2645">
            <v>2627.02</v>
          </cell>
          <cell r="L2645">
            <v>285</v>
          </cell>
          <cell r="M2645">
            <v>-2301277.1800000002</v>
          </cell>
        </row>
        <row r="2646">
          <cell r="A2646" t="str">
            <v>O&amp;M</v>
          </cell>
          <cell r="B2646" t="str">
            <v>Weafer Jr,Robert J</v>
          </cell>
          <cell r="C2646">
            <v>23005</v>
          </cell>
          <cell r="D2646" t="str">
            <v>23005</v>
          </cell>
          <cell r="E2646" t="str">
            <v>4B - Taxes</v>
          </cell>
          <cell r="F2646" t="str">
            <v>CFO</v>
          </cell>
          <cell r="G2646" t="str">
            <v>Taxes</v>
          </cell>
          <cell r="H2646" t="str">
            <v>120</v>
          </cell>
          <cell r="I2646" t="str">
            <v>LT</v>
          </cell>
          <cell r="J2646">
            <v>221209.03</v>
          </cell>
          <cell r="K2646">
            <v>55612.95</v>
          </cell>
          <cell r="M2646">
            <v>2493478.2799999998</v>
          </cell>
        </row>
        <row r="2647">
          <cell r="A2647" t="str">
            <v>O&amp;M</v>
          </cell>
          <cell r="B2647" t="str">
            <v>Weafer Jr,Robert J</v>
          </cell>
          <cell r="C2647">
            <v>23005</v>
          </cell>
          <cell r="D2647" t="str">
            <v>23005</v>
          </cell>
          <cell r="E2647" t="str">
            <v>4B - Taxes</v>
          </cell>
          <cell r="F2647" t="str">
            <v>CFO</v>
          </cell>
          <cell r="G2647" t="str">
            <v>Taxes</v>
          </cell>
          <cell r="H2647" t="str">
            <v>120</v>
          </cell>
          <cell r="I2647" t="str">
            <v>MT</v>
          </cell>
          <cell r="K2647">
            <v>12.25</v>
          </cell>
          <cell r="M2647">
            <v>138819.10999999999</v>
          </cell>
        </row>
        <row r="2648">
          <cell r="A2648" t="str">
            <v>O&amp;M</v>
          </cell>
          <cell r="B2648" t="str">
            <v>Weafer Jr,Robert J</v>
          </cell>
          <cell r="C2648">
            <v>23005</v>
          </cell>
          <cell r="D2648" t="str">
            <v>23005</v>
          </cell>
          <cell r="E2648" t="str">
            <v>4B - Taxes</v>
          </cell>
          <cell r="F2648" t="str">
            <v>CFO</v>
          </cell>
          <cell r="G2648" t="str">
            <v>Taxes</v>
          </cell>
          <cell r="H2648" t="str">
            <v>120</v>
          </cell>
          <cell r="I2648" t="str">
            <v>OT</v>
          </cell>
          <cell r="J2648">
            <v>21571.67</v>
          </cell>
          <cell r="K2648">
            <v>2181.59</v>
          </cell>
        </row>
        <row r="2649">
          <cell r="A2649" t="str">
            <v>O&amp;M</v>
          </cell>
          <cell r="B2649" t="str">
            <v>Weafer Jr,Robert J</v>
          </cell>
          <cell r="C2649">
            <v>23005</v>
          </cell>
          <cell r="D2649" t="str">
            <v>23005</v>
          </cell>
          <cell r="E2649" t="str">
            <v>4B - Taxes</v>
          </cell>
          <cell r="F2649" t="str">
            <v>CFO</v>
          </cell>
          <cell r="G2649" t="str">
            <v>Taxes</v>
          </cell>
          <cell r="H2649" t="str">
            <v>120</v>
          </cell>
          <cell r="I2649" t="str">
            <v>TT</v>
          </cell>
          <cell r="K2649">
            <v>208.78</v>
          </cell>
        </row>
        <row r="2650">
          <cell r="A2650" t="str">
            <v>O&amp;M</v>
          </cell>
          <cell r="B2650" t="str">
            <v>Lembo, Philip J</v>
          </cell>
          <cell r="C2650">
            <v>23010</v>
          </cell>
          <cell r="D2650" t="str">
            <v>23010</v>
          </cell>
          <cell r="E2650" t="str">
            <v>4C - Corporate Finance</v>
          </cell>
          <cell r="F2650" t="str">
            <v>CFO</v>
          </cell>
          <cell r="G2650" t="str">
            <v>Corporate Finance</v>
          </cell>
          <cell r="H2650" t="str">
            <v>120</v>
          </cell>
          <cell r="I2650" t="str">
            <v>BT</v>
          </cell>
          <cell r="J2650">
            <v>141724.94</v>
          </cell>
          <cell r="K2650">
            <v>66269.72</v>
          </cell>
          <cell r="L2650">
            <v>25583.279999999999</v>
          </cell>
          <cell r="M2650">
            <v>5354.3</v>
          </cell>
        </row>
        <row r="2651">
          <cell r="A2651" t="str">
            <v>O&amp;M</v>
          </cell>
          <cell r="B2651" t="str">
            <v>Lembo, Philip J</v>
          </cell>
          <cell r="C2651">
            <v>23010</v>
          </cell>
          <cell r="D2651" t="str">
            <v>23010</v>
          </cell>
          <cell r="E2651" t="str">
            <v>4C - Corporate Finance</v>
          </cell>
          <cell r="F2651" t="str">
            <v>CFO</v>
          </cell>
          <cell r="G2651" t="str">
            <v>Corporate Finance</v>
          </cell>
          <cell r="H2651" t="str">
            <v>120</v>
          </cell>
          <cell r="I2651" t="str">
            <v>IT</v>
          </cell>
          <cell r="J2651">
            <v>579259.18999999994</v>
          </cell>
          <cell r="K2651">
            <v>238177.28</v>
          </cell>
          <cell r="L2651">
            <v>32645.55</v>
          </cell>
          <cell r="M2651">
            <v>-189608.42</v>
          </cell>
        </row>
        <row r="2652">
          <cell r="A2652" t="str">
            <v>O&amp;M</v>
          </cell>
          <cell r="B2652" t="str">
            <v>Lembo, Philip J</v>
          </cell>
          <cell r="C2652">
            <v>23010</v>
          </cell>
          <cell r="D2652" t="str">
            <v>23010</v>
          </cell>
          <cell r="E2652" t="str">
            <v>4C - Corporate Finance</v>
          </cell>
          <cell r="F2652" t="str">
            <v>CFO</v>
          </cell>
          <cell r="G2652" t="str">
            <v>Corporate Finance</v>
          </cell>
          <cell r="H2652" t="str">
            <v>120</v>
          </cell>
          <cell r="I2652" t="str">
            <v>LT</v>
          </cell>
          <cell r="J2652">
            <v>447220.21</v>
          </cell>
          <cell r="K2652">
            <v>212700.67</v>
          </cell>
          <cell r="L2652">
            <v>78466</v>
          </cell>
          <cell r="M2652">
            <v>379657.72</v>
          </cell>
        </row>
        <row r="2653">
          <cell r="A2653" t="str">
            <v>O&amp;M</v>
          </cell>
          <cell r="B2653" t="str">
            <v>Lembo, Philip J</v>
          </cell>
          <cell r="C2653">
            <v>23010</v>
          </cell>
          <cell r="D2653" t="str">
            <v>23010</v>
          </cell>
          <cell r="E2653" t="str">
            <v>4C - Corporate Finance</v>
          </cell>
          <cell r="F2653" t="str">
            <v>CFO</v>
          </cell>
          <cell r="G2653" t="str">
            <v>Corporate Finance</v>
          </cell>
          <cell r="H2653" t="str">
            <v>120</v>
          </cell>
          <cell r="I2653" t="str">
            <v>MT</v>
          </cell>
          <cell r="J2653">
            <v>344.82</v>
          </cell>
          <cell r="K2653">
            <v>510.01</v>
          </cell>
          <cell r="M2653">
            <v>-286874.44</v>
          </cell>
        </row>
        <row r="2654">
          <cell r="A2654" t="str">
            <v>O&amp;M</v>
          </cell>
          <cell r="B2654" t="str">
            <v>Lembo, Philip J</v>
          </cell>
          <cell r="C2654">
            <v>23010</v>
          </cell>
          <cell r="D2654" t="str">
            <v>23010</v>
          </cell>
          <cell r="E2654" t="str">
            <v>4C - Corporate Finance</v>
          </cell>
          <cell r="F2654" t="str">
            <v>CFO</v>
          </cell>
          <cell r="G2654" t="str">
            <v>Corporate Finance</v>
          </cell>
          <cell r="H2654" t="str">
            <v>120</v>
          </cell>
          <cell r="I2654" t="str">
            <v>OT</v>
          </cell>
          <cell r="J2654">
            <v>22202.75</v>
          </cell>
          <cell r="K2654">
            <v>21154.98</v>
          </cell>
          <cell r="L2654">
            <v>-69855.81</v>
          </cell>
        </row>
        <row r="2655">
          <cell r="A2655" t="str">
            <v>O&amp;M</v>
          </cell>
          <cell r="B2655" t="str">
            <v>Lembo, Philip J</v>
          </cell>
          <cell r="C2655">
            <v>23010</v>
          </cell>
          <cell r="D2655" t="str">
            <v>23010</v>
          </cell>
          <cell r="E2655" t="str">
            <v>4C - Corporate Finance</v>
          </cell>
          <cell r="F2655" t="str">
            <v>CFO</v>
          </cell>
          <cell r="G2655" t="str">
            <v>Corporate Finance</v>
          </cell>
          <cell r="H2655" t="str">
            <v>120</v>
          </cell>
          <cell r="I2655" t="str">
            <v>TT</v>
          </cell>
          <cell r="J2655">
            <v>40260.22</v>
          </cell>
          <cell r="K2655">
            <v>9339.19</v>
          </cell>
        </row>
        <row r="2656">
          <cell r="A2656" t="str">
            <v>O&amp;M</v>
          </cell>
          <cell r="B2656" t="str">
            <v>Weafer Jr,Robert J</v>
          </cell>
          <cell r="C2656">
            <v>23015</v>
          </cell>
          <cell r="D2656" t="str">
            <v>23015</v>
          </cell>
          <cell r="E2656" t="str">
            <v>4T - Payroll</v>
          </cell>
          <cell r="F2656" t="str">
            <v>CFO</v>
          </cell>
          <cell r="G2656" t="str">
            <v>Payroll</v>
          </cell>
          <cell r="H2656" t="str">
            <v>120</v>
          </cell>
          <cell r="I2656" t="str">
            <v>BT</v>
          </cell>
          <cell r="J2656">
            <v>84270.11</v>
          </cell>
          <cell r="K2656">
            <v>6483.66</v>
          </cell>
          <cell r="L2656">
            <v>3809.85</v>
          </cell>
          <cell r="M2656">
            <v>-16410.61</v>
          </cell>
        </row>
        <row r="2657">
          <cell r="A2657" t="str">
            <v>O&amp;M</v>
          </cell>
          <cell r="B2657" t="str">
            <v>Weafer Jr,Robert J</v>
          </cell>
          <cell r="C2657">
            <v>23015</v>
          </cell>
          <cell r="D2657" t="str">
            <v>23015</v>
          </cell>
          <cell r="E2657" t="str">
            <v>4T - Payroll</v>
          </cell>
          <cell r="F2657" t="str">
            <v>CFO</v>
          </cell>
          <cell r="G2657" t="str">
            <v>Payroll</v>
          </cell>
          <cell r="H2657" t="str">
            <v>120</v>
          </cell>
          <cell r="I2657" t="str">
            <v>IT</v>
          </cell>
          <cell r="J2657">
            <v>88946.880000000005</v>
          </cell>
          <cell r="K2657">
            <v>194063.93</v>
          </cell>
          <cell r="L2657">
            <v>9761.75</v>
          </cell>
        </row>
        <row r="2658">
          <cell r="A2658" t="str">
            <v>O&amp;M</v>
          </cell>
          <cell r="B2658" t="str">
            <v>Weafer Jr,Robert J</v>
          </cell>
          <cell r="C2658">
            <v>23015</v>
          </cell>
          <cell r="D2658" t="str">
            <v>23015</v>
          </cell>
          <cell r="E2658" t="str">
            <v>4T - Payroll</v>
          </cell>
          <cell r="F2658" t="str">
            <v>CFO</v>
          </cell>
          <cell r="G2658" t="str">
            <v>Payroll</v>
          </cell>
          <cell r="H2658" t="str">
            <v>120</v>
          </cell>
          <cell r="I2658" t="str">
            <v>LT</v>
          </cell>
          <cell r="J2658">
            <v>277015.55</v>
          </cell>
          <cell r="K2658">
            <v>19734.54</v>
          </cell>
          <cell r="L2658">
            <v>10687.68</v>
          </cell>
          <cell r="M2658">
            <v>1016976.17</v>
          </cell>
        </row>
        <row r="2659">
          <cell r="A2659" t="str">
            <v>O&amp;M</v>
          </cell>
          <cell r="B2659" t="str">
            <v>Weafer Jr,Robert J</v>
          </cell>
          <cell r="C2659">
            <v>23015</v>
          </cell>
          <cell r="D2659" t="str">
            <v>23015</v>
          </cell>
          <cell r="E2659" t="str">
            <v>4T - Payroll</v>
          </cell>
          <cell r="F2659" t="str">
            <v>CFO</v>
          </cell>
          <cell r="G2659" t="str">
            <v>Payroll</v>
          </cell>
          <cell r="H2659" t="str">
            <v>120</v>
          </cell>
          <cell r="I2659" t="str">
            <v>MT</v>
          </cell>
          <cell r="J2659">
            <v>3954.71</v>
          </cell>
          <cell r="K2659">
            <v>11697.48</v>
          </cell>
          <cell r="L2659">
            <v>3752.1</v>
          </cell>
          <cell r="M2659">
            <v>45200.67</v>
          </cell>
        </row>
        <row r="2660">
          <cell r="A2660" t="str">
            <v>O&amp;M</v>
          </cell>
          <cell r="B2660" t="str">
            <v>Weafer Jr,Robert J</v>
          </cell>
          <cell r="C2660">
            <v>23015</v>
          </cell>
          <cell r="D2660" t="str">
            <v>23015</v>
          </cell>
          <cell r="E2660" t="str">
            <v>4T - Payroll</v>
          </cell>
          <cell r="F2660" t="str">
            <v>CFO</v>
          </cell>
          <cell r="G2660" t="str">
            <v>Payroll</v>
          </cell>
          <cell r="H2660" t="str">
            <v>120</v>
          </cell>
          <cell r="I2660" t="str">
            <v>OT</v>
          </cell>
          <cell r="J2660">
            <v>16630.669999999998</v>
          </cell>
          <cell r="K2660">
            <v>3592.47</v>
          </cell>
          <cell r="M2660">
            <v>1469.28</v>
          </cell>
        </row>
        <row r="2661">
          <cell r="A2661" t="str">
            <v>O&amp;M</v>
          </cell>
          <cell r="B2661" t="str">
            <v>Weafer Jr,Robert J</v>
          </cell>
          <cell r="C2661">
            <v>23015</v>
          </cell>
          <cell r="D2661" t="str">
            <v>23015</v>
          </cell>
          <cell r="E2661" t="str">
            <v>4T - Payroll</v>
          </cell>
          <cell r="F2661" t="str">
            <v>CFO</v>
          </cell>
          <cell r="G2661" t="str">
            <v>Payroll</v>
          </cell>
          <cell r="H2661" t="str">
            <v>120</v>
          </cell>
          <cell r="I2661" t="str">
            <v>TT</v>
          </cell>
          <cell r="J2661">
            <v>20591.349999999999</v>
          </cell>
          <cell r="K2661">
            <v>11943.41</v>
          </cell>
          <cell r="L2661">
            <v>0</v>
          </cell>
        </row>
        <row r="2662">
          <cell r="A2662" t="str">
            <v>O&amp;M</v>
          </cell>
          <cell r="B2662" t="str">
            <v>Weafer Jr,Robert J</v>
          </cell>
          <cell r="C2662">
            <v>23020</v>
          </cell>
          <cell r="D2662" t="str">
            <v>23020</v>
          </cell>
          <cell r="E2662" t="str">
            <v>4D - Financial Systems</v>
          </cell>
          <cell r="F2662" t="str">
            <v>CFO</v>
          </cell>
          <cell r="G2662" t="str">
            <v>Financial Systems</v>
          </cell>
          <cell r="H2662" t="str">
            <v>120</v>
          </cell>
          <cell r="I2662" t="str">
            <v>BT</v>
          </cell>
          <cell r="J2662">
            <v>35014.75</v>
          </cell>
          <cell r="K2662">
            <v>595.54999999999995</v>
          </cell>
          <cell r="M2662">
            <v>300000</v>
          </cell>
        </row>
        <row r="2663">
          <cell r="A2663" t="str">
            <v>O&amp;M</v>
          </cell>
          <cell r="B2663" t="str">
            <v>Weafer Jr,Robert J</v>
          </cell>
          <cell r="C2663">
            <v>23020</v>
          </cell>
          <cell r="D2663" t="str">
            <v>23020</v>
          </cell>
          <cell r="E2663" t="str">
            <v>4D - Financial Systems</v>
          </cell>
          <cell r="F2663" t="str">
            <v>CFO</v>
          </cell>
          <cell r="G2663" t="str">
            <v>Financial Systems</v>
          </cell>
          <cell r="H2663" t="str">
            <v>120</v>
          </cell>
          <cell r="I2663" t="str">
            <v>IT</v>
          </cell>
          <cell r="J2663">
            <v>5168.8599999999997</v>
          </cell>
          <cell r="K2663">
            <v>435.62</v>
          </cell>
          <cell r="M2663">
            <v>4274.49</v>
          </cell>
        </row>
        <row r="2664">
          <cell r="A2664" t="str">
            <v>O&amp;M</v>
          </cell>
          <cell r="B2664" t="str">
            <v>Weafer Jr,Robert J</v>
          </cell>
          <cell r="C2664">
            <v>23020</v>
          </cell>
          <cell r="D2664" t="str">
            <v>23020</v>
          </cell>
          <cell r="E2664" t="str">
            <v>4D - Financial Systems</v>
          </cell>
          <cell r="F2664" t="str">
            <v>CFO</v>
          </cell>
          <cell r="G2664" t="str">
            <v>Financial Systems</v>
          </cell>
          <cell r="H2664" t="str">
            <v>120</v>
          </cell>
          <cell r="I2664" t="str">
            <v>LT</v>
          </cell>
          <cell r="J2664">
            <v>110835.96</v>
          </cell>
          <cell r="K2664">
            <v>3363.36</v>
          </cell>
          <cell r="M2664">
            <v>591866.98</v>
          </cell>
        </row>
        <row r="2665">
          <cell r="A2665" t="str">
            <v>O&amp;M</v>
          </cell>
          <cell r="B2665" t="str">
            <v>Weafer Jr,Robert J</v>
          </cell>
          <cell r="C2665">
            <v>23020</v>
          </cell>
          <cell r="D2665" t="str">
            <v>23020</v>
          </cell>
          <cell r="E2665" t="str">
            <v>4D - Financial Systems</v>
          </cell>
          <cell r="F2665" t="str">
            <v>CFO</v>
          </cell>
          <cell r="G2665" t="str">
            <v>Financial Systems</v>
          </cell>
          <cell r="H2665" t="str">
            <v>120</v>
          </cell>
          <cell r="I2665" t="str">
            <v>OT</v>
          </cell>
          <cell r="J2665">
            <v>5318.64</v>
          </cell>
          <cell r="K2665">
            <v>542.51</v>
          </cell>
          <cell r="M2665">
            <v>49001.71</v>
          </cell>
        </row>
        <row r="2666">
          <cell r="A2666" t="str">
            <v>O&amp;M</v>
          </cell>
          <cell r="B2666" t="str">
            <v>Weafer Jr,Robert J</v>
          </cell>
          <cell r="C2666">
            <v>23020</v>
          </cell>
          <cell r="D2666" t="str">
            <v>23020</v>
          </cell>
          <cell r="E2666" t="str">
            <v>4D - Financial Systems</v>
          </cell>
          <cell r="F2666" t="str">
            <v>CFO</v>
          </cell>
          <cell r="G2666" t="str">
            <v>Financial Systems</v>
          </cell>
          <cell r="H2666" t="str">
            <v>120</v>
          </cell>
          <cell r="I2666" t="str">
            <v>TT</v>
          </cell>
          <cell r="J2666">
            <v>0</v>
          </cell>
        </row>
        <row r="2667">
          <cell r="A2667" t="str">
            <v>O&amp;M</v>
          </cell>
          <cell r="B2667" t="str">
            <v>Anastasia, Donald</v>
          </cell>
          <cell r="C2667">
            <v>23025</v>
          </cell>
          <cell r="D2667" t="str">
            <v>23025</v>
          </cell>
          <cell r="E2667" t="str">
            <v>L1 - OFFICE SERVICES DEPT</v>
          </cell>
          <cell r="F2667" t="str">
            <v>CFO</v>
          </cell>
          <cell r="G2667" t="str">
            <v>Old Records Mgmt</v>
          </cell>
          <cell r="H2667" t="str">
            <v>120</v>
          </cell>
          <cell r="I2667" t="str">
            <v>BT</v>
          </cell>
          <cell r="J2667">
            <v>27711.22</v>
          </cell>
          <cell r="K2667">
            <v>15788.91</v>
          </cell>
          <cell r="M2667">
            <v>2265.96</v>
          </cell>
        </row>
        <row r="2668">
          <cell r="A2668" t="str">
            <v>O&amp;M</v>
          </cell>
          <cell r="B2668" t="str">
            <v>Anastasia, Donald</v>
          </cell>
          <cell r="C2668">
            <v>23025</v>
          </cell>
          <cell r="D2668" t="str">
            <v>23025</v>
          </cell>
          <cell r="E2668" t="str">
            <v>L1 - OFFICE SERVICES DEPT</v>
          </cell>
          <cell r="F2668" t="str">
            <v>CFO</v>
          </cell>
          <cell r="G2668" t="str">
            <v>Old Records Mgmt</v>
          </cell>
          <cell r="H2668" t="str">
            <v>120</v>
          </cell>
          <cell r="I2668" t="str">
            <v>IT</v>
          </cell>
          <cell r="J2668">
            <v>40799.49</v>
          </cell>
          <cell r="K2668">
            <v>737.74</v>
          </cell>
        </row>
        <row r="2669">
          <cell r="A2669" t="str">
            <v>O&amp;M</v>
          </cell>
          <cell r="B2669" t="str">
            <v>Anastasia, Donald</v>
          </cell>
          <cell r="C2669">
            <v>23025</v>
          </cell>
          <cell r="D2669" t="str">
            <v>23025</v>
          </cell>
          <cell r="E2669" t="str">
            <v>Old Records Mgmt</v>
          </cell>
          <cell r="F2669" t="str">
            <v>CFO</v>
          </cell>
          <cell r="G2669" t="str">
            <v>Old Records Mgmt</v>
          </cell>
          <cell r="H2669" t="str">
            <v>120</v>
          </cell>
          <cell r="I2669" t="str">
            <v>IT</v>
          </cell>
          <cell r="L2669">
            <v>0</v>
          </cell>
        </row>
        <row r="2670">
          <cell r="A2670" t="str">
            <v>O&amp;M</v>
          </cell>
          <cell r="B2670" t="str">
            <v>Anastasia, Donald</v>
          </cell>
          <cell r="C2670">
            <v>23025</v>
          </cell>
          <cell r="D2670" t="str">
            <v>23025</v>
          </cell>
          <cell r="E2670" t="str">
            <v>L1 - OFFICE SERVICES DEPT</v>
          </cell>
          <cell r="F2670" t="str">
            <v>CFO</v>
          </cell>
          <cell r="G2670" t="str">
            <v>Old Records Mgmt</v>
          </cell>
          <cell r="H2670" t="str">
            <v>120</v>
          </cell>
          <cell r="I2670" t="str">
            <v>LT</v>
          </cell>
          <cell r="J2670">
            <v>110941.2</v>
          </cell>
          <cell r="K2670">
            <v>44523.41</v>
          </cell>
        </row>
        <row r="2671">
          <cell r="A2671" t="str">
            <v>O&amp;M</v>
          </cell>
          <cell r="B2671" t="str">
            <v>Anastasia, Donald</v>
          </cell>
          <cell r="C2671">
            <v>23025</v>
          </cell>
          <cell r="D2671" t="str">
            <v>23025</v>
          </cell>
          <cell r="E2671" t="str">
            <v>Old Records Mgmt</v>
          </cell>
          <cell r="F2671" t="str">
            <v>CFO</v>
          </cell>
          <cell r="G2671" t="str">
            <v>Old Records Mgmt</v>
          </cell>
          <cell r="H2671" t="str">
            <v>120</v>
          </cell>
          <cell r="I2671" t="str">
            <v>LT</v>
          </cell>
          <cell r="L2671">
            <v>173.6</v>
          </cell>
        </row>
        <row r="2672">
          <cell r="A2672" t="str">
            <v>O&amp;M</v>
          </cell>
          <cell r="B2672" t="str">
            <v>Anastasia, Donald</v>
          </cell>
          <cell r="C2672">
            <v>23025</v>
          </cell>
          <cell r="D2672" t="str">
            <v>23025</v>
          </cell>
          <cell r="E2672" t="str">
            <v>L1 - OFFICE SERVICES DEPT</v>
          </cell>
          <cell r="F2672" t="str">
            <v>CFO</v>
          </cell>
          <cell r="G2672" t="str">
            <v>Old Records Mgmt</v>
          </cell>
          <cell r="H2672" t="str">
            <v>120</v>
          </cell>
          <cell r="I2672" t="str">
            <v>OT</v>
          </cell>
          <cell r="J2672">
            <v>33097.57</v>
          </cell>
          <cell r="M2672">
            <v>1959.92</v>
          </cell>
        </row>
        <row r="2673">
          <cell r="A2673" t="str">
            <v>O&amp;M</v>
          </cell>
          <cell r="B2673" t="str">
            <v>Anastasia, Donald</v>
          </cell>
          <cell r="C2673">
            <v>23025</v>
          </cell>
          <cell r="D2673" t="str">
            <v>23025</v>
          </cell>
          <cell r="E2673" t="str">
            <v>L1 - OFFICE SERVICES DEPT</v>
          </cell>
          <cell r="F2673" t="str">
            <v>CFO</v>
          </cell>
          <cell r="G2673" t="str">
            <v>Old Records Mgmt</v>
          </cell>
          <cell r="H2673" t="str">
            <v>120</v>
          </cell>
          <cell r="I2673" t="str">
            <v>TT</v>
          </cell>
          <cell r="J2673">
            <v>8775.19</v>
          </cell>
          <cell r="K2673">
            <v>6081.7</v>
          </cell>
        </row>
        <row r="2674">
          <cell r="A2674" t="str">
            <v>O&amp;M</v>
          </cell>
          <cell r="B2674" t="str">
            <v>Anastasia, Donald</v>
          </cell>
          <cell r="C2674">
            <v>23025</v>
          </cell>
          <cell r="D2674" t="str">
            <v>23025</v>
          </cell>
          <cell r="E2674" t="str">
            <v>Old Records Mgmt</v>
          </cell>
          <cell r="F2674" t="str">
            <v>CFO</v>
          </cell>
          <cell r="G2674" t="str">
            <v>Old Records Mgmt</v>
          </cell>
          <cell r="H2674" t="str">
            <v>120</v>
          </cell>
          <cell r="I2674" t="str">
            <v>TT</v>
          </cell>
          <cell r="L2674">
            <v>-173.6</v>
          </cell>
          <cell r="M2674">
            <v>-191950.75</v>
          </cell>
        </row>
        <row r="2675">
          <cell r="A2675" t="str">
            <v>O&amp;M</v>
          </cell>
          <cell r="B2675" t="str">
            <v>Weafer Jr,Robert J</v>
          </cell>
          <cell r="C2675">
            <v>23030</v>
          </cell>
          <cell r="D2675" t="str">
            <v>23030</v>
          </cell>
          <cell r="E2675" t="str">
            <v>4W - ACCOUNTS PAYABLE</v>
          </cell>
          <cell r="F2675" t="str">
            <v>CFO</v>
          </cell>
          <cell r="G2675" t="str">
            <v>OLD Accounts Payable</v>
          </cell>
          <cell r="H2675" t="str">
            <v>120</v>
          </cell>
          <cell r="I2675" t="str">
            <v>BT</v>
          </cell>
          <cell r="J2675">
            <v>180.64</v>
          </cell>
          <cell r="K2675">
            <v>101.21</v>
          </cell>
          <cell r="M2675">
            <v>1</v>
          </cell>
        </row>
        <row r="2676">
          <cell r="A2676" t="str">
            <v>O&amp;M</v>
          </cell>
          <cell r="B2676" t="str">
            <v>Weafer Jr,Robert J</v>
          </cell>
          <cell r="C2676">
            <v>23030</v>
          </cell>
          <cell r="D2676" t="str">
            <v>23030</v>
          </cell>
          <cell r="E2676" t="str">
            <v>4W - ACCOUNTS PAYABLE</v>
          </cell>
          <cell r="F2676" t="str">
            <v>CFO</v>
          </cell>
          <cell r="G2676" t="str">
            <v>OLD Accounts Payable</v>
          </cell>
          <cell r="H2676" t="str">
            <v>120</v>
          </cell>
          <cell r="I2676" t="str">
            <v>IT</v>
          </cell>
          <cell r="J2676">
            <v>2160</v>
          </cell>
          <cell r="K2676">
            <v>5242.2</v>
          </cell>
        </row>
        <row r="2677">
          <cell r="A2677" t="str">
            <v>O&amp;M</v>
          </cell>
          <cell r="B2677" t="str">
            <v>Weafer Jr,Robert J</v>
          </cell>
          <cell r="C2677">
            <v>23030</v>
          </cell>
          <cell r="D2677" t="str">
            <v>23030</v>
          </cell>
          <cell r="E2677" t="str">
            <v>OLD Accounts Payable</v>
          </cell>
          <cell r="F2677" t="str">
            <v>CFO</v>
          </cell>
          <cell r="G2677" t="str">
            <v>OLD Accounts Payable</v>
          </cell>
          <cell r="H2677" t="str">
            <v>120</v>
          </cell>
          <cell r="I2677" t="str">
            <v>IT</v>
          </cell>
          <cell r="L2677">
            <v>2248.9</v>
          </cell>
        </row>
        <row r="2678">
          <cell r="A2678" t="str">
            <v>O&amp;M</v>
          </cell>
          <cell r="B2678" t="str">
            <v>Weafer Jr,Robert J</v>
          </cell>
          <cell r="C2678">
            <v>23030</v>
          </cell>
          <cell r="D2678" t="str">
            <v>23030</v>
          </cell>
          <cell r="E2678" t="str">
            <v>4W - ACCOUNTS PAYABLE</v>
          </cell>
          <cell r="F2678" t="str">
            <v>CFO</v>
          </cell>
          <cell r="G2678" t="str">
            <v>OLD Accounts Payable</v>
          </cell>
          <cell r="H2678" t="str">
            <v>120</v>
          </cell>
          <cell r="I2678" t="str">
            <v>LT</v>
          </cell>
          <cell r="J2678">
            <v>1622.96</v>
          </cell>
          <cell r="K2678">
            <v>6506.49</v>
          </cell>
        </row>
        <row r="2679">
          <cell r="A2679" t="str">
            <v>O&amp;M</v>
          </cell>
          <cell r="B2679" t="str">
            <v>Weafer Jr,Robert J</v>
          </cell>
          <cell r="C2679">
            <v>23030</v>
          </cell>
          <cell r="D2679" t="str">
            <v>23030</v>
          </cell>
          <cell r="E2679" t="str">
            <v>4W - ACCOUNTS PAYABLE</v>
          </cell>
          <cell r="F2679" t="str">
            <v>CFO</v>
          </cell>
          <cell r="G2679" t="str">
            <v>OLD Accounts Payable</v>
          </cell>
          <cell r="H2679" t="str">
            <v>120</v>
          </cell>
          <cell r="I2679" t="str">
            <v>MT</v>
          </cell>
          <cell r="J2679">
            <v>511.54</v>
          </cell>
          <cell r="K2679">
            <v>3273.06</v>
          </cell>
          <cell r="M2679">
            <v>4466.99</v>
          </cell>
        </row>
        <row r="2680">
          <cell r="A2680" t="str">
            <v>O&amp;M</v>
          </cell>
          <cell r="B2680" t="str">
            <v>Weafer Jr,Robert J</v>
          </cell>
          <cell r="C2680">
            <v>23030</v>
          </cell>
          <cell r="D2680" t="str">
            <v>23030</v>
          </cell>
          <cell r="E2680" t="str">
            <v>OLD Accounts Payable</v>
          </cell>
          <cell r="F2680" t="str">
            <v>CFO</v>
          </cell>
          <cell r="G2680" t="str">
            <v>OLD Accounts Payable</v>
          </cell>
          <cell r="H2680" t="str">
            <v>120</v>
          </cell>
          <cell r="I2680" t="str">
            <v>MT</v>
          </cell>
          <cell r="L2680">
            <v>1046</v>
          </cell>
        </row>
        <row r="2681">
          <cell r="A2681" t="str">
            <v>O&amp;M</v>
          </cell>
          <cell r="B2681" t="str">
            <v>Weafer Jr,Robert J</v>
          </cell>
          <cell r="C2681">
            <v>23030</v>
          </cell>
          <cell r="D2681" t="str">
            <v>23030</v>
          </cell>
          <cell r="E2681" t="str">
            <v>4W - ACCOUNTS PAYABLE</v>
          </cell>
          <cell r="F2681" t="str">
            <v>CFO</v>
          </cell>
          <cell r="G2681" t="str">
            <v>OLD Accounts Payable</v>
          </cell>
          <cell r="H2681" t="str">
            <v>120</v>
          </cell>
          <cell r="I2681" t="str">
            <v>OT</v>
          </cell>
          <cell r="K2681">
            <v>19023.23</v>
          </cell>
          <cell r="M2681">
            <v>10365.09</v>
          </cell>
        </row>
        <row r="2682">
          <cell r="A2682" t="str">
            <v>O&amp;M</v>
          </cell>
          <cell r="B2682" t="str">
            <v>Weafer Jr,Robert J</v>
          </cell>
          <cell r="C2682">
            <v>23030</v>
          </cell>
          <cell r="D2682" t="str">
            <v>23030</v>
          </cell>
          <cell r="E2682" t="str">
            <v>4W - ACCOUNTS PAYABLE</v>
          </cell>
          <cell r="F2682" t="str">
            <v>CFO</v>
          </cell>
          <cell r="G2682" t="str">
            <v>OLD Accounts Payable</v>
          </cell>
          <cell r="H2682" t="str">
            <v>120</v>
          </cell>
          <cell r="I2682" t="str">
            <v>TT</v>
          </cell>
          <cell r="J2682">
            <v>0</v>
          </cell>
          <cell r="K2682">
            <v>209.84</v>
          </cell>
        </row>
        <row r="2683">
          <cell r="A2683" t="str">
            <v>O&amp;M</v>
          </cell>
          <cell r="B2683" t="str">
            <v>Weafer Jr,Robert J</v>
          </cell>
          <cell r="C2683">
            <v>23035</v>
          </cell>
          <cell r="D2683" t="str">
            <v>23035</v>
          </cell>
          <cell r="E2683" t="str">
            <v>L2 - Accounting</v>
          </cell>
          <cell r="F2683" t="str">
            <v>CFO</v>
          </cell>
          <cell r="G2683" t="str">
            <v>Accounting</v>
          </cell>
          <cell r="H2683" t="str">
            <v>120</v>
          </cell>
          <cell r="I2683" t="str">
            <v>BT</v>
          </cell>
          <cell r="J2683">
            <v>222722.16</v>
          </cell>
          <cell r="K2683">
            <v>23880.959999999999</v>
          </cell>
          <cell r="M2683">
            <v>383680.15</v>
          </cell>
        </row>
        <row r="2684">
          <cell r="A2684" t="str">
            <v>O&amp;M</v>
          </cell>
          <cell r="B2684" t="str">
            <v>Weafer Jr,Robert J</v>
          </cell>
          <cell r="C2684">
            <v>23035</v>
          </cell>
          <cell r="D2684" t="str">
            <v>23035</v>
          </cell>
          <cell r="E2684" t="str">
            <v>L2 - Accounting</v>
          </cell>
          <cell r="F2684" t="str">
            <v>CFO</v>
          </cell>
          <cell r="G2684" t="str">
            <v>Accounting</v>
          </cell>
          <cell r="H2684" t="str">
            <v>120</v>
          </cell>
          <cell r="I2684" t="str">
            <v>IT</v>
          </cell>
          <cell r="J2684">
            <v>303462.38</v>
          </cell>
          <cell r="K2684">
            <v>39025.47</v>
          </cell>
          <cell r="L2684">
            <v>655.81</v>
          </cell>
          <cell r="M2684">
            <v>7780</v>
          </cell>
        </row>
        <row r="2685">
          <cell r="A2685" t="str">
            <v>O&amp;M</v>
          </cell>
          <cell r="B2685" t="str">
            <v>Weafer Jr,Robert J</v>
          </cell>
          <cell r="C2685">
            <v>23035</v>
          </cell>
          <cell r="D2685" t="str">
            <v>23035</v>
          </cell>
          <cell r="E2685" t="str">
            <v>L2 - Accounting</v>
          </cell>
          <cell r="F2685" t="str">
            <v>CFO</v>
          </cell>
          <cell r="G2685" t="str">
            <v>Accounting</v>
          </cell>
          <cell r="H2685" t="str">
            <v>120</v>
          </cell>
          <cell r="I2685" t="str">
            <v>LT</v>
          </cell>
          <cell r="J2685">
            <v>645551.6</v>
          </cell>
          <cell r="K2685">
            <v>49000.79</v>
          </cell>
        </row>
        <row r="2686">
          <cell r="A2686" t="str">
            <v>O&amp;M</v>
          </cell>
          <cell r="B2686" t="str">
            <v>Weafer Jr,Robert J</v>
          </cell>
          <cell r="C2686">
            <v>23035</v>
          </cell>
          <cell r="D2686" t="str">
            <v>23035</v>
          </cell>
          <cell r="E2686" t="str">
            <v>L2 - Accounting</v>
          </cell>
          <cell r="F2686" t="str">
            <v>CFO</v>
          </cell>
          <cell r="G2686" t="str">
            <v>Accounting</v>
          </cell>
          <cell r="H2686" t="str">
            <v>120</v>
          </cell>
          <cell r="I2686" t="str">
            <v>MT</v>
          </cell>
          <cell r="K2686">
            <v>12.25</v>
          </cell>
        </row>
        <row r="2687">
          <cell r="A2687" t="str">
            <v>O&amp;M</v>
          </cell>
          <cell r="B2687" t="str">
            <v>Weafer Jr,Robert J</v>
          </cell>
          <cell r="C2687">
            <v>23035</v>
          </cell>
          <cell r="D2687" t="str">
            <v>23035</v>
          </cell>
          <cell r="E2687" t="str">
            <v>L2 - Accounting</v>
          </cell>
          <cell r="F2687" t="str">
            <v>CFO</v>
          </cell>
          <cell r="G2687" t="str">
            <v>Accounting</v>
          </cell>
          <cell r="H2687" t="str">
            <v>120</v>
          </cell>
          <cell r="I2687" t="str">
            <v>OT</v>
          </cell>
          <cell r="J2687">
            <v>3564.15</v>
          </cell>
          <cell r="K2687">
            <v>38739.040000000001</v>
          </cell>
          <cell r="L2687">
            <v>16612.509999999998</v>
          </cell>
          <cell r="M2687">
            <v>111989.94</v>
          </cell>
        </row>
        <row r="2688">
          <cell r="A2688" t="str">
            <v>O&amp;M</v>
          </cell>
          <cell r="B2688" t="str">
            <v>Weafer Jr,Robert J</v>
          </cell>
          <cell r="C2688">
            <v>23035</v>
          </cell>
          <cell r="D2688" t="str">
            <v>23035</v>
          </cell>
          <cell r="E2688" t="str">
            <v>L2 - Accounting</v>
          </cell>
          <cell r="F2688" t="str">
            <v>CFO</v>
          </cell>
          <cell r="G2688" t="str">
            <v>Accounting</v>
          </cell>
          <cell r="H2688" t="str">
            <v>120</v>
          </cell>
          <cell r="I2688" t="str">
            <v>TT</v>
          </cell>
          <cell r="J2688">
            <v>4417.82</v>
          </cell>
          <cell r="K2688">
            <v>6592.72</v>
          </cell>
        </row>
        <row r="2689">
          <cell r="A2689" t="str">
            <v>O&amp;M</v>
          </cell>
          <cell r="B2689" t="str">
            <v>Weafer Jr,Robert J</v>
          </cell>
          <cell r="C2689">
            <v>23040</v>
          </cell>
          <cell r="D2689" t="str">
            <v>23040</v>
          </cell>
          <cell r="E2689" t="str">
            <v>4S - Accounting &amp; Analysis</v>
          </cell>
          <cell r="F2689" t="str">
            <v>CFO</v>
          </cell>
          <cell r="G2689" t="str">
            <v>Accounting &amp; Analysis</v>
          </cell>
          <cell r="H2689" t="str">
            <v>120</v>
          </cell>
          <cell r="I2689" t="str">
            <v>BT</v>
          </cell>
          <cell r="L2689">
            <v>8292.6</v>
          </cell>
          <cell r="M2689">
            <v>57.3</v>
          </cell>
        </row>
        <row r="2690">
          <cell r="A2690" t="str">
            <v>O&amp;M</v>
          </cell>
          <cell r="B2690" t="str">
            <v>Weafer Jr,Robert J</v>
          </cell>
          <cell r="C2690">
            <v>23040</v>
          </cell>
          <cell r="D2690" t="str">
            <v>23040</v>
          </cell>
          <cell r="E2690" t="str">
            <v>4S - ACCOUNTING AND ANALYSIS</v>
          </cell>
          <cell r="F2690" t="str">
            <v>CFO</v>
          </cell>
          <cell r="G2690" t="str">
            <v>Accounting &amp; Analysis</v>
          </cell>
          <cell r="H2690" t="str">
            <v>120</v>
          </cell>
          <cell r="I2690" t="str">
            <v>BT</v>
          </cell>
          <cell r="J2690">
            <v>28698.53</v>
          </cell>
          <cell r="K2690">
            <v>2686.28</v>
          </cell>
          <cell r="M2690">
            <v>25199235.789999999</v>
          </cell>
        </row>
        <row r="2691">
          <cell r="A2691" t="str">
            <v>O&amp;M</v>
          </cell>
          <cell r="B2691" t="str">
            <v>Weafer Jr,Robert J</v>
          </cell>
          <cell r="C2691">
            <v>23040</v>
          </cell>
          <cell r="D2691" t="str">
            <v>23040</v>
          </cell>
          <cell r="E2691" t="str">
            <v>4S - ACCOUNTING AND ANALYSIS</v>
          </cell>
          <cell r="F2691" t="str">
            <v>CFO</v>
          </cell>
          <cell r="G2691" t="str">
            <v>Accounting &amp; Analysis</v>
          </cell>
          <cell r="H2691" t="str">
            <v>120</v>
          </cell>
          <cell r="I2691" t="str">
            <v>IT</v>
          </cell>
          <cell r="J2691">
            <v>5532.72</v>
          </cell>
          <cell r="K2691">
            <v>659.25</v>
          </cell>
        </row>
        <row r="2692">
          <cell r="A2692" t="str">
            <v>O&amp;M</v>
          </cell>
          <cell r="B2692" t="str">
            <v>Weafer Jr,Robert J</v>
          </cell>
          <cell r="C2692">
            <v>23040</v>
          </cell>
          <cell r="D2692" t="str">
            <v>23040</v>
          </cell>
          <cell r="E2692" t="str">
            <v>4S - Accounting &amp; Analysis</v>
          </cell>
          <cell r="F2692" t="str">
            <v>CFO</v>
          </cell>
          <cell r="G2692" t="str">
            <v>Accounting &amp; Analysis</v>
          </cell>
          <cell r="H2692" t="str">
            <v>120</v>
          </cell>
          <cell r="I2692" t="str">
            <v>LT</v>
          </cell>
          <cell r="L2692">
            <v>23158.43</v>
          </cell>
        </row>
        <row r="2693">
          <cell r="A2693" t="str">
            <v>O&amp;M</v>
          </cell>
          <cell r="B2693" t="str">
            <v>Weafer Jr,Robert J</v>
          </cell>
          <cell r="C2693">
            <v>23040</v>
          </cell>
          <cell r="D2693" t="str">
            <v>23040</v>
          </cell>
          <cell r="E2693" t="str">
            <v>4S - ACCOUNTING AND ANALYSIS</v>
          </cell>
          <cell r="F2693" t="str">
            <v>CFO</v>
          </cell>
          <cell r="G2693" t="str">
            <v>Accounting &amp; Analysis</v>
          </cell>
          <cell r="H2693" t="str">
            <v>120</v>
          </cell>
          <cell r="I2693" t="str">
            <v>LT</v>
          </cell>
          <cell r="J2693">
            <v>61038.12</v>
          </cell>
          <cell r="K2693">
            <v>1037.55</v>
          </cell>
        </row>
        <row r="2694">
          <cell r="A2694" t="str">
            <v>O&amp;M</v>
          </cell>
          <cell r="B2694" t="str">
            <v>Weafer Jr,Robert J</v>
          </cell>
          <cell r="C2694">
            <v>23040</v>
          </cell>
          <cell r="D2694" t="str">
            <v>23040</v>
          </cell>
          <cell r="E2694" t="str">
            <v>4S - ACCOUNTING AND ANALYSIS</v>
          </cell>
          <cell r="F2694" t="str">
            <v>CFO</v>
          </cell>
          <cell r="G2694" t="str">
            <v>Accounting &amp; Analysis</v>
          </cell>
          <cell r="H2694" t="str">
            <v>120</v>
          </cell>
          <cell r="I2694" t="str">
            <v>OT</v>
          </cell>
          <cell r="J2694">
            <v>2307.94</v>
          </cell>
          <cell r="M2694">
            <v>1166.03</v>
          </cell>
        </row>
        <row r="2695">
          <cell r="A2695" t="str">
            <v>O&amp;M</v>
          </cell>
          <cell r="B2695" t="str">
            <v>Weafer Jr,Robert J</v>
          </cell>
          <cell r="C2695">
            <v>23040</v>
          </cell>
          <cell r="D2695" t="str">
            <v>23040</v>
          </cell>
          <cell r="E2695" t="str">
            <v>4S - ACCOUNTING AND ANALYSIS</v>
          </cell>
          <cell r="F2695" t="str">
            <v>CFO</v>
          </cell>
          <cell r="G2695" t="str">
            <v>Accounting &amp; Analysis</v>
          </cell>
          <cell r="H2695" t="str">
            <v>120</v>
          </cell>
          <cell r="I2695" t="str">
            <v>TT</v>
          </cell>
          <cell r="J2695">
            <v>416.52</v>
          </cell>
          <cell r="K2695">
            <v>1354.84</v>
          </cell>
          <cell r="M2695">
            <v>24908.36</v>
          </cell>
        </row>
        <row r="2696">
          <cell r="A2696" t="str">
            <v>O&amp;M</v>
          </cell>
          <cell r="B2696" t="str">
            <v>Weafer Jr,Robert J</v>
          </cell>
          <cell r="C2696">
            <v>23045</v>
          </cell>
          <cell r="D2696" t="str">
            <v>23045</v>
          </cell>
          <cell r="E2696" t="str">
            <v>4Y - Financial Reporting</v>
          </cell>
          <cell r="F2696" t="str">
            <v>CFO</v>
          </cell>
          <cell r="G2696" t="str">
            <v>Financial Reporting</v>
          </cell>
          <cell r="H2696" t="str">
            <v>120</v>
          </cell>
          <cell r="I2696" t="str">
            <v>BT</v>
          </cell>
          <cell r="J2696">
            <v>47235.15</v>
          </cell>
          <cell r="K2696">
            <v>10540.74</v>
          </cell>
        </row>
        <row r="2697">
          <cell r="A2697" t="str">
            <v>O&amp;M</v>
          </cell>
          <cell r="B2697" t="str">
            <v>Weafer Jr,Robert J</v>
          </cell>
          <cell r="C2697">
            <v>23045</v>
          </cell>
          <cell r="D2697" t="str">
            <v>23045</v>
          </cell>
          <cell r="E2697" t="str">
            <v>4Y - Financial Reporting</v>
          </cell>
          <cell r="F2697" t="str">
            <v>CFO</v>
          </cell>
          <cell r="G2697" t="str">
            <v>Financial Reporting</v>
          </cell>
          <cell r="H2697" t="str">
            <v>120</v>
          </cell>
          <cell r="I2697" t="str">
            <v>IT</v>
          </cell>
          <cell r="J2697">
            <v>1155731.6299999999</v>
          </cell>
          <cell r="K2697">
            <v>499726.22</v>
          </cell>
          <cell r="L2697">
            <v>192115.1</v>
          </cell>
        </row>
        <row r="2698">
          <cell r="A2698" t="str">
            <v>O&amp;M</v>
          </cell>
          <cell r="B2698" t="str">
            <v>Weafer Jr,Robert J</v>
          </cell>
          <cell r="C2698">
            <v>23045</v>
          </cell>
          <cell r="D2698" t="str">
            <v>23045</v>
          </cell>
          <cell r="E2698" t="str">
            <v>4Y - Financial Reporting</v>
          </cell>
          <cell r="F2698" t="str">
            <v>CFO</v>
          </cell>
          <cell r="G2698" t="str">
            <v>Financial Reporting</v>
          </cell>
          <cell r="H2698" t="str">
            <v>120</v>
          </cell>
          <cell r="I2698" t="str">
            <v>LT</v>
          </cell>
          <cell r="J2698">
            <v>132853.87</v>
          </cell>
          <cell r="K2698">
            <v>37756.269999999997</v>
          </cell>
          <cell r="M2698">
            <v>1879431.59</v>
          </cell>
        </row>
        <row r="2699">
          <cell r="A2699" t="str">
            <v>O&amp;M</v>
          </cell>
          <cell r="B2699" t="str">
            <v>Weafer Jr,Robert J</v>
          </cell>
          <cell r="C2699">
            <v>23045</v>
          </cell>
          <cell r="D2699" t="str">
            <v>23045</v>
          </cell>
          <cell r="E2699" t="str">
            <v>4Y - Financial Reporting</v>
          </cell>
          <cell r="F2699" t="str">
            <v>CFO</v>
          </cell>
          <cell r="G2699" t="str">
            <v>Financial Reporting</v>
          </cell>
          <cell r="H2699" t="str">
            <v>120</v>
          </cell>
          <cell r="I2699" t="str">
            <v>OT</v>
          </cell>
          <cell r="J2699">
            <v>10935.37</v>
          </cell>
          <cell r="K2699">
            <v>986.19</v>
          </cell>
        </row>
        <row r="2700">
          <cell r="A2700" t="str">
            <v>O&amp;M</v>
          </cell>
          <cell r="B2700" t="str">
            <v>Weafer Jr,Robert J</v>
          </cell>
          <cell r="C2700">
            <v>23050</v>
          </cell>
          <cell r="D2700" t="str">
            <v>23050</v>
          </cell>
          <cell r="E2700" t="str">
            <v>L3 - Budgeting and Forecasting</v>
          </cell>
          <cell r="F2700" t="str">
            <v>CFO</v>
          </cell>
          <cell r="G2700" t="str">
            <v>Budgeting and Forecasting</v>
          </cell>
          <cell r="H2700" t="str">
            <v>120</v>
          </cell>
          <cell r="I2700" t="str">
            <v>BT</v>
          </cell>
          <cell r="J2700">
            <v>153804.39000000001</v>
          </cell>
          <cell r="K2700">
            <v>50501.37</v>
          </cell>
          <cell r="L2700">
            <v>1106.82</v>
          </cell>
        </row>
        <row r="2701">
          <cell r="A2701" t="str">
            <v>O&amp;M</v>
          </cell>
          <cell r="B2701" t="str">
            <v>Weafer Jr,Robert J</v>
          </cell>
          <cell r="C2701">
            <v>23050</v>
          </cell>
          <cell r="D2701" t="str">
            <v>23050</v>
          </cell>
          <cell r="E2701" t="str">
            <v>L3 - Budgeting and Forecasting</v>
          </cell>
          <cell r="F2701" t="str">
            <v>CFO</v>
          </cell>
          <cell r="G2701" t="str">
            <v>Budgeting and Forecasting</v>
          </cell>
          <cell r="H2701" t="str">
            <v>120</v>
          </cell>
          <cell r="I2701" t="str">
            <v>IT</v>
          </cell>
          <cell r="J2701">
            <v>29332.76</v>
          </cell>
          <cell r="K2701">
            <v>19940.53</v>
          </cell>
          <cell r="L2701">
            <v>0</v>
          </cell>
        </row>
        <row r="2702">
          <cell r="A2702" t="str">
            <v>O&amp;M</v>
          </cell>
          <cell r="B2702" t="str">
            <v>Weafer Jr,Robert J</v>
          </cell>
          <cell r="C2702">
            <v>23050</v>
          </cell>
          <cell r="D2702" t="str">
            <v>23050</v>
          </cell>
          <cell r="E2702" t="str">
            <v>L3 - Budgeting and Forecasting</v>
          </cell>
          <cell r="F2702" t="str">
            <v>CFO</v>
          </cell>
          <cell r="G2702" t="str">
            <v>Budgeting and Forecasting</v>
          </cell>
          <cell r="H2702" t="str">
            <v>120</v>
          </cell>
          <cell r="I2702" t="str">
            <v>LT</v>
          </cell>
          <cell r="J2702">
            <v>441470.49</v>
          </cell>
          <cell r="K2702">
            <v>144044.98000000001</v>
          </cell>
          <cell r="L2702">
            <v>3303</v>
          </cell>
          <cell r="M2702">
            <v>898848.06</v>
          </cell>
        </row>
        <row r="2703">
          <cell r="A2703" t="str">
            <v>O&amp;M</v>
          </cell>
          <cell r="B2703" t="str">
            <v>Weafer Jr,Robert J</v>
          </cell>
          <cell r="C2703">
            <v>23050</v>
          </cell>
          <cell r="D2703" t="str">
            <v>23050</v>
          </cell>
          <cell r="E2703" t="str">
            <v>L3 - Budgeting and Forecasting</v>
          </cell>
          <cell r="F2703" t="str">
            <v>CFO</v>
          </cell>
          <cell r="G2703" t="str">
            <v>Budgeting and Forecasting</v>
          </cell>
          <cell r="H2703" t="str">
            <v>120</v>
          </cell>
          <cell r="I2703" t="str">
            <v>OT</v>
          </cell>
          <cell r="J2703">
            <v>21718.880000000001</v>
          </cell>
          <cell r="K2703">
            <v>6515.16</v>
          </cell>
        </row>
        <row r="2704">
          <cell r="A2704" t="str">
            <v>O&amp;M</v>
          </cell>
          <cell r="B2704" t="str">
            <v>Weafer Jr,Robert J</v>
          </cell>
          <cell r="C2704">
            <v>23050</v>
          </cell>
          <cell r="D2704" t="str">
            <v>23050</v>
          </cell>
          <cell r="E2704" t="str">
            <v>L3 - Budgeting and Forecasting</v>
          </cell>
          <cell r="F2704" t="str">
            <v>CFO</v>
          </cell>
          <cell r="G2704" t="str">
            <v>Budgeting and Forecasting</v>
          </cell>
          <cell r="H2704" t="str">
            <v>120</v>
          </cell>
          <cell r="I2704" t="str">
            <v>TT</v>
          </cell>
          <cell r="J2704">
            <v>395.89</v>
          </cell>
          <cell r="K2704">
            <v>2732.98</v>
          </cell>
        </row>
        <row r="2705">
          <cell r="A2705" t="str">
            <v>O&amp;M</v>
          </cell>
          <cell r="B2705" t="str">
            <v>Weafer Jr,Robert J</v>
          </cell>
          <cell r="C2705">
            <v>23055</v>
          </cell>
          <cell r="D2705" t="str">
            <v>23055</v>
          </cell>
          <cell r="E2705" t="str">
            <v>Accounting and Analysis 2</v>
          </cell>
          <cell r="F2705" t="str">
            <v>CFO</v>
          </cell>
          <cell r="G2705" t="str">
            <v>Accounting and Analysis 2</v>
          </cell>
          <cell r="H2705" t="str">
            <v>120</v>
          </cell>
          <cell r="I2705" t="str">
            <v>BT</v>
          </cell>
          <cell r="J2705">
            <v>12967.33</v>
          </cell>
        </row>
        <row r="2706">
          <cell r="A2706" t="str">
            <v>O&amp;M</v>
          </cell>
          <cell r="B2706" t="str">
            <v>Weafer Jr,Robert J</v>
          </cell>
          <cell r="C2706">
            <v>23055</v>
          </cell>
          <cell r="D2706" t="str">
            <v>23055</v>
          </cell>
          <cell r="E2706" t="str">
            <v>Accounting and Analysis 2</v>
          </cell>
          <cell r="F2706" t="str">
            <v>CFO</v>
          </cell>
          <cell r="G2706" t="str">
            <v>Accounting and Analysis 2</v>
          </cell>
          <cell r="H2706" t="str">
            <v>120</v>
          </cell>
          <cell r="I2706" t="str">
            <v>IT</v>
          </cell>
          <cell r="J2706">
            <v>8850.65</v>
          </cell>
        </row>
        <row r="2707">
          <cell r="A2707" t="str">
            <v>O&amp;M</v>
          </cell>
          <cell r="B2707" t="str">
            <v>Weafer Jr,Robert J</v>
          </cell>
          <cell r="C2707">
            <v>23055</v>
          </cell>
          <cell r="D2707" t="str">
            <v>23055</v>
          </cell>
          <cell r="E2707" t="str">
            <v>Accounting and Analysis 2</v>
          </cell>
          <cell r="F2707" t="str">
            <v>CFO</v>
          </cell>
          <cell r="G2707" t="str">
            <v>Accounting and Analysis 2</v>
          </cell>
          <cell r="H2707" t="str">
            <v>120</v>
          </cell>
          <cell r="I2707" t="str">
            <v>LT</v>
          </cell>
          <cell r="J2707">
            <v>48130.3</v>
          </cell>
          <cell r="M2707">
            <v>2544151.09</v>
          </cell>
        </row>
        <row r="2708">
          <cell r="A2708" t="str">
            <v>O&amp;M</v>
          </cell>
          <cell r="B2708" t="str">
            <v>Weafer Jr,Robert J</v>
          </cell>
          <cell r="C2708">
            <v>23055</v>
          </cell>
          <cell r="D2708" t="str">
            <v>23055</v>
          </cell>
          <cell r="E2708" t="str">
            <v>Accounting and Analysis 2</v>
          </cell>
          <cell r="F2708" t="str">
            <v>CFO</v>
          </cell>
          <cell r="G2708" t="str">
            <v>Accounting and Analysis 2</v>
          </cell>
          <cell r="H2708" t="str">
            <v>120</v>
          </cell>
          <cell r="I2708" t="str">
            <v>MT</v>
          </cell>
          <cell r="J2708">
            <v>146.97</v>
          </cell>
        </row>
        <row r="2709">
          <cell r="A2709" t="str">
            <v>O&amp;M</v>
          </cell>
          <cell r="B2709" t="str">
            <v>Weafer Jr,Robert J</v>
          </cell>
          <cell r="C2709">
            <v>23055</v>
          </cell>
          <cell r="D2709" t="str">
            <v>23055</v>
          </cell>
          <cell r="E2709" t="str">
            <v>Accounting and Analysis 2</v>
          </cell>
          <cell r="F2709" t="str">
            <v>CFO</v>
          </cell>
          <cell r="G2709" t="str">
            <v>Accounting and Analysis 2</v>
          </cell>
          <cell r="H2709" t="str">
            <v>120</v>
          </cell>
          <cell r="I2709" t="str">
            <v>OT</v>
          </cell>
          <cell r="J2709">
            <v>334.68</v>
          </cell>
        </row>
        <row r="2710">
          <cell r="A2710" t="str">
            <v>O&amp;M</v>
          </cell>
          <cell r="B2710" t="str">
            <v>Weafer Jr,Robert J</v>
          </cell>
          <cell r="C2710">
            <v>23055</v>
          </cell>
          <cell r="D2710" t="str">
            <v>23055</v>
          </cell>
          <cell r="E2710" t="str">
            <v>Accounting and Analysis 2</v>
          </cell>
          <cell r="F2710" t="str">
            <v>CFO</v>
          </cell>
          <cell r="G2710" t="str">
            <v>Accounting and Analysis 2</v>
          </cell>
          <cell r="H2710" t="str">
            <v>120</v>
          </cell>
          <cell r="I2710" t="str">
            <v>TT</v>
          </cell>
          <cell r="J2710">
            <v>4209.1899999999996</v>
          </cell>
          <cell r="M2710">
            <v>35264.949999999997</v>
          </cell>
        </row>
        <row r="2711">
          <cell r="A2711" t="str">
            <v>O&amp;M</v>
          </cell>
          <cell r="B2711" t="str">
            <v>Weafer Jr,Robert J</v>
          </cell>
          <cell r="C2711">
            <v>23056</v>
          </cell>
          <cell r="D2711" t="str">
            <v>23056</v>
          </cell>
          <cell r="E2711" t="str">
            <v>Accounting and Analysis 3</v>
          </cell>
          <cell r="F2711" t="str">
            <v>CFO</v>
          </cell>
          <cell r="G2711" t="str">
            <v>Accounting and Analysis 3</v>
          </cell>
          <cell r="H2711" t="str">
            <v>120</v>
          </cell>
          <cell r="I2711" t="str">
            <v>IT</v>
          </cell>
          <cell r="L2711">
            <v>6.57</v>
          </cell>
          <cell r="M2711">
            <v>54581.31</v>
          </cell>
        </row>
        <row r="2712">
          <cell r="A2712" t="str">
            <v>O&amp;M</v>
          </cell>
          <cell r="C2712">
            <v>23060</v>
          </cell>
          <cell r="D2712" t="str">
            <v>23060</v>
          </cell>
          <cell r="E2712" t="str">
            <v>4V - CAPITAL INVESTMENT ACCOUNTING</v>
          </cell>
          <cell r="H2712" t="str">
            <v>120</v>
          </cell>
          <cell r="I2712" t="str">
            <v>BT</v>
          </cell>
          <cell r="J2712">
            <v>507.65</v>
          </cell>
          <cell r="K2712">
            <v>379.01</v>
          </cell>
        </row>
        <row r="2713">
          <cell r="A2713" t="str">
            <v>O&amp;M</v>
          </cell>
          <cell r="C2713">
            <v>23060</v>
          </cell>
          <cell r="D2713" t="str">
            <v>23060</v>
          </cell>
          <cell r="E2713" t="str">
            <v>4V - CAPITAL INVESTMENT ACCOUNTING</v>
          </cell>
          <cell r="H2713" t="str">
            <v>120</v>
          </cell>
          <cell r="I2713" t="str">
            <v>IT</v>
          </cell>
          <cell r="J2713">
            <v>3461.59</v>
          </cell>
          <cell r="K2713">
            <v>5388.04</v>
          </cell>
          <cell r="M2713">
            <v>27994.1</v>
          </cell>
        </row>
        <row r="2714">
          <cell r="A2714" t="str">
            <v>O&amp;M</v>
          </cell>
          <cell r="C2714">
            <v>23060</v>
          </cell>
          <cell r="D2714" t="str">
            <v>23060</v>
          </cell>
          <cell r="E2714" t="str">
            <v>4V - CAPITAL INVESTMENT ACCOUNTING</v>
          </cell>
          <cell r="H2714" t="str">
            <v>120</v>
          </cell>
          <cell r="I2714" t="str">
            <v>LT</v>
          </cell>
          <cell r="J2714">
            <v>2791.45</v>
          </cell>
          <cell r="K2714">
            <v>868.8</v>
          </cell>
          <cell r="M2714">
            <v>367530.13</v>
          </cell>
        </row>
        <row r="2715">
          <cell r="A2715" t="str">
            <v>O&amp;M</v>
          </cell>
          <cell r="C2715">
            <v>23060</v>
          </cell>
          <cell r="D2715" t="str">
            <v>23060</v>
          </cell>
          <cell r="E2715" t="str">
            <v>OLD Fixed Assets</v>
          </cell>
          <cell r="H2715" t="str">
            <v>120</v>
          </cell>
          <cell r="I2715" t="str">
            <v>LT</v>
          </cell>
          <cell r="L2715">
            <v>0</v>
          </cell>
          <cell r="M2715">
            <v>894585.24</v>
          </cell>
        </row>
        <row r="2716">
          <cell r="A2716" t="str">
            <v>O&amp;M</v>
          </cell>
          <cell r="C2716">
            <v>23060</v>
          </cell>
          <cell r="D2716" t="str">
            <v>23060</v>
          </cell>
          <cell r="E2716" t="str">
            <v>4V - CAPITAL INVESTMENT ACCOUNTING</v>
          </cell>
          <cell r="H2716" t="str">
            <v>120</v>
          </cell>
          <cell r="I2716" t="str">
            <v>OT</v>
          </cell>
          <cell r="J2716">
            <v>-144.66</v>
          </cell>
        </row>
        <row r="2717">
          <cell r="A2717" t="str">
            <v>O&amp;M</v>
          </cell>
          <cell r="C2717">
            <v>23060</v>
          </cell>
          <cell r="D2717" t="str">
            <v>23060</v>
          </cell>
          <cell r="E2717" t="str">
            <v>4V - CAPITAL INVESTMENT ACCOUNTING</v>
          </cell>
          <cell r="H2717" t="str">
            <v>120</v>
          </cell>
          <cell r="I2717" t="str">
            <v>TT</v>
          </cell>
          <cell r="J2717">
            <v>0.8</v>
          </cell>
          <cell r="K2717">
            <v>1387.13</v>
          </cell>
        </row>
        <row r="2718">
          <cell r="A2718" t="str">
            <v>O&amp;M</v>
          </cell>
          <cell r="C2718">
            <v>23060</v>
          </cell>
          <cell r="D2718" t="str">
            <v>23060</v>
          </cell>
          <cell r="E2718" t="str">
            <v>OLD Fixed Assets</v>
          </cell>
          <cell r="H2718" t="str">
            <v>120</v>
          </cell>
          <cell r="I2718" t="str">
            <v>TT</v>
          </cell>
          <cell r="L2718">
            <v>0</v>
          </cell>
        </row>
        <row r="2719">
          <cell r="A2719" t="str">
            <v>O&amp;M</v>
          </cell>
          <cell r="B2719" t="str">
            <v>Anastasia, Donald</v>
          </cell>
          <cell r="C2719">
            <v>23065</v>
          </cell>
          <cell r="D2719" t="str">
            <v>23065</v>
          </cell>
          <cell r="E2719" t="str">
            <v>L4 - Real Estate, Property Taxes and Investments</v>
          </cell>
          <cell r="F2719" t="str">
            <v>CFO</v>
          </cell>
          <cell r="G2719" t="str">
            <v>Real Estate, Property Taxes and Investments</v>
          </cell>
          <cell r="H2719" t="str">
            <v>120</v>
          </cell>
          <cell r="I2719" t="str">
            <v>BT</v>
          </cell>
          <cell r="J2719">
            <v>137885.76999999999</v>
          </cell>
          <cell r="K2719">
            <v>32931.43</v>
          </cell>
          <cell r="L2719">
            <v>4078.88</v>
          </cell>
        </row>
        <row r="2720">
          <cell r="A2720" t="str">
            <v>CAP</v>
          </cell>
          <cell r="B2720" t="str">
            <v>Anastasia, Donald</v>
          </cell>
          <cell r="C2720">
            <v>23065</v>
          </cell>
          <cell r="D2720" t="str">
            <v>23065</v>
          </cell>
          <cell r="E2720" t="str">
            <v>L4 - Real Estate, Property Taxes and Investments</v>
          </cell>
          <cell r="F2720" t="str">
            <v>CFO</v>
          </cell>
          <cell r="G2720" t="str">
            <v>Real Estate, Property Taxes and Investments</v>
          </cell>
          <cell r="H2720" t="str">
            <v>120</v>
          </cell>
          <cell r="I2720" t="str">
            <v>CI</v>
          </cell>
          <cell r="J2720">
            <v>505481.19</v>
          </cell>
          <cell r="K2720">
            <v>303692.77</v>
          </cell>
          <cell r="L2720">
            <v>18723641.510000002</v>
          </cell>
          <cell r="M2720">
            <v>154.13</v>
          </cell>
        </row>
        <row r="2721">
          <cell r="A2721" t="str">
            <v>CAP</v>
          </cell>
          <cell r="B2721" t="str">
            <v>Anastasia, Donald</v>
          </cell>
          <cell r="C2721">
            <v>23065</v>
          </cell>
          <cell r="D2721" t="str">
            <v>23065</v>
          </cell>
          <cell r="E2721" t="str">
            <v>L4 - Real Estate, Property Taxes and Investments</v>
          </cell>
          <cell r="F2721" t="str">
            <v>CFO</v>
          </cell>
          <cell r="G2721" t="str">
            <v>Real Estate, Property Taxes and Investments</v>
          </cell>
          <cell r="H2721" t="str">
            <v>120</v>
          </cell>
          <cell r="I2721" t="str">
            <v>CO</v>
          </cell>
          <cell r="K2721">
            <v>-2972740.18</v>
          </cell>
          <cell r="L2721">
            <v>-34259.82</v>
          </cell>
        </row>
        <row r="2722">
          <cell r="A2722" t="str">
            <v>O&amp;M</v>
          </cell>
          <cell r="B2722" t="str">
            <v>Anastasia, Donald</v>
          </cell>
          <cell r="C2722">
            <v>23065</v>
          </cell>
          <cell r="D2722" t="str">
            <v>23065</v>
          </cell>
          <cell r="E2722" t="str">
            <v>L4 - Real Estate, Property Taxes and Investments</v>
          </cell>
          <cell r="F2722" t="str">
            <v>CFO</v>
          </cell>
          <cell r="G2722" t="str">
            <v>Real Estate, Property Taxes and Investments</v>
          </cell>
          <cell r="H2722" t="str">
            <v>120</v>
          </cell>
          <cell r="I2722" t="str">
            <v>IT</v>
          </cell>
          <cell r="J2722">
            <v>7168425.3399999999</v>
          </cell>
          <cell r="K2722">
            <v>6805437.1299999999</v>
          </cell>
          <cell r="L2722">
            <v>860616.42</v>
          </cell>
          <cell r="M2722">
            <v>68493.820000000007</v>
          </cell>
        </row>
        <row r="2723">
          <cell r="A2723" t="str">
            <v>O&amp;M</v>
          </cell>
          <cell r="B2723" t="str">
            <v>Anastasia, Donald</v>
          </cell>
          <cell r="C2723">
            <v>23065</v>
          </cell>
          <cell r="D2723" t="str">
            <v>23065</v>
          </cell>
          <cell r="E2723" t="str">
            <v>L4 - Real Estate, Property Taxes and Investments</v>
          </cell>
          <cell r="F2723" t="str">
            <v>CFO</v>
          </cell>
          <cell r="G2723" t="str">
            <v>Real Estate, Property Taxes and Investments</v>
          </cell>
          <cell r="H2723" t="str">
            <v>120</v>
          </cell>
          <cell r="I2723" t="str">
            <v>LT</v>
          </cell>
          <cell r="J2723">
            <v>450142.6</v>
          </cell>
          <cell r="K2723">
            <v>104883.49</v>
          </cell>
          <cell r="L2723">
            <v>11488.25</v>
          </cell>
          <cell r="M2723">
            <v>641622.12</v>
          </cell>
        </row>
        <row r="2724">
          <cell r="A2724" t="str">
            <v>O&amp;M</v>
          </cell>
          <cell r="B2724" t="str">
            <v>Anastasia, Donald</v>
          </cell>
          <cell r="C2724">
            <v>23065</v>
          </cell>
          <cell r="D2724" t="str">
            <v>23065</v>
          </cell>
          <cell r="E2724" t="str">
            <v>L4 - Real Estate, Property Taxes and Investments</v>
          </cell>
          <cell r="F2724" t="str">
            <v>CFO</v>
          </cell>
          <cell r="G2724" t="str">
            <v>Real Estate, Property Taxes and Investments</v>
          </cell>
          <cell r="H2724" t="str">
            <v>120</v>
          </cell>
          <cell r="I2724" t="str">
            <v>MT</v>
          </cell>
          <cell r="J2724">
            <v>46</v>
          </cell>
          <cell r="K2724">
            <v>139.71</v>
          </cell>
          <cell r="L2724">
            <v>192.53</v>
          </cell>
        </row>
        <row r="2725">
          <cell r="A2725" t="str">
            <v>O&amp;M</v>
          </cell>
          <cell r="B2725" t="str">
            <v>Anastasia, Donald</v>
          </cell>
          <cell r="C2725">
            <v>23065</v>
          </cell>
          <cell r="D2725" t="str">
            <v>23065</v>
          </cell>
          <cell r="E2725" t="str">
            <v>L4 - Real Estate, Property Taxes and Investments</v>
          </cell>
          <cell r="F2725" t="str">
            <v>CFO</v>
          </cell>
          <cell r="G2725" t="str">
            <v>Real Estate, Property Taxes and Investments</v>
          </cell>
          <cell r="H2725" t="str">
            <v>120</v>
          </cell>
          <cell r="I2725" t="str">
            <v>OT</v>
          </cell>
          <cell r="J2725">
            <v>692185.15</v>
          </cell>
          <cell r="K2725">
            <v>431914.84</v>
          </cell>
          <cell r="L2725">
            <v>2910997.75</v>
          </cell>
        </row>
        <row r="2726">
          <cell r="A2726" t="str">
            <v>O&amp;M</v>
          </cell>
          <cell r="B2726" t="str">
            <v>Anastasia, Donald</v>
          </cell>
          <cell r="C2726">
            <v>23065</v>
          </cell>
          <cell r="D2726" t="str">
            <v>23065</v>
          </cell>
          <cell r="E2726" t="str">
            <v>L4 - Real Estate, Property Taxes and Investments</v>
          </cell>
          <cell r="F2726" t="str">
            <v>CFO</v>
          </cell>
          <cell r="G2726" t="str">
            <v>Real Estate, Property Taxes and Investments</v>
          </cell>
          <cell r="H2726" t="str">
            <v>120</v>
          </cell>
          <cell r="I2726" t="str">
            <v>TT</v>
          </cell>
          <cell r="J2726">
            <v>40651.29</v>
          </cell>
        </row>
        <row r="2727">
          <cell r="A2727" t="str">
            <v>O&amp;M</v>
          </cell>
          <cell r="B2727" t="str">
            <v>Weafer Jr,Robert J</v>
          </cell>
          <cell r="C2727">
            <v>23085</v>
          </cell>
          <cell r="D2727" t="str">
            <v>23085</v>
          </cell>
          <cell r="E2727" t="str">
            <v>4Z - Unregulated Accounting</v>
          </cell>
          <cell r="F2727" t="str">
            <v>CFO</v>
          </cell>
          <cell r="G2727" t="str">
            <v>Unregulated Accounting</v>
          </cell>
          <cell r="H2727" t="str">
            <v>120</v>
          </cell>
          <cell r="I2727" t="str">
            <v>BT</v>
          </cell>
          <cell r="J2727">
            <v>25226.95</v>
          </cell>
          <cell r="K2727">
            <v>16745.63</v>
          </cell>
        </row>
        <row r="2728">
          <cell r="A2728" t="str">
            <v>O&amp;M</v>
          </cell>
          <cell r="B2728" t="str">
            <v>Weafer Jr,Robert J</v>
          </cell>
          <cell r="C2728">
            <v>23085</v>
          </cell>
          <cell r="D2728" t="str">
            <v>23085</v>
          </cell>
          <cell r="E2728" t="str">
            <v>4Z - Unregulated Accounting</v>
          </cell>
          <cell r="F2728" t="str">
            <v>CFO</v>
          </cell>
          <cell r="G2728" t="str">
            <v>Unregulated Accounting</v>
          </cell>
          <cell r="H2728" t="str">
            <v>120</v>
          </cell>
          <cell r="I2728" t="str">
            <v>IT</v>
          </cell>
          <cell r="J2728">
            <v>39402.11</v>
          </cell>
          <cell r="K2728">
            <v>468.9</v>
          </cell>
        </row>
        <row r="2729">
          <cell r="A2729" t="str">
            <v>O&amp;M</v>
          </cell>
          <cell r="B2729" t="str">
            <v>Weafer Jr,Robert J</v>
          </cell>
          <cell r="C2729">
            <v>23085</v>
          </cell>
          <cell r="D2729" t="str">
            <v>23085</v>
          </cell>
          <cell r="E2729" t="str">
            <v>4Z - Unregulated Accounting</v>
          </cell>
          <cell r="F2729" t="str">
            <v>CFO</v>
          </cell>
          <cell r="G2729" t="str">
            <v>Unregulated Accounting</v>
          </cell>
          <cell r="H2729" t="str">
            <v>120</v>
          </cell>
          <cell r="I2729" t="str">
            <v>LT</v>
          </cell>
          <cell r="J2729">
            <v>72653.710000000006</v>
          </cell>
          <cell r="K2729">
            <v>47845.48</v>
          </cell>
        </row>
        <row r="2730">
          <cell r="A2730" t="str">
            <v>O&amp;M</v>
          </cell>
          <cell r="B2730" t="str">
            <v>Weafer Jr,Robert J</v>
          </cell>
          <cell r="C2730">
            <v>23085</v>
          </cell>
          <cell r="D2730" t="str">
            <v>23085</v>
          </cell>
          <cell r="E2730" t="str">
            <v>4Z - Unregulated Accounting</v>
          </cell>
          <cell r="F2730" t="str">
            <v>CFO</v>
          </cell>
          <cell r="G2730" t="str">
            <v>Unregulated Accounting</v>
          </cell>
          <cell r="H2730" t="str">
            <v>120</v>
          </cell>
          <cell r="I2730" t="str">
            <v>OT</v>
          </cell>
          <cell r="J2730">
            <v>1772.95</v>
          </cell>
          <cell r="K2730">
            <v>1185.3800000000001</v>
          </cell>
          <cell r="L2730">
            <v>0</v>
          </cell>
        </row>
        <row r="2731">
          <cell r="A2731" t="str">
            <v>O&amp;M</v>
          </cell>
          <cell r="C2731">
            <v>23090</v>
          </cell>
          <cell r="D2731" t="str">
            <v>23090</v>
          </cell>
          <cell r="E2731" t="str">
            <v>RW - CARRYOVER/UNBUDGETED CHARGES</v>
          </cell>
          <cell r="H2731" t="str">
            <v>120</v>
          </cell>
          <cell r="I2731" t="str">
            <v>IT</v>
          </cell>
          <cell r="J2731">
            <v>315.02999999999997</v>
          </cell>
          <cell r="M2731">
            <v>6399.76</v>
          </cell>
        </row>
        <row r="2732">
          <cell r="A2732" t="str">
            <v>O&amp;M</v>
          </cell>
          <cell r="C2732">
            <v>23095</v>
          </cell>
          <cell r="D2732" t="str">
            <v>23095</v>
          </cell>
          <cell r="E2732" t="str">
            <v>Cash and Risk Management</v>
          </cell>
          <cell r="H2732" t="str">
            <v>120</v>
          </cell>
          <cell r="I2732" t="str">
            <v>BT</v>
          </cell>
          <cell r="J2732">
            <v>1777.67</v>
          </cell>
        </row>
        <row r="2733">
          <cell r="A2733" t="str">
            <v>O&amp;M</v>
          </cell>
          <cell r="C2733">
            <v>23095</v>
          </cell>
          <cell r="D2733" t="str">
            <v>23095</v>
          </cell>
          <cell r="E2733" t="str">
            <v>Cash and Risk Management</v>
          </cell>
          <cell r="H2733" t="str">
            <v>120</v>
          </cell>
          <cell r="I2733" t="str">
            <v>IT</v>
          </cell>
          <cell r="J2733">
            <v>3065.15</v>
          </cell>
          <cell r="M2733">
            <v>1822.65</v>
          </cell>
        </row>
        <row r="2734">
          <cell r="A2734" t="str">
            <v>O&amp;M</v>
          </cell>
          <cell r="C2734">
            <v>23095</v>
          </cell>
          <cell r="D2734" t="str">
            <v>23095</v>
          </cell>
          <cell r="E2734" t="str">
            <v>Cash and Risk Management</v>
          </cell>
          <cell r="H2734" t="str">
            <v>120</v>
          </cell>
          <cell r="I2734" t="str">
            <v>LT</v>
          </cell>
          <cell r="J2734">
            <v>-2306.7199999999998</v>
          </cell>
        </row>
        <row r="2735">
          <cell r="A2735" t="str">
            <v>O&amp;M</v>
          </cell>
          <cell r="C2735">
            <v>23095</v>
          </cell>
          <cell r="D2735" t="str">
            <v>23095</v>
          </cell>
          <cell r="E2735" t="str">
            <v>Cash and Risk Management</v>
          </cell>
          <cell r="H2735" t="str">
            <v>120</v>
          </cell>
          <cell r="I2735" t="str">
            <v>OT</v>
          </cell>
          <cell r="J2735">
            <v>-732.19</v>
          </cell>
          <cell r="M2735">
            <v>21870.39</v>
          </cell>
        </row>
        <row r="2736">
          <cell r="A2736" t="str">
            <v>O&amp;M</v>
          </cell>
          <cell r="C2736">
            <v>23095</v>
          </cell>
          <cell r="D2736" t="str">
            <v>23095</v>
          </cell>
          <cell r="E2736" t="str">
            <v>Cash and Risk Management</v>
          </cell>
          <cell r="H2736" t="str">
            <v>120</v>
          </cell>
          <cell r="I2736" t="str">
            <v>TT</v>
          </cell>
          <cell r="J2736">
            <v>4163.47</v>
          </cell>
        </row>
        <row r="2737">
          <cell r="A2737" t="str">
            <v>O&amp;M</v>
          </cell>
          <cell r="C2737">
            <v>23100</v>
          </cell>
          <cell r="D2737" t="str">
            <v>23100</v>
          </cell>
          <cell r="E2737" t="str">
            <v>Treasurer and Vice President</v>
          </cell>
          <cell r="H2737" t="str">
            <v>120</v>
          </cell>
          <cell r="I2737" t="str">
            <v>IT</v>
          </cell>
          <cell r="J2737">
            <v>1152.17</v>
          </cell>
          <cell r="M2737">
            <v>2883.58</v>
          </cell>
        </row>
        <row r="2738">
          <cell r="A2738" t="str">
            <v>O&amp;M</v>
          </cell>
          <cell r="C2738">
            <v>23150</v>
          </cell>
          <cell r="D2738" t="str">
            <v>23150</v>
          </cell>
          <cell r="E2738" t="str">
            <v>NSTAR Service Company</v>
          </cell>
          <cell r="H2738" t="str">
            <v>120</v>
          </cell>
          <cell r="I2738" t="str">
            <v>OT</v>
          </cell>
          <cell r="J2738">
            <v>-16338095.66</v>
          </cell>
          <cell r="K2738">
            <v>77581172.819999993</v>
          </cell>
          <cell r="L2738">
            <v>124467233.19</v>
          </cell>
          <cell r="M2738">
            <v>4131.43</v>
          </cell>
        </row>
        <row r="2739">
          <cell r="A2739" t="str">
            <v>O&amp;M</v>
          </cell>
          <cell r="C2739">
            <v>23160</v>
          </cell>
          <cell r="D2739" t="str">
            <v>23160</v>
          </cell>
          <cell r="E2739" t="str">
            <v>Intercompany Reclassifications</v>
          </cell>
          <cell r="H2739" t="str">
            <v>120</v>
          </cell>
          <cell r="I2739" t="str">
            <v>OT</v>
          </cell>
          <cell r="J2739">
            <v>-2688959.4</v>
          </cell>
          <cell r="K2739">
            <v>-1769206.11</v>
          </cell>
          <cell r="L2739">
            <v>1830419.42</v>
          </cell>
          <cell r="M2739">
            <v>29571.200000000001</v>
          </cell>
        </row>
        <row r="2740">
          <cell r="A2740" t="str">
            <v>O&amp;M</v>
          </cell>
          <cell r="B2740" t="str">
            <v>Zimon, Eugene J</v>
          </cell>
          <cell r="C2740">
            <v>23200</v>
          </cell>
          <cell r="D2740" t="str">
            <v>23200</v>
          </cell>
          <cell r="E2740" t="str">
            <v>D4 - Information Technology  Vice President</v>
          </cell>
          <cell r="F2740" t="str">
            <v>NIS</v>
          </cell>
          <cell r="G2740" t="str">
            <v>VP NSTAR Information Services</v>
          </cell>
          <cell r="H2740" t="str">
            <v>120</v>
          </cell>
          <cell r="I2740" t="str">
            <v>BT</v>
          </cell>
          <cell r="J2740">
            <v>287658.15000000002</v>
          </cell>
        </row>
        <row r="2741">
          <cell r="A2741" t="str">
            <v>O&amp;M</v>
          </cell>
          <cell r="B2741" t="str">
            <v>Zimon, Eugene J</v>
          </cell>
          <cell r="C2741">
            <v>23200</v>
          </cell>
          <cell r="D2741" t="str">
            <v>23200</v>
          </cell>
          <cell r="E2741" t="str">
            <v>Vice President</v>
          </cell>
          <cell r="F2741" t="str">
            <v>NIS</v>
          </cell>
          <cell r="G2741" t="str">
            <v>VP NSTAR Information Services</v>
          </cell>
          <cell r="H2741" t="str">
            <v>120</v>
          </cell>
          <cell r="I2741" t="str">
            <v>BT</v>
          </cell>
          <cell r="K2741">
            <v>1577.66</v>
          </cell>
        </row>
        <row r="2742">
          <cell r="A2742" t="str">
            <v>CAP</v>
          </cell>
          <cell r="B2742" t="str">
            <v>Zimon, Eugene J</v>
          </cell>
          <cell r="C2742">
            <v>23200</v>
          </cell>
          <cell r="D2742" t="str">
            <v>23200</v>
          </cell>
          <cell r="E2742" t="str">
            <v>Vice President</v>
          </cell>
          <cell r="F2742" t="str">
            <v>NIS</v>
          </cell>
          <cell r="G2742" t="str">
            <v>VP NSTAR Information Services</v>
          </cell>
          <cell r="H2742" t="str">
            <v>120</v>
          </cell>
          <cell r="I2742" t="str">
            <v>CB</v>
          </cell>
          <cell r="K2742">
            <v>591.67999999999995</v>
          </cell>
        </row>
        <row r="2743">
          <cell r="A2743" t="str">
            <v>CAP</v>
          </cell>
          <cell r="B2743" t="str">
            <v>Zimon, Eugene J</v>
          </cell>
          <cell r="C2743">
            <v>23200</v>
          </cell>
          <cell r="D2743" t="str">
            <v>23200</v>
          </cell>
          <cell r="E2743" t="str">
            <v>D4 - Information Technology  Vice President</v>
          </cell>
          <cell r="F2743" t="str">
            <v>NIS</v>
          </cell>
          <cell r="G2743" t="str">
            <v>VP NSTAR Information Services</v>
          </cell>
          <cell r="H2743" t="str">
            <v>120</v>
          </cell>
          <cell r="I2743" t="str">
            <v>CI</v>
          </cell>
          <cell r="J2743">
            <v>768993.74</v>
          </cell>
        </row>
        <row r="2744">
          <cell r="A2744" t="str">
            <v>CAP</v>
          </cell>
          <cell r="B2744" t="str">
            <v>Zimon, Eugene J</v>
          </cell>
          <cell r="C2744">
            <v>23200</v>
          </cell>
          <cell r="D2744" t="str">
            <v>23200</v>
          </cell>
          <cell r="E2744" t="str">
            <v>Vice President</v>
          </cell>
          <cell r="F2744" t="str">
            <v>NIS</v>
          </cell>
          <cell r="G2744" t="str">
            <v>VP NSTAR Information Services</v>
          </cell>
          <cell r="H2744" t="str">
            <v>120</v>
          </cell>
          <cell r="I2744" t="str">
            <v>CI</v>
          </cell>
          <cell r="K2744">
            <v>3898656.16</v>
          </cell>
          <cell r="L2744">
            <v>7559847.8200000003</v>
          </cell>
        </row>
        <row r="2745">
          <cell r="A2745" t="str">
            <v>CAP</v>
          </cell>
          <cell r="B2745" t="str">
            <v>Zimon, Eugene J</v>
          </cell>
          <cell r="C2745">
            <v>23200</v>
          </cell>
          <cell r="D2745" t="str">
            <v>23200</v>
          </cell>
          <cell r="E2745" t="str">
            <v>Vice President</v>
          </cell>
          <cell r="F2745" t="str">
            <v>NIS</v>
          </cell>
          <cell r="G2745" t="str">
            <v>VP NSTAR Information Services</v>
          </cell>
          <cell r="H2745" t="str">
            <v>120</v>
          </cell>
          <cell r="I2745" t="str">
            <v>CL</v>
          </cell>
          <cell r="K2745">
            <v>1344.82</v>
          </cell>
        </row>
        <row r="2746">
          <cell r="A2746" t="str">
            <v>O&amp;M</v>
          </cell>
          <cell r="B2746" t="str">
            <v>Zimon, Eugene J</v>
          </cell>
          <cell r="C2746">
            <v>23200</v>
          </cell>
          <cell r="D2746" t="str">
            <v>23200</v>
          </cell>
          <cell r="E2746" t="str">
            <v>D4 - Information Technology  Vice President</v>
          </cell>
          <cell r="F2746" t="str">
            <v>NIS</v>
          </cell>
          <cell r="G2746" t="str">
            <v>VP NSTAR Information Services</v>
          </cell>
          <cell r="H2746" t="str">
            <v>120</v>
          </cell>
          <cell r="I2746" t="str">
            <v>IT</v>
          </cell>
          <cell r="J2746">
            <v>423723.93</v>
          </cell>
        </row>
        <row r="2747">
          <cell r="A2747" t="str">
            <v>O&amp;M</v>
          </cell>
          <cell r="B2747" t="str">
            <v>Zimon, Eugene J</v>
          </cell>
          <cell r="C2747">
            <v>23200</v>
          </cell>
          <cell r="D2747" t="str">
            <v>23200</v>
          </cell>
          <cell r="E2747" t="str">
            <v>Vice President</v>
          </cell>
          <cell r="F2747" t="str">
            <v>NIS</v>
          </cell>
          <cell r="G2747" t="str">
            <v>VP NSTAR Information Services</v>
          </cell>
          <cell r="H2747" t="str">
            <v>120</v>
          </cell>
          <cell r="I2747" t="str">
            <v>IT</v>
          </cell>
          <cell r="K2747">
            <v>19170.55</v>
          </cell>
          <cell r="L2747">
            <v>346077.37</v>
          </cell>
        </row>
        <row r="2748">
          <cell r="A2748" t="str">
            <v>O&amp;M</v>
          </cell>
          <cell r="B2748" t="str">
            <v>Zimon, Eugene J</v>
          </cell>
          <cell r="C2748">
            <v>23200</v>
          </cell>
          <cell r="D2748" t="str">
            <v>23200</v>
          </cell>
          <cell r="E2748" t="str">
            <v>D4 - Information Technology  Vice President</v>
          </cell>
          <cell r="F2748" t="str">
            <v>NIS</v>
          </cell>
          <cell r="G2748" t="str">
            <v>VP NSTAR Information Services</v>
          </cell>
          <cell r="H2748" t="str">
            <v>120</v>
          </cell>
          <cell r="I2748" t="str">
            <v>LT</v>
          </cell>
          <cell r="J2748">
            <v>-42221.34</v>
          </cell>
        </row>
        <row r="2749">
          <cell r="A2749" t="str">
            <v>O&amp;M</v>
          </cell>
          <cell r="B2749" t="str">
            <v>Zimon, Eugene J</v>
          </cell>
          <cell r="C2749">
            <v>23200</v>
          </cell>
          <cell r="D2749" t="str">
            <v>23200</v>
          </cell>
          <cell r="E2749" t="str">
            <v>Vice President</v>
          </cell>
          <cell r="F2749" t="str">
            <v>NIS</v>
          </cell>
          <cell r="G2749" t="str">
            <v>VP NSTAR Information Services</v>
          </cell>
          <cell r="H2749" t="str">
            <v>120</v>
          </cell>
          <cell r="I2749" t="str">
            <v>LT</v>
          </cell>
          <cell r="K2749">
            <v>10214.35</v>
          </cell>
        </row>
        <row r="2750">
          <cell r="A2750" t="str">
            <v>O&amp;M</v>
          </cell>
          <cell r="B2750" t="str">
            <v>Zimon, Eugene J</v>
          </cell>
          <cell r="C2750">
            <v>23200</v>
          </cell>
          <cell r="D2750" t="str">
            <v>23200</v>
          </cell>
          <cell r="E2750" t="str">
            <v>D4 - Information Technology  Vice President</v>
          </cell>
          <cell r="F2750" t="str">
            <v>NIS</v>
          </cell>
          <cell r="G2750" t="str">
            <v>VP NSTAR Information Services</v>
          </cell>
          <cell r="H2750" t="str">
            <v>120</v>
          </cell>
          <cell r="I2750" t="str">
            <v>OT</v>
          </cell>
          <cell r="J2750">
            <v>22806.81</v>
          </cell>
          <cell r="M2750">
            <v>2263.88</v>
          </cell>
        </row>
        <row r="2751">
          <cell r="A2751" t="str">
            <v>O&amp;M</v>
          </cell>
          <cell r="B2751" t="str">
            <v>Zimon, Eugene J</v>
          </cell>
          <cell r="C2751">
            <v>23200</v>
          </cell>
          <cell r="D2751" t="str">
            <v>23200</v>
          </cell>
          <cell r="E2751" t="str">
            <v>Vice President</v>
          </cell>
          <cell r="F2751" t="str">
            <v>NIS</v>
          </cell>
          <cell r="G2751" t="str">
            <v>VP NSTAR Information Services</v>
          </cell>
          <cell r="H2751" t="str">
            <v>120</v>
          </cell>
          <cell r="I2751" t="str">
            <v>OT</v>
          </cell>
          <cell r="K2751">
            <v>4422.57</v>
          </cell>
          <cell r="M2751">
            <v>107368</v>
          </cell>
        </row>
        <row r="2752">
          <cell r="A2752" t="str">
            <v>O&amp;M</v>
          </cell>
          <cell r="B2752" t="str">
            <v>Zimon, Eugene J</v>
          </cell>
          <cell r="C2752">
            <v>23200</v>
          </cell>
          <cell r="D2752" t="str">
            <v>23200</v>
          </cell>
          <cell r="E2752" t="str">
            <v>D4 - Information Technology  Vice President</v>
          </cell>
          <cell r="F2752" t="str">
            <v>NIS</v>
          </cell>
          <cell r="G2752" t="str">
            <v>VP NSTAR Information Services</v>
          </cell>
          <cell r="H2752" t="str">
            <v>120</v>
          </cell>
          <cell r="I2752" t="str">
            <v>TT</v>
          </cell>
          <cell r="J2752">
            <v>2222.1999999999998</v>
          </cell>
        </row>
        <row r="2753">
          <cell r="A2753" t="str">
            <v>O&amp;M</v>
          </cell>
          <cell r="B2753" t="str">
            <v>Zimon, Eugene J</v>
          </cell>
          <cell r="C2753">
            <v>23201</v>
          </cell>
          <cell r="D2753" t="str">
            <v>23201</v>
          </cell>
          <cell r="E2753" t="str">
            <v>NIS Projects</v>
          </cell>
          <cell r="F2753" t="str">
            <v>NIS</v>
          </cell>
          <cell r="G2753" t="str">
            <v>NIS projects</v>
          </cell>
          <cell r="H2753" t="str">
            <v>120</v>
          </cell>
          <cell r="I2753" t="str">
            <v>IT</v>
          </cell>
          <cell r="L2753">
            <v>1357690.84</v>
          </cell>
        </row>
        <row r="2754">
          <cell r="A2754" t="str">
            <v>O&amp;M</v>
          </cell>
          <cell r="B2754" t="str">
            <v>Zimon, Eugene J</v>
          </cell>
          <cell r="C2754">
            <v>23201</v>
          </cell>
          <cell r="D2754" t="str">
            <v>23201</v>
          </cell>
          <cell r="E2754" t="str">
            <v>NIS Projects</v>
          </cell>
          <cell r="F2754" t="str">
            <v>NIS</v>
          </cell>
          <cell r="G2754" t="str">
            <v>NIS projects</v>
          </cell>
          <cell r="H2754" t="str">
            <v>120</v>
          </cell>
          <cell r="I2754" t="str">
            <v>OT</v>
          </cell>
          <cell r="L2754">
            <v>0</v>
          </cell>
          <cell r="M2754">
            <v>2640.92</v>
          </cell>
        </row>
        <row r="2755">
          <cell r="A2755" t="str">
            <v>O&amp;M</v>
          </cell>
          <cell r="B2755" t="str">
            <v>Weilandt, John C</v>
          </cell>
          <cell r="C2755">
            <v>23205</v>
          </cell>
          <cell r="D2755" t="str">
            <v>23205</v>
          </cell>
          <cell r="E2755" t="str">
            <v>4H - Client Support</v>
          </cell>
          <cell r="F2755" t="str">
            <v>NIS</v>
          </cell>
          <cell r="G2755" t="str">
            <v>Technology Management</v>
          </cell>
          <cell r="H2755" t="str">
            <v>120</v>
          </cell>
          <cell r="I2755" t="str">
            <v>BT</v>
          </cell>
          <cell r="J2755">
            <v>503048.17</v>
          </cell>
        </row>
        <row r="2756">
          <cell r="A2756" t="str">
            <v>O&amp;M</v>
          </cell>
          <cell r="B2756" t="str">
            <v>Weilandt, John C</v>
          </cell>
          <cell r="C2756">
            <v>23205</v>
          </cell>
          <cell r="D2756" t="str">
            <v>23205</v>
          </cell>
          <cell r="E2756" t="str">
            <v>Became 23206</v>
          </cell>
          <cell r="F2756" t="str">
            <v>NIS</v>
          </cell>
          <cell r="G2756" t="str">
            <v>Technology Management</v>
          </cell>
          <cell r="H2756" t="str">
            <v>120</v>
          </cell>
          <cell r="I2756" t="str">
            <v>BT</v>
          </cell>
          <cell r="K2756">
            <v>62521.32</v>
          </cell>
        </row>
        <row r="2757">
          <cell r="A2757" t="str">
            <v>O&amp;M</v>
          </cell>
          <cell r="B2757" t="str">
            <v>Weilandt, John C</v>
          </cell>
          <cell r="C2757">
            <v>23205</v>
          </cell>
          <cell r="D2757" t="str">
            <v>23205</v>
          </cell>
          <cell r="E2757" t="str">
            <v>4H - Client Support</v>
          </cell>
          <cell r="F2757" t="str">
            <v>NIS</v>
          </cell>
          <cell r="G2757" t="str">
            <v>Technology Management</v>
          </cell>
          <cell r="H2757" t="str">
            <v>120</v>
          </cell>
          <cell r="I2757" t="str">
            <v>IT</v>
          </cell>
          <cell r="J2757">
            <v>6652142.5499999998</v>
          </cell>
        </row>
        <row r="2758">
          <cell r="A2758" t="str">
            <v>O&amp;M</v>
          </cell>
          <cell r="B2758" t="str">
            <v>Weilandt, John C</v>
          </cell>
          <cell r="C2758">
            <v>23205</v>
          </cell>
          <cell r="D2758" t="str">
            <v>23205</v>
          </cell>
          <cell r="E2758" t="str">
            <v>Became 23206</v>
          </cell>
          <cell r="F2758" t="str">
            <v>NIS</v>
          </cell>
          <cell r="G2758" t="str">
            <v>Technology Management</v>
          </cell>
          <cell r="H2758" t="str">
            <v>120</v>
          </cell>
          <cell r="I2758" t="str">
            <v>IT</v>
          </cell>
          <cell r="K2758">
            <v>1143664.19</v>
          </cell>
          <cell r="M2758">
            <v>189296.61</v>
          </cell>
        </row>
        <row r="2759">
          <cell r="A2759" t="str">
            <v>O&amp;M</v>
          </cell>
          <cell r="B2759" t="str">
            <v>Weilandt, John C</v>
          </cell>
          <cell r="C2759">
            <v>23205</v>
          </cell>
          <cell r="D2759" t="str">
            <v>23205</v>
          </cell>
          <cell r="E2759" t="str">
            <v>Wireless Infrastructure</v>
          </cell>
          <cell r="F2759" t="str">
            <v>NIS</v>
          </cell>
          <cell r="G2759" t="str">
            <v>Technology Management</v>
          </cell>
          <cell r="H2759" t="str">
            <v>120</v>
          </cell>
          <cell r="I2759" t="str">
            <v>IT</v>
          </cell>
          <cell r="L2759">
            <v>-708.9</v>
          </cell>
          <cell r="M2759">
            <v>3034.34</v>
          </cell>
        </row>
        <row r="2760">
          <cell r="A2760" t="str">
            <v>O&amp;M</v>
          </cell>
          <cell r="B2760" t="str">
            <v>Weilandt, John C</v>
          </cell>
          <cell r="C2760">
            <v>23205</v>
          </cell>
          <cell r="D2760" t="str">
            <v>23205</v>
          </cell>
          <cell r="E2760" t="str">
            <v>4H - Client Support</v>
          </cell>
          <cell r="F2760" t="str">
            <v>NIS</v>
          </cell>
          <cell r="G2760" t="str">
            <v>Technology Management</v>
          </cell>
          <cell r="H2760" t="str">
            <v>120</v>
          </cell>
          <cell r="I2760" t="str">
            <v>LT</v>
          </cell>
          <cell r="J2760">
            <v>1517897.6</v>
          </cell>
        </row>
        <row r="2761">
          <cell r="A2761" t="str">
            <v>O&amp;M</v>
          </cell>
          <cell r="B2761" t="str">
            <v>Weilandt, John C</v>
          </cell>
          <cell r="C2761">
            <v>23205</v>
          </cell>
          <cell r="D2761" t="str">
            <v>23205</v>
          </cell>
          <cell r="E2761" t="str">
            <v>Became 23206</v>
          </cell>
          <cell r="F2761" t="str">
            <v>NIS</v>
          </cell>
          <cell r="G2761" t="str">
            <v>Technology Management</v>
          </cell>
          <cell r="H2761" t="str">
            <v>120</v>
          </cell>
          <cell r="I2761" t="str">
            <v>LT</v>
          </cell>
          <cell r="K2761">
            <v>188965.13</v>
          </cell>
        </row>
        <row r="2762">
          <cell r="A2762" t="str">
            <v>O&amp;M</v>
          </cell>
          <cell r="B2762" t="str">
            <v>Weilandt, John C</v>
          </cell>
          <cell r="C2762">
            <v>23205</v>
          </cell>
          <cell r="D2762" t="str">
            <v>23205</v>
          </cell>
          <cell r="E2762" t="str">
            <v>4H - Client Support</v>
          </cell>
          <cell r="F2762" t="str">
            <v>NIS</v>
          </cell>
          <cell r="G2762" t="str">
            <v>Technology Management</v>
          </cell>
          <cell r="H2762" t="str">
            <v>120</v>
          </cell>
          <cell r="I2762" t="str">
            <v>MT</v>
          </cell>
          <cell r="J2762">
            <v>32.979999999999997</v>
          </cell>
        </row>
        <row r="2763">
          <cell r="A2763" t="str">
            <v>O&amp;M</v>
          </cell>
          <cell r="B2763" t="str">
            <v>Weilandt, John C</v>
          </cell>
          <cell r="C2763">
            <v>23205</v>
          </cell>
          <cell r="D2763" t="str">
            <v>23205</v>
          </cell>
          <cell r="E2763" t="str">
            <v>Became 23206</v>
          </cell>
          <cell r="F2763" t="str">
            <v>NIS</v>
          </cell>
          <cell r="G2763" t="str">
            <v>Technology Management</v>
          </cell>
          <cell r="H2763" t="str">
            <v>120</v>
          </cell>
          <cell r="I2763" t="str">
            <v>MT</v>
          </cell>
          <cell r="K2763">
            <v>157.79</v>
          </cell>
        </row>
        <row r="2764">
          <cell r="A2764" t="str">
            <v>O&amp;M</v>
          </cell>
          <cell r="B2764" t="str">
            <v>Weilandt, John C</v>
          </cell>
          <cell r="C2764">
            <v>23205</v>
          </cell>
          <cell r="D2764" t="str">
            <v>23205</v>
          </cell>
          <cell r="E2764" t="str">
            <v>4H - Client Support</v>
          </cell>
          <cell r="F2764" t="str">
            <v>NIS</v>
          </cell>
          <cell r="G2764" t="str">
            <v>Technology Management</v>
          </cell>
          <cell r="H2764" t="str">
            <v>120</v>
          </cell>
          <cell r="I2764" t="str">
            <v>OT</v>
          </cell>
          <cell r="J2764">
            <v>-3220774.25</v>
          </cell>
        </row>
        <row r="2765">
          <cell r="A2765" t="str">
            <v>O&amp;M</v>
          </cell>
          <cell r="B2765" t="str">
            <v>Weilandt, John C</v>
          </cell>
          <cell r="C2765">
            <v>23205</v>
          </cell>
          <cell r="D2765" t="str">
            <v>23205</v>
          </cell>
          <cell r="E2765" t="str">
            <v>Became 23206</v>
          </cell>
          <cell r="F2765" t="str">
            <v>NIS</v>
          </cell>
          <cell r="G2765" t="str">
            <v>Technology Management</v>
          </cell>
          <cell r="H2765" t="str">
            <v>120</v>
          </cell>
          <cell r="I2765" t="str">
            <v>OT</v>
          </cell>
          <cell r="K2765">
            <v>8484.5400000000009</v>
          </cell>
        </row>
        <row r="2766">
          <cell r="A2766" t="str">
            <v>O&amp;M</v>
          </cell>
          <cell r="B2766" t="str">
            <v>Weilandt, John C</v>
          </cell>
          <cell r="C2766">
            <v>23205</v>
          </cell>
          <cell r="D2766" t="str">
            <v>23205</v>
          </cell>
          <cell r="E2766" t="str">
            <v>Wireless Infrastructure</v>
          </cell>
          <cell r="F2766" t="str">
            <v>NIS</v>
          </cell>
          <cell r="G2766" t="str">
            <v>Technology Management</v>
          </cell>
          <cell r="H2766" t="str">
            <v>120</v>
          </cell>
          <cell r="I2766" t="str">
            <v>OT</v>
          </cell>
          <cell r="L2766">
            <v>-1544.45</v>
          </cell>
        </row>
        <row r="2767">
          <cell r="A2767" t="str">
            <v>O&amp;M</v>
          </cell>
          <cell r="B2767" t="str">
            <v>Weilandt, John C</v>
          </cell>
          <cell r="C2767">
            <v>23205</v>
          </cell>
          <cell r="D2767" t="str">
            <v>23205</v>
          </cell>
          <cell r="E2767" t="str">
            <v>4H - Client Support</v>
          </cell>
          <cell r="F2767" t="str">
            <v>NIS</v>
          </cell>
          <cell r="G2767" t="str">
            <v>Technology Management</v>
          </cell>
          <cell r="H2767" t="str">
            <v>120</v>
          </cell>
          <cell r="I2767" t="str">
            <v>TT</v>
          </cell>
          <cell r="J2767">
            <v>183324.29</v>
          </cell>
        </row>
        <row r="2768">
          <cell r="A2768" t="str">
            <v>O&amp;M</v>
          </cell>
          <cell r="B2768" t="str">
            <v>Weilandt, John C</v>
          </cell>
          <cell r="C2768">
            <v>23205</v>
          </cell>
          <cell r="D2768" t="str">
            <v>23205</v>
          </cell>
          <cell r="E2768" t="str">
            <v>Became 23206</v>
          </cell>
          <cell r="F2768" t="str">
            <v>NIS</v>
          </cell>
          <cell r="G2768" t="str">
            <v>Technology Management</v>
          </cell>
          <cell r="H2768" t="str">
            <v>120</v>
          </cell>
          <cell r="I2768" t="str">
            <v>TT</v>
          </cell>
          <cell r="K2768">
            <v>22850.97</v>
          </cell>
        </row>
        <row r="2769">
          <cell r="A2769" t="str">
            <v>O&amp;M</v>
          </cell>
          <cell r="B2769" t="str">
            <v>OBrien, Patricia</v>
          </cell>
          <cell r="C2769">
            <v>23206</v>
          </cell>
          <cell r="D2769" t="str">
            <v>23206</v>
          </cell>
          <cell r="E2769" t="str">
            <v>Client Services</v>
          </cell>
          <cell r="F2769" t="str">
            <v>NIS</v>
          </cell>
          <cell r="G2769" t="str">
            <v>Help Desk/Client Services</v>
          </cell>
          <cell r="H2769" t="str">
            <v>120</v>
          </cell>
          <cell r="I2769" t="str">
            <v>BT</v>
          </cell>
          <cell r="K2769">
            <v>394.2</v>
          </cell>
        </row>
        <row r="2770">
          <cell r="A2770" t="str">
            <v>O&amp;M</v>
          </cell>
          <cell r="B2770" t="str">
            <v>OBrien, Patricia</v>
          </cell>
          <cell r="C2770">
            <v>23206</v>
          </cell>
          <cell r="D2770" t="str">
            <v>23206</v>
          </cell>
          <cell r="E2770" t="str">
            <v>Client Services</v>
          </cell>
          <cell r="F2770" t="str">
            <v>NIS</v>
          </cell>
          <cell r="G2770" t="str">
            <v>Help Desk/Client Services</v>
          </cell>
          <cell r="H2770" t="str">
            <v>120</v>
          </cell>
          <cell r="I2770" t="str">
            <v>IT</v>
          </cell>
          <cell r="K2770">
            <v>7828.15</v>
          </cell>
          <cell r="L2770">
            <v>91.45</v>
          </cell>
        </row>
        <row r="2771">
          <cell r="A2771" t="str">
            <v>O&amp;M</v>
          </cell>
          <cell r="B2771" t="str">
            <v>OBrien, Patricia</v>
          </cell>
          <cell r="C2771">
            <v>23206</v>
          </cell>
          <cell r="D2771" t="str">
            <v>23206</v>
          </cell>
          <cell r="E2771" t="str">
            <v>Client Services</v>
          </cell>
          <cell r="F2771" t="str">
            <v>NIS</v>
          </cell>
          <cell r="G2771" t="str">
            <v>Help Desk/Client Services</v>
          </cell>
          <cell r="H2771" t="str">
            <v>120</v>
          </cell>
          <cell r="I2771" t="str">
            <v>LT</v>
          </cell>
          <cell r="K2771">
            <v>1126.29</v>
          </cell>
        </row>
        <row r="2772">
          <cell r="A2772" t="str">
            <v>O&amp;M</v>
          </cell>
          <cell r="B2772" t="str">
            <v>OBrien, Patricia</v>
          </cell>
          <cell r="C2772">
            <v>23206</v>
          </cell>
          <cell r="D2772" t="str">
            <v>23206</v>
          </cell>
          <cell r="E2772" t="str">
            <v>Client Services</v>
          </cell>
          <cell r="F2772" t="str">
            <v>NIS</v>
          </cell>
          <cell r="G2772" t="str">
            <v>Help Desk/Client Services</v>
          </cell>
          <cell r="H2772" t="str">
            <v>120</v>
          </cell>
          <cell r="I2772" t="str">
            <v>OT</v>
          </cell>
          <cell r="K2772">
            <v>-5038295.78</v>
          </cell>
          <cell r="L2772">
            <v>-0.11</v>
          </cell>
          <cell r="M2772">
            <v>1342.42</v>
          </cell>
        </row>
        <row r="2773">
          <cell r="A2773" t="str">
            <v>O&amp;M</v>
          </cell>
          <cell r="B2773" t="str">
            <v>OBrien, Patricia</v>
          </cell>
          <cell r="C2773">
            <v>23207</v>
          </cell>
          <cell r="D2773" t="str">
            <v>23207</v>
          </cell>
          <cell r="E2773" t="str">
            <v>Field Services</v>
          </cell>
          <cell r="F2773" t="str">
            <v>NIS</v>
          </cell>
          <cell r="G2773" t="str">
            <v>Field Services</v>
          </cell>
          <cell r="H2773" t="str">
            <v>120</v>
          </cell>
          <cell r="I2773" t="str">
            <v>IT</v>
          </cell>
          <cell r="L2773">
            <v>314078.59000000003</v>
          </cell>
        </row>
        <row r="2774">
          <cell r="A2774" t="str">
            <v>O&amp;M</v>
          </cell>
          <cell r="B2774" t="str">
            <v>OBrien, Patricia</v>
          </cell>
          <cell r="C2774">
            <v>23208</v>
          </cell>
          <cell r="D2774" t="str">
            <v>23208</v>
          </cell>
          <cell r="E2774" t="str">
            <v>Voice Networks</v>
          </cell>
          <cell r="F2774" t="str">
            <v>NIS</v>
          </cell>
          <cell r="G2774" t="str">
            <v>Voice Services &amp; Telephoney Support</v>
          </cell>
          <cell r="H2774" t="str">
            <v>120</v>
          </cell>
          <cell r="I2774" t="str">
            <v>BT</v>
          </cell>
          <cell r="K2774">
            <v>21109.93</v>
          </cell>
          <cell r="M2774">
            <v>384308.97</v>
          </cell>
        </row>
        <row r="2775">
          <cell r="A2775" t="str">
            <v>O&amp;M</v>
          </cell>
          <cell r="B2775" t="str">
            <v>OBrien, Patricia</v>
          </cell>
          <cell r="C2775">
            <v>23208</v>
          </cell>
          <cell r="D2775" t="str">
            <v>23208</v>
          </cell>
          <cell r="E2775" t="str">
            <v>Voice Networks</v>
          </cell>
          <cell r="F2775" t="str">
            <v>NIS</v>
          </cell>
          <cell r="G2775" t="str">
            <v>Voice Services &amp; Telephoney Support</v>
          </cell>
          <cell r="H2775" t="str">
            <v>120</v>
          </cell>
          <cell r="I2775" t="str">
            <v>IT</v>
          </cell>
          <cell r="K2775">
            <v>4504.03</v>
          </cell>
          <cell r="L2775">
            <v>634654.19999999995</v>
          </cell>
        </row>
        <row r="2776">
          <cell r="A2776" t="str">
            <v>O&amp;M</v>
          </cell>
          <cell r="B2776" t="str">
            <v>OBrien, Patricia</v>
          </cell>
          <cell r="C2776">
            <v>23208</v>
          </cell>
          <cell r="D2776" t="str">
            <v>23208</v>
          </cell>
          <cell r="E2776" t="str">
            <v>Voice Networks</v>
          </cell>
          <cell r="F2776" t="str">
            <v>NIS</v>
          </cell>
          <cell r="G2776" t="str">
            <v>Voice Services &amp; Telephoney Support</v>
          </cell>
          <cell r="H2776" t="str">
            <v>120</v>
          </cell>
          <cell r="I2776" t="str">
            <v>LT</v>
          </cell>
          <cell r="K2776">
            <v>60315.08</v>
          </cell>
        </row>
        <row r="2777">
          <cell r="A2777" t="str">
            <v>O&amp;M</v>
          </cell>
          <cell r="B2777" t="str">
            <v>OBrien, Patricia</v>
          </cell>
          <cell r="C2777">
            <v>23208</v>
          </cell>
          <cell r="D2777" t="str">
            <v>23208</v>
          </cell>
          <cell r="E2777" t="str">
            <v>Voice Networks</v>
          </cell>
          <cell r="F2777" t="str">
            <v>NIS</v>
          </cell>
          <cell r="G2777" t="str">
            <v>Voice Services &amp; Telephoney Support</v>
          </cell>
          <cell r="H2777" t="str">
            <v>120</v>
          </cell>
          <cell r="I2777" t="str">
            <v>OT</v>
          </cell>
          <cell r="K2777">
            <v>105</v>
          </cell>
          <cell r="L2777">
            <v>-468037.2</v>
          </cell>
        </row>
        <row r="2778">
          <cell r="A2778" t="str">
            <v>O&amp;M</v>
          </cell>
          <cell r="B2778" t="str">
            <v>OBrien, Patricia</v>
          </cell>
          <cell r="C2778">
            <v>23208</v>
          </cell>
          <cell r="D2778" t="str">
            <v>23208</v>
          </cell>
          <cell r="E2778" t="str">
            <v>Voice Networks</v>
          </cell>
          <cell r="F2778" t="str">
            <v>NIS</v>
          </cell>
          <cell r="G2778" t="str">
            <v>Voice Services &amp; Telephoney Support</v>
          </cell>
          <cell r="H2778" t="str">
            <v>120</v>
          </cell>
          <cell r="I2778" t="str">
            <v>TT</v>
          </cell>
          <cell r="K2778">
            <v>15990.55</v>
          </cell>
        </row>
        <row r="2779">
          <cell r="A2779" t="str">
            <v>O&amp;M</v>
          </cell>
          <cell r="B2779" t="str">
            <v>OBrien, Patricia</v>
          </cell>
          <cell r="C2779">
            <v>23210</v>
          </cell>
          <cell r="D2779" t="str">
            <v>23210</v>
          </cell>
          <cell r="E2779" t="str">
            <v>Enterprise Infrastructure Svcs</v>
          </cell>
          <cell r="F2779" t="str">
            <v>NIS</v>
          </cell>
          <cell r="G2779" t="str">
            <v>Enterprise Infrastructure Services</v>
          </cell>
          <cell r="H2779" t="str">
            <v>120</v>
          </cell>
          <cell r="I2779" t="str">
            <v>BT</v>
          </cell>
          <cell r="L2779">
            <v>3828</v>
          </cell>
          <cell r="M2779">
            <v>-4089</v>
          </cell>
        </row>
        <row r="2780">
          <cell r="A2780" t="str">
            <v>O&amp;M</v>
          </cell>
          <cell r="B2780" t="str">
            <v>OBrien, Patricia</v>
          </cell>
          <cell r="C2780">
            <v>23210</v>
          </cell>
          <cell r="D2780" t="str">
            <v>23210</v>
          </cell>
          <cell r="E2780" t="str">
            <v>M3 - Network and Operational Support</v>
          </cell>
          <cell r="F2780" t="str">
            <v>NIS</v>
          </cell>
          <cell r="G2780" t="str">
            <v>Enterprise Infrastructure Services</v>
          </cell>
          <cell r="H2780" t="str">
            <v>120</v>
          </cell>
          <cell r="I2780" t="str">
            <v>BT</v>
          </cell>
          <cell r="J2780">
            <v>477955.7</v>
          </cell>
          <cell r="M2780">
            <v>499140.42</v>
          </cell>
        </row>
        <row r="2781">
          <cell r="A2781" t="str">
            <v>O&amp;M</v>
          </cell>
          <cell r="B2781" t="str">
            <v>OBrien, Patricia</v>
          </cell>
          <cell r="C2781">
            <v>23210</v>
          </cell>
          <cell r="D2781" t="str">
            <v>23210</v>
          </cell>
          <cell r="E2781" t="str">
            <v>Systems Operations</v>
          </cell>
          <cell r="F2781" t="str">
            <v>NIS</v>
          </cell>
          <cell r="G2781" t="str">
            <v>Enterprise Infrastructure Services</v>
          </cell>
          <cell r="H2781" t="str">
            <v>120</v>
          </cell>
          <cell r="I2781" t="str">
            <v>BT</v>
          </cell>
          <cell r="K2781">
            <v>46994.52</v>
          </cell>
          <cell r="M2781">
            <v>588.42999999999995</v>
          </cell>
        </row>
        <row r="2782">
          <cell r="A2782" t="str">
            <v>O&amp;M</v>
          </cell>
          <cell r="B2782" t="str">
            <v>OBrien, Patricia</v>
          </cell>
          <cell r="C2782">
            <v>23210</v>
          </cell>
          <cell r="D2782" t="str">
            <v>23210</v>
          </cell>
          <cell r="E2782" t="str">
            <v>Enterprise Infrastructure Svcs</v>
          </cell>
          <cell r="F2782" t="str">
            <v>NIS</v>
          </cell>
          <cell r="G2782" t="str">
            <v>Enterprise Infrastructure Services</v>
          </cell>
          <cell r="H2782" t="str">
            <v>120</v>
          </cell>
          <cell r="I2782" t="str">
            <v>IT</v>
          </cell>
          <cell r="L2782">
            <v>-16853.45</v>
          </cell>
        </row>
        <row r="2783">
          <cell r="A2783" t="str">
            <v>O&amp;M</v>
          </cell>
          <cell r="B2783" t="str">
            <v>OBrien, Patricia</v>
          </cell>
          <cell r="C2783">
            <v>23210</v>
          </cell>
          <cell r="D2783" t="str">
            <v>23210</v>
          </cell>
          <cell r="E2783" t="str">
            <v>M3 - Network and Operational Support</v>
          </cell>
          <cell r="F2783" t="str">
            <v>NIS</v>
          </cell>
          <cell r="G2783" t="str">
            <v>Enterprise Infrastructure Services</v>
          </cell>
          <cell r="H2783" t="str">
            <v>120</v>
          </cell>
          <cell r="I2783" t="str">
            <v>IT</v>
          </cell>
          <cell r="J2783">
            <v>5752127.54</v>
          </cell>
        </row>
        <row r="2784">
          <cell r="A2784" t="str">
            <v>O&amp;M</v>
          </cell>
          <cell r="B2784" t="str">
            <v>OBrien, Patricia</v>
          </cell>
          <cell r="C2784">
            <v>23210</v>
          </cell>
          <cell r="D2784" t="str">
            <v>23210</v>
          </cell>
          <cell r="E2784" t="str">
            <v>Systems Operations</v>
          </cell>
          <cell r="F2784" t="str">
            <v>NIS</v>
          </cell>
          <cell r="G2784" t="str">
            <v>Enterprise Infrastructure Services</v>
          </cell>
          <cell r="H2784" t="str">
            <v>120</v>
          </cell>
          <cell r="I2784" t="str">
            <v>IT</v>
          </cell>
          <cell r="K2784">
            <v>480974.08000000002</v>
          </cell>
        </row>
        <row r="2785">
          <cell r="A2785" t="str">
            <v>O&amp;M</v>
          </cell>
          <cell r="B2785" t="str">
            <v>OBrien, Patricia</v>
          </cell>
          <cell r="C2785">
            <v>23210</v>
          </cell>
          <cell r="D2785" t="str">
            <v>23210</v>
          </cell>
          <cell r="E2785" t="str">
            <v>Enterprise Infrastructure Svcs</v>
          </cell>
          <cell r="F2785" t="str">
            <v>NIS</v>
          </cell>
          <cell r="G2785" t="str">
            <v>Enterprise Infrastructure Services</v>
          </cell>
          <cell r="H2785" t="str">
            <v>120</v>
          </cell>
          <cell r="I2785" t="str">
            <v>LT</v>
          </cell>
          <cell r="L2785">
            <v>10936.58</v>
          </cell>
        </row>
        <row r="2786">
          <cell r="A2786" t="str">
            <v>O&amp;M</v>
          </cell>
          <cell r="B2786" t="str">
            <v>OBrien, Patricia</v>
          </cell>
          <cell r="C2786">
            <v>23210</v>
          </cell>
          <cell r="D2786" t="str">
            <v>23210</v>
          </cell>
          <cell r="E2786" t="str">
            <v>M3 - Network and Operational Support</v>
          </cell>
          <cell r="F2786" t="str">
            <v>NIS</v>
          </cell>
          <cell r="G2786" t="str">
            <v>Enterprise Infrastructure Services</v>
          </cell>
          <cell r="H2786" t="str">
            <v>120</v>
          </cell>
          <cell r="I2786" t="str">
            <v>LT</v>
          </cell>
          <cell r="J2786">
            <v>1405462.08</v>
          </cell>
          <cell r="M2786">
            <v>545.12</v>
          </cell>
        </row>
        <row r="2787">
          <cell r="A2787" t="str">
            <v>O&amp;M</v>
          </cell>
          <cell r="B2787" t="str">
            <v>OBrien, Patricia</v>
          </cell>
          <cell r="C2787">
            <v>23210</v>
          </cell>
          <cell r="D2787" t="str">
            <v>23210</v>
          </cell>
          <cell r="E2787" t="str">
            <v>Systems Operations</v>
          </cell>
          <cell r="F2787" t="str">
            <v>NIS</v>
          </cell>
          <cell r="G2787" t="str">
            <v>Enterprise Infrastructure Services</v>
          </cell>
          <cell r="H2787" t="str">
            <v>120</v>
          </cell>
          <cell r="I2787" t="str">
            <v>LT</v>
          </cell>
          <cell r="K2787">
            <v>132296.73000000001</v>
          </cell>
        </row>
        <row r="2788">
          <cell r="A2788" t="str">
            <v>O&amp;M</v>
          </cell>
          <cell r="B2788" t="str">
            <v>OBrien, Patricia</v>
          </cell>
          <cell r="C2788">
            <v>23210</v>
          </cell>
          <cell r="D2788" t="str">
            <v>23210</v>
          </cell>
          <cell r="E2788" t="str">
            <v>Enterprise Infrastructure Svcs</v>
          </cell>
          <cell r="F2788" t="str">
            <v>NIS</v>
          </cell>
          <cell r="G2788" t="str">
            <v>Enterprise Infrastructure Services</v>
          </cell>
          <cell r="H2788" t="str">
            <v>120</v>
          </cell>
          <cell r="I2788" t="str">
            <v>MT</v>
          </cell>
          <cell r="M2788">
            <v>7019.21</v>
          </cell>
        </row>
        <row r="2789">
          <cell r="A2789" t="str">
            <v>O&amp;M</v>
          </cell>
          <cell r="B2789" t="str">
            <v>OBrien, Patricia</v>
          </cell>
          <cell r="C2789">
            <v>23210</v>
          </cell>
          <cell r="D2789" t="str">
            <v>23210</v>
          </cell>
          <cell r="E2789" t="str">
            <v>M3 - Network and Operational Support</v>
          </cell>
          <cell r="F2789" t="str">
            <v>NIS</v>
          </cell>
          <cell r="G2789" t="str">
            <v>Enterprise Infrastructure Services</v>
          </cell>
          <cell r="H2789" t="str">
            <v>120</v>
          </cell>
          <cell r="I2789" t="str">
            <v>MT</v>
          </cell>
          <cell r="J2789">
            <v>29653.200000000001</v>
          </cell>
        </row>
        <row r="2790">
          <cell r="A2790" t="str">
            <v>O&amp;M</v>
          </cell>
          <cell r="B2790" t="str">
            <v>OBrien, Patricia</v>
          </cell>
          <cell r="C2790">
            <v>23210</v>
          </cell>
          <cell r="D2790" t="str">
            <v>23210</v>
          </cell>
          <cell r="E2790" t="str">
            <v>Enterprise Infrastructure Svcs</v>
          </cell>
          <cell r="F2790" t="str">
            <v>NIS</v>
          </cell>
          <cell r="G2790" t="str">
            <v>Enterprise Infrastructure Services</v>
          </cell>
          <cell r="H2790" t="str">
            <v>120</v>
          </cell>
          <cell r="I2790" t="str">
            <v>OT</v>
          </cell>
          <cell r="M2790">
            <v>658.64</v>
          </cell>
        </row>
        <row r="2791">
          <cell r="A2791" t="str">
            <v>O&amp;M</v>
          </cell>
          <cell r="B2791" t="str">
            <v>OBrien, Patricia</v>
          </cell>
          <cell r="C2791">
            <v>23210</v>
          </cell>
          <cell r="D2791" t="str">
            <v>23210</v>
          </cell>
          <cell r="E2791" t="str">
            <v>M3 - Network and Operational Support</v>
          </cell>
          <cell r="F2791" t="str">
            <v>NIS</v>
          </cell>
          <cell r="G2791" t="str">
            <v>Enterprise Infrastructure Services</v>
          </cell>
          <cell r="H2791" t="str">
            <v>120</v>
          </cell>
          <cell r="I2791" t="str">
            <v>OT</v>
          </cell>
          <cell r="J2791">
            <v>195108.97</v>
          </cell>
        </row>
        <row r="2792">
          <cell r="A2792" t="str">
            <v>O&amp;M</v>
          </cell>
          <cell r="B2792" t="str">
            <v>OBrien, Patricia</v>
          </cell>
          <cell r="C2792">
            <v>23210</v>
          </cell>
          <cell r="D2792" t="str">
            <v>23210</v>
          </cell>
          <cell r="E2792" t="str">
            <v>Systems Operations</v>
          </cell>
          <cell r="F2792" t="str">
            <v>NIS</v>
          </cell>
          <cell r="G2792" t="str">
            <v>Enterprise Infrastructure Services</v>
          </cell>
          <cell r="H2792" t="str">
            <v>120</v>
          </cell>
          <cell r="I2792" t="str">
            <v>OT</v>
          </cell>
          <cell r="K2792">
            <v>133121.60000000001</v>
          </cell>
        </row>
        <row r="2793">
          <cell r="A2793" t="str">
            <v>O&amp;M</v>
          </cell>
          <cell r="B2793" t="str">
            <v>OBrien, Patricia</v>
          </cell>
          <cell r="C2793">
            <v>23210</v>
          </cell>
          <cell r="D2793" t="str">
            <v>23210</v>
          </cell>
          <cell r="E2793" t="str">
            <v>M3 - Network and Operational Support</v>
          </cell>
          <cell r="F2793" t="str">
            <v>NIS</v>
          </cell>
          <cell r="G2793" t="str">
            <v>Enterprise Infrastructure Services</v>
          </cell>
          <cell r="H2793" t="str">
            <v>120</v>
          </cell>
          <cell r="I2793" t="str">
            <v>TT</v>
          </cell>
          <cell r="J2793">
            <v>34631.800000000003</v>
          </cell>
        </row>
        <row r="2794">
          <cell r="A2794" t="str">
            <v>O&amp;M</v>
          </cell>
          <cell r="B2794" t="str">
            <v>OBrien, Patricia</v>
          </cell>
          <cell r="C2794">
            <v>23210</v>
          </cell>
          <cell r="D2794" t="str">
            <v>23210</v>
          </cell>
          <cell r="E2794" t="str">
            <v>Systems Operations</v>
          </cell>
          <cell r="F2794" t="str">
            <v>NIS</v>
          </cell>
          <cell r="G2794" t="str">
            <v>Enterprise Infrastructure Services</v>
          </cell>
          <cell r="H2794" t="str">
            <v>120</v>
          </cell>
          <cell r="I2794" t="str">
            <v>TT</v>
          </cell>
          <cell r="K2794">
            <v>6009.28</v>
          </cell>
        </row>
        <row r="2795">
          <cell r="A2795" t="str">
            <v>O&amp;M</v>
          </cell>
          <cell r="B2795" t="str">
            <v>OBrien, Patricia</v>
          </cell>
          <cell r="C2795">
            <v>23211</v>
          </cell>
          <cell r="D2795" t="str">
            <v>23211</v>
          </cell>
          <cell r="E2795" t="str">
            <v>Data Network</v>
          </cell>
          <cell r="F2795" t="str">
            <v>NIS</v>
          </cell>
          <cell r="G2795" t="str">
            <v>Data Network/Wireless Services</v>
          </cell>
          <cell r="H2795" t="str">
            <v>120</v>
          </cell>
          <cell r="I2795" t="str">
            <v>BT</v>
          </cell>
          <cell r="L2795">
            <v>96.32</v>
          </cell>
          <cell r="M2795">
            <v>4781.92</v>
          </cell>
        </row>
        <row r="2796">
          <cell r="A2796" t="str">
            <v>O&amp;M</v>
          </cell>
          <cell r="B2796" t="str">
            <v>OBrien, Patricia</v>
          </cell>
          <cell r="C2796">
            <v>23211</v>
          </cell>
          <cell r="D2796" t="str">
            <v>23211</v>
          </cell>
          <cell r="E2796" t="str">
            <v>Data Network / Wireless Services</v>
          </cell>
          <cell r="F2796" t="str">
            <v>NIS</v>
          </cell>
          <cell r="G2796" t="str">
            <v>Data Network/Wireless Services</v>
          </cell>
          <cell r="H2796" t="str">
            <v>120</v>
          </cell>
          <cell r="I2796" t="str">
            <v>BT</v>
          </cell>
          <cell r="M2796">
            <v>15314.47</v>
          </cell>
        </row>
        <row r="2797">
          <cell r="A2797" t="str">
            <v>O&amp;M</v>
          </cell>
          <cell r="B2797" t="str">
            <v>OBrien, Patricia</v>
          </cell>
          <cell r="C2797">
            <v>23211</v>
          </cell>
          <cell r="D2797" t="str">
            <v>23211</v>
          </cell>
          <cell r="E2797" t="str">
            <v>Data Network Services</v>
          </cell>
          <cell r="F2797" t="str">
            <v>NIS</v>
          </cell>
          <cell r="G2797" t="str">
            <v>Data Network/Wireless Services</v>
          </cell>
          <cell r="H2797" t="str">
            <v>120</v>
          </cell>
          <cell r="I2797" t="str">
            <v>BT</v>
          </cell>
          <cell r="K2797">
            <v>456.8</v>
          </cell>
        </row>
        <row r="2798">
          <cell r="A2798" t="str">
            <v>O&amp;M</v>
          </cell>
          <cell r="B2798" t="str">
            <v>OBrien, Patricia</v>
          </cell>
          <cell r="C2798">
            <v>23211</v>
          </cell>
          <cell r="D2798" t="str">
            <v>23211</v>
          </cell>
          <cell r="E2798" t="str">
            <v>Data Network</v>
          </cell>
          <cell r="F2798" t="str">
            <v>NIS</v>
          </cell>
          <cell r="G2798" t="str">
            <v>Data Network/Wireless Services</v>
          </cell>
          <cell r="H2798" t="str">
            <v>120</v>
          </cell>
          <cell r="I2798" t="str">
            <v>IT</v>
          </cell>
          <cell r="L2798">
            <v>168</v>
          </cell>
        </row>
        <row r="2799">
          <cell r="A2799" t="str">
            <v>O&amp;M</v>
          </cell>
          <cell r="B2799" t="str">
            <v>OBrien, Patricia</v>
          </cell>
          <cell r="C2799">
            <v>23211</v>
          </cell>
          <cell r="D2799" t="str">
            <v>23211</v>
          </cell>
          <cell r="E2799" t="str">
            <v>Data Network Services</v>
          </cell>
          <cell r="F2799" t="str">
            <v>NIS</v>
          </cell>
          <cell r="G2799" t="str">
            <v>Data Network/Wireless Services</v>
          </cell>
          <cell r="H2799" t="str">
            <v>120</v>
          </cell>
          <cell r="I2799" t="str">
            <v>IT</v>
          </cell>
          <cell r="K2799">
            <v>10487.17</v>
          </cell>
        </row>
        <row r="2800">
          <cell r="A2800" t="str">
            <v>O&amp;M</v>
          </cell>
          <cell r="B2800" t="str">
            <v>OBrien, Patricia</v>
          </cell>
          <cell r="C2800">
            <v>23211</v>
          </cell>
          <cell r="D2800" t="str">
            <v>23211</v>
          </cell>
          <cell r="E2800" t="str">
            <v>Data Network</v>
          </cell>
          <cell r="F2800" t="str">
            <v>NIS</v>
          </cell>
          <cell r="G2800" t="str">
            <v>Data Network/Wireless Services</v>
          </cell>
          <cell r="H2800" t="str">
            <v>120</v>
          </cell>
          <cell r="I2800" t="str">
            <v>LT</v>
          </cell>
          <cell r="L2800">
            <v>275.2</v>
          </cell>
        </row>
        <row r="2801">
          <cell r="A2801" t="str">
            <v>O&amp;M</v>
          </cell>
          <cell r="B2801" t="str">
            <v>OBrien, Patricia</v>
          </cell>
          <cell r="C2801">
            <v>23211</v>
          </cell>
          <cell r="D2801" t="str">
            <v>23211</v>
          </cell>
          <cell r="E2801" t="str">
            <v>Data Network / Wireless Services</v>
          </cell>
          <cell r="F2801" t="str">
            <v>NIS</v>
          </cell>
          <cell r="G2801" t="str">
            <v>Data Network/Wireless Services</v>
          </cell>
          <cell r="H2801" t="str">
            <v>120</v>
          </cell>
          <cell r="I2801" t="str">
            <v>LT</v>
          </cell>
        </row>
        <row r="2802">
          <cell r="A2802" t="str">
            <v>O&amp;M</v>
          </cell>
          <cell r="B2802" t="str">
            <v>OBrien, Patricia</v>
          </cell>
          <cell r="C2802">
            <v>23211</v>
          </cell>
          <cell r="D2802" t="str">
            <v>23211</v>
          </cell>
          <cell r="E2802" t="str">
            <v>Data Network Services</v>
          </cell>
          <cell r="F2802" t="str">
            <v>NIS</v>
          </cell>
          <cell r="G2802" t="str">
            <v>Data Network/Wireless Services</v>
          </cell>
          <cell r="H2802" t="str">
            <v>120</v>
          </cell>
          <cell r="I2802" t="str">
            <v>LT</v>
          </cell>
          <cell r="K2802">
            <v>1305.0999999999999</v>
          </cell>
        </row>
        <row r="2803">
          <cell r="A2803" t="str">
            <v>O&amp;M</v>
          </cell>
          <cell r="B2803" t="str">
            <v>OBrien, Patricia</v>
          </cell>
          <cell r="C2803">
            <v>23211</v>
          </cell>
          <cell r="D2803" t="str">
            <v>23211</v>
          </cell>
          <cell r="E2803" t="str">
            <v>Data Network</v>
          </cell>
          <cell r="F2803" t="str">
            <v>NIS</v>
          </cell>
          <cell r="G2803" t="str">
            <v>Data Network/Wireless Services</v>
          </cell>
          <cell r="H2803" t="str">
            <v>120</v>
          </cell>
          <cell r="I2803" t="str">
            <v>TT</v>
          </cell>
          <cell r="L2803">
            <v>232.2</v>
          </cell>
        </row>
        <row r="2804">
          <cell r="A2804" t="str">
            <v>O&amp;M</v>
          </cell>
          <cell r="B2804" t="str">
            <v>OBrien, Patricia</v>
          </cell>
          <cell r="C2804">
            <v>23211</v>
          </cell>
          <cell r="D2804" t="str">
            <v>23211</v>
          </cell>
          <cell r="E2804" t="str">
            <v>Data Network / Wireless Services</v>
          </cell>
          <cell r="F2804" t="str">
            <v>NIS</v>
          </cell>
          <cell r="G2804" t="str">
            <v>Data Network/Wireless Services</v>
          </cell>
          <cell r="H2804" t="str">
            <v>120</v>
          </cell>
          <cell r="I2804" t="str">
            <v>TT</v>
          </cell>
        </row>
        <row r="2805">
          <cell r="A2805" t="str">
            <v>O&amp;M</v>
          </cell>
          <cell r="B2805" t="str">
            <v>OBrien, Patricia</v>
          </cell>
          <cell r="C2805">
            <v>23211</v>
          </cell>
          <cell r="D2805" t="str">
            <v>23211</v>
          </cell>
          <cell r="E2805" t="str">
            <v>Data Network Services</v>
          </cell>
          <cell r="F2805" t="str">
            <v>NIS</v>
          </cell>
          <cell r="G2805" t="str">
            <v>Data Network/Wireless Services</v>
          </cell>
          <cell r="H2805" t="str">
            <v>120</v>
          </cell>
          <cell r="I2805" t="str">
            <v>TT</v>
          </cell>
          <cell r="K2805">
            <v>2949.33</v>
          </cell>
        </row>
        <row r="2806">
          <cell r="A2806" t="str">
            <v>O&amp;M</v>
          </cell>
          <cell r="B2806" t="str">
            <v>Weilandt, John C</v>
          </cell>
          <cell r="C2806">
            <v>23212</v>
          </cell>
          <cell r="D2806" t="str">
            <v>23212</v>
          </cell>
          <cell r="E2806" t="str">
            <v>Distributed Systems</v>
          </cell>
          <cell r="F2806" t="str">
            <v>NIS</v>
          </cell>
          <cell r="G2806" t="str">
            <v>Distributed Systems</v>
          </cell>
          <cell r="H2806" t="str">
            <v>120</v>
          </cell>
          <cell r="I2806" t="str">
            <v>IT</v>
          </cell>
          <cell r="L2806">
            <v>2924.88</v>
          </cell>
        </row>
        <row r="2807">
          <cell r="A2807" t="str">
            <v>O&amp;M</v>
          </cell>
          <cell r="B2807" t="str">
            <v>Weilandt, John C</v>
          </cell>
          <cell r="C2807">
            <v>23212</v>
          </cell>
          <cell r="D2807" t="str">
            <v>23212</v>
          </cell>
          <cell r="E2807" t="str">
            <v>Distributed Systems</v>
          </cell>
          <cell r="F2807" t="str">
            <v>NIS</v>
          </cell>
          <cell r="G2807" t="str">
            <v>Distributed Systems</v>
          </cell>
          <cell r="H2807" t="str">
            <v>120</v>
          </cell>
          <cell r="I2807" t="str">
            <v>TT</v>
          </cell>
          <cell r="L2807">
            <v>398.88</v>
          </cell>
        </row>
        <row r="2808">
          <cell r="A2808" t="str">
            <v>O&amp;M</v>
          </cell>
          <cell r="B2808" t="str">
            <v>OBrien, Patricia</v>
          </cell>
          <cell r="C2808">
            <v>23213</v>
          </cell>
          <cell r="D2808" t="str">
            <v>23213</v>
          </cell>
          <cell r="E2808" t="str">
            <v>Internet Infrastructure</v>
          </cell>
          <cell r="F2808" t="str">
            <v>NIS</v>
          </cell>
          <cell r="G2808" t="str">
            <v>Internet &amp; Application Services</v>
          </cell>
          <cell r="H2808" t="str">
            <v>120</v>
          </cell>
          <cell r="I2808" t="str">
            <v>IT</v>
          </cell>
          <cell r="K2808">
            <v>21623.68</v>
          </cell>
          <cell r="M2808">
            <v>260707.72</v>
          </cell>
        </row>
        <row r="2809">
          <cell r="A2809" t="str">
            <v>O&amp;M</v>
          </cell>
          <cell r="B2809" t="str">
            <v>Weilandt, John C</v>
          </cell>
          <cell r="C2809">
            <v>23214</v>
          </cell>
          <cell r="D2809" t="str">
            <v>23214</v>
          </cell>
          <cell r="E2809" t="str">
            <v>Midrange Systems</v>
          </cell>
          <cell r="F2809" t="str">
            <v>NIS</v>
          </cell>
          <cell r="G2809" t="str">
            <v>Midrange</v>
          </cell>
          <cell r="H2809" t="str">
            <v>120</v>
          </cell>
          <cell r="I2809" t="str">
            <v>IT</v>
          </cell>
          <cell r="K2809">
            <v>71.040000000000006</v>
          </cell>
          <cell r="L2809">
            <v>250994.78</v>
          </cell>
          <cell r="M2809">
            <v>5153.96</v>
          </cell>
        </row>
        <row r="2810">
          <cell r="A2810" t="str">
            <v>O&amp;M</v>
          </cell>
          <cell r="B2810" t="str">
            <v>Collins, Carol A</v>
          </cell>
          <cell r="C2810">
            <v>23215</v>
          </cell>
          <cell r="D2810" t="str">
            <v>23215</v>
          </cell>
          <cell r="E2810" t="str">
            <v>4I - Financials</v>
          </cell>
          <cell r="F2810" t="str">
            <v>NIS</v>
          </cell>
          <cell r="G2810" t="str">
            <v>Financial Systems</v>
          </cell>
          <cell r="H2810" t="str">
            <v>120</v>
          </cell>
          <cell r="I2810" t="str">
            <v>BT</v>
          </cell>
          <cell r="J2810">
            <v>52656.37</v>
          </cell>
        </row>
        <row r="2811">
          <cell r="A2811" t="str">
            <v>O&amp;M</v>
          </cell>
          <cell r="B2811" t="str">
            <v>Collins, Carol A</v>
          </cell>
          <cell r="C2811">
            <v>23215</v>
          </cell>
          <cell r="D2811" t="str">
            <v>23215</v>
          </cell>
          <cell r="E2811" t="str">
            <v>Financial Systems</v>
          </cell>
          <cell r="F2811" t="str">
            <v>NIS</v>
          </cell>
          <cell r="G2811" t="str">
            <v>Financial Systems</v>
          </cell>
          <cell r="H2811" t="str">
            <v>120</v>
          </cell>
          <cell r="I2811" t="str">
            <v>BT</v>
          </cell>
          <cell r="K2811">
            <v>5260.37</v>
          </cell>
        </row>
        <row r="2812">
          <cell r="A2812" t="str">
            <v>O&amp;M</v>
          </cell>
          <cell r="B2812" t="str">
            <v>Collins, Carol A</v>
          </cell>
          <cell r="C2812">
            <v>23215</v>
          </cell>
          <cell r="D2812" t="str">
            <v>23215</v>
          </cell>
          <cell r="E2812" t="str">
            <v>4I - Financials</v>
          </cell>
          <cell r="F2812" t="str">
            <v>NIS</v>
          </cell>
          <cell r="G2812" t="str">
            <v>Financial Systems</v>
          </cell>
          <cell r="H2812" t="str">
            <v>120</v>
          </cell>
          <cell r="I2812" t="str">
            <v>IT</v>
          </cell>
          <cell r="J2812">
            <v>111258.06</v>
          </cell>
          <cell r="M2812">
            <v>59444.82</v>
          </cell>
        </row>
        <row r="2813">
          <cell r="A2813" t="str">
            <v>O&amp;M</v>
          </cell>
          <cell r="B2813" t="str">
            <v>Collins, Carol A</v>
          </cell>
          <cell r="C2813">
            <v>23215</v>
          </cell>
          <cell r="D2813" t="str">
            <v>23215</v>
          </cell>
          <cell r="E2813" t="str">
            <v>Financial Systems</v>
          </cell>
          <cell r="F2813" t="str">
            <v>NIS</v>
          </cell>
          <cell r="G2813" t="str">
            <v>Financial Systems</v>
          </cell>
          <cell r="H2813" t="str">
            <v>120</v>
          </cell>
          <cell r="I2813" t="str">
            <v>IT</v>
          </cell>
          <cell r="K2813">
            <v>0</v>
          </cell>
          <cell r="L2813">
            <v>560.59</v>
          </cell>
          <cell r="M2813">
            <v>6357.42</v>
          </cell>
        </row>
        <row r="2814">
          <cell r="A2814" t="str">
            <v>O&amp;M</v>
          </cell>
          <cell r="B2814" t="str">
            <v>Collins, Carol A</v>
          </cell>
          <cell r="C2814">
            <v>23215</v>
          </cell>
          <cell r="D2814" t="str">
            <v>23215</v>
          </cell>
          <cell r="E2814" t="str">
            <v>4I - Financials</v>
          </cell>
          <cell r="F2814" t="str">
            <v>NIS</v>
          </cell>
          <cell r="G2814" t="str">
            <v>Financial Systems</v>
          </cell>
          <cell r="H2814" t="str">
            <v>120</v>
          </cell>
          <cell r="I2814" t="str">
            <v>LT</v>
          </cell>
          <cell r="J2814">
            <v>192376.49</v>
          </cell>
        </row>
        <row r="2815">
          <cell r="A2815" t="str">
            <v>O&amp;M</v>
          </cell>
          <cell r="B2815" t="str">
            <v>Collins, Carol A</v>
          </cell>
          <cell r="C2815">
            <v>23215</v>
          </cell>
          <cell r="D2815" t="str">
            <v>23215</v>
          </cell>
          <cell r="E2815" t="str">
            <v>Financial Systems</v>
          </cell>
          <cell r="F2815" t="str">
            <v>NIS</v>
          </cell>
          <cell r="G2815" t="str">
            <v>Financial Systems</v>
          </cell>
          <cell r="H2815" t="str">
            <v>120</v>
          </cell>
          <cell r="I2815" t="str">
            <v>LT</v>
          </cell>
          <cell r="K2815">
            <v>19998.11</v>
          </cell>
          <cell r="M2815">
            <v>110.05</v>
          </cell>
        </row>
        <row r="2816">
          <cell r="A2816" t="str">
            <v>O&amp;M</v>
          </cell>
          <cell r="B2816" t="str">
            <v>Collins, Carol A</v>
          </cell>
          <cell r="C2816">
            <v>23215</v>
          </cell>
          <cell r="D2816" t="str">
            <v>23215</v>
          </cell>
          <cell r="E2816" t="str">
            <v>4I - Financials</v>
          </cell>
          <cell r="F2816" t="str">
            <v>NIS</v>
          </cell>
          <cell r="G2816" t="str">
            <v>Financial Systems</v>
          </cell>
          <cell r="H2816" t="str">
            <v>120</v>
          </cell>
          <cell r="I2816" t="str">
            <v>OT</v>
          </cell>
          <cell r="J2816">
            <v>3443.17</v>
          </cell>
        </row>
        <row r="2817">
          <cell r="A2817" t="str">
            <v>O&amp;M</v>
          </cell>
          <cell r="B2817" t="str">
            <v>Collins, Carol A</v>
          </cell>
          <cell r="C2817">
            <v>23215</v>
          </cell>
          <cell r="D2817" t="str">
            <v>23215</v>
          </cell>
          <cell r="E2817" t="str">
            <v>Financial Systems</v>
          </cell>
          <cell r="F2817" t="str">
            <v>NIS</v>
          </cell>
          <cell r="G2817" t="str">
            <v>Financial Systems</v>
          </cell>
          <cell r="H2817" t="str">
            <v>120</v>
          </cell>
          <cell r="I2817" t="str">
            <v>OT</v>
          </cell>
          <cell r="K2817">
            <v>414.09</v>
          </cell>
        </row>
        <row r="2818">
          <cell r="A2818" t="str">
            <v>O&amp;M</v>
          </cell>
          <cell r="B2818" t="str">
            <v>Collins, Carol A</v>
          </cell>
          <cell r="C2818">
            <v>23215</v>
          </cell>
          <cell r="D2818" t="str">
            <v>23215</v>
          </cell>
          <cell r="E2818" t="str">
            <v>4I - Financials</v>
          </cell>
          <cell r="F2818" t="str">
            <v>NIS</v>
          </cell>
          <cell r="G2818" t="str">
            <v>Financial Systems</v>
          </cell>
          <cell r="H2818" t="str">
            <v>120</v>
          </cell>
          <cell r="I2818" t="str">
            <v>TT</v>
          </cell>
          <cell r="J2818">
            <v>93.32</v>
          </cell>
        </row>
        <row r="2819">
          <cell r="A2819" t="str">
            <v>O&amp;M</v>
          </cell>
          <cell r="B2819" t="str">
            <v>Collins, Carol A</v>
          </cell>
          <cell r="C2819">
            <v>23216</v>
          </cell>
          <cell r="D2819" t="str">
            <v>23216</v>
          </cell>
          <cell r="E2819" t="str">
            <v>Customer Systems Extensions</v>
          </cell>
          <cell r="F2819" t="str">
            <v>NIS</v>
          </cell>
          <cell r="G2819" t="str">
            <v>Customer Support/Meter Reading</v>
          </cell>
          <cell r="H2819" t="str">
            <v>120</v>
          </cell>
          <cell r="I2819" t="str">
            <v>IT</v>
          </cell>
          <cell r="L2819">
            <v>35</v>
          </cell>
        </row>
        <row r="2820">
          <cell r="A2820" t="str">
            <v>O&amp;M</v>
          </cell>
          <cell r="B2820" t="str">
            <v>Collins, Carol A</v>
          </cell>
          <cell r="C2820">
            <v>23216</v>
          </cell>
          <cell r="D2820" t="str">
            <v>23216</v>
          </cell>
          <cell r="E2820" t="str">
            <v>Large Systems</v>
          </cell>
          <cell r="F2820" t="str">
            <v>NIS</v>
          </cell>
          <cell r="G2820" t="str">
            <v>Customer Support/Meter Reading</v>
          </cell>
          <cell r="H2820" t="str">
            <v>120</v>
          </cell>
          <cell r="I2820" t="str">
            <v>IT</v>
          </cell>
          <cell r="K2820">
            <v>17475.599999999999</v>
          </cell>
        </row>
        <row r="2821">
          <cell r="A2821" t="str">
            <v>O&amp;M</v>
          </cell>
          <cell r="B2821" t="str">
            <v>Collins, Carol A</v>
          </cell>
          <cell r="C2821">
            <v>23219</v>
          </cell>
          <cell r="D2821" t="str">
            <v>23219</v>
          </cell>
          <cell r="E2821" t="str">
            <v>NIS Asset Management</v>
          </cell>
          <cell r="F2821" t="str">
            <v>NIS</v>
          </cell>
          <cell r="G2821" t="str">
            <v>Operations</v>
          </cell>
          <cell r="H2821" t="str">
            <v>120</v>
          </cell>
          <cell r="I2821" t="str">
            <v>IT</v>
          </cell>
          <cell r="L2821">
            <v>3425.31</v>
          </cell>
        </row>
        <row r="2822">
          <cell r="A2822" t="str">
            <v>O&amp;M</v>
          </cell>
          <cell r="B2822" t="str">
            <v>Collins, Carol A</v>
          </cell>
          <cell r="C2822">
            <v>23220</v>
          </cell>
          <cell r="D2822" t="str">
            <v>23220</v>
          </cell>
          <cell r="E2822" t="str">
            <v>4J - Techinical Support Services</v>
          </cell>
          <cell r="F2822" t="str">
            <v>NIS</v>
          </cell>
          <cell r="G2822" t="str">
            <v>Data Base Management</v>
          </cell>
          <cell r="H2822" t="str">
            <v>120</v>
          </cell>
          <cell r="I2822" t="str">
            <v>BT</v>
          </cell>
          <cell r="J2822">
            <v>216940.96</v>
          </cell>
        </row>
        <row r="2823">
          <cell r="A2823" t="str">
            <v>O&amp;M</v>
          </cell>
          <cell r="B2823" t="str">
            <v>Collins, Carol A</v>
          </cell>
          <cell r="C2823">
            <v>23220</v>
          </cell>
          <cell r="D2823" t="str">
            <v>23220</v>
          </cell>
          <cell r="E2823" t="str">
            <v>Data Management</v>
          </cell>
          <cell r="F2823" t="str">
            <v>NIS</v>
          </cell>
          <cell r="G2823" t="str">
            <v>Data Base Management</v>
          </cell>
          <cell r="H2823" t="str">
            <v>120</v>
          </cell>
          <cell r="I2823" t="str">
            <v>BT</v>
          </cell>
          <cell r="K2823">
            <v>28787.37</v>
          </cell>
        </row>
        <row r="2824">
          <cell r="A2824" t="str">
            <v>O&amp;M</v>
          </cell>
          <cell r="B2824" t="str">
            <v>Collins, Carol A</v>
          </cell>
          <cell r="C2824">
            <v>23220</v>
          </cell>
          <cell r="D2824" t="str">
            <v>23220</v>
          </cell>
          <cell r="E2824" t="str">
            <v>4J - Techinical Support Services</v>
          </cell>
          <cell r="F2824" t="str">
            <v>NIS</v>
          </cell>
          <cell r="G2824" t="str">
            <v>Data Base Management</v>
          </cell>
          <cell r="H2824" t="str">
            <v>120</v>
          </cell>
          <cell r="I2824" t="str">
            <v>IT</v>
          </cell>
          <cell r="J2824">
            <v>263969.81</v>
          </cell>
        </row>
        <row r="2825">
          <cell r="A2825" t="str">
            <v>O&amp;M</v>
          </cell>
          <cell r="B2825" t="str">
            <v>Collins, Carol A</v>
          </cell>
          <cell r="C2825">
            <v>23220</v>
          </cell>
          <cell r="D2825" t="str">
            <v>23220</v>
          </cell>
          <cell r="E2825" t="str">
            <v>Data Management</v>
          </cell>
          <cell r="F2825" t="str">
            <v>NIS</v>
          </cell>
          <cell r="G2825" t="str">
            <v>Data Base Management</v>
          </cell>
          <cell r="H2825" t="str">
            <v>120</v>
          </cell>
          <cell r="I2825" t="str">
            <v>IT</v>
          </cell>
          <cell r="K2825">
            <v>7411.6</v>
          </cell>
        </row>
        <row r="2826">
          <cell r="A2826" t="str">
            <v>O&amp;M</v>
          </cell>
          <cell r="B2826" t="str">
            <v>Collins, Carol A</v>
          </cell>
          <cell r="C2826">
            <v>23220</v>
          </cell>
          <cell r="D2826" t="str">
            <v>23220</v>
          </cell>
          <cell r="E2826" t="str">
            <v>Database Administration</v>
          </cell>
          <cell r="F2826" t="str">
            <v>NIS</v>
          </cell>
          <cell r="G2826" t="str">
            <v>Data Base Management</v>
          </cell>
          <cell r="H2826" t="str">
            <v>120</v>
          </cell>
          <cell r="I2826" t="str">
            <v>IT</v>
          </cell>
          <cell r="L2826">
            <v>174.44</v>
          </cell>
          <cell r="M2826">
            <v>21220</v>
          </cell>
        </row>
        <row r="2827">
          <cell r="A2827" t="str">
            <v>O&amp;M</v>
          </cell>
          <cell r="B2827" t="str">
            <v>Collins, Carol A</v>
          </cell>
          <cell r="C2827">
            <v>23220</v>
          </cell>
          <cell r="D2827" t="str">
            <v>23220</v>
          </cell>
          <cell r="E2827" t="str">
            <v>4J - Techinical Support Services</v>
          </cell>
          <cell r="F2827" t="str">
            <v>NIS</v>
          </cell>
          <cell r="G2827" t="str">
            <v>Data Base Management</v>
          </cell>
          <cell r="H2827" t="str">
            <v>120</v>
          </cell>
          <cell r="I2827" t="str">
            <v>LT</v>
          </cell>
          <cell r="J2827">
            <v>678773.1</v>
          </cell>
        </row>
        <row r="2828">
          <cell r="A2828" t="str">
            <v>O&amp;M</v>
          </cell>
          <cell r="B2828" t="str">
            <v>Collins, Carol A</v>
          </cell>
          <cell r="C2828">
            <v>23220</v>
          </cell>
          <cell r="D2828" t="str">
            <v>23220</v>
          </cell>
          <cell r="E2828" t="str">
            <v>Data Management</v>
          </cell>
          <cell r="F2828" t="str">
            <v>NIS</v>
          </cell>
          <cell r="G2828" t="str">
            <v>Data Base Management</v>
          </cell>
          <cell r="H2828" t="str">
            <v>120</v>
          </cell>
          <cell r="I2828" t="str">
            <v>LT</v>
          </cell>
          <cell r="K2828">
            <v>86882.1</v>
          </cell>
        </row>
        <row r="2829">
          <cell r="A2829" t="str">
            <v>O&amp;M</v>
          </cell>
          <cell r="B2829" t="str">
            <v>Collins, Carol A</v>
          </cell>
          <cell r="C2829">
            <v>23220</v>
          </cell>
          <cell r="D2829" t="str">
            <v>23220</v>
          </cell>
          <cell r="E2829" t="str">
            <v>4J - Techinical Support Services</v>
          </cell>
          <cell r="F2829" t="str">
            <v>NIS</v>
          </cell>
          <cell r="G2829" t="str">
            <v>Data Base Management</v>
          </cell>
          <cell r="H2829" t="str">
            <v>120</v>
          </cell>
          <cell r="I2829" t="str">
            <v>OT</v>
          </cell>
          <cell r="J2829">
            <v>11229.99</v>
          </cell>
        </row>
        <row r="2830">
          <cell r="A2830" t="str">
            <v>O&amp;M</v>
          </cell>
          <cell r="B2830" t="str">
            <v>Collins, Carol A</v>
          </cell>
          <cell r="C2830">
            <v>23220</v>
          </cell>
          <cell r="D2830" t="str">
            <v>23220</v>
          </cell>
          <cell r="E2830" t="str">
            <v>Data Management</v>
          </cell>
          <cell r="F2830" t="str">
            <v>NIS</v>
          </cell>
          <cell r="G2830" t="str">
            <v>Data Base Management</v>
          </cell>
          <cell r="H2830" t="str">
            <v>120</v>
          </cell>
          <cell r="I2830" t="str">
            <v>OT</v>
          </cell>
          <cell r="K2830">
            <v>5992.65</v>
          </cell>
        </row>
        <row r="2831">
          <cell r="A2831" t="str">
            <v>O&amp;M</v>
          </cell>
          <cell r="B2831" t="str">
            <v>Collins, Carol A</v>
          </cell>
          <cell r="C2831">
            <v>23220</v>
          </cell>
          <cell r="D2831" t="str">
            <v>23220</v>
          </cell>
          <cell r="E2831" t="str">
            <v>4J - Techinical Support Services</v>
          </cell>
          <cell r="F2831" t="str">
            <v>NIS</v>
          </cell>
          <cell r="G2831" t="str">
            <v>Data Base Management</v>
          </cell>
          <cell r="H2831" t="str">
            <v>120</v>
          </cell>
          <cell r="I2831" t="str">
            <v>TT</v>
          </cell>
          <cell r="J2831">
            <v>5791.53</v>
          </cell>
        </row>
        <row r="2832">
          <cell r="A2832" t="str">
            <v>O&amp;M</v>
          </cell>
          <cell r="B2832" t="str">
            <v>Goldberg, Mannie</v>
          </cell>
          <cell r="C2832">
            <v>23225</v>
          </cell>
          <cell r="D2832" t="str">
            <v>23225</v>
          </cell>
          <cell r="E2832" t="str">
            <v>4M - Architecture and Technology</v>
          </cell>
          <cell r="F2832" t="str">
            <v>NIS</v>
          </cell>
          <cell r="G2832" t="str">
            <v>Planning &amp; Solutions</v>
          </cell>
          <cell r="H2832" t="str">
            <v>120</v>
          </cell>
          <cell r="I2832" t="str">
            <v>BT</v>
          </cell>
          <cell r="J2832">
            <v>290160.59999999998</v>
          </cell>
        </row>
        <row r="2833">
          <cell r="A2833" t="str">
            <v>O&amp;M</v>
          </cell>
          <cell r="B2833" t="str">
            <v>Goldberg, Mannie</v>
          </cell>
          <cell r="C2833">
            <v>23225</v>
          </cell>
          <cell r="D2833" t="str">
            <v>23225</v>
          </cell>
          <cell r="E2833" t="str">
            <v>Planning and Solutions</v>
          </cell>
          <cell r="F2833" t="str">
            <v>NIS</v>
          </cell>
          <cell r="G2833" t="str">
            <v>Planning &amp; Solutions</v>
          </cell>
          <cell r="H2833" t="str">
            <v>120</v>
          </cell>
          <cell r="I2833" t="str">
            <v>BT</v>
          </cell>
          <cell r="K2833">
            <v>53469.16</v>
          </cell>
        </row>
        <row r="2834">
          <cell r="A2834" t="str">
            <v>O&amp;M</v>
          </cell>
          <cell r="B2834" t="str">
            <v>Goldberg, Mannie</v>
          </cell>
          <cell r="C2834">
            <v>23225</v>
          </cell>
          <cell r="D2834" t="str">
            <v>23225</v>
          </cell>
          <cell r="E2834" t="str">
            <v>4M - Architecture and Technology</v>
          </cell>
          <cell r="F2834" t="str">
            <v>NIS</v>
          </cell>
          <cell r="G2834" t="str">
            <v>Planning &amp; Solutions</v>
          </cell>
          <cell r="H2834" t="str">
            <v>120</v>
          </cell>
          <cell r="I2834" t="str">
            <v>IT</v>
          </cell>
          <cell r="J2834">
            <v>1151690.1000000001</v>
          </cell>
        </row>
        <row r="2835">
          <cell r="A2835" t="str">
            <v>O&amp;M</v>
          </cell>
          <cell r="B2835" t="str">
            <v>Goldberg, Mannie</v>
          </cell>
          <cell r="C2835">
            <v>23225</v>
          </cell>
          <cell r="D2835" t="str">
            <v>23225</v>
          </cell>
          <cell r="E2835" t="str">
            <v>Planning and Solutions</v>
          </cell>
          <cell r="F2835" t="str">
            <v>NIS</v>
          </cell>
          <cell r="G2835" t="str">
            <v>Planning &amp; Solutions</v>
          </cell>
          <cell r="H2835" t="str">
            <v>120</v>
          </cell>
          <cell r="I2835" t="str">
            <v>IT</v>
          </cell>
          <cell r="K2835">
            <v>382936.95</v>
          </cell>
          <cell r="L2835">
            <v>26772.14</v>
          </cell>
          <cell r="M2835">
            <v>209831.99</v>
          </cell>
        </row>
        <row r="2836">
          <cell r="A2836" t="str">
            <v>O&amp;M</v>
          </cell>
          <cell r="B2836" t="str">
            <v>Goldberg, Mannie</v>
          </cell>
          <cell r="C2836">
            <v>23225</v>
          </cell>
          <cell r="D2836" t="str">
            <v>23225</v>
          </cell>
          <cell r="E2836" t="str">
            <v>4M - Architecture and Technology</v>
          </cell>
          <cell r="F2836" t="str">
            <v>NIS</v>
          </cell>
          <cell r="G2836" t="str">
            <v>Planning &amp; Solutions</v>
          </cell>
          <cell r="H2836" t="str">
            <v>120</v>
          </cell>
          <cell r="I2836" t="str">
            <v>LT</v>
          </cell>
          <cell r="J2836">
            <v>866789.68</v>
          </cell>
        </row>
        <row r="2837">
          <cell r="A2837" t="str">
            <v>O&amp;M</v>
          </cell>
          <cell r="B2837" t="str">
            <v>Goldberg, Mannie</v>
          </cell>
          <cell r="C2837">
            <v>23225</v>
          </cell>
          <cell r="D2837" t="str">
            <v>23225</v>
          </cell>
          <cell r="E2837" t="str">
            <v>Planning and Solutions</v>
          </cell>
          <cell r="F2837" t="str">
            <v>NIS</v>
          </cell>
          <cell r="G2837" t="str">
            <v>Planning &amp; Solutions</v>
          </cell>
          <cell r="H2837" t="str">
            <v>120</v>
          </cell>
          <cell r="I2837" t="str">
            <v>LT</v>
          </cell>
          <cell r="K2837">
            <v>153875.44</v>
          </cell>
          <cell r="L2837">
            <v>911.43</v>
          </cell>
        </row>
        <row r="2838">
          <cell r="A2838" t="str">
            <v>O&amp;M</v>
          </cell>
          <cell r="B2838" t="str">
            <v>Goldberg, Mannie</v>
          </cell>
          <cell r="C2838">
            <v>23225</v>
          </cell>
          <cell r="D2838" t="str">
            <v>23225</v>
          </cell>
          <cell r="E2838" t="str">
            <v>4M - Architecture and Technology</v>
          </cell>
          <cell r="F2838" t="str">
            <v>NIS</v>
          </cell>
          <cell r="G2838" t="str">
            <v>Planning &amp; Solutions</v>
          </cell>
          <cell r="H2838" t="str">
            <v>120</v>
          </cell>
          <cell r="I2838" t="str">
            <v>OT</v>
          </cell>
          <cell r="J2838">
            <v>29471.24</v>
          </cell>
        </row>
        <row r="2839">
          <cell r="A2839" t="str">
            <v>O&amp;M</v>
          </cell>
          <cell r="B2839" t="str">
            <v>Goldberg, Mannie</v>
          </cell>
          <cell r="C2839">
            <v>23225</v>
          </cell>
          <cell r="D2839" t="str">
            <v>23225</v>
          </cell>
          <cell r="E2839" t="str">
            <v>Planning and Solutions</v>
          </cell>
          <cell r="F2839" t="str">
            <v>NIS</v>
          </cell>
          <cell r="G2839" t="str">
            <v>Planning &amp; Solutions</v>
          </cell>
          <cell r="H2839" t="str">
            <v>120</v>
          </cell>
          <cell r="I2839" t="str">
            <v>OT</v>
          </cell>
          <cell r="K2839">
            <v>15100.72</v>
          </cell>
        </row>
        <row r="2840">
          <cell r="A2840" t="str">
            <v>O&amp;M</v>
          </cell>
          <cell r="B2840" t="str">
            <v>Goldberg, Mannie</v>
          </cell>
          <cell r="C2840">
            <v>23225</v>
          </cell>
          <cell r="D2840" t="str">
            <v>23225</v>
          </cell>
          <cell r="E2840" t="str">
            <v>4M - Architecture and Technology</v>
          </cell>
          <cell r="F2840" t="str">
            <v>NIS</v>
          </cell>
          <cell r="G2840" t="str">
            <v>Planning &amp; Solutions</v>
          </cell>
          <cell r="H2840" t="str">
            <v>120</v>
          </cell>
          <cell r="I2840" t="str">
            <v>TT</v>
          </cell>
          <cell r="J2840">
            <v>13183.27</v>
          </cell>
        </row>
        <row r="2841">
          <cell r="A2841" t="str">
            <v>O&amp;M</v>
          </cell>
          <cell r="B2841" t="str">
            <v>Goldberg, Mannie</v>
          </cell>
          <cell r="C2841">
            <v>23225</v>
          </cell>
          <cell r="D2841" t="str">
            <v>23225</v>
          </cell>
          <cell r="E2841" t="str">
            <v>Planning and Solutions</v>
          </cell>
          <cell r="F2841" t="str">
            <v>NIS</v>
          </cell>
          <cell r="G2841" t="str">
            <v>Planning &amp; Solutions</v>
          </cell>
          <cell r="H2841" t="str">
            <v>120</v>
          </cell>
          <cell r="I2841" t="str">
            <v>TT</v>
          </cell>
          <cell r="K2841">
            <v>73.650000000000006</v>
          </cell>
        </row>
        <row r="2842">
          <cell r="A2842" t="str">
            <v>O&amp;M</v>
          </cell>
          <cell r="B2842" t="str">
            <v>OLD NIS Cost Area</v>
          </cell>
          <cell r="C2842">
            <v>23226</v>
          </cell>
          <cell r="D2842" t="str">
            <v>23226</v>
          </cell>
          <cell r="E2842" t="str">
            <v>Architecture and Planning</v>
          </cell>
          <cell r="F2842" t="str">
            <v>NIS</v>
          </cell>
          <cell r="G2842" t="str">
            <v>OLD NIS Cost Area</v>
          </cell>
          <cell r="H2842" t="str">
            <v>120</v>
          </cell>
          <cell r="I2842" t="str">
            <v>BT</v>
          </cell>
          <cell r="K2842">
            <v>15758.32</v>
          </cell>
        </row>
        <row r="2843">
          <cell r="A2843" t="str">
            <v>O&amp;M</v>
          </cell>
          <cell r="B2843" t="str">
            <v>OLD NIS Cost Area</v>
          </cell>
          <cell r="C2843">
            <v>23226</v>
          </cell>
          <cell r="D2843" t="str">
            <v>23226</v>
          </cell>
          <cell r="E2843" t="str">
            <v>Architecture and Planning</v>
          </cell>
          <cell r="F2843" t="str">
            <v>NIS</v>
          </cell>
          <cell r="G2843" t="str">
            <v>OLD NIS Cost Area</v>
          </cell>
          <cell r="H2843" t="str">
            <v>120</v>
          </cell>
          <cell r="I2843" t="str">
            <v>IT</v>
          </cell>
          <cell r="K2843">
            <v>6162.17</v>
          </cell>
          <cell r="L2843">
            <v>10217.709999999999</v>
          </cell>
          <cell r="M2843">
            <v>-15918</v>
          </cell>
        </row>
        <row r="2844">
          <cell r="A2844" t="str">
            <v>O&amp;M</v>
          </cell>
          <cell r="B2844" t="str">
            <v>OLD NIS Cost Area</v>
          </cell>
          <cell r="C2844">
            <v>23226</v>
          </cell>
          <cell r="D2844" t="str">
            <v>23226</v>
          </cell>
          <cell r="E2844" t="str">
            <v>Architecture and Planning</v>
          </cell>
          <cell r="F2844" t="str">
            <v>NIS</v>
          </cell>
          <cell r="G2844" t="str">
            <v>OLD NIS Cost Area</v>
          </cell>
          <cell r="H2844" t="str">
            <v>120</v>
          </cell>
          <cell r="I2844" t="str">
            <v>LT</v>
          </cell>
          <cell r="K2844">
            <v>45023.85</v>
          </cell>
          <cell r="M2844">
            <v>53.37</v>
          </cell>
        </row>
        <row r="2845">
          <cell r="A2845" t="str">
            <v>O&amp;M</v>
          </cell>
          <cell r="B2845" t="str">
            <v>OBrien, Patricia</v>
          </cell>
          <cell r="C2845">
            <v>23227</v>
          </cell>
          <cell r="D2845" t="str">
            <v>23227</v>
          </cell>
          <cell r="E2845" t="str">
            <v>Security and Policy</v>
          </cell>
          <cell r="F2845" t="str">
            <v>NIS</v>
          </cell>
          <cell r="G2845" t="str">
            <v>Security &amp; Risk Management</v>
          </cell>
          <cell r="H2845" t="str">
            <v>120</v>
          </cell>
          <cell r="I2845" t="str">
            <v>IT</v>
          </cell>
          <cell r="K2845">
            <v>4722.6499999999996</v>
          </cell>
          <cell r="M2845">
            <v>27756.48</v>
          </cell>
        </row>
        <row r="2846">
          <cell r="A2846" t="str">
            <v>O&amp;M</v>
          </cell>
          <cell r="B2846" t="str">
            <v>OLD NIS Cost Area</v>
          </cell>
          <cell r="C2846">
            <v>23228</v>
          </cell>
          <cell r="D2846" t="str">
            <v>23228</v>
          </cell>
          <cell r="E2846" t="str">
            <v>Solutions Development</v>
          </cell>
          <cell r="F2846" t="str">
            <v>NIS</v>
          </cell>
          <cell r="G2846" t="str">
            <v>OLD NIS Cost Area</v>
          </cell>
          <cell r="H2846" t="str">
            <v>120</v>
          </cell>
          <cell r="I2846" t="str">
            <v>BT</v>
          </cell>
          <cell r="K2846">
            <v>1104.8</v>
          </cell>
        </row>
        <row r="2847">
          <cell r="A2847" t="str">
            <v>O&amp;M</v>
          </cell>
          <cell r="B2847" t="str">
            <v>OLD NIS Cost Area</v>
          </cell>
          <cell r="C2847">
            <v>23228</v>
          </cell>
          <cell r="D2847" t="str">
            <v>23228</v>
          </cell>
          <cell r="E2847" t="str">
            <v>Emerging Technologies</v>
          </cell>
          <cell r="F2847" t="str">
            <v>NIS</v>
          </cell>
          <cell r="G2847" t="str">
            <v>OLD NIS Cost Area</v>
          </cell>
          <cell r="H2847" t="str">
            <v>120</v>
          </cell>
          <cell r="I2847" t="str">
            <v>IT</v>
          </cell>
          <cell r="M2847">
            <v>-10692260.98</v>
          </cell>
        </row>
        <row r="2848">
          <cell r="A2848" t="str">
            <v>O&amp;M</v>
          </cell>
          <cell r="B2848" t="str">
            <v>OLD NIS Cost Area</v>
          </cell>
          <cell r="C2848">
            <v>23228</v>
          </cell>
          <cell r="D2848" t="str">
            <v>23228</v>
          </cell>
          <cell r="E2848" t="str">
            <v>Solutions Development</v>
          </cell>
          <cell r="F2848" t="str">
            <v>NIS</v>
          </cell>
          <cell r="G2848" t="str">
            <v>OLD NIS Cost Area</v>
          </cell>
          <cell r="H2848" t="str">
            <v>120</v>
          </cell>
          <cell r="I2848" t="str">
            <v>IT</v>
          </cell>
          <cell r="K2848">
            <v>517353.59</v>
          </cell>
          <cell r="M2848">
            <v>-3946</v>
          </cell>
        </row>
        <row r="2849">
          <cell r="A2849" t="str">
            <v>O&amp;M</v>
          </cell>
          <cell r="B2849" t="str">
            <v>OLD NIS Cost Area</v>
          </cell>
          <cell r="C2849">
            <v>23228</v>
          </cell>
          <cell r="D2849" t="str">
            <v>23228</v>
          </cell>
          <cell r="E2849" t="str">
            <v>Solutions Development for Internet &amp; New Technologies</v>
          </cell>
          <cell r="F2849" t="str">
            <v>NIS</v>
          </cell>
          <cell r="G2849" t="str">
            <v>OLD NIS Cost Area</v>
          </cell>
          <cell r="H2849" t="str">
            <v>120</v>
          </cell>
          <cell r="I2849" t="str">
            <v>IT</v>
          </cell>
          <cell r="L2849">
            <v>59070.35</v>
          </cell>
        </row>
        <row r="2850">
          <cell r="A2850" t="str">
            <v>O&amp;M</v>
          </cell>
          <cell r="B2850" t="str">
            <v>OLD NIS Cost Area</v>
          </cell>
          <cell r="C2850">
            <v>23228</v>
          </cell>
          <cell r="D2850" t="str">
            <v>23228</v>
          </cell>
          <cell r="E2850" t="str">
            <v>Solutions Development</v>
          </cell>
          <cell r="F2850" t="str">
            <v>NIS</v>
          </cell>
          <cell r="G2850" t="str">
            <v>OLD NIS Cost Area</v>
          </cell>
          <cell r="H2850" t="str">
            <v>120</v>
          </cell>
          <cell r="I2850" t="str">
            <v>LT</v>
          </cell>
          <cell r="K2850">
            <v>3156.76</v>
          </cell>
        </row>
        <row r="2851">
          <cell r="A2851" t="str">
            <v>O&amp;M</v>
          </cell>
          <cell r="B2851" t="str">
            <v>Weilandt, John C</v>
          </cell>
          <cell r="C2851">
            <v>23230</v>
          </cell>
          <cell r="D2851" t="str">
            <v>23230</v>
          </cell>
          <cell r="E2851" t="str">
            <v>4N - PLANNING AND ADMIN SERVICES</v>
          </cell>
          <cell r="F2851" t="str">
            <v>NIS</v>
          </cell>
          <cell r="G2851" t="str">
            <v>Application Integration and Testing Management</v>
          </cell>
          <cell r="H2851" t="str">
            <v>120</v>
          </cell>
          <cell r="I2851" t="str">
            <v>BT</v>
          </cell>
          <cell r="J2851">
            <v>8270.36</v>
          </cell>
        </row>
        <row r="2852">
          <cell r="A2852" t="str">
            <v>O&amp;M</v>
          </cell>
          <cell r="B2852" t="str">
            <v>Weilandt, John C</v>
          </cell>
          <cell r="C2852">
            <v>23230</v>
          </cell>
          <cell r="D2852" t="str">
            <v>23230</v>
          </cell>
          <cell r="E2852" t="str">
            <v>Solutions Design</v>
          </cell>
          <cell r="F2852" t="str">
            <v>NIS</v>
          </cell>
          <cell r="G2852" t="str">
            <v>Application Integration and Testing Management</v>
          </cell>
          <cell r="H2852" t="str">
            <v>120</v>
          </cell>
          <cell r="I2852" t="str">
            <v>BT</v>
          </cell>
          <cell r="K2852">
            <v>650.75</v>
          </cell>
        </row>
        <row r="2853">
          <cell r="A2853" t="str">
            <v>O&amp;M</v>
          </cell>
          <cell r="B2853" t="str">
            <v>Weilandt, John C</v>
          </cell>
          <cell r="C2853">
            <v>23230</v>
          </cell>
          <cell r="D2853" t="str">
            <v>23230</v>
          </cell>
          <cell r="E2853" t="str">
            <v>4N - PLANNING AND ADMIN SERVICES</v>
          </cell>
          <cell r="F2853" t="str">
            <v>NIS</v>
          </cell>
          <cell r="G2853" t="str">
            <v>Application Integration and Testing Management</v>
          </cell>
          <cell r="H2853" t="str">
            <v>120</v>
          </cell>
          <cell r="I2853" t="str">
            <v>IT</v>
          </cell>
          <cell r="J2853">
            <v>90.22</v>
          </cell>
        </row>
        <row r="2854">
          <cell r="A2854" t="str">
            <v>O&amp;M</v>
          </cell>
          <cell r="B2854" t="str">
            <v>Weilandt, John C</v>
          </cell>
          <cell r="C2854">
            <v>23230</v>
          </cell>
          <cell r="D2854" t="str">
            <v>23230</v>
          </cell>
          <cell r="E2854" t="str">
            <v>Application Integration &amp; Testing</v>
          </cell>
          <cell r="F2854" t="str">
            <v>NIS</v>
          </cell>
          <cell r="G2854" t="str">
            <v>Application Integration and Testing Management</v>
          </cell>
          <cell r="H2854" t="str">
            <v>120</v>
          </cell>
          <cell r="I2854" t="str">
            <v>IT</v>
          </cell>
          <cell r="L2854">
            <v>138750</v>
          </cell>
        </row>
        <row r="2855">
          <cell r="A2855" t="str">
            <v>O&amp;M</v>
          </cell>
          <cell r="B2855" t="str">
            <v>Weilandt, John C</v>
          </cell>
          <cell r="C2855">
            <v>23230</v>
          </cell>
          <cell r="D2855" t="str">
            <v>23230</v>
          </cell>
          <cell r="E2855" t="str">
            <v>Solutions Design</v>
          </cell>
          <cell r="F2855" t="str">
            <v>NIS</v>
          </cell>
          <cell r="G2855" t="str">
            <v>Application Integration and Testing Management</v>
          </cell>
          <cell r="H2855" t="str">
            <v>120</v>
          </cell>
          <cell r="I2855" t="str">
            <v>IT</v>
          </cell>
          <cell r="K2855">
            <v>9721.65</v>
          </cell>
        </row>
        <row r="2856">
          <cell r="A2856" t="str">
            <v>O&amp;M</v>
          </cell>
          <cell r="B2856" t="str">
            <v>Weilandt, John C</v>
          </cell>
          <cell r="C2856">
            <v>23230</v>
          </cell>
          <cell r="D2856" t="str">
            <v>23230</v>
          </cell>
          <cell r="E2856" t="str">
            <v>4N - PLANNING AND ADMIN SERVICES</v>
          </cell>
          <cell r="F2856" t="str">
            <v>NIS</v>
          </cell>
          <cell r="G2856" t="str">
            <v>Application Integration and Testing Management</v>
          </cell>
          <cell r="H2856" t="str">
            <v>120</v>
          </cell>
          <cell r="I2856" t="str">
            <v>LT</v>
          </cell>
          <cell r="J2856">
            <v>-8496.18</v>
          </cell>
        </row>
        <row r="2857">
          <cell r="A2857" t="str">
            <v>O&amp;M</v>
          </cell>
          <cell r="B2857" t="str">
            <v>Weilandt, John C</v>
          </cell>
          <cell r="C2857">
            <v>23230</v>
          </cell>
          <cell r="D2857" t="str">
            <v>23230</v>
          </cell>
          <cell r="E2857" t="str">
            <v>Solutions Design</v>
          </cell>
          <cell r="F2857" t="str">
            <v>NIS</v>
          </cell>
          <cell r="G2857" t="str">
            <v>Application Integration and Testing Management</v>
          </cell>
          <cell r="H2857" t="str">
            <v>120</v>
          </cell>
          <cell r="I2857" t="str">
            <v>LT</v>
          </cell>
          <cell r="K2857">
            <v>1859.29</v>
          </cell>
        </row>
        <row r="2858">
          <cell r="A2858" t="str">
            <v>O&amp;M</v>
          </cell>
          <cell r="B2858" t="str">
            <v>Weilandt, John C</v>
          </cell>
          <cell r="C2858">
            <v>23230</v>
          </cell>
          <cell r="D2858" t="str">
            <v>23230</v>
          </cell>
          <cell r="E2858" t="str">
            <v>4N - PLANNING AND ADMIN SERVICES</v>
          </cell>
          <cell r="F2858" t="str">
            <v>NIS</v>
          </cell>
          <cell r="G2858" t="str">
            <v>Application Integration and Testing Management</v>
          </cell>
          <cell r="H2858" t="str">
            <v>120</v>
          </cell>
          <cell r="I2858" t="str">
            <v>OT</v>
          </cell>
          <cell r="J2858">
            <v>-51.4</v>
          </cell>
        </row>
        <row r="2859">
          <cell r="A2859" t="str">
            <v>O&amp;M</v>
          </cell>
          <cell r="B2859" t="str">
            <v>Weilandt, John C</v>
          </cell>
          <cell r="C2859">
            <v>23230</v>
          </cell>
          <cell r="D2859" t="str">
            <v>23230</v>
          </cell>
          <cell r="E2859" t="str">
            <v>Solutions Design</v>
          </cell>
          <cell r="F2859" t="str">
            <v>NIS</v>
          </cell>
          <cell r="G2859" t="str">
            <v>Application Integration and Testing Management</v>
          </cell>
          <cell r="H2859" t="str">
            <v>120</v>
          </cell>
          <cell r="I2859" t="str">
            <v>OT</v>
          </cell>
          <cell r="K2859">
            <v>460.17</v>
          </cell>
        </row>
        <row r="2860">
          <cell r="A2860" t="str">
            <v>O&amp;M</v>
          </cell>
          <cell r="B2860" t="str">
            <v>Weilandt, John C</v>
          </cell>
          <cell r="C2860">
            <v>23230</v>
          </cell>
          <cell r="D2860" t="str">
            <v>23230</v>
          </cell>
          <cell r="E2860" t="str">
            <v>4N - PLANNING AND ADMIN SERVICES</v>
          </cell>
          <cell r="F2860" t="str">
            <v>NIS</v>
          </cell>
          <cell r="G2860" t="str">
            <v>Application Integration and Testing Management</v>
          </cell>
          <cell r="H2860" t="str">
            <v>120</v>
          </cell>
          <cell r="I2860" t="str">
            <v>TT</v>
          </cell>
          <cell r="J2860">
            <v>727.4</v>
          </cell>
        </row>
        <row r="2861">
          <cell r="A2861" t="str">
            <v>O&amp;M</v>
          </cell>
          <cell r="B2861" t="str">
            <v>Weilandt, John C</v>
          </cell>
          <cell r="C2861">
            <v>23230</v>
          </cell>
          <cell r="D2861" t="str">
            <v>23230</v>
          </cell>
          <cell r="E2861" t="str">
            <v>Solutions Design</v>
          </cell>
          <cell r="F2861" t="str">
            <v>NIS</v>
          </cell>
          <cell r="G2861" t="str">
            <v>Application Integration and Testing Management</v>
          </cell>
          <cell r="H2861" t="str">
            <v>120</v>
          </cell>
          <cell r="I2861" t="str">
            <v>TT</v>
          </cell>
          <cell r="K2861">
            <v>1441.72</v>
          </cell>
        </row>
        <row r="2862">
          <cell r="A2862" t="str">
            <v>O&amp;M</v>
          </cell>
          <cell r="B2862" t="str">
            <v>Weilandt, John C</v>
          </cell>
          <cell r="C2862">
            <v>23235</v>
          </cell>
          <cell r="D2862" t="str">
            <v>23235</v>
          </cell>
          <cell r="E2862" t="str">
            <v>4X - QUALITY MGMT AND TRAINING</v>
          </cell>
          <cell r="F2862" t="str">
            <v>NIS</v>
          </cell>
          <cell r="G2862" t="str">
            <v>Mainframe &amp; Mid-Range Operations</v>
          </cell>
          <cell r="H2862" t="str">
            <v>120</v>
          </cell>
          <cell r="I2862" t="str">
            <v>BT</v>
          </cell>
          <cell r="J2862">
            <v>0.7</v>
          </cell>
        </row>
        <row r="2863">
          <cell r="A2863" t="str">
            <v>O&amp;M</v>
          </cell>
          <cell r="B2863" t="str">
            <v>Weilandt, John C</v>
          </cell>
          <cell r="C2863">
            <v>23235</v>
          </cell>
          <cell r="D2863" t="str">
            <v>23235</v>
          </cell>
          <cell r="E2863" t="str">
            <v>Manged Operations</v>
          </cell>
          <cell r="F2863" t="str">
            <v>NIS</v>
          </cell>
          <cell r="G2863" t="str">
            <v>Mainframe &amp; Mid-Range Operations</v>
          </cell>
          <cell r="H2863" t="str">
            <v>120</v>
          </cell>
          <cell r="I2863" t="str">
            <v>IT</v>
          </cell>
          <cell r="K2863">
            <v>58.75</v>
          </cell>
        </row>
        <row r="2864">
          <cell r="A2864" t="str">
            <v>O&amp;M</v>
          </cell>
          <cell r="B2864" t="str">
            <v>Weilandt, John C</v>
          </cell>
          <cell r="C2864">
            <v>23235</v>
          </cell>
          <cell r="D2864" t="str">
            <v>23235</v>
          </cell>
          <cell r="E2864" t="str">
            <v>4X - QUALITY MGMT AND TRAINING</v>
          </cell>
          <cell r="F2864" t="str">
            <v>NIS</v>
          </cell>
          <cell r="G2864" t="str">
            <v>Mainframe &amp; Mid-Range Operations</v>
          </cell>
          <cell r="H2864" t="str">
            <v>120</v>
          </cell>
          <cell r="I2864" t="str">
            <v>LT</v>
          </cell>
          <cell r="J2864">
            <v>0</v>
          </cell>
        </row>
        <row r="2865">
          <cell r="A2865" t="str">
            <v>O&amp;M</v>
          </cell>
          <cell r="B2865" t="str">
            <v>Weilandt, John C</v>
          </cell>
          <cell r="C2865">
            <v>23235</v>
          </cell>
          <cell r="D2865" t="str">
            <v>23235</v>
          </cell>
          <cell r="E2865" t="str">
            <v>4X - QUALITY MGMT AND TRAINING</v>
          </cell>
          <cell r="F2865" t="str">
            <v>NIS</v>
          </cell>
          <cell r="G2865" t="str">
            <v>Mainframe &amp; Mid-Range Operations</v>
          </cell>
          <cell r="H2865" t="str">
            <v>120</v>
          </cell>
          <cell r="I2865" t="str">
            <v>OT</v>
          </cell>
          <cell r="J2865">
            <v>0.11</v>
          </cell>
        </row>
        <row r="2866">
          <cell r="A2866" t="str">
            <v>O&amp;M</v>
          </cell>
          <cell r="B2866" t="str">
            <v>Collins, Carol A</v>
          </cell>
          <cell r="C2866">
            <v>23240</v>
          </cell>
          <cell r="D2866" t="str">
            <v>23240</v>
          </cell>
          <cell r="E2866" t="str">
            <v>Customer</v>
          </cell>
          <cell r="F2866" t="str">
            <v>NIS</v>
          </cell>
          <cell r="G2866" t="str">
            <v>Customer Service &amp; Energy Supply</v>
          </cell>
          <cell r="H2866" t="str">
            <v>120</v>
          </cell>
          <cell r="I2866" t="str">
            <v>BT</v>
          </cell>
          <cell r="K2866">
            <v>0</v>
          </cell>
        </row>
        <row r="2867">
          <cell r="A2867" t="str">
            <v>O&amp;M</v>
          </cell>
          <cell r="B2867" t="str">
            <v>Collins, Carol A</v>
          </cell>
          <cell r="C2867">
            <v>23240</v>
          </cell>
          <cell r="D2867" t="str">
            <v>23240</v>
          </cell>
          <cell r="E2867" t="str">
            <v>M4 - HR / CIRS</v>
          </cell>
          <cell r="F2867" t="str">
            <v>NIS</v>
          </cell>
          <cell r="G2867" t="str">
            <v>Customer Service &amp; Energy Supply</v>
          </cell>
          <cell r="H2867" t="str">
            <v>120</v>
          </cell>
          <cell r="I2867" t="str">
            <v>BT</v>
          </cell>
          <cell r="J2867">
            <v>231241.96</v>
          </cell>
        </row>
        <row r="2868">
          <cell r="A2868" t="str">
            <v>CAP</v>
          </cell>
          <cell r="B2868" t="str">
            <v>Collins, Carol A</v>
          </cell>
          <cell r="C2868">
            <v>23240</v>
          </cell>
          <cell r="D2868" t="str">
            <v>23240</v>
          </cell>
          <cell r="E2868" t="str">
            <v>M4 - HR / CIRS</v>
          </cell>
          <cell r="F2868" t="str">
            <v>NIS</v>
          </cell>
          <cell r="G2868" t="str">
            <v>Customer Service &amp; Energy Supply</v>
          </cell>
          <cell r="H2868" t="str">
            <v>120</v>
          </cell>
          <cell r="I2868" t="str">
            <v>CB</v>
          </cell>
          <cell r="J2868">
            <v>1171.43</v>
          </cell>
        </row>
        <row r="2869">
          <cell r="A2869" t="str">
            <v>CAP</v>
          </cell>
          <cell r="B2869" t="str">
            <v>Collins, Carol A</v>
          </cell>
          <cell r="C2869">
            <v>23240</v>
          </cell>
          <cell r="D2869" t="str">
            <v>23240</v>
          </cell>
          <cell r="E2869" t="str">
            <v>M4 - HR / CIRS</v>
          </cell>
          <cell r="F2869" t="str">
            <v>NIS</v>
          </cell>
          <cell r="G2869" t="str">
            <v>Customer Service &amp; Energy Supply</v>
          </cell>
          <cell r="H2869" t="str">
            <v>120</v>
          </cell>
          <cell r="I2869" t="str">
            <v>CL</v>
          </cell>
          <cell r="J2869">
            <v>2662.1</v>
          </cell>
        </row>
        <row r="2870">
          <cell r="A2870" t="str">
            <v>O&amp;M</v>
          </cell>
          <cell r="B2870" t="str">
            <v>Collins, Carol A</v>
          </cell>
          <cell r="C2870">
            <v>23240</v>
          </cell>
          <cell r="D2870" t="str">
            <v>23240</v>
          </cell>
          <cell r="E2870" t="str">
            <v>Customer</v>
          </cell>
          <cell r="F2870" t="str">
            <v>NIS</v>
          </cell>
          <cell r="G2870" t="str">
            <v>Customer Service &amp; Energy Supply</v>
          </cell>
          <cell r="H2870" t="str">
            <v>120</v>
          </cell>
          <cell r="I2870" t="str">
            <v>IT</v>
          </cell>
          <cell r="K2870">
            <v>2495.9299999999998</v>
          </cell>
        </row>
        <row r="2871">
          <cell r="A2871" t="str">
            <v>O&amp;M</v>
          </cell>
          <cell r="B2871" t="str">
            <v>Collins, Carol A</v>
          </cell>
          <cell r="C2871">
            <v>23240</v>
          </cell>
          <cell r="D2871" t="str">
            <v>23240</v>
          </cell>
          <cell r="E2871" t="str">
            <v>Customer Service</v>
          </cell>
          <cell r="F2871" t="str">
            <v>NIS</v>
          </cell>
          <cell r="G2871" t="str">
            <v>Customer Service &amp; Energy Supply</v>
          </cell>
          <cell r="H2871" t="str">
            <v>120</v>
          </cell>
          <cell r="I2871" t="str">
            <v>IT</v>
          </cell>
          <cell r="L2871">
            <v>-4065.72</v>
          </cell>
          <cell r="M2871">
            <v>5791.96</v>
          </cell>
        </row>
        <row r="2872">
          <cell r="A2872" t="str">
            <v>O&amp;M</v>
          </cell>
          <cell r="B2872" t="str">
            <v>Collins, Carol A</v>
          </cell>
          <cell r="C2872">
            <v>23240</v>
          </cell>
          <cell r="D2872" t="str">
            <v>23240</v>
          </cell>
          <cell r="E2872" t="str">
            <v>Customer Service Systems</v>
          </cell>
          <cell r="F2872" t="str">
            <v>NIS</v>
          </cell>
          <cell r="G2872" t="str">
            <v>Customer Service &amp; Energy Supply</v>
          </cell>
          <cell r="H2872" t="str">
            <v>120</v>
          </cell>
          <cell r="I2872" t="str">
            <v>IT</v>
          </cell>
        </row>
        <row r="2873">
          <cell r="A2873" t="str">
            <v>O&amp;M</v>
          </cell>
          <cell r="B2873" t="str">
            <v>Collins, Carol A</v>
          </cell>
          <cell r="C2873">
            <v>23240</v>
          </cell>
          <cell r="D2873" t="str">
            <v>23240</v>
          </cell>
          <cell r="E2873" t="str">
            <v>M4 - HR / CIRS</v>
          </cell>
          <cell r="F2873" t="str">
            <v>NIS</v>
          </cell>
          <cell r="G2873" t="str">
            <v>Customer Service &amp; Energy Supply</v>
          </cell>
          <cell r="H2873" t="str">
            <v>120</v>
          </cell>
          <cell r="I2873" t="str">
            <v>IT</v>
          </cell>
          <cell r="J2873">
            <v>3464258.64</v>
          </cell>
          <cell r="M2873">
            <v>29.77</v>
          </cell>
        </row>
        <row r="2874">
          <cell r="A2874" t="str">
            <v>O&amp;M</v>
          </cell>
          <cell r="B2874" t="str">
            <v>Collins, Carol A</v>
          </cell>
          <cell r="C2874">
            <v>23240</v>
          </cell>
          <cell r="D2874" t="str">
            <v>23240</v>
          </cell>
          <cell r="E2874" t="str">
            <v>Customer</v>
          </cell>
          <cell r="F2874" t="str">
            <v>NIS</v>
          </cell>
          <cell r="G2874" t="str">
            <v>Customer Service &amp; Energy Supply</v>
          </cell>
          <cell r="H2874" t="str">
            <v>120</v>
          </cell>
          <cell r="I2874" t="str">
            <v>LT</v>
          </cell>
          <cell r="K2874">
            <v>4000</v>
          </cell>
        </row>
        <row r="2875">
          <cell r="A2875" t="str">
            <v>O&amp;M</v>
          </cell>
          <cell r="B2875" t="str">
            <v>Collins, Carol A</v>
          </cell>
          <cell r="C2875">
            <v>23240</v>
          </cell>
          <cell r="D2875" t="str">
            <v>23240</v>
          </cell>
          <cell r="E2875" t="str">
            <v>M4 - HR / CIRS</v>
          </cell>
          <cell r="F2875" t="str">
            <v>NIS</v>
          </cell>
          <cell r="G2875" t="str">
            <v>Customer Service &amp; Energy Supply</v>
          </cell>
          <cell r="H2875" t="str">
            <v>120</v>
          </cell>
          <cell r="I2875" t="str">
            <v>LT</v>
          </cell>
          <cell r="J2875">
            <v>796724.87</v>
          </cell>
          <cell r="M2875">
            <v>6661.52</v>
          </cell>
        </row>
        <row r="2876">
          <cell r="A2876" t="str">
            <v>O&amp;M</v>
          </cell>
          <cell r="B2876" t="str">
            <v>Collins, Carol A</v>
          </cell>
          <cell r="C2876">
            <v>23240</v>
          </cell>
          <cell r="D2876" t="str">
            <v>23240</v>
          </cell>
          <cell r="E2876" t="str">
            <v>Customer</v>
          </cell>
          <cell r="F2876" t="str">
            <v>NIS</v>
          </cell>
          <cell r="G2876" t="str">
            <v>Customer Service &amp; Energy Supply</v>
          </cell>
          <cell r="H2876" t="str">
            <v>120</v>
          </cell>
          <cell r="I2876" t="str">
            <v>OT</v>
          </cell>
          <cell r="K2876">
            <v>13184.02</v>
          </cell>
        </row>
        <row r="2877">
          <cell r="A2877" t="str">
            <v>O&amp;M</v>
          </cell>
          <cell r="B2877" t="str">
            <v>Collins, Carol A</v>
          </cell>
          <cell r="C2877">
            <v>23240</v>
          </cell>
          <cell r="D2877" t="str">
            <v>23240</v>
          </cell>
          <cell r="E2877" t="str">
            <v>Customer Service</v>
          </cell>
          <cell r="F2877" t="str">
            <v>NIS</v>
          </cell>
          <cell r="G2877" t="str">
            <v>Customer Service &amp; Energy Supply</v>
          </cell>
          <cell r="H2877" t="str">
            <v>120</v>
          </cell>
          <cell r="I2877" t="str">
            <v>OT</v>
          </cell>
          <cell r="L2877">
            <v>-6218.96</v>
          </cell>
        </row>
        <row r="2878">
          <cell r="A2878" t="str">
            <v>O&amp;M</v>
          </cell>
          <cell r="B2878" t="str">
            <v>Collins, Carol A</v>
          </cell>
          <cell r="C2878">
            <v>23240</v>
          </cell>
          <cell r="D2878" t="str">
            <v>23240</v>
          </cell>
          <cell r="E2878" t="str">
            <v>M4 - HR / CIRS</v>
          </cell>
          <cell r="F2878" t="str">
            <v>NIS</v>
          </cell>
          <cell r="G2878" t="str">
            <v>Customer Service &amp; Energy Supply</v>
          </cell>
          <cell r="H2878" t="str">
            <v>120</v>
          </cell>
          <cell r="I2878" t="str">
            <v>OT</v>
          </cell>
          <cell r="J2878">
            <v>16753.91</v>
          </cell>
        </row>
        <row r="2879">
          <cell r="A2879" t="str">
            <v>O&amp;M</v>
          </cell>
          <cell r="B2879" t="str">
            <v>Collins, Carol A</v>
          </cell>
          <cell r="C2879">
            <v>23240</v>
          </cell>
          <cell r="D2879" t="str">
            <v>23240</v>
          </cell>
          <cell r="E2879" t="str">
            <v>M4 - HR / CIRS</v>
          </cell>
          <cell r="F2879" t="str">
            <v>NIS</v>
          </cell>
          <cell r="G2879" t="str">
            <v>Customer Service &amp; Energy Supply</v>
          </cell>
          <cell r="H2879" t="str">
            <v>120</v>
          </cell>
          <cell r="I2879" t="str">
            <v>TT</v>
          </cell>
          <cell r="J2879">
            <v>20479.060000000001</v>
          </cell>
        </row>
        <row r="2880">
          <cell r="A2880" t="str">
            <v>O&amp;M</v>
          </cell>
          <cell r="B2880" t="str">
            <v>Collins, Carol A</v>
          </cell>
          <cell r="C2880">
            <v>23245</v>
          </cell>
          <cell r="D2880" t="str">
            <v>23245</v>
          </cell>
          <cell r="E2880" t="str">
            <v>4K - Work Management</v>
          </cell>
          <cell r="F2880" t="str">
            <v>NIS</v>
          </cell>
          <cell r="G2880" t="str">
            <v>Work Management Systems</v>
          </cell>
          <cell r="H2880" t="str">
            <v>120</v>
          </cell>
          <cell r="I2880" t="str">
            <v>BT</v>
          </cell>
          <cell r="J2880">
            <v>202493.36</v>
          </cell>
        </row>
        <row r="2881">
          <cell r="A2881" t="str">
            <v>O&amp;M</v>
          </cell>
          <cell r="B2881" t="str">
            <v>Collins, Carol A</v>
          </cell>
          <cell r="C2881">
            <v>23245</v>
          </cell>
          <cell r="D2881" t="str">
            <v>23245</v>
          </cell>
          <cell r="E2881" t="str">
            <v>Work Management</v>
          </cell>
          <cell r="F2881" t="str">
            <v>NIS</v>
          </cell>
          <cell r="G2881" t="str">
            <v>Work Management Systems</v>
          </cell>
          <cell r="H2881" t="str">
            <v>120</v>
          </cell>
          <cell r="I2881" t="str">
            <v>BT</v>
          </cell>
          <cell r="K2881">
            <v>19597.38</v>
          </cell>
          <cell r="M2881">
            <v>584822.94999999995</v>
          </cell>
        </row>
        <row r="2882">
          <cell r="A2882" t="str">
            <v>O&amp;M</v>
          </cell>
          <cell r="B2882" t="str">
            <v>Collins, Carol A</v>
          </cell>
          <cell r="C2882">
            <v>23245</v>
          </cell>
          <cell r="D2882" t="str">
            <v>23245</v>
          </cell>
          <cell r="E2882" t="str">
            <v>Work Management Systems</v>
          </cell>
          <cell r="F2882" t="str">
            <v>NIS</v>
          </cell>
          <cell r="G2882" t="str">
            <v>Work Management Systems</v>
          </cell>
          <cell r="H2882" t="str">
            <v>120</v>
          </cell>
          <cell r="I2882" t="str">
            <v>BT</v>
          </cell>
          <cell r="L2882">
            <v>187.37</v>
          </cell>
          <cell r="M2882">
            <v>36762.58</v>
          </cell>
        </row>
        <row r="2883">
          <cell r="A2883" t="str">
            <v>O&amp;M</v>
          </cell>
          <cell r="B2883" t="str">
            <v>Collins, Carol A</v>
          </cell>
          <cell r="C2883">
            <v>23245</v>
          </cell>
          <cell r="D2883" t="str">
            <v>23245</v>
          </cell>
          <cell r="E2883" t="str">
            <v>4K - Work Management</v>
          </cell>
          <cell r="F2883" t="str">
            <v>NIS</v>
          </cell>
          <cell r="G2883" t="str">
            <v>Work Management Systems</v>
          </cell>
          <cell r="H2883" t="str">
            <v>120</v>
          </cell>
          <cell r="I2883" t="str">
            <v>IT</v>
          </cell>
          <cell r="J2883">
            <v>258175.05</v>
          </cell>
          <cell r="M2883">
            <v>0</v>
          </cell>
        </row>
        <row r="2884">
          <cell r="A2884" t="str">
            <v>O&amp;M</v>
          </cell>
          <cell r="B2884" t="str">
            <v>Collins, Carol A</v>
          </cell>
          <cell r="C2884">
            <v>23245</v>
          </cell>
          <cell r="D2884" t="str">
            <v>23245</v>
          </cell>
          <cell r="E2884" t="str">
            <v>Work Management</v>
          </cell>
          <cell r="F2884" t="str">
            <v>NIS</v>
          </cell>
          <cell r="G2884" t="str">
            <v>Work Management Systems</v>
          </cell>
          <cell r="H2884" t="str">
            <v>120</v>
          </cell>
          <cell r="I2884" t="str">
            <v>IT</v>
          </cell>
          <cell r="K2884">
            <v>1699.65</v>
          </cell>
        </row>
        <row r="2885">
          <cell r="A2885" t="str">
            <v>O&amp;M</v>
          </cell>
          <cell r="B2885" t="str">
            <v>Collins, Carol A</v>
          </cell>
          <cell r="C2885">
            <v>23245</v>
          </cell>
          <cell r="D2885" t="str">
            <v>23245</v>
          </cell>
          <cell r="E2885" t="str">
            <v>Work Management Systems</v>
          </cell>
          <cell r="F2885" t="str">
            <v>NIS</v>
          </cell>
          <cell r="G2885" t="str">
            <v>Work Management Systems</v>
          </cell>
          <cell r="H2885" t="str">
            <v>120</v>
          </cell>
          <cell r="I2885" t="str">
            <v>IT</v>
          </cell>
        </row>
        <row r="2886">
          <cell r="A2886" t="str">
            <v>O&amp;M</v>
          </cell>
          <cell r="B2886" t="str">
            <v>Collins, Carol A</v>
          </cell>
          <cell r="C2886">
            <v>23245</v>
          </cell>
          <cell r="D2886" t="str">
            <v>23245</v>
          </cell>
          <cell r="E2886" t="str">
            <v>4K - Work Management</v>
          </cell>
          <cell r="F2886" t="str">
            <v>NIS</v>
          </cell>
          <cell r="G2886" t="str">
            <v>Work Management Systems</v>
          </cell>
          <cell r="H2886" t="str">
            <v>120</v>
          </cell>
          <cell r="I2886" t="str">
            <v>LT</v>
          </cell>
          <cell r="J2886">
            <v>668457.28</v>
          </cell>
          <cell r="M2886">
            <v>112.15</v>
          </cell>
        </row>
        <row r="2887">
          <cell r="A2887" t="str">
            <v>O&amp;M</v>
          </cell>
          <cell r="B2887" t="str">
            <v>Collins, Carol A</v>
          </cell>
          <cell r="C2887">
            <v>23245</v>
          </cell>
          <cell r="D2887" t="str">
            <v>23245</v>
          </cell>
          <cell r="E2887" t="str">
            <v>Work Management</v>
          </cell>
          <cell r="F2887" t="str">
            <v>NIS</v>
          </cell>
          <cell r="G2887" t="str">
            <v>Work Management Systems</v>
          </cell>
          <cell r="H2887" t="str">
            <v>120</v>
          </cell>
          <cell r="I2887" t="str">
            <v>LT</v>
          </cell>
          <cell r="K2887">
            <v>55994.06</v>
          </cell>
          <cell r="M2887">
            <v>1087943.27</v>
          </cell>
        </row>
        <row r="2888">
          <cell r="A2888" t="str">
            <v>O&amp;M</v>
          </cell>
          <cell r="B2888" t="str">
            <v>Collins, Carol A</v>
          </cell>
          <cell r="C2888">
            <v>23245</v>
          </cell>
          <cell r="D2888" t="str">
            <v>23245</v>
          </cell>
          <cell r="E2888" t="str">
            <v>Work Management Systems</v>
          </cell>
          <cell r="F2888" t="str">
            <v>NIS</v>
          </cell>
          <cell r="G2888" t="str">
            <v>Work Management Systems</v>
          </cell>
          <cell r="H2888" t="str">
            <v>120</v>
          </cell>
          <cell r="I2888" t="str">
            <v>LT</v>
          </cell>
          <cell r="L2888">
            <v>535.29</v>
          </cell>
          <cell r="M2888">
            <v>4881.74</v>
          </cell>
        </row>
        <row r="2889">
          <cell r="A2889" t="str">
            <v>O&amp;M</v>
          </cell>
          <cell r="B2889" t="str">
            <v>Collins, Carol A</v>
          </cell>
          <cell r="C2889">
            <v>23245</v>
          </cell>
          <cell r="D2889" t="str">
            <v>23245</v>
          </cell>
          <cell r="E2889" t="str">
            <v>4K - Work Management</v>
          </cell>
          <cell r="F2889" t="str">
            <v>NIS</v>
          </cell>
          <cell r="G2889" t="str">
            <v>Work Management Systems</v>
          </cell>
          <cell r="H2889" t="str">
            <v>120</v>
          </cell>
          <cell r="I2889" t="str">
            <v>OT</v>
          </cell>
          <cell r="J2889">
            <v>8419.1200000000008</v>
          </cell>
          <cell r="M2889">
            <v>117.32</v>
          </cell>
        </row>
        <row r="2890">
          <cell r="A2890" t="str">
            <v>O&amp;M</v>
          </cell>
          <cell r="B2890" t="str">
            <v>Collins, Carol A</v>
          </cell>
          <cell r="C2890">
            <v>23245</v>
          </cell>
          <cell r="D2890" t="str">
            <v>23245</v>
          </cell>
          <cell r="E2890" t="str">
            <v>Work Management</v>
          </cell>
          <cell r="F2890" t="str">
            <v>NIS</v>
          </cell>
          <cell r="G2890" t="str">
            <v>Work Management Systems</v>
          </cell>
          <cell r="H2890" t="str">
            <v>120</v>
          </cell>
          <cell r="I2890" t="str">
            <v>OT</v>
          </cell>
          <cell r="K2890">
            <v>3465.82</v>
          </cell>
          <cell r="M2890">
            <v>1574.03</v>
          </cell>
        </row>
        <row r="2891">
          <cell r="A2891" t="str">
            <v>O&amp;M</v>
          </cell>
          <cell r="B2891" t="str">
            <v>Collins, Carol A</v>
          </cell>
          <cell r="C2891">
            <v>23245</v>
          </cell>
          <cell r="D2891" t="str">
            <v>23245</v>
          </cell>
          <cell r="E2891" t="str">
            <v>4K - Work Management</v>
          </cell>
          <cell r="F2891" t="str">
            <v>NIS</v>
          </cell>
          <cell r="G2891" t="str">
            <v>Work Management Systems</v>
          </cell>
          <cell r="H2891" t="str">
            <v>120</v>
          </cell>
          <cell r="I2891" t="str">
            <v>TT</v>
          </cell>
          <cell r="J2891">
            <v>4632.2299999999996</v>
          </cell>
        </row>
        <row r="2892">
          <cell r="A2892" t="str">
            <v>O&amp;M</v>
          </cell>
          <cell r="B2892" t="str">
            <v>Collins, Carol A</v>
          </cell>
          <cell r="C2892">
            <v>23245</v>
          </cell>
          <cell r="D2892" t="str">
            <v>23245</v>
          </cell>
          <cell r="E2892" t="str">
            <v>Work Management</v>
          </cell>
          <cell r="F2892" t="str">
            <v>NIS</v>
          </cell>
          <cell r="G2892" t="str">
            <v>Work Management Systems</v>
          </cell>
          <cell r="H2892" t="str">
            <v>120</v>
          </cell>
          <cell r="I2892" t="str">
            <v>TT</v>
          </cell>
          <cell r="K2892">
            <v>3994.26</v>
          </cell>
        </row>
        <row r="2893">
          <cell r="A2893" t="str">
            <v>O&amp;M</v>
          </cell>
          <cell r="B2893" t="str">
            <v>Collins, Carol A</v>
          </cell>
          <cell r="C2893">
            <v>23250</v>
          </cell>
          <cell r="D2893" t="str">
            <v>23250</v>
          </cell>
          <cell r="E2893" t="str">
            <v>4L - SCADA Trouble Management</v>
          </cell>
          <cell r="F2893" t="str">
            <v>NIS</v>
          </cell>
          <cell r="G2893" t="str">
            <v>Electric and Gas SCADA</v>
          </cell>
          <cell r="H2893" t="str">
            <v>120</v>
          </cell>
          <cell r="I2893" t="str">
            <v>BT</v>
          </cell>
          <cell r="J2893">
            <v>212367.71</v>
          </cell>
          <cell r="M2893">
            <v>791722.6</v>
          </cell>
        </row>
        <row r="2894">
          <cell r="A2894" t="str">
            <v>O&amp;M</v>
          </cell>
          <cell r="B2894" t="str">
            <v>Collins, Carol A</v>
          </cell>
          <cell r="C2894">
            <v>23250</v>
          </cell>
          <cell r="D2894" t="str">
            <v>23250</v>
          </cell>
          <cell r="E2894" t="str">
            <v>SCADA</v>
          </cell>
          <cell r="F2894" t="str">
            <v>NIS</v>
          </cell>
          <cell r="G2894" t="str">
            <v>Electric and Gas SCADA</v>
          </cell>
          <cell r="H2894" t="str">
            <v>120</v>
          </cell>
          <cell r="I2894" t="str">
            <v>BT</v>
          </cell>
          <cell r="K2894">
            <v>17989.419999999998</v>
          </cell>
        </row>
        <row r="2895">
          <cell r="A2895" t="str">
            <v>O&amp;M</v>
          </cell>
          <cell r="B2895" t="str">
            <v>Collins, Carol A</v>
          </cell>
          <cell r="C2895">
            <v>23250</v>
          </cell>
          <cell r="D2895" t="str">
            <v>23250</v>
          </cell>
          <cell r="E2895" t="str">
            <v>4L - SCADA Trouble Management</v>
          </cell>
          <cell r="F2895" t="str">
            <v>NIS</v>
          </cell>
          <cell r="G2895" t="str">
            <v>Electric and Gas SCADA</v>
          </cell>
          <cell r="H2895" t="str">
            <v>120</v>
          </cell>
          <cell r="I2895" t="str">
            <v>IT</v>
          </cell>
          <cell r="J2895">
            <v>155518.96</v>
          </cell>
        </row>
        <row r="2896">
          <cell r="A2896" t="str">
            <v>O&amp;M</v>
          </cell>
          <cell r="B2896" t="str">
            <v>Collins, Carol A</v>
          </cell>
          <cell r="C2896">
            <v>23250</v>
          </cell>
          <cell r="D2896" t="str">
            <v>23250</v>
          </cell>
          <cell r="E2896" t="str">
            <v>Electric &amp; Gas SCADA</v>
          </cell>
          <cell r="F2896" t="str">
            <v>NIS</v>
          </cell>
          <cell r="G2896" t="str">
            <v>Electric and Gas SCADA</v>
          </cell>
          <cell r="H2896" t="str">
            <v>120</v>
          </cell>
          <cell r="I2896" t="str">
            <v>IT</v>
          </cell>
          <cell r="L2896">
            <v>100627.38</v>
          </cell>
        </row>
        <row r="2897">
          <cell r="A2897" t="str">
            <v>O&amp;M</v>
          </cell>
          <cell r="B2897" t="str">
            <v>Collins, Carol A</v>
          </cell>
          <cell r="C2897">
            <v>23250</v>
          </cell>
          <cell r="D2897" t="str">
            <v>23250</v>
          </cell>
          <cell r="E2897" t="str">
            <v>SCADA</v>
          </cell>
          <cell r="F2897" t="str">
            <v>NIS</v>
          </cell>
          <cell r="G2897" t="str">
            <v>Electric and Gas SCADA</v>
          </cell>
          <cell r="H2897" t="str">
            <v>120</v>
          </cell>
          <cell r="I2897" t="str">
            <v>IT</v>
          </cell>
          <cell r="K2897">
            <v>-1800.98</v>
          </cell>
          <cell r="M2897">
            <v>179291.51999999999</v>
          </cell>
        </row>
        <row r="2898">
          <cell r="A2898" t="str">
            <v>O&amp;M</v>
          </cell>
          <cell r="B2898" t="str">
            <v>Collins, Carol A</v>
          </cell>
          <cell r="C2898">
            <v>23250</v>
          </cell>
          <cell r="D2898" t="str">
            <v>23250</v>
          </cell>
          <cell r="E2898" t="str">
            <v>4L - SCADA Trouble Management</v>
          </cell>
          <cell r="F2898" t="str">
            <v>NIS</v>
          </cell>
          <cell r="G2898" t="str">
            <v>Electric and Gas SCADA</v>
          </cell>
          <cell r="H2898" t="str">
            <v>120</v>
          </cell>
          <cell r="I2898" t="str">
            <v>LT</v>
          </cell>
          <cell r="J2898">
            <v>669449.63</v>
          </cell>
        </row>
        <row r="2899">
          <cell r="A2899" t="str">
            <v>O&amp;M</v>
          </cell>
          <cell r="B2899" t="str">
            <v>Collins, Carol A</v>
          </cell>
          <cell r="C2899">
            <v>23250</v>
          </cell>
          <cell r="D2899" t="str">
            <v>23250</v>
          </cell>
          <cell r="E2899" t="str">
            <v>Electric &amp; Gas SCADA</v>
          </cell>
          <cell r="F2899" t="str">
            <v>NIS</v>
          </cell>
          <cell r="G2899" t="str">
            <v>Electric and Gas SCADA</v>
          </cell>
          <cell r="H2899" t="str">
            <v>120</v>
          </cell>
          <cell r="I2899" t="str">
            <v>LT</v>
          </cell>
        </row>
        <row r="2900">
          <cell r="A2900" t="str">
            <v>O&amp;M</v>
          </cell>
          <cell r="B2900" t="str">
            <v>Collins, Carol A</v>
          </cell>
          <cell r="C2900">
            <v>23250</v>
          </cell>
          <cell r="D2900" t="str">
            <v>23250</v>
          </cell>
          <cell r="E2900" t="str">
            <v>SCADA</v>
          </cell>
          <cell r="F2900" t="str">
            <v>NIS</v>
          </cell>
          <cell r="G2900" t="str">
            <v>Electric and Gas SCADA</v>
          </cell>
          <cell r="H2900" t="str">
            <v>120</v>
          </cell>
          <cell r="I2900" t="str">
            <v>LT</v>
          </cell>
          <cell r="K2900">
            <v>56954.64</v>
          </cell>
          <cell r="M2900">
            <v>1451.64</v>
          </cell>
        </row>
        <row r="2901">
          <cell r="A2901" t="str">
            <v>O&amp;M</v>
          </cell>
          <cell r="B2901" t="str">
            <v>Collins, Carol A</v>
          </cell>
          <cell r="C2901">
            <v>23250</v>
          </cell>
          <cell r="D2901" t="str">
            <v>23250</v>
          </cell>
          <cell r="E2901" t="str">
            <v>4L - SCADA Trouble Management</v>
          </cell>
          <cell r="F2901" t="str">
            <v>NIS</v>
          </cell>
          <cell r="G2901" t="str">
            <v>Electric and Gas SCADA</v>
          </cell>
          <cell r="H2901" t="str">
            <v>120</v>
          </cell>
          <cell r="I2901" t="str">
            <v>OT</v>
          </cell>
          <cell r="J2901">
            <v>12245.02</v>
          </cell>
          <cell r="M2901">
            <v>160.72</v>
          </cell>
        </row>
        <row r="2902">
          <cell r="A2902" t="str">
            <v>O&amp;M</v>
          </cell>
          <cell r="B2902" t="str">
            <v>Collins, Carol A</v>
          </cell>
          <cell r="C2902">
            <v>23250</v>
          </cell>
          <cell r="D2902" t="str">
            <v>23250</v>
          </cell>
          <cell r="E2902" t="str">
            <v>SCADA</v>
          </cell>
          <cell r="F2902" t="str">
            <v>NIS</v>
          </cell>
          <cell r="G2902" t="str">
            <v>Electric and Gas SCADA</v>
          </cell>
          <cell r="H2902" t="str">
            <v>120</v>
          </cell>
          <cell r="I2902" t="str">
            <v>OT</v>
          </cell>
          <cell r="K2902">
            <v>2771.97</v>
          </cell>
          <cell r="M2902">
            <v>92.55</v>
          </cell>
        </row>
        <row r="2903">
          <cell r="A2903" t="str">
            <v>O&amp;M</v>
          </cell>
          <cell r="B2903" t="str">
            <v>Collins, Carol A</v>
          </cell>
          <cell r="C2903">
            <v>23250</v>
          </cell>
          <cell r="D2903" t="str">
            <v>23250</v>
          </cell>
          <cell r="E2903" t="str">
            <v>4L - SCADA Trouble Management</v>
          </cell>
          <cell r="F2903" t="str">
            <v>NIS</v>
          </cell>
          <cell r="G2903" t="str">
            <v>Electric and Gas SCADA</v>
          </cell>
          <cell r="H2903" t="str">
            <v>120</v>
          </cell>
          <cell r="I2903" t="str">
            <v>TT</v>
          </cell>
          <cell r="J2903">
            <v>3686.96</v>
          </cell>
        </row>
        <row r="2904">
          <cell r="A2904" t="str">
            <v>O&amp;M</v>
          </cell>
          <cell r="B2904" t="str">
            <v>Collins, Carol A</v>
          </cell>
          <cell r="C2904">
            <v>23250</v>
          </cell>
          <cell r="D2904" t="str">
            <v>23250</v>
          </cell>
          <cell r="E2904" t="str">
            <v>SCADA</v>
          </cell>
          <cell r="F2904" t="str">
            <v>NIS</v>
          </cell>
          <cell r="G2904" t="str">
            <v>Electric and Gas SCADA</v>
          </cell>
          <cell r="H2904" t="str">
            <v>120</v>
          </cell>
          <cell r="I2904" t="str">
            <v>TT</v>
          </cell>
          <cell r="K2904">
            <v>155.38</v>
          </cell>
        </row>
        <row r="2905">
          <cell r="A2905" t="str">
            <v>O&amp;M</v>
          </cell>
          <cell r="B2905" t="str">
            <v>Collins, Carol A</v>
          </cell>
          <cell r="C2905">
            <v>23255</v>
          </cell>
          <cell r="D2905" t="str">
            <v>23255</v>
          </cell>
          <cell r="E2905" t="str">
            <v>4P - GIS</v>
          </cell>
          <cell r="F2905" t="str">
            <v>NIS</v>
          </cell>
          <cell r="G2905" t="str">
            <v>Geospatial Info Systems</v>
          </cell>
          <cell r="H2905" t="str">
            <v>120</v>
          </cell>
          <cell r="I2905" t="str">
            <v>BT</v>
          </cell>
          <cell r="J2905">
            <v>121386.37</v>
          </cell>
          <cell r="M2905">
            <v>167893.13</v>
          </cell>
        </row>
        <row r="2906">
          <cell r="A2906" t="str">
            <v>O&amp;M</v>
          </cell>
          <cell r="B2906" t="str">
            <v>Collins, Carol A</v>
          </cell>
          <cell r="C2906">
            <v>23255</v>
          </cell>
          <cell r="D2906" t="str">
            <v>23255</v>
          </cell>
          <cell r="E2906" t="str">
            <v>GIS</v>
          </cell>
          <cell r="F2906" t="str">
            <v>NIS</v>
          </cell>
          <cell r="G2906" t="str">
            <v>Geospatial Info Systems</v>
          </cell>
          <cell r="H2906" t="str">
            <v>120</v>
          </cell>
          <cell r="I2906" t="str">
            <v>BT</v>
          </cell>
          <cell r="K2906">
            <v>12790</v>
          </cell>
          <cell r="L2906">
            <v>0.01</v>
          </cell>
        </row>
        <row r="2907">
          <cell r="A2907" t="str">
            <v>O&amp;M</v>
          </cell>
          <cell r="B2907" t="str">
            <v>Collins, Carol A</v>
          </cell>
          <cell r="C2907">
            <v>23255</v>
          </cell>
          <cell r="D2907" t="str">
            <v>23255</v>
          </cell>
          <cell r="E2907" t="str">
            <v>4P - GIS</v>
          </cell>
          <cell r="F2907" t="str">
            <v>NIS</v>
          </cell>
          <cell r="G2907" t="str">
            <v>Geospatial Info Systems</v>
          </cell>
          <cell r="H2907" t="str">
            <v>120</v>
          </cell>
          <cell r="I2907" t="str">
            <v>IT</v>
          </cell>
          <cell r="J2907">
            <v>3422.47</v>
          </cell>
          <cell r="M2907">
            <v>164.34</v>
          </cell>
        </row>
        <row r="2908">
          <cell r="A2908" t="str">
            <v>O&amp;M</v>
          </cell>
          <cell r="B2908" t="str">
            <v>Collins, Carol A</v>
          </cell>
          <cell r="C2908">
            <v>23255</v>
          </cell>
          <cell r="D2908" t="str">
            <v>23255</v>
          </cell>
          <cell r="E2908" t="str">
            <v>GIS</v>
          </cell>
          <cell r="F2908" t="str">
            <v>NIS</v>
          </cell>
          <cell r="G2908" t="str">
            <v>Geospatial Info Systems</v>
          </cell>
          <cell r="H2908" t="str">
            <v>120</v>
          </cell>
          <cell r="I2908" t="str">
            <v>IT</v>
          </cell>
          <cell r="K2908">
            <v>0</v>
          </cell>
          <cell r="L2908">
            <v>1619.55</v>
          </cell>
          <cell r="M2908">
            <v>245080.24</v>
          </cell>
        </row>
        <row r="2909">
          <cell r="A2909" t="str">
            <v>O&amp;M</v>
          </cell>
          <cell r="B2909" t="str">
            <v>Collins, Carol A</v>
          </cell>
          <cell r="C2909">
            <v>23255</v>
          </cell>
          <cell r="D2909" t="str">
            <v>23255</v>
          </cell>
          <cell r="E2909" t="str">
            <v>4P - GIS</v>
          </cell>
          <cell r="F2909" t="str">
            <v>NIS</v>
          </cell>
          <cell r="G2909" t="str">
            <v>Geospatial Info Systems</v>
          </cell>
          <cell r="H2909" t="str">
            <v>120</v>
          </cell>
          <cell r="I2909" t="str">
            <v>LT</v>
          </cell>
          <cell r="J2909">
            <v>352323.97</v>
          </cell>
        </row>
        <row r="2910">
          <cell r="A2910" t="str">
            <v>O&amp;M</v>
          </cell>
          <cell r="B2910" t="str">
            <v>Collins, Carol A</v>
          </cell>
          <cell r="C2910">
            <v>23255</v>
          </cell>
          <cell r="D2910" t="str">
            <v>23255</v>
          </cell>
          <cell r="E2910" t="str">
            <v>GIS</v>
          </cell>
          <cell r="F2910" t="str">
            <v>NIS</v>
          </cell>
          <cell r="G2910" t="str">
            <v>Geospatial Info Systems</v>
          </cell>
          <cell r="H2910" t="str">
            <v>120</v>
          </cell>
          <cell r="I2910" t="str">
            <v>LT</v>
          </cell>
          <cell r="K2910">
            <v>36624.019999999997</v>
          </cell>
          <cell r="L2910">
            <v>-54.38</v>
          </cell>
          <cell r="M2910">
            <v>4087.75</v>
          </cell>
        </row>
        <row r="2911">
          <cell r="A2911" t="str">
            <v>O&amp;M</v>
          </cell>
          <cell r="B2911" t="str">
            <v>Collins, Carol A</v>
          </cell>
          <cell r="C2911">
            <v>23255</v>
          </cell>
          <cell r="D2911" t="str">
            <v>23255</v>
          </cell>
          <cell r="E2911" t="str">
            <v>4P - GIS</v>
          </cell>
          <cell r="F2911" t="str">
            <v>NIS</v>
          </cell>
          <cell r="G2911" t="str">
            <v>Geospatial Info Systems</v>
          </cell>
          <cell r="H2911" t="str">
            <v>120</v>
          </cell>
          <cell r="I2911" t="str">
            <v>OT</v>
          </cell>
          <cell r="J2911">
            <v>60953.42</v>
          </cell>
          <cell r="M2911">
            <v>133264</v>
          </cell>
        </row>
        <row r="2912">
          <cell r="A2912" t="str">
            <v>O&amp;M</v>
          </cell>
          <cell r="B2912" t="str">
            <v>Collins, Carol A</v>
          </cell>
          <cell r="C2912">
            <v>23255</v>
          </cell>
          <cell r="D2912" t="str">
            <v>23255</v>
          </cell>
          <cell r="E2912" t="str">
            <v>GIS</v>
          </cell>
          <cell r="F2912" t="str">
            <v>NIS</v>
          </cell>
          <cell r="G2912" t="str">
            <v>Geospatial Info Systems</v>
          </cell>
          <cell r="H2912" t="str">
            <v>120</v>
          </cell>
          <cell r="I2912" t="str">
            <v>OT</v>
          </cell>
          <cell r="K2912">
            <v>2043.39</v>
          </cell>
        </row>
        <row r="2913">
          <cell r="A2913" t="str">
            <v>O&amp;M</v>
          </cell>
          <cell r="B2913" t="str">
            <v>Collins, Carol A</v>
          </cell>
          <cell r="C2913">
            <v>23255</v>
          </cell>
          <cell r="D2913" t="str">
            <v>23255</v>
          </cell>
          <cell r="E2913" t="str">
            <v>4P - GIS</v>
          </cell>
          <cell r="F2913" t="str">
            <v>NIS</v>
          </cell>
          <cell r="G2913" t="str">
            <v>Geospatial Info Systems</v>
          </cell>
          <cell r="H2913" t="str">
            <v>120</v>
          </cell>
          <cell r="I2913" t="str">
            <v>TT</v>
          </cell>
          <cell r="J2913">
            <v>29061.91</v>
          </cell>
        </row>
        <row r="2914">
          <cell r="A2914" t="str">
            <v>O&amp;M</v>
          </cell>
          <cell r="B2914" t="str">
            <v>Collins, Carol A</v>
          </cell>
          <cell r="C2914">
            <v>23255</v>
          </cell>
          <cell r="D2914" t="str">
            <v>23255</v>
          </cell>
          <cell r="E2914" t="str">
            <v>GIS</v>
          </cell>
          <cell r="F2914" t="str">
            <v>NIS</v>
          </cell>
          <cell r="G2914" t="str">
            <v>Geospatial Info Systems</v>
          </cell>
          <cell r="H2914" t="str">
            <v>120</v>
          </cell>
          <cell r="I2914" t="str">
            <v>TT</v>
          </cell>
          <cell r="K2914">
            <v>10740.15</v>
          </cell>
        </row>
        <row r="2915">
          <cell r="A2915" t="str">
            <v>O&amp;M</v>
          </cell>
          <cell r="B2915" t="str">
            <v>Collins, Carol A</v>
          </cell>
          <cell r="C2915">
            <v>23260</v>
          </cell>
          <cell r="D2915" t="str">
            <v>23260</v>
          </cell>
          <cell r="E2915" t="str">
            <v>4Q - APPLICATIONS SUPPORT</v>
          </cell>
          <cell r="F2915" t="str">
            <v>NIS</v>
          </cell>
          <cell r="G2915" t="str">
            <v>Dispatch &amp; Restoration Systems</v>
          </cell>
          <cell r="H2915" t="str">
            <v>120</v>
          </cell>
          <cell r="I2915" t="str">
            <v>BT</v>
          </cell>
          <cell r="J2915">
            <v>0.2</v>
          </cell>
        </row>
        <row r="2916">
          <cell r="A2916" t="str">
            <v>O&amp;M</v>
          </cell>
          <cell r="B2916" t="str">
            <v>Collins, Carol A</v>
          </cell>
          <cell r="C2916">
            <v>23260</v>
          </cell>
          <cell r="D2916" t="str">
            <v>23260</v>
          </cell>
          <cell r="E2916" t="str">
            <v>Dispatch &amp; Restoration</v>
          </cell>
          <cell r="F2916" t="str">
            <v>NIS</v>
          </cell>
          <cell r="G2916" t="str">
            <v>Dispatch &amp; Restoration Systems</v>
          </cell>
          <cell r="H2916" t="str">
            <v>120</v>
          </cell>
          <cell r="I2916" t="str">
            <v>BT</v>
          </cell>
        </row>
        <row r="2917">
          <cell r="A2917" t="str">
            <v>O&amp;M</v>
          </cell>
          <cell r="B2917" t="str">
            <v>Collins, Carol A</v>
          </cell>
          <cell r="C2917">
            <v>23260</v>
          </cell>
          <cell r="D2917" t="str">
            <v>23260</v>
          </cell>
          <cell r="E2917" t="str">
            <v>Trouble</v>
          </cell>
          <cell r="F2917" t="str">
            <v>NIS</v>
          </cell>
          <cell r="G2917" t="str">
            <v>Dispatch &amp; Restoration Systems</v>
          </cell>
          <cell r="H2917" t="str">
            <v>120</v>
          </cell>
          <cell r="I2917" t="str">
            <v>BT</v>
          </cell>
          <cell r="K2917">
            <v>1053.1300000000001</v>
          </cell>
        </row>
        <row r="2918">
          <cell r="A2918" t="str">
            <v>O&amp;M</v>
          </cell>
          <cell r="B2918" t="str">
            <v>Collins, Carol A</v>
          </cell>
          <cell r="C2918">
            <v>23260</v>
          </cell>
          <cell r="D2918" t="str">
            <v>23260</v>
          </cell>
          <cell r="E2918" t="str">
            <v>4Q - APPLICATIONS SUPPORT</v>
          </cell>
          <cell r="F2918" t="str">
            <v>NIS</v>
          </cell>
          <cell r="G2918" t="str">
            <v>Dispatch &amp; Restoration Systems</v>
          </cell>
          <cell r="H2918" t="str">
            <v>120</v>
          </cell>
          <cell r="I2918" t="str">
            <v>IT</v>
          </cell>
          <cell r="J2918">
            <v>12662.83</v>
          </cell>
          <cell r="M2918">
            <v>195549.1</v>
          </cell>
        </row>
        <row r="2919">
          <cell r="A2919" t="str">
            <v>O&amp;M</v>
          </cell>
          <cell r="B2919" t="str">
            <v>Collins, Carol A</v>
          </cell>
          <cell r="C2919">
            <v>23260</v>
          </cell>
          <cell r="D2919" t="str">
            <v>23260</v>
          </cell>
          <cell r="E2919" t="str">
            <v>Dispatch &amp; Restoration</v>
          </cell>
          <cell r="F2919" t="str">
            <v>NIS</v>
          </cell>
          <cell r="G2919" t="str">
            <v>Dispatch &amp; Restoration Systems</v>
          </cell>
          <cell r="H2919" t="str">
            <v>120</v>
          </cell>
          <cell r="I2919" t="str">
            <v>IT</v>
          </cell>
          <cell r="L2919">
            <v>5909.46</v>
          </cell>
          <cell r="M2919">
            <v>12397.74</v>
          </cell>
        </row>
        <row r="2920">
          <cell r="A2920" t="str">
            <v>O&amp;M</v>
          </cell>
          <cell r="B2920" t="str">
            <v>Collins, Carol A</v>
          </cell>
          <cell r="C2920">
            <v>23260</v>
          </cell>
          <cell r="D2920" t="str">
            <v>23260</v>
          </cell>
          <cell r="E2920" t="str">
            <v>Trouble</v>
          </cell>
          <cell r="F2920" t="str">
            <v>NIS</v>
          </cell>
          <cell r="G2920" t="str">
            <v>Dispatch &amp; Restoration Systems</v>
          </cell>
          <cell r="H2920" t="str">
            <v>120</v>
          </cell>
          <cell r="I2920" t="str">
            <v>IT</v>
          </cell>
          <cell r="K2920">
            <v>13856.21</v>
          </cell>
          <cell r="M2920">
            <v>268692.3</v>
          </cell>
        </row>
        <row r="2921">
          <cell r="A2921" t="str">
            <v>O&amp;M</v>
          </cell>
          <cell r="B2921" t="str">
            <v>Collins, Carol A</v>
          </cell>
          <cell r="C2921">
            <v>23260</v>
          </cell>
          <cell r="D2921" t="str">
            <v>23260</v>
          </cell>
          <cell r="E2921" t="str">
            <v>4Q - APPLICATIONS SUPPORT</v>
          </cell>
          <cell r="F2921" t="str">
            <v>NIS</v>
          </cell>
          <cell r="G2921" t="str">
            <v>Dispatch &amp; Restoration Systems</v>
          </cell>
          <cell r="H2921" t="str">
            <v>120</v>
          </cell>
          <cell r="I2921" t="str">
            <v>LT</v>
          </cell>
          <cell r="J2921">
            <v>-430.12</v>
          </cell>
          <cell r="M2921">
            <v>1449.22</v>
          </cell>
        </row>
        <row r="2922">
          <cell r="A2922" t="str">
            <v>O&amp;M</v>
          </cell>
          <cell r="B2922" t="str">
            <v>Collins, Carol A</v>
          </cell>
          <cell r="C2922">
            <v>23260</v>
          </cell>
          <cell r="D2922" t="str">
            <v>23260</v>
          </cell>
          <cell r="E2922" t="str">
            <v>Dispatch &amp; Restoration</v>
          </cell>
          <cell r="F2922" t="str">
            <v>NIS</v>
          </cell>
          <cell r="G2922" t="str">
            <v>Dispatch &amp; Restoration Systems</v>
          </cell>
          <cell r="H2922" t="str">
            <v>120</v>
          </cell>
          <cell r="I2922" t="str">
            <v>LT</v>
          </cell>
          <cell r="L2922">
            <v>743.06</v>
          </cell>
        </row>
        <row r="2923">
          <cell r="A2923" t="str">
            <v>O&amp;M</v>
          </cell>
          <cell r="B2923" t="str">
            <v>Collins, Carol A</v>
          </cell>
          <cell r="C2923">
            <v>23260</v>
          </cell>
          <cell r="D2923" t="str">
            <v>23260</v>
          </cell>
          <cell r="E2923" t="str">
            <v>Trouble</v>
          </cell>
          <cell r="F2923" t="str">
            <v>NIS</v>
          </cell>
          <cell r="G2923" t="str">
            <v>Dispatch &amp; Restoration Systems</v>
          </cell>
          <cell r="H2923" t="str">
            <v>120</v>
          </cell>
          <cell r="I2923" t="str">
            <v>LT</v>
          </cell>
          <cell r="K2923">
            <v>2307.54</v>
          </cell>
        </row>
        <row r="2924">
          <cell r="A2924" t="str">
            <v>O&amp;M</v>
          </cell>
          <cell r="B2924" t="str">
            <v>Collins, Carol A</v>
          </cell>
          <cell r="C2924">
            <v>23260</v>
          </cell>
          <cell r="D2924" t="str">
            <v>23260</v>
          </cell>
          <cell r="E2924" t="str">
            <v>4Q - APPLICATIONS SUPPORT</v>
          </cell>
          <cell r="F2924" t="str">
            <v>NIS</v>
          </cell>
          <cell r="G2924" t="str">
            <v>Dispatch &amp; Restoration Systems</v>
          </cell>
          <cell r="H2924" t="str">
            <v>120</v>
          </cell>
          <cell r="I2924" t="str">
            <v>OT</v>
          </cell>
          <cell r="J2924">
            <v>0</v>
          </cell>
          <cell r="M2924">
            <v>3499.69</v>
          </cell>
        </row>
        <row r="2925">
          <cell r="A2925" t="str">
            <v>O&amp;M</v>
          </cell>
          <cell r="B2925" t="str">
            <v>Collins, Carol A</v>
          </cell>
          <cell r="C2925">
            <v>23260</v>
          </cell>
          <cell r="D2925" t="str">
            <v>23260</v>
          </cell>
          <cell r="E2925" t="str">
            <v>Dispatch &amp; Restoration</v>
          </cell>
          <cell r="F2925" t="str">
            <v>NIS</v>
          </cell>
          <cell r="G2925" t="str">
            <v>Dispatch &amp; Restoration Systems</v>
          </cell>
          <cell r="H2925" t="str">
            <v>120</v>
          </cell>
          <cell r="I2925" t="str">
            <v>OT</v>
          </cell>
          <cell r="L2925">
            <v>0</v>
          </cell>
        </row>
        <row r="2926">
          <cell r="A2926" t="str">
            <v>O&amp;M</v>
          </cell>
          <cell r="B2926" t="str">
            <v>Collins, Carol A</v>
          </cell>
          <cell r="C2926">
            <v>23260</v>
          </cell>
          <cell r="D2926" t="str">
            <v>23260</v>
          </cell>
          <cell r="E2926" t="str">
            <v>Trouble</v>
          </cell>
          <cell r="F2926" t="str">
            <v>NIS</v>
          </cell>
          <cell r="G2926" t="str">
            <v>Dispatch &amp; Restoration Systems</v>
          </cell>
          <cell r="H2926" t="str">
            <v>120</v>
          </cell>
          <cell r="I2926" t="str">
            <v>OT</v>
          </cell>
          <cell r="K2926">
            <v>1090.8399999999999</v>
          </cell>
        </row>
        <row r="2927">
          <cell r="A2927" t="str">
            <v>O&amp;M</v>
          </cell>
          <cell r="B2927" t="str">
            <v>Collins, Carol A</v>
          </cell>
          <cell r="C2927">
            <v>23260</v>
          </cell>
          <cell r="D2927" t="str">
            <v>23260</v>
          </cell>
          <cell r="E2927" t="str">
            <v>4Q - APPLICATIONS SUPPORT</v>
          </cell>
          <cell r="F2927" t="str">
            <v>NIS</v>
          </cell>
          <cell r="G2927" t="str">
            <v>Dispatch &amp; Restoration Systems</v>
          </cell>
          <cell r="H2927" t="str">
            <v>120</v>
          </cell>
          <cell r="I2927" t="str">
            <v>TT</v>
          </cell>
          <cell r="J2927">
            <v>430.8</v>
          </cell>
        </row>
        <row r="2928">
          <cell r="A2928" t="str">
            <v>O&amp;M</v>
          </cell>
          <cell r="B2928" t="str">
            <v>OLD NIS Cost Area</v>
          </cell>
          <cell r="C2928">
            <v>23265</v>
          </cell>
          <cell r="D2928" t="str">
            <v>23265</v>
          </cell>
          <cell r="E2928" t="str">
            <v>4R - Supply Chain</v>
          </cell>
          <cell r="F2928" t="str">
            <v>NIS</v>
          </cell>
          <cell r="G2928" t="str">
            <v>OLD NIS Cost Area</v>
          </cell>
          <cell r="H2928" t="str">
            <v>120</v>
          </cell>
          <cell r="I2928" t="str">
            <v>BT</v>
          </cell>
          <cell r="J2928">
            <v>131487.64000000001</v>
          </cell>
          <cell r="M2928">
            <v>0</v>
          </cell>
        </row>
        <row r="2929">
          <cell r="A2929" t="str">
            <v>O&amp;M</v>
          </cell>
          <cell r="B2929" t="str">
            <v>OLD NIS Cost Area</v>
          </cell>
          <cell r="C2929">
            <v>23265</v>
          </cell>
          <cell r="D2929" t="str">
            <v>23265</v>
          </cell>
          <cell r="E2929" t="str">
            <v>Supply Chain</v>
          </cell>
          <cell r="F2929" t="str">
            <v>NIS</v>
          </cell>
          <cell r="G2929" t="str">
            <v>OLD NIS Cost Area</v>
          </cell>
          <cell r="H2929" t="str">
            <v>120</v>
          </cell>
          <cell r="I2929" t="str">
            <v>BT</v>
          </cell>
          <cell r="K2929">
            <v>6373.66</v>
          </cell>
        </row>
        <row r="2930">
          <cell r="A2930" t="str">
            <v>O&amp;M</v>
          </cell>
          <cell r="B2930" t="str">
            <v>OLD NIS Cost Area</v>
          </cell>
          <cell r="C2930">
            <v>23265</v>
          </cell>
          <cell r="D2930" t="str">
            <v>23265</v>
          </cell>
          <cell r="E2930" t="str">
            <v>4R - Supply Chain</v>
          </cell>
          <cell r="F2930" t="str">
            <v>NIS</v>
          </cell>
          <cell r="G2930" t="str">
            <v>OLD NIS Cost Area</v>
          </cell>
          <cell r="H2930" t="str">
            <v>120</v>
          </cell>
          <cell r="I2930" t="str">
            <v>IT</v>
          </cell>
          <cell r="J2930">
            <v>87133.61</v>
          </cell>
          <cell r="M2930">
            <v>21510.21</v>
          </cell>
        </row>
        <row r="2931">
          <cell r="A2931" t="str">
            <v>O&amp;M</v>
          </cell>
          <cell r="B2931" t="str">
            <v>OLD NIS Cost Area</v>
          </cell>
          <cell r="C2931">
            <v>23265</v>
          </cell>
          <cell r="D2931" t="str">
            <v>23265</v>
          </cell>
          <cell r="E2931" t="str">
            <v>Supply Chain</v>
          </cell>
          <cell r="F2931" t="str">
            <v>NIS</v>
          </cell>
          <cell r="G2931" t="str">
            <v>OLD NIS Cost Area</v>
          </cell>
          <cell r="H2931" t="str">
            <v>120</v>
          </cell>
          <cell r="I2931" t="str">
            <v>IT</v>
          </cell>
          <cell r="K2931">
            <v>433.16</v>
          </cell>
          <cell r="M2931">
            <v>21.42</v>
          </cell>
        </row>
        <row r="2932">
          <cell r="A2932" t="str">
            <v>O&amp;M</v>
          </cell>
          <cell r="B2932" t="str">
            <v>OLD NIS Cost Area</v>
          </cell>
          <cell r="C2932">
            <v>23265</v>
          </cell>
          <cell r="D2932" t="str">
            <v>23265</v>
          </cell>
          <cell r="E2932" t="str">
            <v>4R - Supply Chain</v>
          </cell>
          <cell r="F2932" t="str">
            <v>NIS</v>
          </cell>
          <cell r="G2932" t="str">
            <v>OLD NIS Cost Area</v>
          </cell>
          <cell r="H2932" t="str">
            <v>120</v>
          </cell>
          <cell r="I2932" t="str">
            <v>LT</v>
          </cell>
          <cell r="J2932">
            <v>445165.53</v>
          </cell>
        </row>
        <row r="2933">
          <cell r="A2933" t="str">
            <v>O&amp;M</v>
          </cell>
          <cell r="B2933" t="str">
            <v>OLD NIS Cost Area</v>
          </cell>
          <cell r="C2933">
            <v>23265</v>
          </cell>
          <cell r="D2933" t="str">
            <v>23265</v>
          </cell>
          <cell r="E2933" t="str">
            <v>Supply Chain</v>
          </cell>
          <cell r="F2933" t="str">
            <v>NIS</v>
          </cell>
          <cell r="G2933" t="str">
            <v>OLD NIS Cost Area</v>
          </cell>
          <cell r="H2933" t="str">
            <v>120</v>
          </cell>
          <cell r="I2933" t="str">
            <v>LT</v>
          </cell>
          <cell r="K2933">
            <v>33250.32</v>
          </cell>
        </row>
        <row r="2934">
          <cell r="A2934" t="str">
            <v>O&amp;M</v>
          </cell>
          <cell r="B2934" t="str">
            <v>OLD NIS Cost Area</v>
          </cell>
          <cell r="C2934">
            <v>23265</v>
          </cell>
          <cell r="D2934" t="str">
            <v>23265</v>
          </cell>
          <cell r="E2934" t="str">
            <v>4R - Supply Chain</v>
          </cell>
          <cell r="F2934" t="str">
            <v>NIS</v>
          </cell>
          <cell r="G2934" t="str">
            <v>OLD NIS Cost Area</v>
          </cell>
          <cell r="H2934" t="str">
            <v>120</v>
          </cell>
          <cell r="I2934" t="str">
            <v>OT</v>
          </cell>
          <cell r="J2934">
            <v>15600.94</v>
          </cell>
        </row>
        <row r="2935">
          <cell r="A2935" t="str">
            <v>O&amp;M</v>
          </cell>
          <cell r="B2935" t="str">
            <v>OLD NIS Cost Area</v>
          </cell>
          <cell r="C2935">
            <v>23265</v>
          </cell>
          <cell r="D2935" t="str">
            <v>23265</v>
          </cell>
          <cell r="E2935" t="str">
            <v>Supply Chain</v>
          </cell>
          <cell r="F2935" t="str">
            <v>NIS</v>
          </cell>
          <cell r="G2935" t="str">
            <v>OLD NIS Cost Area</v>
          </cell>
          <cell r="H2935" t="str">
            <v>120</v>
          </cell>
          <cell r="I2935" t="str">
            <v>OT</v>
          </cell>
          <cell r="K2935">
            <v>739.85</v>
          </cell>
        </row>
        <row r="2936">
          <cell r="A2936" t="str">
            <v>O&amp;M</v>
          </cell>
          <cell r="B2936" t="str">
            <v>OLD NIS Cost Area</v>
          </cell>
          <cell r="C2936">
            <v>23265</v>
          </cell>
          <cell r="D2936" t="str">
            <v>23265</v>
          </cell>
          <cell r="E2936" t="str">
            <v>4R - Supply Chain</v>
          </cell>
          <cell r="F2936" t="str">
            <v>NIS</v>
          </cell>
          <cell r="G2936" t="str">
            <v>OLD NIS Cost Area</v>
          </cell>
          <cell r="H2936" t="str">
            <v>120</v>
          </cell>
          <cell r="I2936" t="str">
            <v>TT</v>
          </cell>
          <cell r="J2936">
            <v>708.5</v>
          </cell>
        </row>
        <row r="2937">
          <cell r="A2937" t="str">
            <v>O&amp;M</v>
          </cell>
          <cell r="B2937" t="str">
            <v>Bergen, John G</v>
          </cell>
          <cell r="C2937">
            <v>23270</v>
          </cell>
          <cell r="D2937" t="str">
            <v>23270</v>
          </cell>
          <cell r="E2937" t="str">
            <v>Application Enhancement &amp; Maintenance</v>
          </cell>
          <cell r="F2937" t="str">
            <v>NIS</v>
          </cell>
          <cell r="G2937" t="str">
            <v>NIS Process Development &amp; Communications Coordination</v>
          </cell>
          <cell r="H2937" t="str">
            <v>120</v>
          </cell>
          <cell r="I2937" t="str">
            <v>BT</v>
          </cell>
          <cell r="K2937">
            <v>3869</v>
          </cell>
        </row>
        <row r="2938">
          <cell r="A2938" t="str">
            <v>O&amp;M</v>
          </cell>
          <cell r="B2938" t="str">
            <v>Bergen, John G</v>
          </cell>
          <cell r="C2938">
            <v>23270</v>
          </cell>
          <cell r="D2938" t="str">
            <v>23270</v>
          </cell>
          <cell r="E2938" t="str">
            <v>M5 - BUSINESS APPLICATIONS</v>
          </cell>
          <cell r="F2938" t="str">
            <v>NIS</v>
          </cell>
          <cell r="G2938" t="str">
            <v>NIS Process Development &amp; Communications Coordination</v>
          </cell>
          <cell r="H2938" t="str">
            <v>120</v>
          </cell>
          <cell r="I2938" t="str">
            <v>BT</v>
          </cell>
          <cell r="J2938">
            <v>47172.7</v>
          </cell>
        </row>
        <row r="2939">
          <cell r="A2939" t="str">
            <v>O&amp;M</v>
          </cell>
          <cell r="B2939" t="str">
            <v>Bergen, John G</v>
          </cell>
          <cell r="C2939">
            <v>23270</v>
          </cell>
          <cell r="D2939" t="str">
            <v>23270</v>
          </cell>
          <cell r="E2939" t="str">
            <v>Application Enhancement &amp; Maintenance</v>
          </cell>
          <cell r="F2939" t="str">
            <v>NIS</v>
          </cell>
          <cell r="G2939" t="str">
            <v>NIS Process Development &amp; Communications Coordination</v>
          </cell>
          <cell r="H2939" t="str">
            <v>120</v>
          </cell>
          <cell r="I2939" t="str">
            <v>IT</v>
          </cell>
          <cell r="K2939">
            <v>16202.58</v>
          </cell>
        </row>
        <row r="2940">
          <cell r="A2940" t="str">
            <v>O&amp;M</v>
          </cell>
          <cell r="B2940" t="str">
            <v>Bergen, John G</v>
          </cell>
          <cell r="C2940">
            <v>23270</v>
          </cell>
          <cell r="D2940" t="str">
            <v>23270</v>
          </cell>
          <cell r="E2940" t="str">
            <v>M5 - BUSINESS APPLICATIONS</v>
          </cell>
          <cell r="F2940" t="str">
            <v>NIS</v>
          </cell>
          <cell r="G2940" t="str">
            <v>NIS Process Development &amp; Communications Coordination</v>
          </cell>
          <cell r="H2940" t="str">
            <v>120</v>
          </cell>
          <cell r="I2940" t="str">
            <v>IT</v>
          </cell>
          <cell r="J2940">
            <v>53249.53</v>
          </cell>
        </row>
        <row r="2941">
          <cell r="A2941" t="str">
            <v>O&amp;M</v>
          </cell>
          <cell r="B2941" t="str">
            <v>Bergen, John G</v>
          </cell>
          <cell r="C2941">
            <v>23270</v>
          </cell>
          <cell r="D2941" t="str">
            <v>23270</v>
          </cell>
          <cell r="E2941" t="str">
            <v>NIS Process Development</v>
          </cell>
          <cell r="F2941" t="str">
            <v>NIS</v>
          </cell>
          <cell r="G2941" t="str">
            <v>NIS Process Development &amp; Communications Coordination</v>
          </cell>
          <cell r="H2941" t="str">
            <v>120</v>
          </cell>
          <cell r="I2941" t="str">
            <v>IT</v>
          </cell>
          <cell r="L2941">
            <v>0</v>
          </cell>
        </row>
        <row r="2942">
          <cell r="A2942" t="str">
            <v>O&amp;M</v>
          </cell>
          <cell r="B2942" t="str">
            <v>Bergen, John G</v>
          </cell>
          <cell r="C2942">
            <v>23270</v>
          </cell>
          <cell r="D2942" t="str">
            <v>23270</v>
          </cell>
          <cell r="E2942" t="str">
            <v>Application Enhancement &amp; Maintenance</v>
          </cell>
          <cell r="F2942" t="str">
            <v>NIS</v>
          </cell>
          <cell r="G2942" t="str">
            <v>NIS Process Development &amp; Communications Coordination</v>
          </cell>
          <cell r="H2942" t="str">
            <v>120</v>
          </cell>
          <cell r="I2942" t="str">
            <v>LT</v>
          </cell>
          <cell r="K2942">
            <v>11362.16</v>
          </cell>
        </row>
        <row r="2943">
          <cell r="A2943" t="str">
            <v>O&amp;M</v>
          </cell>
          <cell r="B2943" t="str">
            <v>Bergen, John G</v>
          </cell>
          <cell r="C2943">
            <v>23270</v>
          </cell>
          <cell r="D2943" t="str">
            <v>23270</v>
          </cell>
          <cell r="E2943" t="str">
            <v>M5 - BUSINESS APPLICATIONS</v>
          </cell>
          <cell r="F2943" t="str">
            <v>NIS</v>
          </cell>
          <cell r="G2943" t="str">
            <v>NIS Process Development &amp; Communications Coordination</v>
          </cell>
          <cell r="H2943" t="str">
            <v>120</v>
          </cell>
          <cell r="I2943" t="str">
            <v>LT</v>
          </cell>
          <cell r="J2943">
            <v>148446.43</v>
          </cell>
          <cell r="M2943">
            <v>106.45</v>
          </cell>
        </row>
        <row r="2944">
          <cell r="A2944" t="str">
            <v>O&amp;M</v>
          </cell>
          <cell r="B2944" t="str">
            <v>Bergen, John G</v>
          </cell>
          <cell r="C2944">
            <v>23270</v>
          </cell>
          <cell r="D2944" t="str">
            <v>23270</v>
          </cell>
          <cell r="E2944" t="str">
            <v>Application Enhancement &amp; Maintenance</v>
          </cell>
          <cell r="F2944" t="str">
            <v>NIS</v>
          </cell>
          <cell r="G2944" t="str">
            <v>NIS Process Development &amp; Communications Coordination</v>
          </cell>
          <cell r="H2944" t="str">
            <v>120</v>
          </cell>
          <cell r="I2944" t="str">
            <v>OT</v>
          </cell>
          <cell r="K2944">
            <v>1120.76</v>
          </cell>
        </row>
        <row r="2945">
          <cell r="A2945" t="str">
            <v>O&amp;M</v>
          </cell>
          <cell r="B2945" t="str">
            <v>Bergen, John G</v>
          </cell>
          <cell r="C2945">
            <v>23270</v>
          </cell>
          <cell r="D2945" t="str">
            <v>23270</v>
          </cell>
          <cell r="E2945" t="str">
            <v>M5 - BUSINESS APPLICATIONS</v>
          </cell>
          <cell r="F2945" t="str">
            <v>NIS</v>
          </cell>
          <cell r="G2945" t="str">
            <v>NIS Process Development &amp; Communications Coordination</v>
          </cell>
          <cell r="H2945" t="str">
            <v>120</v>
          </cell>
          <cell r="I2945" t="str">
            <v>OT</v>
          </cell>
          <cell r="J2945">
            <v>13124.16</v>
          </cell>
        </row>
        <row r="2946">
          <cell r="A2946" t="str">
            <v>O&amp;M</v>
          </cell>
          <cell r="B2946" t="str">
            <v>Bergen, John G</v>
          </cell>
          <cell r="C2946">
            <v>23270</v>
          </cell>
          <cell r="D2946" t="str">
            <v>23270</v>
          </cell>
          <cell r="E2946" t="str">
            <v>M5 - BUSINESS APPLICATIONS</v>
          </cell>
          <cell r="F2946" t="str">
            <v>NIS</v>
          </cell>
          <cell r="G2946" t="str">
            <v>NIS Process Development &amp; Communications Coordination</v>
          </cell>
          <cell r="H2946" t="str">
            <v>120</v>
          </cell>
          <cell r="I2946" t="str">
            <v>TT</v>
          </cell>
          <cell r="J2946">
            <v>1327.28</v>
          </cell>
          <cell r="M2946">
            <v>-47216.4</v>
          </cell>
        </row>
        <row r="2947">
          <cell r="A2947" t="str">
            <v>O&amp;M</v>
          </cell>
          <cell r="B2947" t="str">
            <v>Bergen, John G</v>
          </cell>
          <cell r="C2947">
            <v>23275</v>
          </cell>
          <cell r="D2947" t="str">
            <v>23275</v>
          </cell>
          <cell r="E2947" t="str">
            <v>M6 - ACCOUNT MANAGER</v>
          </cell>
          <cell r="F2947" t="str">
            <v>NIS</v>
          </cell>
          <cell r="G2947" t="str">
            <v>Project Control &amp; Resource Management</v>
          </cell>
          <cell r="H2947" t="str">
            <v>120</v>
          </cell>
          <cell r="I2947" t="str">
            <v>BT</v>
          </cell>
          <cell r="J2947">
            <v>0.85</v>
          </cell>
        </row>
        <row r="2948">
          <cell r="A2948" t="str">
            <v>O&amp;M</v>
          </cell>
          <cell r="B2948" t="str">
            <v>Bergen, John G</v>
          </cell>
          <cell r="C2948">
            <v>23275</v>
          </cell>
          <cell r="D2948" t="str">
            <v>23275</v>
          </cell>
          <cell r="E2948" t="str">
            <v>Demand and Resource</v>
          </cell>
          <cell r="F2948" t="str">
            <v>NIS</v>
          </cell>
          <cell r="G2948" t="str">
            <v>Project Control &amp; Resource Management</v>
          </cell>
          <cell r="H2948" t="str">
            <v>120</v>
          </cell>
          <cell r="I2948" t="str">
            <v>IT</v>
          </cell>
          <cell r="K2948">
            <v>6723.95</v>
          </cell>
        </row>
        <row r="2949">
          <cell r="A2949" t="str">
            <v>O&amp;M</v>
          </cell>
          <cell r="B2949" t="str">
            <v>Bergen, John G</v>
          </cell>
          <cell r="C2949">
            <v>23275</v>
          </cell>
          <cell r="D2949" t="str">
            <v>23275</v>
          </cell>
          <cell r="E2949" t="str">
            <v>M6 - ACCOUNT MANAGER</v>
          </cell>
          <cell r="F2949" t="str">
            <v>NIS</v>
          </cell>
          <cell r="G2949" t="str">
            <v>Project Control &amp; Resource Management</v>
          </cell>
          <cell r="H2949" t="str">
            <v>120</v>
          </cell>
          <cell r="I2949" t="str">
            <v>IT</v>
          </cell>
          <cell r="J2949">
            <v>0.63</v>
          </cell>
        </row>
        <row r="2950">
          <cell r="A2950" t="str">
            <v>O&amp;M</v>
          </cell>
          <cell r="B2950" t="str">
            <v>Bergen, John G</v>
          </cell>
          <cell r="C2950">
            <v>23275</v>
          </cell>
          <cell r="D2950" t="str">
            <v>23275</v>
          </cell>
          <cell r="E2950" t="str">
            <v>Project Control</v>
          </cell>
          <cell r="F2950" t="str">
            <v>NIS</v>
          </cell>
          <cell r="G2950" t="str">
            <v>Project Control &amp; Resource Management</v>
          </cell>
          <cell r="H2950" t="str">
            <v>120</v>
          </cell>
          <cell r="I2950" t="str">
            <v>IT</v>
          </cell>
          <cell r="L2950">
            <v>180</v>
          </cell>
        </row>
        <row r="2951">
          <cell r="A2951" t="str">
            <v>O&amp;M</v>
          </cell>
          <cell r="B2951" t="str">
            <v>Bergen, John G</v>
          </cell>
          <cell r="C2951">
            <v>23275</v>
          </cell>
          <cell r="D2951" t="str">
            <v>23275</v>
          </cell>
          <cell r="E2951" t="str">
            <v>M6 - ACCOUNT MANAGER</v>
          </cell>
          <cell r="F2951" t="str">
            <v>NIS</v>
          </cell>
          <cell r="G2951" t="str">
            <v>Project Control &amp; Resource Management</v>
          </cell>
          <cell r="H2951" t="str">
            <v>120</v>
          </cell>
          <cell r="I2951" t="str">
            <v>LT</v>
          </cell>
          <cell r="J2951">
            <v>1.54</v>
          </cell>
        </row>
        <row r="2952">
          <cell r="A2952" t="str">
            <v>O&amp;M</v>
          </cell>
          <cell r="B2952" t="str">
            <v>Bergen, John G</v>
          </cell>
          <cell r="C2952">
            <v>23275</v>
          </cell>
          <cell r="D2952" t="str">
            <v>23275</v>
          </cell>
          <cell r="E2952" t="str">
            <v>Demand and Resource</v>
          </cell>
          <cell r="F2952" t="str">
            <v>NIS</v>
          </cell>
          <cell r="G2952" t="str">
            <v>Project Control &amp; Resource Management</v>
          </cell>
          <cell r="H2952" t="str">
            <v>120</v>
          </cell>
          <cell r="I2952" t="str">
            <v>OT</v>
          </cell>
          <cell r="K2952">
            <v>2.21</v>
          </cell>
          <cell r="M2952">
            <v>20</v>
          </cell>
        </row>
        <row r="2953">
          <cell r="A2953" t="str">
            <v>O&amp;M</v>
          </cell>
          <cell r="B2953" t="str">
            <v>Bergen, John G</v>
          </cell>
          <cell r="C2953">
            <v>23275</v>
          </cell>
          <cell r="D2953" t="str">
            <v>23275</v>
          </cell>
          <cell r="E2953" t="str">
            <v>M6 - ACCOUNT MANAGER</v>
          </cell>
          <cell r="F2953" t="str">
            <v>NIS</v>
          </cell>
          <cell r="G2953" t="str">
            <v>Project Control &amp; Resource Management</v>
          </cell>
          <cell r="H2953" t="str">
            <v>120</v>
          </cell>
          <cell r="I2953" t="str">
            <v>OT</v>
          </cell>
          <cell r="J2953">
            <v>0.31</v>
          </cell>
        </row>
        <row r="2954">
          <cell r="A2954" t="str">
            <v>O&amp;M</v>
          </cell>
          <cell r="B2954" t="str">
            <v>Collins, Carol A</v>
          </cell>
          <cell r="C2954">
            <v>23280</v>
          </cell>
          <cell r="D2954" t="str">
            <v>23280</v>
          </cell>
          <cell r="E2954" t="str">
            <v>Buisness Integration</v>
          </cell>
          <cell r="F2954" t="str">
            <v>NIS</v>
          </cell>
          <cell r="G2954" t="str">
            <v>Internet Development</v>
          </cell>
          <cell r="H2954" t="str">
            <v>120</v>
          </cell>
          <cell r="I2954" t="str">
            <v>BT</v>
          </cell>
          <cell r="J2954">
            <v>20908.27</v>
          </cell>
        </row>
        <row r="2955">
          <cell r="A2955" t="str">
            <v>O&amp;M</v>
          </cell>
          <cell r="B2955" t="str">
            <v>Collins, Carol A</v>
          </cell>
          <cell r="C2955">
            <v>23280</v>
          </cell>
          <cell r="D2955" t="str">
            <v>23280</v>
          </cell>
          <cell r="E2955" t="str">
            <v>Client Mangement</v>
          </cell>
          <cell r="F2955" t="str">
            <v>NIS</v>
          </cell>
          <cell r="G2955" t="str">
            <v>Internet Development</v>
          </cell>
          <cell r="H2955" t="str">
            <v>120</v>
          </cell>
          <cell r="I2955" t="str">
            <v>BT</v>
          </cell>
          <cell r="K2955">
            <v>2925.25</v>
          </cell>
        </row>
        <row r="2956">
          <cell r="A2956" t="str">
            <v>O&amp;M</v>
          </cell>
          <cell r="B2956" t="str">
            <v>Collins, Carol A</v>
          </cell>
          <cell r="C2956">
            <v>23280</v>
          </cell>
          <cell r="D2956" t="str">
            <v>23280</v>
          </cell>
          <cell r="E2956" t="str">
            <v>Buisness Integration</v>
          </cell>
          <cell r="F2956" t="str">
            <v>NIS</v>
          </cell>
          <cell r="G2956" t="str">
            <v>Internet Development</v>
          </cell>
          <cell r="H2956" t="str">
            <v>120</v>
          </cell>
          <cell r="I2956" t="str">
            <v>IT</v>
          </cell>
          <cell r="J2956">
            <v>35669.85</v>
          </cell>
        </row>
        <row r="2957">
          <cell r="A2957" t="str">
            <v>O&amp;M</v>
          </cell>
          <cell r="B2957" t="str">
            <v>Collins, Carol A</v>
          </cell>
          <cell r="C2957">
            <v>23280</v>
          </cell>
          <cell r="D2957" t="str">
            <v>23280</v>
          </cell>
          <cell r="E2957" t="str">
            <v>Client Mangement</v>
          </cell>
          <cell r="F2957" t="str">
            <v>NIS</v>
          </cell>
          <cell r="G2957" t="str">
            <v>Internet Development</v>
          </cell>
          <cell r="H2957" t="str">
            <v>120</v>
          </cell>
          <cell r="I2957" t="str">
            <v>IT</v>
          </cell>
          <cell r="K2957">
            <v>52544.55</v>
          </cell>
        </row>
        <row r="2958">
          <cell r="A2958" t="str">
            <v>O&amp;M</v>
          </cell>
          <cell r="B2958" t="str">
            <v>Collins, Carol A</v>
          </cell>
          <cell r="C2958">
            <v>23280</v>
          </cell>
          <cell r="D2958" t="str">
            <v>23280</v>
          </cell>
          <cell r="E2958" t="str">
            <v>System Integration Svcs</v>
          </cell>
          <cell r="F2958" t="str">
            <v>NIS</v>
          </cell>
          <cell r="G2958" t="str">
            <v>Internet Development</v>
          </cell>
          <cell r="H2958" t="str">
            <v>120</v>
          </cell>
          <cell r="I2958" t="str">
            <v>IT</v>
          </cell>
          <cell r="L2958">
            <v>6</v>
          </cell>
        </row>
        <row r="2959">
          <cell r="A2959" t="str">
            <v>O&amp;M</v>
          </cell>
          <cell r="B2959" t="str">
            <v>Collins, Carol A</v>
          </cell>
          <cell r="C2959">
            <v>23280</v>
          </cell>
          <cell r="D2959" t="str">
            <v>23280</v>
          </cell>
          <cell r="E2959" t="str">
            <v>Buisness Integration</v>
          </cell>
          <cell r="F2959" t="str">
            <v>NIS</v>
          </cell>
          <cell r="G2959" t="str">
            <v>Internet Development</v>
          </cell>
          <cell r="H2959" t="str">
            <v>120</v>
          </cell>
          <cell r="I2959" t="str">
            <v>LT</v>
          </cell>
          <cell r="J2959">
            <v>61037.279999999999</v>
          </cell>
        </row>
        <row r="2960">
          <cell r="A2960" t="str">
            <v>O&amp;M</v>
          </cell>
          <cell r="B2960" t="str">
            <v>Collins, Carol A</v>
          </cell>
          <cell r="C2960">
            <v>23280</v>
          </cell>
          <cell r="D2960" t="str">
            <v>23280</v>
          </cell>
          <cell r="E2960" t="str">
            <v>Client Mangement</v>
          </cell>
          <cell r="F2960" t="str">
            <v>NIS</v>
          </cell>
          <cell r="G2960" t="str">
            <v>Internet Development</v>
          </cell>
          <cell r="H2960" t="str">
            <v>120</v>
          </cell>
          <cell r="I2960" t="str">
            <v>LT</v>
          </cell>
          <cell r="K2960">
            <v>8357.9</v>
          </cell>
        </row>
        <row r="2961">
          <cell r="A2961" t="str">
            <v>O&amp;M</v>
          </cell>
          <cell r="B2961" t="str">
            <v>Collins, Carol A</v>
          </cell>
          <cell r="C2961">
            <v>23280</v>
          </cell>
          <cell r="D2961" t="str">
            <v>23280</v>
          </cell>
          <cell r="E2961" t="str">
            <v>Buisness Integration</v>
          </cell>
          <cell r="F2961" t="str">
            <v>NIS</v>
          </cell>
          <cell r="G2961" t="str">
            <v>Internet Development</v>
          </cell>
          <cell r="H2961" t="str">
            <v>120</v>
          </cell>
          <cell r="I2961" t="str">
            <v>OT</v>
          </cell>
          <cell r="J2961">
            <v>3218.22</v>
          </cell>
        </row>
        <row r="2962">
          <cell r="A2962" t="str">
            <v>O&amp;M</v>
          </cell>
          <cell r="B2962" t="str">
            <v>Collins, Carol A</v>
          </cell>
          <cell r="C2962">
            <v>23280</v>
          </cell>
          <cell r="D2962" t="str">
            <v>23280</v>
          </cell>
          <cell r="E2962" t="str">
            <v>Client Mangement</v>
          </cell>
          <cell r="F2962" t="str">
            <v>NIS</v>
          </cell>
          <cell r="G2962" t="str">
            <v>Internet Development</v>
          </cell>
          <cell r="H2962" t="str">
            <v>120</v>
          </cell>
          <cell r="I2962" t="str">
            <v>OT</v>
          </cell>
          <cell r="K2962">
            <v>2581.4899999999998</v>
          </cell>
        </row>
        <row r="2963">
          <cell r="A2963" t="str">
            <v>O&amp;M</v>
          </cell>
          <cell r="B2963" t="str">
            <v>Collins, Carol A</v>
          </cell>
          <cell r="C2963">
            <v>23280</v>
          </cell>
          <cell r="D2963" t="str">
            <v>23280</v>
          </cell>
          <cell r="E2963" t="str">
            <v>Buisness Integration</v>
          </cell>
          <cell r="F2963" t="str">
            <v>NIS</v>
          </cell>
          <cell r="G2963" t="str">
            <v>Internet Development</v>
          </cell>
          <cell r="H2963" t="str">
            <v>120</v>
          </cell>
          <cell r="I2963" t="str">
            <v>TT</v>
          </cell>
          <cell r="J2963">
            <v>143</v>
          </cell>
        </row>
        <row r="2964">
          <cell r="A2964" t="str">
            <v>O&amp;M</v>
          </cell>
          <cell r="B2964" t="str">
            <v>Bergen, John G</v>
          </cell>
          <cell r="C2964">
            <v>23285</v>
          </cell>
          <cell r="D2964" t="str">
            <v>23285</v>
          </cell>
          <cell r="E2964" t="str">
            <v>Business Management</v>
          </cell>
          <cell r="F2964" t="str">
            <v>NIS</v>
          </cell>
          <cell r="G2964" t="str">
            <v>Business Management</v>
          </cell>
          <cell r="H2964" t="str">
            <v>120</v>
          </cell>
          <cell r="I2964" t="str">
            <v>BT</v>
          </cell>
          <cell r="J2964">
            <v>32290.18</v>
          </cell>
        </row>
        <row r="2965">
          <cell r="A2965" t="str">
            <v>O&amp;M</v>
          </cell>
          <cell r="B2965" t="str">
            <v>Bergen, John G</v>
          </cell>
          <cell r="C2965">
            <v>23285</v>
          </cell>
          <cell r="D2965" t="str">
            <v>23285</v>
          </cell>
          <cell r="E2965" t="str">
            <v>Business Management</v>
          </cell>
          <cell r="F2965" t="str">
            <v>NIS</v>
          </cell>
          <cell r="G2965" t="str">
            <v>Business Management</v>
          </cell>
          <cell r="H2965" t="str">
            <v>120</v>
          </cell>
          <cell r="I2965" t="str">
            <v>IT</v>
          </cell>
          <cell r="J2965">
            <v>505809.35</v>
          </cell>
          <cell r="K2965">
            <v>151218.45000000001</v>
          </cell>
          <cell r="L2965">
            <v>63725.25</v>
          </cell>
        </row>
        <row r="2966">
          <cell r="A2966" t="str">
            <v>O&amp;M</v>
          </cell>
          <cell r="B2966" t="str">
            <v>Bergen, John G</v>
          </cell>
          <cell r="C2966">
            <v>23285</v>
          </cell>
          <cell r="D2966" t="str">
            <v>23285</v>
          </cell>
          <cell r="E2966" t="str">
            <v>Business Management</v>
          </cell>
          <cell r="F2966" t="str">
            <v>NIS</v>
          </cell>
          <cell r="G2966" t="str">
            <v>Business Management</v>
          </cell>
          <cell r="H2966" t="str">
            <v>120</v>
          </cell>
          <cell r="I2966" t="str">
            <v>LT</v>
          </cell>
          <cell r="J2966">
            <v>92331.13</v>
          </cell>
          <cell r="M2966">
            <v>51.47</v>
          </cell>
        </row>
        <row r="2967">
          <cell r="A2967" t="str">
            <v>O&amp;M</v>
          </cell>
          <cell r="B2967" t="str">
            <v>Bergen, John G</v>
          </cell>
          <cell r="C2967">
            <v>23285</v>
          </cell>
          <cell r="D2967" t="str">
            <v>23285</v>
          </cell>
          <cell r="E2967" t="str">
            <v>Business Management</v>
          </cell>
          <cell r="F2967" t="str">
            <v>NIS</v>
          </cell>
          <cell r="G2967" t="str">
            <v>Business Management</v>
          </cell>
          <cell r="H2967" t="str">
            <v>120</v>
          </cell>
          <cell r="I2967" t="str">
            <v>OT</v>
          </cell>
          <cell r="J2967">
            <v>7262.66</v>
          </cell>
          <cell r="K2967">
            <v>2361.89</v>
          </cell>
        </row>
        <row r="2968">
          <cell r="A2968" t="str">
            <v>O&amp;M</v>
          </cell>
          <cell r="B2968" t="str">
            <v>Bergen, John G</v>
          </cell>
          <cell r="C2968">
            <v>23285</v>
          </cell>
          <cell r="D2968" t="str">
            <v>23285</v>
          </cell>
          <cell r="E2968" t="str">
            <v>Business Management</v>
          </cell>
          <cell r="F2968" t="str">
            <v>NIS</v>
          </cell>
          <cell r="G2968" t="str">
            <v>Business Management</v>
          </cell>
          <cell r="H2968" t="str">
            <v>120</v>
          </cell>
          <cell r="I2968" t="str">
            <v>TT</v>
          </cell>
          <cell r="J2968">
            <v>1519.27</v>
          </cell>
        </row>
        <row r="2969">
          <cell r="A2969" t="str">
            <v>O&amp;M</v>
          </cell>
          <cell r="B2969" t="str">
            <v>OLD NIS Cost Area</v>
          </cell>
          <cell r="C2969">
            <v>23290</v>
          </cell>
          <cell r="D2969" t="str">
            <v>23290</v>
          </cell>
          <cell r="E2969" t="str">
            <v>Contracts</v>
          </cell>
          <cell r="F2969" t="str">
            <v>NIS</v>
          </cell>
          <cell r="G2969" t="str">
            <v>OLD NIS Cost Area</v>
          </cell>
          <cell r="H2969" t="str">
            <v>120</v>
          </cell>
          <cell r="I2969" t="str">
            <v>BT</v>
          </cell>
          <cell r="K2969">
            <v>13441.3</v>
          </cell>
        </row>
        <row r="2970">
          <cell r="A2970" t="str">
            <v>O&amp;M</v>
          </cell>
          <cell r="B2970" t="str">
            <v>OLD NIS Cost Area</v>
          </cell>
          <cell r="C2970">
            <v>23290</v>
          </cell>
          <cell r="D2970" t="str">
            <v>23290</v>
          </cell>
          <cell r="E2970" t="str">
            <v>Performance Management</v>
          </cell>
          <cell r="F2970" t="str">
            <v>NIS</v>
          </cell>
          <cell r="G2970" t="str">
            <v>OLD NIS Cost Area</v>
          </cell>
          <cell r="H2970" t="str">
            <v>120</v>
          </cell>
          <cell r="I2970" t="str">
            <v>BT</v>
          </cell>
          <cell r="J2970">
            <v>114312.04</v>
          </cell>
        </row>
        <row r="2971">
          <cell r="A2971" t="str">
            <v>O&amp;M</v>
          </cell>
          <cell r="B2971" t="str">
            <v>OLD NIS Cost Area</v>
          </cell>
          <cell r="C2971">
            <v>23290</v>
          </cell>
          <cell r="D2971" t="str">
            <v>23290</v>
          </cell>
          <cell r="E2971" t="str">
            <v>Contracts</v>
          </cell>
          <cell r="F2971" t="str">
            <v>NIS</v>
          </cell>
          <cell r="G2971" t="str">
            <v>OLD NIS Cost Area</v>
          </cell>
          <cell r="H2971" t="str">
            <v>120</v>
          </cell>
          <cell r="I2971" t="str">
            <v>IT</v>
          </cell>
          <cell r="K2971">
            <v>549522.24</v>
          </cell>
          <cell r="L2971">
            <v>1486.32</v>
          </cell>
          <cell r="M2971">
            <v>168559.87</v>
          </cell>
        </row>
        <row r="2972">
          <cell r="A2972" t="str">
            <v>O&amp;M</v>
          </cell>
          <cell r="B2972" t="str">
            <v>OLD NIS Cost Area</v>
          </cell>
          <cell r="C2972">
            <v>23290</v>
          </cell>
          <cell r="D2972" t="str">
            <v>23290</v>
          </cell>
          <cell r="E2972" t="str">
            <v>Performance Management</v>
          </cell>
          <cell r="F2972" t="str">
            <v>NIS</v>
          </cell>
          <cell r="G2972" t="str">
            <v>OLD NIS Cost Area</v>
          </cell>
          <cell r="H2972" t="str">
            <v>120</v>
          </cell>
          <cell r="I2972" t="str">
            <v>IT</v>
          </cell>
          <cell r="J2972">
            <v>4349437.78</v>
          </cell>
        </row>
        <row r="2973">
          <cell r="A2973" t="str">
            <v>O&amp;M</v>
          </cell>
          <cell r="B2973" t="str">
            <v>OLD NIS Cost Area</v>
          </cell>
          <cell r="C2973">
            <v>23290</v>
          </cell>
          <cell r="D2973" t="str">
            <v>23290</v>
          </cell>
          <cell r="E2973" t="str">
            <v>Contracts</v>
          </cell>
          <cell r="F2973" t="str">
            <v>NIS</v>
          </cell>
          <cell r="G2973" t="str">
            <v>OLD NIS Cost Area</v>
          </cell>
          <cell r="H2973" t="str">
            <v>120</v>
          </cell>
          <cell r="I2973" t="str">
            <v>LT</v>
          </cell>
          <cell r="K2973">
            <v>38403.86</v>
          </cell>
        </row>
        <row r="2974">
          <cell r="A2974" t="str">
            <v>O&amp;M</v>
          </cell>
          <cell r="B2974" t="str">
            <v>OLD NIS Cost Area</v>
          </cell>
          <cell r="C2974">
            <v>23290</v>
          </cell>
          <cell r="D2974" t="str">
            <v>23290</v>
          </cell>
          <cell r="E2974" t="str">
            <v>Performance Management</v>
          </cell>
          <cell r="F2974" t="str">
            <v>NIS</v>
          </cell>
          <cell r="G2974" t="str">
            <v>OLD NIS Cost Area</v>
          </cell>
          <cell r="H2974" t="str">
            <v>120</v>
          </cell>
          <cell r="I2974" t="str">
            <v>LT</v>
          </cell>
          <cell r="J2974">
            <v>331707.33</v>
          </cell>
        </row>
        <row r="2975">
          <cell r="A2975" t="str">
            <v>O&amp;M</v>
          </cell>
          <cell r="B2975" t="str">
            <v>OLD NIS Cost Area</v>
          </cell>
          <cell r="C2975">
            <v>23290</v>
          </cell>
          <cell r="D2975" t="str">
            <v>23290</v>
          </cell>
          <cell r="E2975" t="str">
            <v>Contracts</v>
          </cell>
          <cell r="F2975" t="str">
            <v>NIS</v>
          </cell>
          <cell r="G2975" t="str">
            <v>OLD NIS Cost Area</v>
          </cell>
          <cell r="H2975" t="str">
            <v>120</v>
          </cell>
          <cell r="I2975" t="str">
            <v>OT</v>
          </cell>
          <cell r="K2975">
            <v>62609.19</v>
          </cell>
        </row>
        <row r="2976">
          <cell r="A2976" t="str">
            <v>O&amp;M</v>
          </cell>
          <cell r="B2976" t="str">
            <v>OLD NIS Cost Area</v>
          </cell>
          <cell r="C2976">
            <v>23290</v>
          </cell>
          <cell r="D2976" t="str">
            <v>23290</v>
          </cell>
          <cell r="E2976" t="str">
            <v>Performance Management</v>
          </cell>
          <cell r="F2976" t="str">
            <v>NIS</v>
          </cell>
          <cell r="G2976" t="str">
            <v>OLD NIS Cost Area</v>
          </cell>
          <cell r="H2976" t="str">
            <v>120</v>
          </cell>
          <cell r="I2976" t="str">
            <v>OT</v>
          </cell>
          <cell r="J2976">
            <v>176875</v>
          </cell>
        </row>
        <row r="2977">
          <cell r="A2977" t="str">
            <v>O&amp;M</v>
          </cell>
          <cell r="B2977" t="str">
            <v>OLD NIS Cost Area</v>
          </cell>
          <cell r="C2977">
            <v>23290</v>
          </cell>
          <cell r="D2977" t="str">
            <v>23290</v>
          </cell>
          <cell r="E2977" t="str">
            <v>Contracts</v>
          </cell>
          <cell r="F2977" t="str">
            <v>NIS</v>
          </cell>
          <cell r="G2977" t="str">
            <v>OLD NIS Cost Area</v>
          </cell>
          <cell r="H2977" t="str">
            <v>120</v>
          </cell>
          <cell r="I2977" t="str">
            <v>TT</v>
          </cell>
          <cell r="K2977">
            <v>522.38</v>
          </cell>
        </row>
        <row r="2978">
          <cell r="A2978" t="str">
            <v>O&amp;M</v>
          </cell>
          <cell r="B2978" t="str">
            <v>OLD NIS Cost Area</v>
          </cell>
          <cell r="C2978">
            <v>23290</v>
          </cell>
          <cell r="D2978" t="str">
            <v>23290</v>
          </cell>
          <cell r="E2978" t="str">
            <v>Performance Management</v>
          </cell>
          <cell r="F2978" t="str">
            <v>NIS</v>
          </cell>
          <cell r="G2978" t="str">
            <v>OLD NIS Cost Area</v>
          </cell>
          <cell r="H2978" t="str">
            <v>120</v>
          </cell>
          <cell r="I2978" t="str">
            <v>TT</v>
          </cell>
          <cell r="J2978">
            <v>575.34</v>
          </cell>
        </row>
        <row r="2979">
          <cell r="A2979" t="str">
            <v>O&amp;M</v>
          </cell>
          <cell r="B2979" t="str">
            <v>Collins, Carol A</v>
          </cell>
          <cell r="C2979">
            <v>23293</v>
          </cell>
          <cell r="D2979" t="str">
            <v>23293</v>
          </cell>
          <cell r="E2979" t="str">
            <v>Performance Management</v>
          </cell>
          <cell r="F2979" t="str">
            <v>NIS</v>
          </cell>
          <cell r="G2979" t="str">
            <v>Engineering</v>
          </cell>
          <cell r="H2979" t="str">
            <v>120</v>
          </cell>
          <cell r="I2979" t="str">
            <v>IT</v>
          </cell>
          <cell r="K2979">
            <v>176.34</v>
          </cell>
          <cell r="M2979">
            <v>-6240</v>
          </cell>
        </row>
        <row r="2980">
          <cell r="A2980" t="str">
            <v>O&amp;M</v>
          </cell>
          <cell r="B2980" t="str">
            <v>Bergen, John G</v>
          </cell>
          <cell r="C2980">
            <v>23295</v>
          </cell>
          <cell r="D2980" t="str">
            <v>23295</v>
          </cell>
          <cell r="E2980" t="str">
            <v>Project Management</v>
          </cell>
          <cell r="F2980" t="str">
            <v>NIS</v>
          </cell>
          <cell r="G2980" t="str">
            <v>Project Management Office</v>
          </cell>
          <cell r="H2980" t="str">
            <v>120</v>
          </cell>
          <cell r="I2980" t="str">
            <v>BT</v>
          </cell>
          <cell r="J2980">
            <v>32758.01</v>
          </cell>
          <cell r="K2980">
            <v>3740.4</v>
          </cell>
        </row>
        <row r="2981">
          <cell r="A2981" t="str">
            <v>O&amp;M</v>
          </cell>
          <cell r="B2981" t="str">
            <v>Bergen, John G</v>
          </cell>
          <cell r="C2981">
            <v>23295</v>
          </cell>
          <cell r="D2981" t="str">
            <v>23295</v>
          </cell>
          <cell r="E2981" t="str">
            <v>Project Management</v>
          </cell>
          <cell r="F2981" t="str">
            <v>NIS</v>
          </cell>
          <cell r="G2981" t="str">
            <v>Project Management Office</v>
          </cell>
          <cell r="H2981" t="str">
            <v>120</v>
          </cell>
          <cell r="I2981" t="str">
            <v>IT</v>
          </cell>
          <cell r="J2981">
            <v>141517.26</v>
          </cell>
          <cell r="K2981">
            <v>919.45</v>
          </cell>
          <cell r="M2981">
            <v>135.09</v>
          </cell>
        </row>
        <row r="2982">
          <cell r="A2982" t="str">
            <v>O&amp;M</v>
          </cell>
          <cell r="B2982" t="str">
            <v>Bergen, John G</v>
          </cell>
          <cell r="C2982">
            <v>23295</v>
          </cell>
          <cell r="D2982" t="str">
            <v>23295</v>
          </cell>
          <cell r="E2982" t="str">
            <v>Project Management</v>
          </cell>
          <cell r="F2982" t="str">
            <v>NIS</v>
          </cell>
          <cell r="G2982" t="str">
            <v>Project Management Office</v>
          </cell>
          <cell r="H2982" t="str">
            <v>120</v>
          </cell>
          <cell r="I2982" t="str">
            <v>LT</v>
          </cell>
          <cell r="J2982">
            <v>93706.69</v>
          </cell>
          <cell r="K2982">
            <v>10687.56</v>
          </cell>
        </row>
        <row r="2983">
          <cell r="A2983" t="str">
            <v>O&amp;M</v>
          </cell>
          <cell r="B2983" t="str">
            <v>Bergen, John G</v>
          </cell>
          <cell r="C2983">
            <v>23295</v>
          </cell>
          <cell r="D2983" t="str">
            <v>23295</v>
          </cell>
          <cell r="E2983" t="str">
            <v>Project Management Office</v>
          </cell>
          <cell r="F2983" t="str">
            <v>NIS</v>
          </cell>
          <cell r="G2983" t="str">
            <v>Project Management Office</v>
          </cell>
          <cell r="H2983" t="str">
            <v>120</v>
          </cell>
          <cell r="I2983" t="str">
            <v>MT</v>
          </cell>
          <cell r="M2983">
            <v>384.39</v>
          </cell>
        </row>
        <row r="2984">
          <cell r="A2984" t="str">
            <v>O&amp;M</v>
          </cell>
          <cell r="B2984" t="str">
            <v>Bergen, John G</v>
          </cell>
          <cell r="C2984">
            <v>23295</v>
          </cell>
          <cell r="D2984" t="str">
            <v>23295</v>
          </cell>
          <cell r="E2984" t="str">
            <v>Project Management</v>
          </cell>
          <cell r="F2984" t="str">
            <v>NIS</v>
          </cell>
          <cell r="G2984" t="str">
            <v>Project Management Office</v>
          </cell>
          <cell r="H2984" t="str">
            <v>120</v>
          </cell>
          <cell r="I2984" t="str">
            <v>OT</v>
          </cell>
          <cell r="J2984">
            <v>2073.14</v>
          </cell>
          <cell r="K2984">
            <v>1085.08</v>
          </cell>
          <cell r="M2984">
            <v>32460.400000000001</v>
          </cell>
        </row>
        <row r="2985">
          <cell r="A2985" t="str">
            <v>O&amp;M</v>
          </cell>
          <cell r="B2985" t="str">
            <v>Bergen, John G</v>
          </cell>
          <cell r="C2985">
            <v>23295</v>
          </cell>
          <cell r="D2985" t="str">
            <v>23295</v>
          </cell>
          <cell r="E2985" t="str">
            <v>Project Management</v>
          </cell>
          <cell r="F2985" t="str">
            <v>NIS</v>
          </cell>
          <cell r="G2985" t="str">
            <v>Project Management Office</v>
          </cell>
          <cell r="H2985" t="str">
            <v>120</v>
          </cell>
          <cell r="I2985" t="str">
            <v>TT</v>
          </cell>
          <cell r="J2985">
            <v>0</v>
          </cell>
        </row>
        <row r="2986">
          <cell r="A2986" t="str">
            <v>O&amp;M</v>
          </cell>
          <cell r="C2986">
            <v>23300</v>
          </cell>
          <cell r="D2986" t="str">
            <v>23300</v>
          </cell>
          <cell r="E2986" t="str">
            <v>D3 - LOGISTICS GROUP</v>
          </cell>
          <cell r="H2986" t="str">
            <v>120</v>
          </cell>
          <cell r="I2986" t="str">
            <v>BT</v>
          </cell>
          <cell r="J2986">
            <v>13431.67</v>
          </cell>
          <cell r="K2986">
            <v>870.03</v>
          </cell>
        </row>
        <row r="2987">
          <cell r="A2987" t="str">
            <v>O&amp;M</v>
          </cell>
          <cell r="C2987">
            <v>23300</v>
          </cell>
          <cell r="D2987" t="str">
            <v>23300</v>
          </cell>
          <cell r="E2987" t="str">
            <v>D3 - LOGISTICS GROUP</v>
          </cell>
          <cell r="H2987" t="str">
            <v>120</v>
          </cell>
          <cell r="I2987" t="str">
            <v>IT</v>
          </cell>
          <cell r="J2987">
            <v>16205.09</v>
          </cell>
          <cell r="K2987">
            <v>4474.13</v>
          </cell>
        </row>
        <row r="2988">
          <cell r="A2988" t="str">
            <v>O&amp;M</v>
          </cell>
          <cell r="C2988">
            <v>23300</v>
          </cell>
          <cell r="D2988" t="str">
            <v>23300</v>
          </cell>
          <cell r="E2988" t="str">
            <v>D3 - LOGISTICS GROUP</v>
          </cell>
          <cell r="H2988" t="str">
            <v>120</v>
          </cell>
          <cell r="I2988" t="str">
            <v>LT</v>
          </cell>
          <cell r="J2988">
            <v>24134.15</v>
          </cell>
          <cell r="K2988">
            <v>1849.52</v>
          </cell>
        </row>
        <row r="2989">
          <cell r="A2989" t="str">
            <v>O&amp;M</v>
          </cell>
          <cell r="C2989">
            <v>23300</v>
          </cell>
          <cell r="D2989" t="str">
            <v>23300</v>
          </cell>
          <cell r="E2989" t="str">
            <v>D3 - LOGISTICS GROUP</v>
          </cell>
          <cell r="H2989" t="str">
            <v>120</v>
          </cell>
          <cell r="I2989" t="str">
            <v>MT</v>
          </cell>
          <cell r="J2989">
            <v>1563.35</v>
          </cell>
          <cell r="K2989">
            <v>360.05</v>
          </cell>
        </row>
        <row r="2990">
          <cell r="A2990" t="str">
            <v>O&amp;M</v>
          </cell>
          <cell r="C2990">
            <v>23300</v>
          </cell>
          <cell r="D2990" t="str">
            <v>23300</v>
          </cell>
          <cell r="E2990" t="str">
            <v>D3 - LOGISTICS GROUP</v>
          </cell>
          <cell r="H2990" t="str">
            <v>120</v>
          </cell>
          <cell r="I2990" t="str">
            <v>OT</v>
          </cell>
          <cell r="J2990">
            <v>96986.79</v>
          </cell>
          <cell r="K2990">
            <v>7955.11</v>
          </cell>
          <cell r="M2990">
            <v>276.83999999999997</v>
          </cell>
        </row>
        <row r="2991">
          <cell r="A2991" t="str">
            <v>O&amp;M</v>
          </cell>
          <cell r="C2991">
            <v>23300</v>
          </cell>
          <cell r="D2991" t="str">
            <v>23300</v>
          </cell>
          <cell r="E2991" t="str">
            <v>D3 - LOGISTICS GROUP</v>
          </cell>
          <cell r="H2991" t="str">
            <v>120</v>
          </cell>
          <cell r="I2991" t="str">
            <v>TT</v>
          </cell>
          <cell r="J2991">
            <v>12007.94</v>
          </cell>
          <cell r="K2991">
            <v>1989.64</v>
          </cell>
        </row>
        <row r="2992">
          <cell r="A2992" t="str">
            <v>O&amp;M</v>
          </cell>
          <cell r="C2992">
            <v>23305</v>
          </cell>
          <cell r="D2992" t="str">
            <v>23305</v>
          </cell>
          <cell r="E2992" t="str">
            <v>4F - PROCESS MGMT PROJECT</v>
          </cell>
          <cell r="H2992" t="str">
            <v>120</v>
          </cell>
          <cell r="I2992" t="str">
            <v>BT</v>
          </cell>
          <cell r="J2992">
            <v>0</v>
          </cell>
        </row>
        <row r="2993">
          <cell r="A2993" t="str">
            <v>O&amp;M</v>
          </cell>
          <cell r="C2993">
            <v>23305</v>
          </cell>
          <cell r="D2993" t="str">
            <v>23305</v>
          </cell>
          <cell r="E2993" t="str">
            <v>4F - PROCESS MGMT PROJECT</v>
          </cell>
          <cell r="H2993" t="str">
            <v>120</v>
          </cell>
          <cell r="I2993" t="str">
            <v>IT</v>
          </cell>
          <cell r="J2993">
            <v>51227.23</v>
          </cell>
          <cell r="K2993">
            <v>325770.63</v>
          </cell>
          <cell r="L2993">
            <v>0</v>
          </cell>
        </row>
        <row r="2994">
          <cell r="A2994" t="str">
            <v>O&amp;M</v>
          </cell>
          <cell r="C2994">
            <v>23305</v>
          </cell>
          <cell r="D2994" t="str">
            <v>23305</v>
          </cell>
          <cell r="E2994" t="str">
            <v>4F - PROCESS MGMT PROJECT</v>
          </cell>
          <cell r="H2994" t="str">
            <v>120</v>
          </cell>
          <cell r="I2994" t="str">
            <v>LT</v>
          </cell>
          <cell r="J2994">
            <v>1368.97</v>
          </cell>
        </row>
        <row r="2995">
          <cell r="A2995" t="str">
            <v>O&amp;M</v>
          </cell>
          <cell r="C2995">
            <v>23305</v>
          </cell>
          <cell r="D2995" t="str">
            <v>23305</v>
          </cell>
          <cell r="E2995" t="str">
            <v>4F - PROCESS MGMT PROJECT</v>
          </cell>
          <cell r="H2995" t="str">
            <v>120</v>
          </cell>
          <cell r="I2995" t="str">
            <v>MT</v>
          </cell>
          <cell r="J2995">
            <v>1331.79</v>
          </cell>
          <cell r="L2995">
            <v>5635.27</v>
          </cell>
        </row>
        <row r="2996">
          <cell r="A2996" t="str">
            <v>O&amp;M</v>
          </cell>
          <cell r="C2996">
            <v>23305</v>
          </cell>
          <cell r="D2996" t="str">
            <v>23305</v>
          </cell>
          <cell r="E2996" t="str">
            <v>4F - PROCESS MGMT PROJECT</v>
          </cell>
          <cell r="H2996" t="str">
            <v>120</v>
          </cell>
          <cell r="I2996" t="str">
            <v>OT</v>
          </cell>
          <cell r="J2996">
            <v>0</v>
          </cell>
          <cell r="M2996">
            <v>46919.040000000001</v>
          </cell>
        </row>
        <row r="2997">
          <cell r="A2997" t="str">
            <v>O&amp;M</v>
          </cell>
          <cell r="C2997">
            <v>23305</v>
          </cell>
          <cell r="D2997" t="str">
            <v>23305</v>
          </cell>
          <cell r="E2997" t="str">
            <v>4F - PROCESS MGMT PROJECT</v>
          </cell>
          <cell r="H2997" t="str">
            <v>120</v>
          </cell>
          <cell r="I2997" t="str">
            <v>TT</v>
          </cell>
          <cell r="J2997">
            <v>101.14</v>
          </cell>
        </row>
        <row r="2998">
          <cell r="A2998" t="str">
            <v>O&amp;M</v>
          </cell>
          <cell r="B2998" t="str">
            <v>Rotty, Paul L</v>
          </cell>
          <cell r="C2998">
            <v>23310</v>
          </cell>
          <cell r="D2998" t="str">
            <v>23310</v>
          </cell>
          <cell r="E2998" t="str">
            <v>4G - MATERIALS DISPOSAL PROJECT</v>
          </cell>
          <cell r="F2998" t="str">
            <v>Mat Mgmt-Trans</v>
          </cell>
          <cell r="G2998" t="str">
            <v>CYCLE COUNT ADJUSTMENTS</v>
          </cell>
          <cell r="H2998" t="str">
            <v>120</v>
          </cell>
          <cell r="I2998" t="str">
            <v>IT</v>
          </cell>
          <cell r="J2998">
            <v>94921.01</v>
          </cell>
          <cell r="K2998">
            <v>3035.43</v>
          </cell>
        </row>
        <row r="2999">
          <cell r="A2999" t="str">
            <v>O&amp;M</v>
          </cell>
          <cell r="B2999" t="str">
            <v>Rotty, Paul L</v>
          </cell>
          <cell r="C2999">
            <v>23310</v>
          </cell>
          <cell r="D2999" t="str">
            <v>23310</v>
          </cell>
          <cell r="E2999" t="str">
            <v>CYCLE COUNT ADJUSTMENTS</v>
          </cell>
          <cell r="F2999" t="str">
            <v>Mat Mgmt-Trans</v>
          </cell>
          <cell r="G2999" t="str">
            <v>CYCLE COUNT ADJUSTMENTS</v>
          </cell>
          <cell r="H2999" t="str">
            <v>120</v>
          </cell>
          <cell r="I2999" t="str">
            <v>IT</v>
          </cell>
          <cell r="L2999">
            <v>4859.07</v>
          </cell>
        </row>
        <row r="3000">
          <cell r="A3000" t="str">
            <v>O&amp;M</v>
          </cell>
          <cell r="B3000" t="str">
            <v>Rotty, Paul L</v>
          </cell>
          <cell r="C3000">
            <v>23310</v>
          </cell>
          <cell r="D3000" t="str">
            <v>23310</v>
          </cell>
          <cell r="E3000" t="str">
            <v>4G - MATERIALS DISPOSAL PROJECT</v>
          </cell>
          <cell r="F3000" t="str">
            <v>Mat Mgmt-Trans</v>
          </cell>
          <cell r="G3000" t="str">
            <v>CYCLE COUNT ADJUSTMENTS</v>
          </cell>
          <cell r="H3000" t="str">
            <v>120</v>
          </cell>
          <cell r="I3000" t="str">
            <v>MT</v>
          </cell>
          <cell r="J3000">
            <v>-915968.24</v>
          </cell>
          <cell r="K3000">
            <v>-87101.85</v>
          </cell>
        </row>
        <row r="3001">
          <cell r="A3001" t="str">
            <v>O&amp;M</v>
          </cell>
          <cell r="B3001" t="str">
            <v>Rotty, Paul L</v>
          </cell>
          <cell r="C3001">
            <v>23310</v>
          </cell>
          <cell r="D3001" t="str">
            <v>23310</v>
          </cell>
          <cell r="E3001" t="str">
            <v>CYCLE COUNT ADJUSTMENTS</v>
          </cell>
          <cell r="F3001" t="str">
            <v>Mat Mgmt-Trans</v>
          </cell>
          <cell r="G3001" t="str">
            <v>CYCLE COUNT ADJUSTMENTS</v>
          </cell>
          <cell r="H3001" t="str">
            <v>120</v>
          </cell>
          <cell r="I3001" t="str">
            <v>MT</v>
          </cell>
          <cell r="L3001">
            <v>-82154.91</v>
          </cell>
          <cell r="M3001">
            <v>495</v>
          </cell>
        </row>
        <row r="3002">
          <cell r="A3002" t="str">
            <v>O&amp;M</v>
          </cell>
          <cell r="B3002" t="str">
            <v>Rotty, Paul L</v>
          </cell>
          <cell r="C3002">
            <v>23310</v>
          </cell>
          <cell r="D3002" t="str">
            <v>23310</v>
          </cell>
          <cell r="E3002" t="str">
            <v>4G - MATERIALS DISPOSAL PROJECT</v>
          </cell>
          <cell r="F3002" t="str">
            <v>Mat Mgmt-Trans</v>
          </cell>
          <cell r="G3002" t="str">
            <v>CYCLE COUNT ADJUSTMENTS</v>
          </cell>
          <cell r="H3002" t="str">
            <v>120</v>
          </cell>
          <cell r="I3002" t="str">
            <v>OT</v>
          </cell>
          <cell r="J3002">
            <v>202000</v>
          </cell>
        </row>
        <row r="3003">
          <cell r="A3003" t="str">
            <v>O&amp;M</v>
          </cell>
          <cell r="C3003">
            <v>23315</v>
          </cell>
          <cell r="D3003" t="str">
            <v>23315</v>
          </cell>
          <cell r="E3003" t="str">
            <v>L0 - PLANNING AND ACQUISITION</v>
          </cell>
          <cell r="H3003" t="str">
            <v>120</v>
          </cell>
          <cell r="I3003" t="str">
            <v>BT</v>
          </cell>
          <cell r="J3003">
            <v>58503.58</v>
          </cell>
          <cell r="K3003">
            <v>852.15</v>
          </cell>
        </row>
        <row r="3004">
          <cell r="A3004" t="str">
            <v>O&amp;M</v>
          </cell>
          <cell r="C3004">
            <v>23315</v>
          </cell>
          <cell r="D3004" t="str">
            <v>23315</v>
          </cell>
          <cell r="E3004" t="str">
            <v>L0 - PLANNING AND ACQUISITION</v>
          </cell>
          <cell r="H3004" t="str">
            <v>120</v>
          </cell>
          <cell r="I3004" t="str">
            <v>IT</v>
          </cell>
          <cell r="J3004">
            <v>30137.11</v>
          </cell>
          <cell r="K3004">
            <v>12059.46</v>
          </cell>
        </row>
        <row r="3005">
          <cell r="A3005" t="str">
            <v>O&amp;M</v>
          </cell>
          <cell r="C3005">
            <v>23315</v>
          </cell>
          <cell r="D3005" t="str">
            <v>23315</v>
          </cell>
          <cell r="E3005" t="str">
            <v>L0 - PLANNING AND ACQUISITION</v>
          </cell>
          <cell r="H3005" t="str">
            <v>120</v>
          </cell>
          <cell r="I3005" t="str">
            <v>LT</v>
          </cell>
          <cell r="J3005">
            <v>159174.76999999999</v>
          </cell>
          <cell r="K3005">
            <v>-217.92</v>
          </cell>
        </row>
        <row r="3006">
          <cell r="A3006" t="str">
            <v>O&amp;M</v>
          </cell>
          <cell r="C3006">
            <v>23315</v>
          </cell>
          <cell r="D3006" t="str">
            <v>23315</v>
          </cell>
          <cell r="E3006" t="str">
            <v>L0 - PLANNING AND ACQUISITION</v>
          </cell>
          <cell r="H3006" t="str">
            <v>120</v>
          </cell>
          <cell r="I3006" t="str">
            <v>MT</v>
          </cell>
          <cell r="J3006">
            <v>651.33000000000004</v>
          </cell>
        </row>
        <row r="3007">
          <cell r="A3007" t="str">
            <v>O&amp;M</v>
          </cell>
          <cell r="C3007">
            <v>23315</v>
          </cell>
          <cell r="D3007" t="str">
            <v>23315</v>
          </cell>
          <cell r="E3007" t="str">
            <v>L0 - PLANNING AND ACQUISITION</v>
          </cell>
          <cell r="H3007" t="str">
            <v>120</v>
          </cell>
          <cell r="I3007" t="str">
            <v>OT</v>
          </cell>
          <cell r="J3007">
            <v>3094.05</v>
          </cell>
          <cell r="M3007">
            <v>3902.12</v>
          </cell>
        </row>
        <row r="3008">
          <cell r="A3008" t="str">
            <v>O&amp;M</v>
          </cell>
          <cell r="C3008">
            <v>23315</v>
          </cell>
          <cell r="D3008" t="str">
            <v>23315</v>
          </cell>
          <cell r="E3008" t="str">
            <v>L0 - PLANNING AND ACQUISITION</v>
          </cell>
          <cell r="H3008" t="str">
            <v>120</v>
          </cell>
          <cell r="I3008" t="str">
            <v>TT</v>
          </cell>
          <cell r="J3008">
            <v>4961.6499999999996</v>
          </cell>
          <cell r="K3008">
            <v>1113.78</v>
          </cell>
        </row>
        <row r="3009">
          <cell r="A3009" t="str">
            <v>O&amp;M</v>
          </cell>
          <cell r="C3009">
            <v>23320</v>
          </cell>
          <cell r="D3009" t="str">
            <v>23320</v>
          </cell>
          <cell r="E3009" t="str">
            <v>M1 - DISTRIBUTION AND WAREHOUSING</v>
          </cell>
          <cell r="H3009" t="str">
            <v>120</v>
          </cell>
          <cell r="I3009" t="str">
            <v>BT</v>
          </cell>
          <cell r="J3009">
            <v>2304.52</v>
          </cell>
          <cell r="K3009">
            <v>7217.12</v>
          </cell>
          <cell r="M3009">
            <v>473404.79</v>
          </cell>
        </row>
        <row r="3010">
          <cell r="A3010" t="str">
            <v>O&amp;M</v>
          </cell>
          <cell r="C3010">
            <v>23320</v>
          </cell>
          <cell r="D3010" t="str">
            <v>23320</v>
          </cell>
          <cell r="E3010" t="str">
            <v>M1 - DISTRIBUTION AND WAREHOUSING</v>
          </cell>
          <cell r="H3010" t="str">
            <v>120</v>
          </cell>
          <cell r="I3010" t="str">
            <v>IT</v>
          </cell>
          <cell r="J3010">
            <v>113144.71</v>
          </cell>
          <cell r="K3010">
            <v>151419.01</v>
          </cell>
          <cell r="L3010">
            <v>14490.59</v>
          </cell>
        </row>
        <row r="3011">
          <cell r="A3011" t="str">
            <v>O&amp;M</v>
          </cell>
          <cell r="C3011">
            <v>23320</v>
          </cell>
          <cell r="D3011" t="str">
            <v>23320</v>
          </cell>
          <cell r="E3011" t="str">
            <v>M1 - DISTRIBUTION AND WAREHOUSING</v>
          </cell>
          <cell r="H3011" t="str">
            <v>120</v>
          </cell>
          <cell r="I3011" t="str">
            <v>LT</v>
          </cell>
          <cell r="J3011">
            <v>9563.7900000000009</v>
          </cell>
          <cell r="K3011">
            <v>17635.22</v>
          </cell>
        </row>
        <row r="3012">
          <cell r="A3012" t="str">
            <v>O&amp;M</v>
          </cell>
          <cell r="C3012">
            <v>23320</v>
          </cell>
          <cell r="D3012" t="str">
            <v>23320</v>
          </cell>
          <cell r="E3012" t="str">
            <v>M1 - DISTRIBUTION AND WAREHOUSING</v>
          </cell>
          <cell r="H3012" t="str">
            <v>120</v>
          </cell>
          <cell r="I3012" t="str">
            <v>MT</v>
          </cell>
          <cell r="J3012">
            <v>76.599999999999994</v>
          </cell>
          <cell r="L3012">
            <v>0</v>
          </cell>
          <cell r="M3012">
            <v>4505.07</v>
          </cell>
        </row>
        <row r="3013">
          <cell r="A3013" t="str">
            <v>O&amp;M</v>
          </cell>
          <cell r="C3013">
            <v>23320</v>
          </cell>
          <cell r="D3013" t="str">
            <v>23320</v>
          </cell>
          <cell r="E3013" t="str">
            <v>M1 - DISTRIBUTION AND WAREHOUSING</v>
          </cell>
          <cell r="H3013" t="str">
            <v>120</v>
          </cell>
          <cell r="I3013" t="str">
            <v>OT</v>
          </cell>
          <cell r="J3013">
            <v>-342.92</v>
          </cell>
          <cell r="K3013">
            <v>170.59</v>
          </cell>
          <cell r="M3013">
            <v>957.15</v>
          </cell>
        </row>
        <row r="3014">
          <cell r="A3014" t="str">
            <v>O&amp;M</v>
          </cell>
          <cell r="C3014">
            <v>23320</v>
          </cell>
          <cell r="D3014" t="str">
            <v>23320</v>
          </cell>
          <cell r="E3014" t="str">
            <v>M1 - DISTRIBUTION AND WAREHOUSING</v>
          </cell>
          <cell r="H3014" t="str">
            <v>120</v>
          </cell>
          <cell r="I3014" t="str">
            <v>TT</v>
          </cell>
          <cell r="J3014">
            <v>2631.97</v>
          </cell>
          <cell r="K3014">
            <v>4353.8999999999996</v>
          </cell>
        </row>
        <row r="3015">
          <cell r="A3015" t="str">
            <v>O&amp;M</v>
          </cell>
          <cell r="C3015">
            <v>23325</v>
          </cell>
          <cell r="D3015" t="str">
            <v>23325</v>
          </cell>
          <cell r="E3015" t="str">
            <v>5B-Meter Lab</v>
          </cell>
          <cell r="H3015" t="str">
            <v>120</v>
          </cell>
          <cell r="I3015" t="str">
            <v>BT</v>
          </cell>
          <cell r="J3015">
            <v>18640.84</v>
          </cell>
          <cell r="K3015">
            <v>3433.12</v>
          </cell>
          <cell r="M3015">
            <v>3118077.68</v>
          </cell>
        </row>
        <row r="3016">
          <cell r="A3016" t="str">
            <v>O&amp;M</v>
          </cell>
          <cell r="C3016">
            <v>23325</v>
          </cell>
          <cell r="D3016" t="str">
            <v>23325</v>
          </cell>
          <cell r="E3016" t="str">
            <v>5B-Meter Lab</v>
          </cell>
          <cell r="H3016" t="str">
            <v>120</v>
          </cell>
          <cell r="I3016" t="str">
            <v>IT</v>
          </cell>
          <cell r="J3016">
            <v>23609.32</v>
          </cell>
          <cell r="K3016">
            <v>17434.099999999999</v>
          </cell>
        </row>
        <row r="3017">
          <cell r="A3017" t="str">
            <v>O&amp;M</v>
          </cell>
          <cell r="C3017">
            <v>23325</v>
          </cell>
          <cell r="D3017" t="str">
            <v>23325</v>
          </cell>
          <cell r="E3017" t="str">
            <v>5B-Meter Lab</v>
          </cell>
          <cell r="H3017" t="str">
            <v>120</v>
          </cell>
          <cell r="I3017" t="str">
            <v>LT</v>
          </cell>
          <cell r="J3017">
            <v>76814.03</v>
          </cell>
          <cell r="K3017">
            <v>24596.240000000002</v>
          </cell>
        </row>
        <row r="3018">
          <cell r="A3018" t="str">
            <v>O&amp;M</v>
          </cell>
          <cell r="C3018">
            <v>23325</v>
          </cell>
          <cell r="D3018" t="str">
            <v>23325</v>
          </cell>
          <cell r="E3018" t="str">
            <v>5B-Meter Lab</v>
          </cell>
          <cell r="H3018" t="str">
            <v>120</v>
          </cell>
          <cell r="I3018" t="str">
            <v>MT</v>
          </cell>
          <cell r="J3018">
            <v>1550.56</v>
          </cell>
          <cell r="K3018">
            <v>-36527.53</v>
          </cell>
        </row>
        <row r="3019">
          <cell r="A3019" t="str">
            <v>O&amp;M</v>
          </cell>
          <cell r="C3019">
            <v>23325</v>
          </cell>
          <cell r="D3019" t="str">
            <v>23325</v>
          </cell>
          <cell r="E3019" t="str">
            <v>5B-Meter Lab</v>
          </cell>
          <cell r="H3019" t="str">
            <v>120</v>
          </cell>
          <cell r="I3019" t="str">
            <v>OT</v>
          </cell>
          <cell r="J3019">
            <v>6307.31</v>
          </cell>
          <cell r="M3019">
            <v>667.7</v>
          </cell>
        </row>
        <row r="3020">
          <cell r="A3020" t="str">
            <v>O&amp;M</v>
          </cell>
          <cell r="C3020">
            <v>23325</v>
          </cell>
          <cell r="D3020" t="str">
            <v>23325</v>
          </cell>
          <cell r="E3020" t="str">
            <v>5B-Meter Lab</v>
          </cell>
          <cell r="H3020" t="str">
            <v>120</v>
          </cell>
          <cell r="I3020" t="str">
            <v>TT</v>
          </cell>
          <cell r="J3020">
            <v>18150.580000000002</v>
          </cell>
          <cell r="K3020">
            <v>1279.8499999999999</v>
          </cell>
        </row>
        <row r="3021">
          <cell r="A3021" t="str">
            <v>O&amp;M</v>
          </cell>
          <cell r="C3021">
            <v>23330</v>
          </cell>
          <cell r="D3021" t="str">
            <v>23330</v>
          </cell>
          <cell r="E3021" t="str">
            <v>S4 -  Facilities Services</v>
          </cell>
          <cell r="H3021" t="str">
            <v>120</v>
          </cell>
          <cell r="I3021" t="str">
            <v>BT</v>
          </cell>
          <cell r="J3021">
            <v>744.01</v>
          </cell>
          <cell r="K3021">
            <v>1258.72</v>
          </cell>
          <cell r="M3021">
            <v>615901.47</v>
          </cell>
        </row>
        <row r="3022">
          <cell r="A3022" t="str">
            <v>CAP</v>
          </cell>
          <cell r="C3022">
            <v>23330</v>
          </cell>
          <cell r="D3022" t="str">
            <v>23330</v>
          </cell>
          <cell r="E3022" t="str">
            <v>Hyde Park Facilities</v>
          </cell>
          <cell r="H3022" t="str">
            <v>120</v>
          </cell>
          <cell r="I3022" t="str">
            <v>CB</v>
          </cell>
          <cell r="M3022">
            <v>727.76</v>
          </cell>
        </row>
        <row r="3023">
          <cell r="A3023" t="str">
            <v>CAP</v>
          </cell>
          <cell r="C3023">
            <v>23330</v>
          </cell>
          <cell r="D3023" t="str">
            <v>23330</v>
          </cell>
          <cell r="E3023" t="str">
            <v>Hyde Park Facilities</v>
          </cell>
          <cell r="H3023" t="str">
            <v>120</v>
          </cell>
          <cell r="I3023" t="str">
            <v>CI</v>
          </cell>
        </row>
        <row r="3024">
          <cell r="A3024" t="str">
            <v>CAP</v>
          </cell>
          <cell r="C3024">
            <v>23330</v>
          </cell>
          <cell r="D3024" t="str">
            <v>23330</v>
          </cell>
          <cell r="E3024" t="str">
            <v>S4 -  Facilities Services</v>
          </cell>
          <cell r="H3024" t="str">
            <v>120</v>
          </cell>
          <cell r="I3024" t="str">
            <v>CI</v>
          </cell>
          <cell r="J3024">
            <v>-278779.09000000003</v>
          </cell>
          <cell r="K3024">
            <v>65</v>
          </cell>
          <cell r="L3024">
            <v>0</v>
          </cell>
        </row>
        <row r="3025">
          <cell r="A3025" t="str">
            <v>CAP</v>
          </cell>
          <cell r="C3025">
            <v>23330</v>
          </cell>
          <cell r="D3025" t="str">
            <v>23330</v>
          </cell>
          <cell r="E3025" t="str">
            <v>Hyde Park Facilities</v>
          </cell>
          <cell r="H3025" t="str">
            <v>120</v>
          </cell>
          <cell r="I3025" t="str">
            <v>CL</v>
          </cell>
        </row>
        <row r="3026">
          <cell r="A3026" t="str">
            <v>CAP</v>
          </cell>
          <cell r="C3026">
            <v>23330</v>
          </cell>
          <cell r="D3026" t="str">
            <v>23330</v>
          </cell>
          <cell r="E3026" t="str">
            <v>Hyde Park Facilities</v>
          </cell>
          <cell r="H3026" t="str">
            <v>120</v>
          </cell>
          <cell r="I3026" t="str">
            <v>CT</v>
          </cell>
        </row>
        <row r="3027">
          <cell r="A3027" t="str">
            <v>O&amp;M</v>
          </cell>
          <cell r="C3027">
            <v>23330</v>
          </cell>
          <cell r="D3027" t="str">
            <v>23330</v>
          </cell>
          <cell r="E3027" t="str">
            <v>Hyde Park Facilities</v>
          </cell>
          <cell r="H3027" t="str">
            <v>120</v>
          </cell>
          <cell r="I3027" t="str">
            <v>IT</v>
          </cell>
        </row>
        <row r="3028">
          <cell r="A3028" t="str">
            <v>O&amp;M</v>
          </cell>
          <cell r="C3028">
            <v>23330</v>
          </cell>
          <cell r="D3028" t="str">
            <v>23330</v>
          </cell>
          <cell r="E3028" t="str">
            <v>S4 -  Facilities Services</v>
          </cell>
          <cell r="H3028" t="str">
            <v>120</v>
          </cell>
          <cell r="I3028" t="str">
            <v>IT</v>
          </cell>
          <cell r="J3028">
            <v>49680.73</v>
          </cell>
          <cell r="K3028">
            <v>17378.82</v>
          </cell>
          <cell r="L3028">
            <v>142.5</v>
          </cell>
        </row>
        <row r="3029">
          <cell r="A3029" t="str">
            <v>O&amp;M</v>
          </cell>
          <cell r="C3029">
            <v>23330</v>
          </cell>
          <cell r="D3029" t="str">
            <v>23330</v>
          </cell>
          <cell r="E3029" t="str">
            <v>S4 -  Facilities Services</v>
          </cell>
          <cell r="H3029" t="str">
            <v>120</v>
          </cell>
          <cell r="I3029" t="str">
            <v>LT</v>
          </cell>
          <cell r="J3029">
            <v>8047.94</v>
          </cell>
          <cell r="K3029">
            <v>6053.34</v>
          </cell>
        </row>
        <row r="3030">
          <cell r="A3030" t="str">
            <v>O&amp;M</v>
          </cell>
          <cell r="C3030">
            <v>23330</v>
          </cell>
          <cell r="D3030" t="str">
            <v>23330</v>
          </cell>
          <cell r="E3030" t="str">
            <v>S4 -  Facilities Services</v>
          </cell>
          <cell r="H3030" t="str">
            <v>120</v>
          </cell>
          <cell r="I3030" t="str">
            <v>MT</v>
          </cell>
          <cell r="J3030">
            <v>2089.6999999999998</v>
          </cell>
          <cell r="K3030">
            <v>17078.400000000001</v>
          </cell>
        </row>
        <row r="3031">
          <cell r="A3031" t="str">
            <v>O&amp;M</v>
          </cell>
          <cell r="C3031">
            <v>23330</v>
          </cell>
          <cell r="D3031" t="str">
            <v>23330</v>
          </cell>
          <cell r="E3031" t="str">
            <v>S4 -  Facilities Services</v>
          </cell>
          <cell r="H3031" t="str">
            <v>120</v>
          </cell>
          <cell r="I3031" t="str">
            <v>OT</v>
          </cell>
          <cell r="J3031">
            <v>0</v>
          </cell>
          <cell r="K3031">
            <v>14.54</v>
          </cell>
          <cell r="M3031">
            <v>1311.12</v>
          </cell>
        </row>
        <row r="3032">
          <cell r="A3032" t="str">
            <v>O&amp;M</v>
          </cell>
          <cell r="C3032">
            <v>23330</v>
          </cell>
          <cell r="D3032" t="str">
            <v>23330</v>
          </cell>
          <cell r="E3032" t="str">
            <v>S4 -  Facilities Services</v>
          </cell>
          <cell r="H3032" t="str">
            <v>120</v>
          </cell>
          <cell r="I3032" t="str">
            <v>TT</v>
          </cell>
          <cell r="J3032">
            <v>7371.95</v>
          </cell>
          <cell r="K3032">
            <v>6411.09</v>
          </cell>
        </row>
        <row r="3033">
          <cell r="A3033" t="str">
            <v>O&amp;M</v>
          </cell>
          <cell r="C3033">
            <v>23340</v>
          </cell>
          <cell r="D3033" t="str">
            <v>23340</v>
          </cell>
          <cell r="E3033" t="str">
            <v>M2 - SUPPORT SERVICES DEPT</v>
          </cell>
          <cell r="H3033" t="str">
            <v>120</v>
          </cell>
          <cell r="I3033" t="str">
            <v>BT</v>
          </cell>
          <cell r="J3033">
            <v>23883.47</v>
          </cell>
          <cell r="K3033">
            <v>2065.9299999999998</v>
          </cell>
          <cell r="M3033">
            <v>-408787.96</v>
          </cell>
        </row>
        <row r="3034">
          <cell r="A3034" t="str">
            <v>CAP</v>
          </cell>
          <cell r="C3034">
            <v>23340</v>
          </cell>
          <cell r="D3034" t="str">
            <v>23340</v>
          </cell>
          <cell r="E3034" t="str">
            <v>M2 - SUPPORT SERVICES DEPT</v>
          </cell>
          <cell r="H3034" t="str">
            <v>120</v>
          </cell>
          <cell r="I3034" t="str">
            <v>CB</v>
          </cell>
          <cell r="J3034">
            <v>1712.66</v>
          </cell>
          <cell r="M3034">
            <v>887.52</v>
          </cell>
        </row>
        <row r="3035">
          <cell r="A3035" t="str">
            <v>CAP</v>
          </cell>
          <cell r="C3035">
            <v>23340</v>
          </cell>
          <cell r="D3035" t="str">
            <v>23340</v>
          </cell>
          <cell r="E3035" t="str">
            <v>M2 - SUPPORT SERVICES DEPT</v>
          </cell>
          <cell r="H3035" t="str">
            <v>120</v>
          </cell>
          <cell r="I3035" t="str">
            <v>CI</v>
          </cell>
          <cell r="J3035">
            <v>496593.02</v>
          </cell>
          <cell r="K3035">
            <v>362562.27</v>
          </cell>
          <cell r="L3035">
            <v>87401.22</v>
          </cell>
        </row>
        <row r="3036">
          <cell r="A3036" t="str">
            <v>CAP</v>
          </cell>
          <cell r="C3036">
            <v>23340</v>
          </cell>
          <cell r="D3036" t="str">
            <v>23340</v>
          </cell>
          <cell r="E3036" t="str">
            <v>M2 - SUPPORT SERVICES DEPT</v>
          </cell>
          <cell r="H3036" t="str">
            <v>120</v>
          </cell>
          <cell r="I3036" t="str">
            <v>CL</v>
          </cell>
          <cell r="J3036">
            <v>3892.51</v>
          </cell>
        </row>
        <row r="3037">
          <cell r="A3037" t="str">
            <v>CAP</v>
          </cell>
          <cell r="C3037">
            <v>23340</v>
          </cell>
          <cell r="D3037" t="str">
            <v>23340</v>
          </cell>
          <cell r="E3037" t="str">
            <v>M2 - SUPPORT SERVICES DEPT</v>
          </cell>
          <cell r="H3037" t="str">
            <v>120</v>
          </cell>
          <cell r="I3037" t="str">
            <v>CO</v>
          </cell>
          <cell r="J3037">
            <v>-11333.2</v>
          </cell>
          <cell r="K3037">
            <v>-99196.62</v>
          </cell>
          <cell r="L3037">
            <v>-72644.75</v>
          </cell>
        </row>
        <row r="3038">
          <cell r="A3038" t="str">
            <v>CAP</v>
          </cell>
          <cell r="C3038">
            <v>23340</v>
          </cell>
          <cell r="D3038" t="str">
            <v>23340</v>
          </cell>
          <cell r="E3038" t="str">
            <v>M2 - SUPPORT SERVICES DEPT</v>
          </cell>
          <cell r="H3038" t="str">
            <v>120</v>
          </cell>
          <cell r="I3038" t="str">
            <v>CT</v>
          </cell>
          <cell r="J3038">
            <v>1920.38</v>
          </cell>
        </row>
        <row r="3039">
          <cell r="A3039" t="str">
            <v>O&amp;M</v>
          </cell>
          <cell r="C3039">
            <v>23340</v>
          </cell>
          <cell r="D3039" t="str">
            <v>23340</v>
          </cell>
          <cell r="E3039" t="str">
            <v>M2 - SUPPORT SERVICES DEPT</v>
          </cell>
          <cell r="H3039" t="str">
            <v>120</v>
          </cell>
          <cell r="I3039" t="str">
            <v>IT</v>
          </cell>
          <cell r="J3039">
            <v>500224.6</v>
          </cell>
          <cell r="K3039">
            <v>150694.74</v>
          </cell>
          <cell r="L3039">
            <v>0</v>
          </cell>
        </row>
        <row r="3040">
          <cell r="A3040" t="str">
            <v>O&amp;M</v>
          </cell>
          <cell r="C3040">
            <v>23340</v>
          </cell>
          <cell r="D3040" t="str">
            <v>23340</v>
          </cell>
          <cell r="E3040" t="str">
            <v>M2 - SUPPORT SERVICES DEPT</v>
          </cell>
          <cell r="H3040" t="str">
            <v>120</v>
          </cell>
          <cell r="I3040" t="str">
            <v>LT</v>
          </cell>
          <cell r="J3040">
            <v>43002.23</v>
          </cell>
          <cell r="K3040">
            <v>6205.48</v>
          </cell>
        </row>
        <row r="3041">
          <cell r="A3041" t="str">
            <v>O&amp;M</v>
          </cell>
          <cell r="C3041">
            <v>23340</v>
          </cell>
          <cell r="D3041" t="str">
            <v>23340</v>
          </cell>
          <cell r="E3041" t="str">
            <v>M2 - SUPPORT SERVICES DEPT</v>
          </cell>
          <cell r="H3041" t="str">
            <v>120</v>
          </cell>
          <cell r="I3041" t="str">
            <v>MT</v>
          </cell>
          <cell r="J3041">
            <v>-130700.86</v>
          </cell>
          <cell r="K3041">
            <v>56.57</v>
          </cell>
        </row>
        <row r="3042">
          <cell r="A3042" t="str">
            <v>O&amp;M</v>
          </cell>
          <cell r="C3042">
            <v>23340</v>
          </cell>
          <cell r="D3042" t="str">
            <v>23340</v>
          </cell>
          <cell r="E3042" t="str">
            <v>M2 - SUPPORT SERVICES DEPT</v>
          </cell>
          <cell r="H3042" t="str">
            <v>120</v>
          </cell>
          <cell r="I3042" t="str">
            <v>OT</v>
          </cell>
          <cell r="J3042">
            <v>48830.27</v>
          </cell>
          <cell r="K3042">
            <v>119.11</v>
          </cell>
          <cell r="M3042">
            <v>1649.97</v>
          </cell>
        </row>
        <row r="3043">
          <cell r="A3043" t="str">
            <v>O&amp;M</v>
          </cell>
          <cell r="C3043">
            <v>23340</v>
          </cell>
          <cell r="D3043" t="str">
            <v>23340</v>
          </cell>
          <cell r="E3043" t="str">
            <v>M2 - SUPPORT SERVICES DEPT</v>
          </cell>
          <cell r="H3043" t="str">
            <v>120</v>
          </cell>
          <cell r="I3043" t="str">
            <v>TT</v>
          </cell>
          <cell r="J3043">
            <v>10611.29</v>
          </cell>
        </row>
        <row r="3044">
          <cell r="A3044" t="str">
            <v>O&amp;M</v>
          </cell>
          <cell r="C3044">
            <v>23350</v>
          </cell>
          <cell r="D3044" t="str">
            <v>23350</v>
          </cell>
          <cell r="E3044" t="str">
            <v>FL - FLEET</v>
          </cell>
          <cell r="H3044" t="str">
            <v>120</v>
          </cell>
          <cell r="I3044" t="str">
            <v>IT</v>
          </cell>
          <cell r="J3044">
            <v>50047.17</v>
          </cell>
          <cell r="K3044">
            <v>-957.03</v>
          </cell>
        </row>
        <row r="3045">
          <cell r="A3045" t="str">
            <v>O&amp;M</v>
          </cell>
          <cell r="C3045">
            <v>23351</v>
          </cell>
          <cell r="D3045" t="str">
            <v>23351</v>
          </cell>
          <cell r="E3045" t="str">
            <v>5A-Fleet Service</v>
          </cell>
          <cell r="H3045" t="str">
            <v>120</v>
          </cell>
          <cell r="I3045" t="str">
            <v>BT</v>
          </cell>
          <cell r="J3045">
            <v>0.79</v>
          </cell>
          <cell r="M3045">
            <v>-6032.11</v>
          </cell>
        </row>
        <row r="3046">
          <cell r="A3046" t="str">
            <v>O&amp;M</v>
          </cell>
          <cell r="C3046">
            <v>23351</v>
          </cell>
          <cell r="D3046" t="str">
            <v>23351</v>
          </cell>
          <cell r="E3046" t="str">
            <v>5A-Fleet Service</v>
          </cell>
          <cell r="H3046" t="str">
            <v>120</v>
          </cell>
          <cell r="I3046" t="str">
            <v>IT</v>
          </cell>
          <cell r="J3046">
            <v>79957.179999999993</v>
          </cell>
          <cell r="K3046">
            <v>-51573.51</v>
          </cell>
          <cell r="L3046">
            <v>1.36</v>
          </cell>
        </row>
        <row r="3047">
          <cell r="A3047" t="str">
            <v>O&amp;M</v>
          </cell>
          <cell r="C3047">
            <v>23351</v>
          </cell>
          <cell r="D3047" t="str">
            <v>23351</v>
          </cell>
          <cell r="E3047" t="str">
            <v>5A-Fleet Service</v>
          </cell>
          <cell r="H3047" t="str">
            <v>120</v>
          </cell>
          <cell r="I3047" t="str">
            <v>LT</v>
          </cell>
          <cell r="J3047">
            <v>0</v>
          </cell>
        </row>
        <row r="3048">
          <cell r="A3048" t="str">
            <v>O&amp;M</v>
          </cell>
          <cell r="C3048">
            <v>23351</v>
          </cell>
          <cell r="D3048" t="str">
            <v>23351</v>
          </cell>
          <cell r="E3048" t="str">
            <v>5A-Fleet Service</v>
          </cell>
          <cell r="H3048" t="str">
            <v>120</v>
          </cell>
          <cell r="I3048" t="str">
            <v>MT</v>
          </cell>
          <cell r="J3048">
            <v>27891.360000000001</v>
          </cell>
        </row>
        <row r="3049">
          <cell r="A3049" t="str">
            <v>O&amp;M</v>
          </cell>
          <cell r="C3049">
            <v>23351</v>
          </cell>
          <cell r="D3049" t="str">
            <v>23351</v>
          </cell>
          <cell r="E3049" t="str">
            <v>5A-Fleet Service</v>
          </cell>
          <cell r="H3049" t="str">
            <v>120</v>
          </cell>
          <cell r="I3049" t="str">
            <v>OT</v>
          </cell>
          <cell r="J3049">
            <v>0.1</v>
          </cell>
          <cell r="M3049">
            <v>175947.66</v>
          </cell>
        </row>
        <row r="3050">
          <cell r="A3050" t="str">
            <v>O&amp;M</v>
          </cell>
          <cell r="C3050">
            <v>23351</v>
          </cell>
          <cell r="D3050" t="str">
            <v>23351</v>
          </cell>
          <cell r="E3050" t="str">
            <v>5A-Fleet Service</v>
          </cell>
          <cell r="H3050" t="str">
            <v>120</v>
          </cell>
          <cell r="I3050" t="str">
            <v>TT</v>
          </cell>
          <cell r="J3050">
            <v>0</v>
          </cell>
        </row>
        <row r="3051">
          <cell r="A3051" t="str">
            <v>O&amp;M</v>
          </cell>
          <cell r="C3051">
            <v>23360</v>
          </cell>
          <cell r="D3051" t="str">
            <v>23360</v>
          </cell>
          <cell r="E3051" t="str">
            <v>M9 - Tool Management</v>
          </cell>
          <cell r="H3051" t="str">
            <v>120</v>
          </cell>
          <cell r="I3051" t="str">
            <v>BT</v>
          </cell>
          <cell r="J3051">
            <v>80640.789999999994</v>
          </cell>
          <cell r="K3051">
            <v>3642.16</v>
          </cell>
          <cell r="M3051">
            <v>83790.289999999994</v>
          </cell>
        </row>
        <row r="3052">
          <cell r="A3052" t="str">
            <v>O&amp;M</v>
          </cell>
          <cell r="C3052">
            <v>23360</v>
          </cell>
          <cell r="D3052" t="str">
            <v>23360</v>
          </cell>
          <cell r="E3052" t="str">
            <v>M9 - Tool Management</v>
          </cell>
          <cell r="H3052" t="str">
            <v>120</v>
          </cell>
          <cell r="I3052" t="str">
            <v>IT</v>
          </cell>
          <cell r="J3052">
            <v>11425.42</v>
          </cell>
          <cell r="K3052">
            <v>4214.2299999999996</v>
          </cell>
          <cell r="L3052">
            <v>0</v>
          </cell>
        </row>
        <row r="3053">
          <cell r="A3053" t="str">
            <v>O&amp;M</v>
          </cell>
          <cell r="C3053">
            <v>23360</v>
          </cell>
          <cell r="D3053" t="str">
            <v>23360</v>
          </cell>
          <cell r="E3053" t="str">
            <v>M9 - Tool Management</v>
          </cell>
          <cell r="H3053" t="str">
            <v>120</v>
          </cell>
          <cell r="I3053" t="str">
            <v>LT</v>
          </cell>
          <cell r="J3053">
            <v>219871.67</v>
          </cell>
          <cell r="K3053">
            <v>9848.91</v>
          </cell>
          <cell r="M3053">
            <v>0</v>
          </cell>
        </row>
        <row r="3054">
          <cell r="A3054" t="str">
            <v>O&amp;M</v>
          </cell>
          <cell r="C3054">
            <v>23360</v>
          </cell>
          <cell r="D3054" t="str">
            <v>23360</v>
          </cell>
          <cell r="E3054" t="str">
            <v>M9 - Tool Management</v>
          </cell>
          <cell r="H3054" t="str">
            <v>120</v>
          </cell>
          <cell r="I3054" t="str">
            <v>MT</v>
          </cell>
          <cell r="J3054">
            <v>196801.85</v>
          </cell>
          <cell r="K3054">
            <v>188733.39</v>
          </cell>
          <cell r="L3054">
            <v>7046.67</v>
          </cell>
        </row>
        <row r="3055">
          <cell r="A3055" t="str">
            <v>O&amp;M</v>
          </cell>
          <cell r="C3055">
            <v>23360</v>
          </cell>
          <cell r="D3055" t="str">
            <v>23360</v>
          </cell>
          <cell r="E3055" t="str">
            <v>M9 - Tool Management</v>
          </cell>
          <cell r="H3055" t="str">
            <v>120</v>
          </cell>
          <cell r="I3055" t="str">
            <v>OT</v>
          </cell>
          <cell r="J3055">
            <v>13549.99</v>
          </cell>
          <cell r="M3055">
            <v>1222.76</v>
          </cell>
        </row>
        <row r="3056">
          <cell r="A3056" t="str">
            <v>O&amp;M</v>
          </cell>
          <cell r="C3056">
            <v>23360</v>
          </cell>
          <cell r="D3056" t="str">
            <v>23360</v>
          </cell>
          <cell r="E3056" t="str">
            <v>M9 - Tool Management</v>
          </cell>
          <cell r="H3056" t="str">
            <v>120</v>
          </cell>
          <cell r="I3056" t="str">
            <v>TT</v>
          </cell>
          <cell r="J3056">
            <v>73758.87</v>
          </cell>
          <cell r="K3056">
            <v>5900.69</v>
          </cell>
        </row>
        <row r="3057">
          <cell r="A3057" t="str">
            <v>O&amp;M</v>
          </cell>
          <cell r="C3057">
            <v>23400</v>
          </cell>
          <cell r="D3057" t="str">
            <v>23400</v>
          </cell>
          <cell r="E3057" t="str">
            <v>D2 - ENGINEERING SERVICES GROUP XXX</v>
          </cell>
          <cell r="H3057" t="str">
            <v>120</v>
          </cell>
          <cell r="I3057" t="str">
            <v>BT</v>
          </cell>
          <cell r="J3057">
            <v>1144.6099999999999</v>
          </cell>
        </row>
        <row r="3058">
          <cell r="A3058" t="str">
            <v>O&amp;M</v>
          </cell>
          <cell r="C3058">
            <v>23400</v>
          </cell>
          <cell r="D3058" t="str">
            <v>23400</v>
          </cell>
          <cell r="E3058" t="str">
            <v>D2 - ENGINEERING SERVICES GROUP XXX</v>
          </cell>
          <cell r="H3058" t="str">
            <v>120</v>
          </cell>
          <cell r="I3058" t="str">
            <v>IT</v>
          </cell>
          <cell r="J3058">
            <v>-4102.1000000000004</v>
          </cell>
          <cell r="K3058">
            <v>40.98</v>
          </cell>
        </row>
        <row r="3059">
          <cell r="A3059" t="str">
            <v>O&amp;M</v>
          </cell>
          <cell r="C3059">
            <v>23400</v>
          </cell>
          <cell r="D3059" t="str">
            <v>23400</v>
          </cell>
          <cell r="E3059" t="str">
            <v>D2 - ENGINEERING SERVICES GROUP XXX</v>
          </cell>
          <cell r="H3059" t="str">
            <v>120</v>
          </cell>
          <cell r="I3059" t="str">
            <v>LT</v>
          </cell>
          <cell r="J3059">
            <v>2409.75</v>
          </cell>
        </row>
        <row r="3060">
          <cell r="A3060" t="str">
            <v>O&amp;M</v>
          </cell>
          <cell r="C3060">
            <v>23400</v>
          </cell>
          <cell r="D3060" t="str">
            <v>23400</v>
          </cell>
          <cell r="E3060" t="str">
            <v>D2 - ENGINEERING SERVICES GROUP XXX</v>
          </cell>
          <cell r="H3060" t="str">
            <v>120</v>
          </cell>
          <cell r="I3060" t="str">
            <v>OT</v>
          </cell>
          <cell r="J3060">
            <v>695.34</v>
          </cell>
          <cell r="K3060">
            <v>47.13</v>
          </cell>
        </row>
        <row r="3061">
          <cell r="A3061" t="str">
            <v>O&amp;M</v>
          </cell>
          <cell r="C3061">
            <v>23405</v>
          </cell>
          <cell r="D3061" t="str">
            <v>23405</v>
          </cell>
          <cell r="E3061" t="str">
            <v>4E - PROJECTS AND CONSTRUCTION XXX</v>
          </cell>
          <cell r="H3061" t="str">
            <v>120</v>
          </cell>
          <cell r="I3061" t="str">
            <v>BT</v>
          </cell>
          <cell r="J3061">
            <v>654.02</v>
          </cell>
        </row>
        <row r="3062">
          <cell r="A3062" t="str">
            <v>O&amp;M</v>
          </cell>
          <cell r="C3062">
            <v>23405</v>
          </cell>
          <cell r="D3062" t="str">
            <v>23405</v>
          </cell>
          <cell r="E3062" t="str">
            <v>4E - PROJECTS AND CONSTRUCTION XXX</v>
          </cell>
          <cell r="H3062" t="str">
            <v>120</v>
          </cell>
          <cell r="I3062" t="str">
            <v>IT</v>
          </cell>
          <cell r="J3062">
            <v>-17889.63</v>
          </cell>
          <cell r="K3062">
            <v>66.959999999999994</v>
          </cell>
        </row>
        <row r="3063">
          <cell r="A3063" t="str">
            <v>O&amp;M</v>
          </cell>
          <cell r="C3063">
            <v>23405</v>
          </cell>
          <cell r="D3063" t="str">
            <v>23405</v>
          </cell>
          <cell r="E3063" t="str">
            <v>4E - PROJECTS AND CONSTRUCTION XXX</v>
          </cell>
          <cell r="H3063" t="str">
            <v>120</v>
          </cell>
          <cell r="I3063" t="str">
            <v>LT</v>
          </cell>
          <cell r="J3063">
            <v>24388.38</v>
          </cell>
          <cell r="M3063">
            <v>0</v>
          </cell>
        </row>
        <row r="3064">
          <cell r="A3064" t="str">
            <v>O&amp;M</v>
          </cell>
          <cell r="C3064">
            <v>23405</v>
          </cell>
          <cell r="D3064" t="str">
            <v>23405</v>
          </cell>
          <cell r="E3064" t="str">
            <v>4E - PROJECTS AND CONSTRUCTION XXX</v>
          </cell>
          <cell r="H3064" t="str">
            <v>120</v>
          </cell>
          <cell r="I3064" t="str">
            <v>OT</v>
          </cell>
          <cell r="J3064">
            <v>387.89</v>
          </cell>
          <cell r="K3064">
            <v>44.82</v>
          </cell>
        </row>
        <row r="3065">
          <cell r="A3065" t="str">
            <v>O&amp;M</v>
          </cell>
          <cell r="C3065">
            <v>23405</v>
          </cell>
          <cell r="D3065" t="str">
            <v>23405</v>
          </cell>
          <cell r="E3065" t="str">
            <v>4E - PROJECTS AND CONSTRUCTION XXX</v>
          </cell>
          <cell r="H3065" t="str">
            <v>120</v>
          </cell>
          <cell r="I3065" t="str">
            <v>TT</v>
          </cell>
          <cell r="J3065">
            <v>3062.77</v>
          </cell>
        </row>
        <row r="3066">
          <cell r="A3066" t="str">
            <v>O&amp;M</v>
          </cell>
          <cell r="C3066">
            <v>23410</v>
          </cell>
          <cell r="D3066" t="str">
            <v>23410</v>
          </cell>
          <cell r="E3066" t="str">
            <v>L5 - ELECTRICAL DEPT XXX</v>
          </cell>
          <cell r="H3066" t="str">
            <v>120</v>
          </cell>
          <cell r="I3066" t="str">
            <v>BT</v>
          </cell>
          <cell r="J3066">
            <v>0.78</v>
          </cell>
        </row>
        <row r="3067">
          <cell r="A3067" t="str">
            <v>O&amp;M</v>
          </cell>
          <cell r="C3067">
            <v>23410</v>
          </cell>
          <cell r="D3067" t="str">
            <v>23410</v>
          </cell>
          <cell r="E3067" t="str">
            <v>L5 - ELECTRICAL DEPT XXX</v>
          </cell>
          <cell r="H3067" t="str">
            <v>120</v>
          </cell>
          <cell r="I3067" t="str">
            <v>IT</v>
          </cell>
          <cell r="J3067">
            <v>4930.4399999999996</v>
          </cell>
          <cell r="K3067">
            <v>12.99</v>
          </cell>
        </row>
        <row r="3068">
          <cell r="A3068" t="str">
            <v>O&amp;M</v>
          </cell>
          <cell r="C3068">
            <v>23410</v>
          </cell>
          <cell r="D3068" t="str">
            <v>23410</v>
          </cell>
          <cell r="E3068" t="str">
            <v>L5 - ELECTRICAL DEPT XXX</v>
          </cell>
          <cell r="H3068" t="str">
            <v>120</v>
          </cell>
          <cell r="I3068" t="str">
            <v>LT</v>
          </cell>
          <cell r="J3068">
            <v>-6335.08</v>
          </cell>
        </row>
        <row r="3069">
          <cell r="A3069" t="str">
            <v>O&amp;M</v>
          </cell>
          <cell r="C3069">
            <v>23410</v>
          </cell>
          <cell r="D3069" t="str">
            <v>23410</v>
          </cell>
          <cell r="E3069" t="str">
            <v>L5 - ELECTRICAL DEPT XXX</v>
          </cell>
          <cell r="H3069" t="str">
            <v>120</v>
          </cell>
          <cell r="I3069" t="str">
            <v>OT</v>
          </cell>
          <cell r="J3069">
            <v>89.85</v>
          </cell>
          <cell r="K3069">
            <v>14.94</v>
          </cell>
          <cell r="L3069">
            <v>-17.329999999999998</v>
          </cell>
        </row>
        <row r="3070">
          <cell r="A3070" t="str">
            <v>O&amp;M</v>
          </cell>
          <cell r="C3070">
            <v>23410</v>
          </cell>
          <cell r="D3070" t="str">
            <v>23410</v>
          </cell>
          <cell r="E3070" t="str">
            <v>L5 - ELECTRICAL DEPT XXX</v>
          </cell>
          <cell r="H3070" t="str">
            <v>120</v>
          </cell>
          <cell r="I3070" t="str">
            <v>TT</v>
          </cell>
          <cell r="J3070">
            <v>2931.93</v>
          </cell>
        </row>
        <row r="3071">
          <cell r="A3071" t="str">
            <v>O&amp;M</v>
          </cell>
          <cell r="C3071">
            <v>23420</v>
          </cell>
          <cell r="D3071" t="str">
            <v>23420</v>
          </cell>
          <cell r="E3071" t="str">
            <v>L7 - MECHANICAL/CIVIL/STRUCTURE DEPT XXX</v>
          </cell>
          <cell r="H3071" t="str">
            <v>120</v>
          </cell>
          <cell r="I3071" t="str">
            <v>BT</v>
          </cell>
          <cell r="J3071">
            <v>-2628.99</v>
          </cell>
        </row>
        <row r="3072">
          <cell r="A3072" t="str">
            <v>CAP</v>
          </cell>
          <cell r="C3072">
            <v>23420</v>
          </cell>
          <cell r="D3072" t="str">
            <v>23420</v>
          </cell>
          <cell r="E3072" t="str">
            <v>L7 - MECHANICAL/CIVIL/STRUCTURE DEPT XXX</v>
          </cell>
          <cell r="H3072" t="str">
            <v>120</v>
          </cell>
          <cell r="I3072" t="str">
            <v>CB</v>
          </cell>
          <cell r="J3072">
            <v>186.53</v>
          </cell>
          <cell r="M3072">
            <v>1151.72</v>
          </cell>
        </row>
        <row r="3073">
          <cell r="A3073" t="str">
            <v>CAP</v>
          </cell>
          <cell r="C3073">
            <v>23420</v>
          </cell>
          <cell r="D3073" t="str">
            <v>23420</v>
          </cell>
          <cell r="E3073" t="str">
            <v>L7 - MECHANICAL/CIVIL/STRUCTURE DEPT XXX</v>
          </cell>
          <cell r="H3073" t="str">
            <v>120</v>
          </cell>
          <cell r="I3073" t="str">
            <v>CL</v>
          </cell>
          <cell r="J3073">
            <v>423.92</v>
          </cell>
        </row>
        <row r="3074">
          <cell r="A3074" t="str">
            <v>O&amp;M</v>
          </cell>
          <cell r="C3074">
            <v>23420</v>
          </cell>
          <cell r="D3074" t="str">
            <v>23420</v>
          </cell>
          <cell r="E3074" t="str">
            <v>L7 - MECHANICAL/CIVIL/STRUCTURE DEPT XXX</v>
          </cell>
          <cell r="H3074" t="str">
            <v>120</v>
          </cell>
          <cell r="I3074" t="str">
            <v>IT</v>
          </cell>
          <cell r="J3074">
            <v>-39465.870000000003</v>
          </cell>
          <cell r="K3074">
            <v>4450</v>
          </cell>
        </row>
        <row r="3075">
          <cell r="A3075" t="str">
            <v>O&amp;M</v>
          </cell>
          <cell r="C3075">
            <v>23420</v>
          </cell>
          <cell r="D3075" t="str">
            <v>23420</v>
          </cell>
          <cell r="E3075" t="str">
            <v>L7 - MECHANICAL/CIVIL/STRUCTURE DEPT XXX</v>
          </cell>
          <cell r="H3075" t="str">
            <v>120</v>
          </cell>
          <cell r="I3075" t="str">
            <v>LT</v>
          </cell>
          <cell r="J3075">
            <v>26496.880000000001</v>
          </cell>
        </row>
        <row r="3076">
          <cell r="A3076" t="str">
            <v>O&amp;M</v>
          </cell>
          <cell r="C3076">
            <v>23420</v>
          </cell>
          <cell r="D3076" t="str">
            <v>23420</v>
          </cell>
          <cell r="E3076" t="str">
            <v>L7 - MECHANICAL/CIVIL/STRUCTURE DEPT XXX</v>
          </cell>
          <cell r="H3076" t="str">
            <v>120</v>
          </cell>
          <cell r="I3076" t="str">
            <v>OT</v>
          </cell>
          <cell r="J3076">
            <v>30561.119999999999</v>
          </cell>
        </row>
        <row r="3077">
          <cell r="A3077" t="str">
            <v>O&amp;M</v>
          </cell>
          <cell r="C3077">
            <v>23420</v>
          </cell>
          <cell r="D3077" t="str">
            <v>23420</v>
          </cell>
          <cell r="E3077" t="str">
            <v>L7 - MECHANICAL/CIVIL/STRUCTURE DEPT XXX</v>
          </cell>
          <cell r="H3077" t="str">
            <v>120</v>
          </cell>
          <cell r="I3077" t="str">
            <v>TT</v>
          </cell>
          <cell r="J3077">
            <v>521.69000000000005</v>
          </cell>
        </row>
        <row r="3078">
          <cell r="A3078" t="str">
            <v>O&amp;M</v>
          </cell>
          <cell r="B3078" t="str">
            <v>Tzimorangas,John G</v>
          </cell>
          <cell r="C3078">
            <v>23425</v>
          </cell>
          <cell r="D3078" t="str">
            <v>23425</v>
          </cell>
          <cell r="E3078" t="str">
            <v>L8 - FIELD ENGINEERING DEPT XXX</v>
          </cell>
          <cell r="F3078" t="str">
            <v>Electric Operations</v>
          </cell>
          <cell r="G3078" t="str">
            <v>FIELD ENGINEERING DEPT XXX</v>
          </cell>
          <cell r="H3078" t="str">
            <v>120</v>
          </cell>
          <cell r="I3078" t="str">
            <v>BT</v>
          </cell>
          <cell r="J3078">
            <v>1503.6</v>
          </cell>
        </row>
        <row r="3079">
          <cell r="A3079" t="str">
            <v>O&amp;M</v>
          </cell>
          <cell r="B3079" t="str">
            <v>Tzimorangas,John G</v>
          </cell>
          <cell r="C3079">
            <v>23425</v>
          </cell>
          <cell r="D3079" t="str">
            <v>23425</v>
          </cell>
          <cell r="E3079" t="str">
            <v>L8 - FIELD ENGINEERING DEPT XXX</v>
          </cell>
          <cell r="F3079" t="str">
            <v>Electric Operations</v>
          </cell>
          <cell r="G3079" t="str">
            <v>FIELD ENGINEERING DEPT XXX</v>
          </cell>
          <cell r="H3079" t="str">
            <v>120</v>
          </cell>
          <cell r="I3079" t="str">
            <v>IT</v>
          </cell>
          <cell r="J3079">
            <v>-11266.42</v>
          </cell>
          <cell r="K3079">
            <v>33237.72</v>
          </cell>
        </row>
        <row r="3080">
          <cell r="A3080" t="str">
            <v>O&amp;M</v>
          </cell>
          <cell r="B3080" t="str">
            <v>Tzimorangas,John G</v>
          </cell>
          <cell r="C3080">
            <v>23425</v>
          </cell>
          <cell r="D3080" t="str">
            <v>23425</v>
          </cell>
          <cell r="E3080" t="str">
            <v>L8 - FIELD ENGINEERING DEPT XXX</v>
          </cell>
          <cell r="F3080" t="str">
            <v>Electric Operations</v>
          </cell>
          <cell r="G3080" t="str">
            <v>FIELD ENGINEERING DEPT XXX</v>
          </cell>
          <cell r="H3080" t="str">
            <v>120</v>
          </cell>
          <cell r="I3080" t="str">
            <v>LT</v>
          </cell>
          <cell r="J3080">
            <v>-8755.4</v>
          </cell>
        </row>
        <row r="3081">
          <cell r="A3081" t="str">
            <v>O&amp;M</v>
          </cell>
          <cell r="B3081" t="str">
            <v>Tzimorangas,John G</v>
          </cell>
          <cell r="C3081">
            <v>23425</v>
          </cell>
          <cell r="D3081" t="str">
            <v>23425</v>
          </cell>
          <cell r="E3081" t="str">
            <v>L8 - FIELD ENGINEERING DEPT XXX</v>
          </cell>
          <cell r="F3081" t="str">
            <v>Electric Operations</v>
          </cell>
          <cell r="G3081" t="str">
            <v>FIELD ENGINEERING DEPT XXX</v>
          </cell>
          <cell r="H3081" t="str">
            <v>120</v>
          </cell>
          <cell r="I3081" t="str">
            <v>MT</v>
          </cell>
          <cell r="J3081">
            <v>582.52</v>
          </cell>
          <cell r="K3081">
            <v>49.96</v>
          </cell>
        </row>
        <row r="3082">
          <cell r="A3082" t="str">
            <v>O&amp;M</v>
          </cell>
          <cell r="B3082" t="str">
            <v>Tzimorangas,John G</v>
          </cell>
          <cell r="C3082">
            <v>23425</v>
          </cell>
          <cell r="D3082" t="str">
            <v>23425</v>
          </cell>
          <cell r="E3082" t="str">
            <v>L8 - FIELD ENGINEERING DEPT XXX</v>
          </cell>
          <cell r="F3082" t="str">
            <v>Electric Operations</v>
          </cell>
          <cell r="G3082" t="str">
            <v>FIELD ENGINEERING DEPT XXX</v>
          </cell>
          <cell r="H3082" t="str">
            <v>120</v>
          </cell>
          <cell r="I3082" t="str">
            <v>OT</v>
          </cell>
          <cell r="J3082">
            <v>70192.14</v>
          </cell>
          <cell r="L3082">
            <v>-353.41</v>
          </cell>
        </row>
        <row r="3083">
          <cell r="A3083" t="str">
            <v>O&amp;M</v>
          </cell>
          <cell r="B3083" t="str">
            <v>Tzimorangas,John G</v>
          </cell>
          <cell r="C3083">
            <v>23425</v>
          </cell>
          <cell r="D3083" t="str">
            <v>23425</v>
          </cell>
          <cell r="E3083" t="str">
            <v>L8 - FIELD ENGINEERING DEPT XXX</v>
          </cell>
          <cell r="F3083" t="str">
            <v>Electric Operations</v>
          </cell>
          <cell r="G3083" t="str">
            <v>FIELD ENGINEERING DEPT XXX</v>
          </cell>
          <cell r="H3083" t="str">
            <v>120</v>
          </cell>
          <cell r="I3083" t="str">
            <v>TT</v>
          </cell>
          <cell r="J3083">
            <v>46806.54</v>
          </cell>
        </row>
        <row r="3084">
          <cell r="A3084" t="str">
            <v>O&amp;M</v>
          </cell>
          <cell r="C3084">
            <v>23430</v>
          </cell>
          <cell r="D3084" t="str">
            <v>23430</v>
          </cell>
          <cell r="E3084" t="str">
            <v>L9 - GIS Services Team XXX</v>
          </cell>
          <cell r="H3084" t="str">
            <v>120</v>
          </cell>
          <cell r="I3084" t="str">
            <v>BT</v>
          </cell>
          <cell r="J3084">
            <v>8863.09</v>
          </cell>
        </row>
        <row r="3085">
          <cell r="A3085" t="str">
            <v>O&amp;M</v>
          </cell>
          <cell r="C3085">
            <v>23430</v>
          </cell>
          <cell r="D3085" t="str">
            <v>23430</v>
          </cell>
          <cell r="E3085" t="str">
            <v>L9 - GIS Services Team XXX</v>
          </cell>
          <cell r="H3085" t="str">
            <v>120</v>
          </cell>
          <cell r="I3085" t="str">
            <v>IT</v>
          </cell>
          <cell r="J3085">
            <v>14666.78</v>
          </cell>
          <cell r="K3085">
            <v>53.97</v>
          </cell>
        </row>
        <row r="3086">
          <cell r="A3086" t="str">
            <v>O&amp;M</v>
          </cell>
          <cell r="C3086">
            <v>23430</v>
          </cell>
          <cell r="D3086" t="str">
            <v>23430</v>
          </cell>
          <cell r="E3086" t="str">
            <v>L9 - GIS Services Team XXX</v>
          </cell>
          <cell r="H3086" t="str">
            <v>120</v>
          </cell>
          <cell r="I3086" t="str">
            <v>LT</v>
          </cell>
          <cell r="J3086">
            <v>-5466.33</v>
          </cell>
          <cell r="M3086">
            <v>-0.01</v>
          </cell>
        </row>
        <row r="3087">
          <cell r="A3087" t="str">
            <v>O&amp;M</v>
          </cell>
          <cell r="C3087">
            <v>23430</v>
          </cell>
          <cell r="D3087" t="str">
            <v>23430</v>
          </cell>
          <cell r="E3087" t="str">
            <v>L9 - GIS Services Team XXX</v>
          </cell>
          <cell r="H3087" t="str">
            <v>120</v>
          </cell>
          <cell r="I3087" t="str">
            <v>MT</v>
          </cell>
          <cell r="M3087">
            <v>32965.620000000003</v>
          </cell>
        </row>
        <row r="3088">
          <cell r="A3088" t="str">
            <v>O&amp;M</v>
          </cell>
          <cell r="C3088">
            <v>23430</v>
          </cell>
          <cell r="D3088" t="str">
            <v>23430</v>
          </cell>
          <cell r="E3088" t="str">
            <v>L9 - GIS Services Team XXX</v>
          </cell>
          <cell r="H3088" t="str">
            <v>120</v>
          </cell>
          <cell r="I3088" t="str">
            <v>OT</v>
          </cell>
          <cell r="J3088">
            <v>4994.24</v>
          </cell>
          <cell r="K3088">
            <v>61.88</v>
          </cell>
        </row>
        <row r="3089">
          <cell r="A3089" t="str">
            <v>O&amp;M</v>
          </cell>
          <cell r="C3089">
            <v>23430</v>
          </cell>
          <cell r="D3089" t="str">
            <v>23430</v>
          </cell>
          <cell r="E3089" t="str">
            <v>L9 - GIS Services Team XXX</v>
          </cell>
          <cell r="H3089" t="str">
            <v>120</v>
          </cell>
          <cell r="I3089" t="str">
            <v>TT</v>
          </cell>
          <cell r="J3089">
            <v>3923.81</v>
          </cell>
        </row>
        <row r="3090">
          <cell r="A3090" t="str">
            <v>O&amp;M</v>
          </cell>
          <cell r="C3090">
            <v>23435</v>
          </cell>
          <cell r="D3090" t="str">
            <v>23435</v>
          </cell>
          <cell r="E3090" t="str">
            <v>D7-GIS Technical Support Team XXX</v>
          </cell>
          <cell r="H3090" t="str">
            <v>120</v>
          </cell>
          <cell r="I3090" t="str">
            <v>BT</v>
          </cell>
          <cell r="J3090">
            <v>0.72</v>
          </cell>
        </row>
        <row r="3091">
          <cell r="A3091" t="str">
            <v>O&amp;M</v>
          </cell>
          <cell r="C3091">
            <v>23435</v>
          </cell>
          <cell r="D3091" t="str">
            <v>23435</v>
          </cell>
          <cell r="E3091" t="str">
            <v>D7-GIS Technical Support Team XXX</v>
          </cell>
          <cell r="H3091" t="str">
            <v>120</v>
          </cell>
          <cell r="I3091" t="str">
            <v>IT</v>
          </cell>
          <cell r="J3091">
            <v>0.63</v>
          </cell>
        </row>
        <row r="3092">
          <cell r="A3092" t="str">
            <v>O&amp;M</v>
          </cell>
          <cell r="C3092">
            <v>23435</v>
          </cell>
          <cell r="D3092" t="str">
            <v>23435</v>
          </cell>
          <cell r="E3092" t="str">
            <v>D7-GIS Technical Support Team XXX</v>
          </cell>
          <cell r="H3092" t="str">
            <v>120</v>
          </cell>
          <cell r="I3092" t="str">
            <v>LT</v>
          </cell>
          <cell r="J3092">
            <v>-0.34</v>
          </cell>
        </row>
        <row r="3093">
          <cell r="A3093" t="str">
            <v>O&amp;M</v>
          </cell>
          <cell r="C3093">
            <v>23435</v>
          </cell>
          <cell r="D3093" t="str">
            <v>23435</v>
          </cell>
          <cell r="E3093" t="str">
            <v>D7-GIS Technical Support Team XXX</v>
          </cell>
          <cell r="H3093" t="str">
            <v>120</v>
          </cell>
          <cell r="I3093" t="str">
            <v>OT</v>
          </cell>
          <cell r="J3093">
            <v>0.55000000000000004</v>
          </cell>
        </row>
        <row r="3094">
          <cell r="A3094" t="str">
            <v>O&amp;M</v>
          </cell>
          <cell r="C3094">
            <v>23435</v>
          </cell>
          <cell r="D3094" t="str">
            <v>23435</v>
          </cell>
          <cell r="E3094" t="str">
            <v>D7-GIS Technical Support Team XXX</v>
          </cell>
          <cell r="H3094" t="str">
            <v>120</v>
          </cell>
          <cell r="I3094" t="str">
            <v>TT</v>
          </cell>
          <cell r="J3094">
            <v>0</v>
          </cell>
        </row>
        <row r="3095">
          <cell r="A3095" t="str">
            <v>O&amp;M</v>
          </cell>
          <cell r="C3095">
            <v>23440</v>
          </cell>
          <cell r="D3095" t="str">
            <v>23440</v>
          </cell>
          <cell r="E3095" t="str">
            <v>D8- Mechanical/Chemical Laboratory XXX</v>
          </cell>
          <cell r="H3095" t="str">
            <v>120</v>
          </cell>
          <cell r="I3095" t="str">
            <v>BT</v>
          </cell>
          <cell r="J3095">
            <v>179.48</v>
          </cell>
          <cell r="M3095">
            <v>10979.13</v>
          </cell>
        </row>
        <row r="3096">
          <cell r="A3096" t="str">
            <v>O&amp;M</v>
          </cell>
          <cell r="C3096">
            <v>23440</v>
          </cell>
          <cell r="D3096" t="str">
            <v>23440</v>
          </cell>
          <cell r="E3096" t="str">
            <v>D8- Mechanical/Chemical Laboratory XXX</v>
          </cell>
          <cell r="H3096" t="str">
            <v>120</v>
          </cell>
          <cell r="I3096" t="str">
            <v>IT</v>
          </cell>
          <cell r="J3096">
            <v>3655.08</v>
          </cell>
          <cell r="K3096">
            <v>-602.02</v>
          </cell>
          <cell r="L3096">
            <v>0</v>
          </cell>
        </row>
        <row r="3097">
          <cell r="A3097" t="str">
            <v>O&amp;M</v>
          </cell>
          <cell r="C3097">
            <v>23440</v>
          </cell>
          <cell r="D3097" t="str">
            <v>23440</v>
          </cell>
          <cell r="E3097" t="str">
            <v>D8- Mechanical/Chemical Laboratory XXX</v>
          </cell>
          <cell r="H3097" t="str">
            <v>120</v>
          </cell>
          <cell r="I3097" t="str">
            <v>LT</v>
          </cell>
          <cell r="J3097">
            <v>5451.83</v>
          </cell>
        </row>
        <row r="3098">
          <cell r="A3098" t="str">
            <v>O&amp;M</v>
          </cell>
          <cell r="C3098">
            <v>23440</v>
          </cell>
          <cell r="D3098" t="str">
            <v>23440</v>
          </cell>
          <cell r="E3098" t="str">
            <v>D8- Mechanical/Chemical Laboratory XXX</v>
          </cell>
          <cell r="H3098" t="str">
            <v>120</v>
          </cell>
          <cell r="I3098" t="str">
            <v>MT</v>
          </cell>
          <cell r="J3098">
            <v>597.58000000000004</v>
          </cell>
          <cell r="M3098">
            <v>-246028.83</v>
          </cell>
        </row>
        <row r="3099">
          <cell r="A3099" t="str">
            <v>O&amp;M</v>
          </cell>
          <cell r="C3099">
            <v>23440</v>
          </cell>
          <cell r="D3099" t="str">
            <v>23440</v>
          </cell>
          <cell r="E3099" t="str">
            <v>D8- Mechanical/Chemical Laboratory XXX</v>
          </cell>
          <cell r="H3099" t="str">
            <v>120</v>
          </cell>
          <cell r="I3099" t="str">
            <v>OT</v>
          </cell>
          <cell r="J3099">
            <v>0</v>
          </cell>
          <cell r="M3099">
            <v>15.84</v>
          </cell>
        </row>
        <row r="3100">
          <cell r="A3100" t="str">
            <v>O&amp;M</v>
          </cell>
          <cell r="C3100">
            <v>23440</v>
          </cell>
          <cell r="D3100" t="str">
            <v>23440</v>
          </cell>
          <cell r="E3100" t="str">
            <v>D8- Mechanical/Chemical Laboratory XXX</v>
          </cell>
          <cell r="H3100" t="str">
            <v>120</v>
          </cell>
          <cell r="I3100" t="str">
            <v>TT</v>
          </cell>
          <cell r="J3100">
            <v>983.66</v>
          </cell>
        </row>
        <row r="3101">
          <cell r="A3101" t="str">
            <v>O&amp;M</v>
          </cell>
          <cell r="C3101">
            <v>23445</v>
          </cell>
          <cell r="D3101" t="str">
            <v>23445</v>
          </cell>
          <cell r="E3101" t="str">
            <v>D9-Station Design Drafting Team XXX</v>
          </cell>
          <cell r="H3101" t="str">
            <v>120</v>
          </cell>
          <cell r="I3101" t="str">
            <v>BT</v>
          </cell>
          <cell r="J3101">
            <v>0.63</v>
          </cell>
          <cell r="M3101">
            <v>18</v>
          </cell>
        </row>
        <row r="3102">
          <cell r="A3102" t="str">
            <v>O&amp;M</v>
          </cell>
          <cell r="C3102">
            <v>23445</v>
          </cell>
          <cell r="D3102" t="str">
            <v>23445</v>
          </cell>
          <cell r="E3102" t="str">
            <v>D9-Station Design Drafting Team XXX</v>
          </cell>
          <cell r="H3102" t="str">
            <v>120</v>
          </cell>
          <cell r="I3102" t="str">
            <v>IT</v>
          </cell>
          <cell r="J3102">
            <v>-6751.75</v>
          </cell>
        </row>
        <row r="3103">
          <cell r="A3103" t="str">
            <v>O&amp;M</v>
          </cell>
          <cell r="C3103">
            <v>23445</v>
          </cell>
          <cell r="D3103" t="str">
            <v>23445</v>
          </cell>
          <cell r="E3103" t="str">
            <v>D9-Station Design Drafting Team XXX</v>
          </cell>
          <cell r="H3103" t="str">
            <v>120</v>
          </cell>
          <cell r="I3103" t="str">
            <v>LT</v>
          </cell>
          <cell r="J3103">
            <v>4394.45</v>
          </cell>
        </row>
        <row r="3104">
          <cell r="A3104" t="str">
            <v>O&amp;M</v>
          </cell>
          <cell r="C3104">
            <v>23445</v>
          </cell>
          <cell r="D3104" t="str">
            <v>23445</v>
          </cell>
          <cell r="E3104" t="str">
            <v>D9-Station Design Drafting Team XXX</v>
          </cell>
          <cell r="H3104" t="str">
            <v>120</v>
          </cell>
          <cell r="I3104" t="str">
            <v>OT</v>
          </cell>
          <cell r="J3104">
            <v>26.5</v>
          </cell>
        </row>
        <row r="3105">
          <cell r="A3105" t="str">
            <v>O&amp;M</v>
          </cell>
          <cell r="C3105">
            <v>23445</v>
          </cell>
          <cell r="D3105" t="str">
            <v>23445</v>
          </cell>
          <cell r="E3105" t="str">
            <v>D9-Station Design Drafting Team XXX</v>
          </cell>
          <cell r="H3105" t="str">
            <v>120</v>
          </cell>
          <cell r="I3105" t="str">
            <v>TT</v>
          </cell>
          <cell r="J3105">
            <v>2329.86</v>
          </cell>
        </row>
        <row r="3106">
          <cell r="A3106" t="str">
            <v>O&amp;M</v>
          </cell>
          <cell r="C3106">
            <v>23450</v>
          </cell>
          <cell r="D3106" t="str">
            <v>23450</v>
          </cell>
          <cell r="E3106" t="str">
            <v>D0- D0-Nuclear Design Services Team XXX</v>
          </cell>
          <cell r="H3106" t="str">
            <v>120</v>
          </cell>
          <cell r="I3106" t="str">
            <v>IT</v>
          </cell>
          <cell r="J3106">
            <v>-47</v>
          </cell>
        </row>
        <row r="3107">
          <cell r="A3107" t="str">
            <v>O&amp;M</v>
          </cell>
          <cell r="C3107">
            <v>23450</v>
          </cell>
          <cell r="D3107" t="str">
            <v>23450</v>
          </cell>
          <cell r="E3107" t="str">
            <v>D0- D0-Nuclear Design Services Team XXX</v>
          </cell>
          <cell r="H3107" t="str">
            <v>120</v>
          </cell>
          <cell r="I3107" t="str">
            <v>LT</v>
          </cell>
          <cell r="J3107">
            <v>47.58</v>
          </cell>
        </row>
        <row r="3108">
          <cell r="A3108" t="str">
            <v>O&amp;M</v>
          </cell>
          <cell r="B3108" t="str">
            <v>Lubbock, Geoffrey O</v>
          </cell>
          <cell r="C3108">
            <v>23500</v>
          </cell>
          <cell r="D3108" t="str">
            <v>23500</v>
          </cell>
          <cell r="E3108" t="str">
            <v>D6 - Financial Strategic Planning Vice President</v>
          </cell>
          <cell r="F3108" t="str">
            <v>CFO</v>
          </cell>
          <cell r="G3108" t="str">
            <v>Financial Strategic Planning Vice President</v>
          </cell>
          <cell r="H3108" t="str">
            <v>120</v>
          </cell>
          <cell r="I3108" t="str">
            <v>BT</v>
          </cell>
          <cell r="J3108">
            <v>76741.53</v>
          </cell>
          <cell r="K3108">
            <v>29306.36</v>
          </cell>
          <cell r="M3108">
            <v>13389.15</v>
          </cell>
        </row>
        <row r="3109">
          <cell r="A3109" t="str">
            <v>O&amp;M</v>
          </cell>
          <cell r="B3109" t="str">
            <v>Lubbock, Geoffrey O</v>
          </cell>
          <cell r="C3109">
            <v>23500</v>
          </cell>
          <cell r="D3109" t="str">
            <v>23500</v>
          </cell>
          <cell r="E3109" t="str">
            <v>D6 - Financial Strategic Planning Vice President</v>
          </cell>
          <cell r="F3109" t="str">
            <v>CFO</v>
          </cell>
          <cell r="G3109" t="str">
            <v>Financial Strategic Planning Vice President</v>
          </cell>
          <cell r="H3109" t="str">
            <v>120</v>
          </cell>
          <cell r="I3109" t="str">
            <v>IT</v>
          </cell>
          <cell r="J3109">
            <v>24061.91</v>
          </cell>
          <cell r="K3109">
            <v>-3898.4</v>
          </cell>
          <cell r="L3109">
            <v>4531.99</v>
          </cell>
        </row>
        <row r="3110">
          <cell r="A3110" t="str">
            <v>O&amp;M</v>
          </cell>
          <cell r="B3110" t="str">
            <v>Lubbock, Geoffrey O</v>
          </cell>
          <cell r="C3110">
            <v>23500</v>
          </cell>
          <cell r="D3110" t="str">
            <v>23500</v>
          </cell>
          <cell r="E3110" t="str">
            <v>D6 - Financial Strategic Planning Vice President</v>
          </cell>
          <cell r="F3110" t="str">
            <v>CFO</v>
          </cell>
          <cell r="G3110" t="str">
            <v>Financial Strategic Planning Vice President</v>
          </cell>
          <cell r="H3110" t="str">
            <v>120</v>
          </cell>
          <cell r="I3110" t="str">
            <v>LT</v>
          </cell>
          <cell r="J3110">
            <v>256708.3</v>
          </cell>
          <cell r="K3110">
            <v>87284</v>
          </cell>
        </row>
        <row r="3111">
          <cell r="A3111" t="str">
            <v>O&amp;M</v>
          </cell>
          <cell r="B3111" t="str">
            <v>Lubbock, Geoffrey O</v>
          </cell>
          <cell r="C3111">
            <v>23500</v>
          </cell>
          <cell r="D3111" t="str">
            <v>23500</v>
          </cell>
          <cell r="E3111" t="str">
            <v>D6 - Financial Strategic Planning Vice President</v>
          </cell>
          <cell r="F3111" t="str">
            <v>CFO</v>
          </cell>
          <cell r="G3111" t="str">
            <v>Financial Strategic Planning Vice President</v>
          </cell>
          <cell r="H3111" t="str">
            <v>120</v>
          </cell>
          <cell r="I3111" t="str">
            <v>MT</v>
          </cell>
          <cell r="K3111">
            <v>49.49</v>
          </cell>
          <cell r="M3111">
            <v>52988.66</v>
          </cell>
        </row>
        <row r="3112">
          <cell r="A3112" t="str">
            <v>O&amp;M</v>
          </cell>
          <cell r="B3112" t="str">
            <v>Lubbock, Geoffrey O</v>
          </cell>
          <cell r="C3112">
            <v>23500</v>
          </cell>
          <cell r="D3112" t="str">
            <v>23500</v>
          </cell>
          <cell r="E3112" t="str">
            <v>D6 - Financial Strategic Planning Vice President</v>
          </cell>
          <cell r="F3112" t="str">
            <v>CFO</v>
          </cell>
          <cell r="G3112" t="str">
            <v>Financial Strategic Planning Vice President</v>
          </cell>
          <cell r="H3112" t="str">
            <v>120</v>
          </cell>
          <cell r="I3112" t="str">
            <v>OT</v>
          </cell>
          <cell r="J3112">
            <v>33645.93</v>
          </cell>
          <cell r="K3112">
            <v>44799.9</v>
          </cell>
          <cell r="L3112">
            <v>31452.68</v>
          </cell>
        </row>
        <row r="3113">
          <cell r="A3113" t="str">
            <v>O&amp;M</v>
          </cell>
          <cell r="B3113" t="str">
            <v>Lubbock, Geoffrey O</v>
          </cell>
          <cell r="C3113">
            <v>23500</v>
          </cell>
          <cell r="D3113" t="str">
            <v>23500</v>
          </cell>
          <cell r="E3113" t="str">
            <v>D6 - Financial Strategic Planning Vice President</v>
          </cell>
          <cell r="F3113" t="str">
            <v>CFO</v>
          </cell>
          <cell r="G3113" t="str">
            <v>Financial Strategic Planning Vice President</v>
          </cell>
          <cell r="H3113" t="str">
            <v>120</v>
          </cell>
          <cell r="I3113" t="str">
            <v>TT</v>
          </cell>
          <cell r="J3113">
            <v>3637.12</v>
          </cell>
          <cell r="K3113">
            <v>97.51</v>
          </cell>
        </row>
        <row r="3114">
          <cell r="A3114" t="str">
            <v>O&amp;M</v>
          </cell>
          <cell r="B3114" t="str">
            <v>Lubbock, Geoffrey O</v>
          </cell>
          <cell r="C3114">
            <v>23505</v>
          </cell>
          <cell r="D3114" t="str">
            <v>23505</v>
          </cell>
          <cell r="E3114" t="str">
            <v>M7 - Financial  &amp; Strategic Planning</v>
          </cell>
          <cell r="F3114" t="str">
            <v>CFO</v>
          </cell>
          <cell r="G3114" t="str">
            <v>Financial  &amp; Strategic Planning</v>
          </cell>
          <cell r="H3114" t="str">
            <v>120</v>
          </cell>
          <cell r="I3114" t="str">
            <v>BT</v>
          </cell>
          <cell r="J3114">
            <v>138755.37</v>
          </cell>
          <cell r="K3114">
            <v>68135.759999999995</v>
          </cell>
          <cell r="L3114">
            <v>2524</v>
          </cell>
          <cell r="M3114">
            <v>680.4</v>
          </cell>
        </row>
        <row r="3115">
          <cell r="A3115" t="str">
            <v>O&amp;M</v>
          </cell>
          <cell r="B3115" t="str">
            <v>Lubbock, Geoffrey O</v>
          </cell>
          <cell r="C3115">
            <v>23505</v>
          </cell>
          <cell r="D3115" t="str">
            <v>23505</v>
          </cell>
          <cell r="E3115" t="str">
            <v>M7 - Financial  &amp; Strategic Planning</v>
          </cell>
          <cell r="F3115" t="str">
            <v>CFO</v>
          </cell>
          <cell r="G3115" t="str">
            <v>Financial  &amp; Strategic Planning</v>
          </cell>
          <cell r="H3115" t="str">
            <v>120</v>
          </cell>
          <cell r="I3115" t="str">
            <v>IT</v>
          </cell>
          <cell r="J3115">
            <v>331936.76</v>
          </cell>
          <cell r="K3115">
            <v>37210.15</v>
          </cell>
          <cell r="L3115">
            <v>295.91000000000003</v>
          </cell>
          <cell r="M3115">
            <v>1900</v>
          </cell>
        </row>
        <row r="3116">
          <cell r="A3116" t="str">
            <v>O&amp;M</v>
          </cell>
          <cell r="B3116" t="str">
            <v>Lubbock, Geoffrey O</v>
          </cell>
          <cell r="C3116">
            <v>23505</v>
          </cell>
          <cell r="D3116" t="str">
            <v>23505</v>
          </cell>
          <cell r="E3116" t="str">
            <v>M7 - Financial  &amp; Strategic Planning</v>
          </cell>
          <cell r="F3116" t="str">
            <v>CFO</v>
          </cell>
          <cell r="G3116" t="str">
            <v>Financial  &amp; Strategic Planning</v>
          </cell>
          <cell r="H3116" t="str">
            <v>120</v>
          </cell>
          <cell r="I3116" t="str">
            <v>LT</v>
          </cell>
          <cell r="J3116">
            <v>422789.08</v>
          </cell>
          <cell r="K3116">
            <v>194997.8</v>
          </cell>
          <cell r="L3116">
            <v>20387.169999999998</v>
          </cell>
          <cell r="M3116">
            <v>988.54</v>
          </cell>
        </row>
        <row r="3117">
          <cell r="A3117" t="str">
            <v>O&amp;M</v>
          </cell>
          <cell r="B3117" t="str">
            <v>Lubbock, Geoffrey O</v>
          </cell>
          <cell r="C3117">
            <v>23505</v>
          </cell>
          <cell r="D3117" t="str">
            <v>23505</v>
          </cell>
          <cell r="E3117" t="str">
            <v>M7 - Financial  &amp; Strategic Planning</v>
          </cell>
          <cell r="F3117" t="str">
            <v>CFO</v>
          </cell>
          <cell r="G3117" t="str">
            <v>Financial  &amp; Strategic Planning</v>
          </cell>
          <cell r="H3117" t="str">
            <v>120</v>
          </cell>
          <cell r="I3117" t="str">
            <v>MT</v>
          </cell>
          <cell r="K3117">
            <v>26.8</v>
          </cell>
        </row>
        <row r="3118">
          <cell r="A3118" t="str">
            <v>O&amp;M</v>
          </cell>
          <cell r="B3118" t="str">
            <v>Lubbock, Geoffrey O</v>
          </cell>
          <cell r="C3118">
            <v>23505</v>
          </cell>
          <cell r="D3118" t="str">
            <v>23505</v>
          </cell>
          <cell r="E3118" t="str">
            <v>M7 - Financial  &amp; Strategic Planning</v>
          </cell>
          <cell r="F3118" t="str">
            <v>CFO</v>
          </cell>
          <cell r="G3118" t="str">
            <v>Financial  &amp; Strategic Planning</v>
          </cell>
          <cell r="H3118" t="str">
            <v>120</v>
          </cell>
          <cell r="I3118" t="str">
            <v>OT</v>
          </cell>
          <cell r="J3118">
            <v>3529.47</v>
          </cell>
          <cell r="K3118">
            <v>3166.32</v>
          </cell>
          <cell r="L3118">
            <v>0</v>
          </cell>
        </row>
        <row r="3119">
          <cell r="A3119" t="str">
            <v>O&amp;M</v>
          </cell>
          <cell r="B3119" t="str">
            <v>Lubbock, Geoffrey O</v>
          </cell>
          <cell r="C3119">
            <v>23505</v>
          </cell>
          <cell r="D3119" t="str">
            <v>23505</v>
          </cell>
          <cell r="E3119" t="str">
            <v>M7 - Financial  &amp; Strategic Planning</v>
          </cell>
          <cell r="F3119" t="str">
            <v>CFO</v>
          </cell>
          <cell r="G3119" t="str">
            <v>Financial  &amp; Strategic Planning</v>
          </cell>
          <cell r="H3119" t="str">
            <v>120</v>
          </cell>
          <cell r="I3119" t="str">
            <v>TT</v>
          </cell>
          <cell r="J3119">
            <v>525.75</v>
          </cell>
          <cell r="K3119">
            <v>445.23</v>
          </cell>
        </row>
        <row r="3120">
          <cell r="A3120" t="str">
            <v>O&amp;M</v>
          </cell>
          <cell r="B3120" t="str">
            <v>Lubbock, Geoffrey O</v>
          </cell>
          <cell r="C3120">
            <v>23510</v>
          </cell>
          <cell r="D3120" t="str">
            <v>23510</v>
          </cell>
          <cell r="E3120" t="str">
            <v>M8 - Revenue Requirements</v>
          </cell>
          <cell r="F3120" t="str">
            <v>CFO</v>
          </cell>
          <cell r="G3120" t="str">
            <v>Regulatory</v>
          </cell>
          <cell r="H3120" t="str">
            <v>120</v>
          </cell>
          <cell r="I3120" t="str">
            <v>BT</v>
          </cell>
          <cell r="J3120">
            <v>79770.27</v>
          </cell>
          <cell r="K3120">
            <v>25265.99</v>
          </cell>
          <cell r="M3120">
            <v>390921.31</v>
          </cell>
        </row>
        <row r="3121">
          <cell r="A3121" t="str">
            <v>O&amp;M</v>
          </cell>
          <cell r="B3121" t="str">
            <v>Lubbock, Geoffrey O</v>
          </cell>
          <cell r="C3121">
            <v>23510</v>
          </cell>
          <cell r="D3121" t="str">
            <v>23510</v>
          </cell>
          <cell r="E3121" t="str">
            <v>Regulatory</v>
          </cell>
          <cell r="F3121" t="str">
            <v>CFO</v>
          </cell>
          <cell r="G3121" t="str">
            <v>Regulatory</v>
          </cell>
          <cell r="H3121" t="str">
            <v>120</v>
          </cell>
          <cell r="I3121" t="str">
            <v>BT</v>
          </cell>
          <cell r="L3121">
            <v>1005.6</v>
          </cell>
          <cell r="M3121">
            <v>-8063.45</v>
          </cell>
        </row>
        <row r="3122">
          <cell r="A3122" t="str">
            <v>O&amp;M</v>
          </cell>
          <cell r="B3122" t="str">
            <v>Lubbock, Geoffrey O</v>
          </cell>
          <cell r="C3122">
            <v>23510</v>
          </cell>
          <cell r="D3122" t="str">
            <v>23510</v>
          </cell>
          <cell r="E3122" t="str">
            <v>M8 - Revenue Requirements</v>
          </cell>
          <cell r="F3122" t="str">
            <v>CFO</v>
          </cell>
          <cell r="G3122" t="str">
            <v>Regulatory</v>
          </cell>
          <cell r="H3122" t="str">
            <v>120</v>
          </cell>
          <cell r="I3122" t="str">
            <v>IT</v>
          </cell>
          <cell r="J3122">
            <v>2089891.8400000001</v>
          </cell>
          <cell r="K3122">
            <v>1837244.69</v>
          </cell>
        </row>
        <row r="3123">
          <cell r="A3123" t="str">
            <v>O&amp;M</v>
          </cell>
          <cell r="B3123" t="str">
            <v>Lubbock, Geoffrey O</v>
          </cell>
          <cell r="C3123">
            <v>23510</v>
          </cell>
          <cell r="D3123" t="str">
            <v>23510</v>
          </cell>
          <cell r="E3123" t="str">
            <v>Regulatory</v>
          </cell>
          <cell r="F3123" t="str">
            <v>CFO</v>
          </cell>
          <cell r="G3123" t="str">
            <v>Regulatory</v>
          </cell>
          <cell r="H3123" t="str">
            <v>120</v>
          </cell>
          <cell r="I3123" t="str">
            <v>IT</v>
          </cell>
          <cell r="L3123">
            <v>199448.3</v>
          </cell>
        </row>
        <row r="3124">
          <cell r="A3124" t="str">
            <v>O&amp;M</v>
          </cell>
          <cell r="B3124" t="str">
            <v>Lubbock, Geoffrey O</v>
          </cell>
          <cell r="C3124">
            <v>23510</v>
          </cell>
          <cell r="D3124" t="str">
            <v>23510</v>
          </cell>
          <cell r="E3124" t="str">
            <v>M8 - Revenue Requirements</v>
          </cell>
          <cell r="F3124" t="str">
            <v>CFO</v>
          </cell>
          <cell r="G3124" t="str">
            <v>Regulatory</v>
          </cell>
          <cell r="H3124" t="str">
            <v>120</v>
          </cell>
          <cell r="I3124" t="str">
            <v>LT</v>
          </cell>
          <cell r="J3124">
            <v>194360.72</v>
          </cell>
          <cell r="K3124">
            <v>71791.850000000006</v>
          </cell>
        </row>
        <row r="3125">
          <cell r="A3125" t="str">
            <v>O&amp;M</v>
          </cell>
          <cell r="B3125" t="str">
            <v>Lubbock, Geoffrey O</v>
          </cell>
          <cell r="C3125">
            <v>23510</v>
          </cell>
          <cell r="D3125" t="str">
            <v>23510</v>
          </cell>
          <cell r="E3125" t="str">
            <v>Regulatory</v>
          </cell>
          <cell r="F3125" t="str">
            <v>CFO</v>
          </cell>
          <cell r="G3125" t="str">
            <v>Regulatory</v>
          </cell>
          <cell r="H3125" t="str">
            <v>120</v>
          </cell>
          <cell r="I3125" t="str">
            <v>LT</v>
          </cell>
          <cell r="L3125">
            <v>6002.61</v>
          </cell>
        </row>
        <row r="3126">
          <cell r="A3126" t="str">
            <v>O&amp;M</v>
          </cell>
          <cell r="B3126" t="str">
            <v>Lubbock, Geoffrey O</v>
          </cell>
          <cell r="C3126">
            <v>23510</v>
          </cell>
          <cell r="D3126" t="str">
            <v>23510</v>
          </cell>
          <cell r="E3126" t="str">
            <v>M8 - Revenue Requirements</v>
          </cell>
          <cell r="F3126" t="str">
            <v>CFO</v>
          </cell>
          <cell r="G3126" t="str">
            <v>Regulatory</v>
          </cell>
          <cell r="H3126" t="str">
            <v>120</v>
          </cell>
          <cell r="I3126" t="str">
            <v>OT</v>
          </cell>
          <cell r="J3126">
            <v>1315305.1000000001</v>
          </cell>
          <cell r="K3126">
            <v>1622722.37</v>
          </cell>
          <cell r="M3126">
            <v>520.42999999999995</v>
          </cell>
        </row>
        <row r="3127">
          <cell r="A3127" t="str">
            <v>O&amp;M</v>
          </cell>
          <cell r="B3127" t="str">
            <v>Lubbock, Geoffrey O</v>
          </cell>
          <cell r="C3127">
            <v>23510</v>
          </cell>
          <cell r="D3127" t="str">
            <v>23510</v>
          </cell>
          <cell r="E3127" t="str">
            <v>Regulatory</v>
          </cell>
          <cell r="F3127" t="str">
            <v>CFO</v>
          </cell>
          <cell r="G3127" t="str">
            <v>Regulatory</v>
          </cell>
          <cell r="H3127" t="str">
            <v>120</v>
          </cell>
          <cell r="I3127" t="str">
            <v>OT</v>
          </cell>
          <cell r="L3127">
            <v>3157849</v>
          </cell>
        </row>
        <row r="3128">
          <cell r="A3128" t="str">
            <v>O&amp;M</v>
          </cell>
          <cell r="B3128" t="str">
            <v>Lubbock, Geoffrey O</v>
          </cell>
          <cell r="C3128">
            <v>23510</v>
          </cell>
          <cell r="D3128" t="str">
            <v>23510</v>
          </cell>
          <cell r="E3128" t="str">
            <v>M8 - Revenue Requirements</v>
          </cell>
          <cell r="F3128" t="str">
            <v>CFO</v>
          </cell>
          <cell r="G3128" t="str">
            <v>Regulatory</v>
          </cell>
          <cell r="H3128" t="str">
            <v>120</v>
          </cell>
          <cell r="I3128" t="str">
            <v>TT</v>
          </cell>
          <cell r="J3128">
            <v>2407.77</v>
          </cell>
          <cell r="K3128">
            <v>741.68</v>
          </cell>
        </row>
        <row r="3129">
          <cell r="A3129" t="str">
            <v>O&amp;M</v>
          </cell>
          <cell r="B3129" t="str">
            <v>Lubbock, Geoffrey O</v>
          </cell>
          <cell r="C3129">
            <v>23510</v>
          </cell>
          <cell r="D3129" t="str">
            <v>23510</v>
          </cell>
          <cell r="E3129" t="str">
            <v>Regulatory</v>
          </cell>
          <cell r="F3129" t="str">
            <v>CFO</v>
          </cell>
          <cell r="G3129" t="str">
            <v>Regulatory</v>
          </cell>
          <cell r="H3129" t="str">
            <v>120</v>
          </cell>
          <cell r="I3129" t="str">
            <v>TT</v>
          </cell>
        </row>
        <row r="3130">
          <cell r="A3130" t="str">
            <v>O&amp;M</v>
          </cell>
          <cell r="B3130" t="str">
            <v>Lubbock, Geoffrey O</v>
          </cell>
          <cell r="C3130">
            <v>23515</v>
          </cell>
          <cell r="D3130" t="str">
            <v>23515</v>
          </cell>
          <cell r="E3130" t="str">
            <v>Regulatory Policy and Rates</v>
          </cell>
          <cell r="F3130" t="str">
            <v>CFO</v>
          </cell>
          <cell r="G3130" t="str">
            <v>Regulatory</v>
          </cell>
          <cell r="H3130" t="str">
            <v>120</v>
          </cell>
          <cell r="I3130" t="str">
            <v>BT</v>
          </cell>
          <cell r="J3130">
            <v>4888.75</v>
          </cell>
          <cell r="K3130">
            <v>2872.42</v>
          </cell>
          <cell r="M3130">
            <v>499058.62</v>
          </cell>
        </row>
        <row r="3131">
          <cell r="A3131" t="str">
            <v>O&amp;M</v>
          </cell>
          <cell r="B3131" t="str">
            <v>Lubbock, Geoffrey O</v>
          </cell>
          <cell r="C3131">
            <v>23515</v>
          </cell>
          <cell r="D3131" t="str">
            <v>23515</v>
          </cell>
          <cell r="E3131" t="str">
            <v>Regulatory Policy and Rates</v>
          </cell>
          <cell r="F3131" t="str">
            <v>CFO</v>
          </cell>
          <cell r="G3131" t="str">
            <v>Regulatory</v>
          </cell>
          <cell r="H3131" t="str">
            <v>120</v>
          </cell>
          <cell r="I3131" t="str">
            <v>IT</v>
          </cell>
          <cell r="J3131">
            <v>101203.77</v>
          </cell>
          <cell r="K3131">
            <v>29799.119999999999</v>
          </cell>
        </row>
        <row r="3132">
          <cell r="A3132" t="str">
            <v>O&amp;M</v>
          </cell>
          <cell r="B3132" t="str">
            <v>Lubbock, Geoffrey O</v>
          </cell>
          <cell r="C3132">
            <v>23515</v>
          </cell>
          <cell r="D3132" t="str">
            <v>23515</v>
          </cell>
          <cell r="E3132" t="str">
            <v>Regulatory Policy and Rates</v>
          </cell>
          <cell r="F3132" t="str">
            <v>CFO</v>
          </cell>
          <cell r="G3132" t="str">
            <v>Regulatory</v>
          </cell>
          <cell r="H3132" t="str">
            <v>120</v>
          </cell>
          <cell r="I3132" t="str">
            <v>LT</v>
          </cell>
          <cell r="J3132">
            <v>18490.07</v>
          </cell>
          <cell r="K3132">
            <v>8206.8700000000008</v>
          </cell>
        </row>
        <row r="3133">
          <cell r="A3133" t="str">
            <v>O&amp;M</v>
          </cell>
          <cell r="B3133" t="str">
            <v>Lubbock, Geoffrey O</v>
          </cell>
          <cell r="C3133">
            <v>23515</v>
          </cell>
          <cell r="D3133" t="str">
            <v>23515</v>
          </cell>
          <cell r="E3133" t="str">
            <v>Regulatory Policy and Rates</v>
          </cell>
          <cell r="F3133" t="str">
            <v>CFO</v>
          </cell>
          <cell r="G3133" t="str">
            <v>Regulatory</v>
          </cell>
          <cell r="H3133" t="str">
            <v>120</v>
          </cell>
          <cell r="I3133" t="str">
            <v>OT</v>
          </cell>
          <cell r="J3133">
            <v>2046.74</v>
          </cell>
          <cell r="K3133">
            <v>1621.1</v>
          </cell>
          <cell r="M3133">
            <v>87.5</v>
          </cell>
        </row>
        <row r="3134">
          <cell r="A3134" t="str">
            <v>O&amp;M</v>
          </cell>
          <cell r="B3134" t="str">
            <v>Lubbock, Geoffrey O</v>
          </cell>
          <cell r="C3134">
            <v>23515</v>
          </cell>
          <cell r="D3134" t="str">
            <v>23515</v>
          </cell>
          <cell r="E3134" t="str">
            <v>Regulatory Policy and Rates</v>
          </cell>
          <cell r="F3134" t="str">
            <v>CFO</v>
          </cell>
          <cell r="G3134" t="str">
            <v>Regulatory</v>
          </cell>
          <cell r="H3134" t="str">
            <v>120</v>
          </cell>
          <cell r="I3134" t="str">
            <v>TT</v>
          </cell>
          <cell r="J3134">
            <v>517.11</v>
          </cell>
        </row>
        <row r="3135">
          <cell r="A3135" t="str">
            <v>O&amp;M</v>
          </cell>
          <cell r="C3135">
            <v>23530</v>
          </cell>
          <cell r="D3135" t="str">
            <v>23530</v>
          </cell>
          <cell r="E3135" t="str">
            <v>NI - NUCLEAR VALUATION</v>
          </cell>
          <cell r="H3135" t="str">
            <v>120</v>
          </cell>
          <cell r="I3135" t="str">
            <v>BT</v>
          </cell>
          <cell r="J3135">
            <v>1389.46</v>
          </cell>
        </row>
        <row r="3136">
          <cell r="A3136" t="str">
            <v>O&amp;M</v>
          </cell>
          <cell r="C3136">
            <v>23530</v>
          </cell>
          <cell r="D3136" t="str">
            <v>23530</v>
          </cell>
          <cell r="E3136" t="str">
            <v>NI - NUCLEAR VALUATION</v>
          </cell>
          <cell r="H3136" t="str">
            <v>120</v>
          </cell>
          <cell r="I3136" t="str">
            <v>IT</v>
          </cell>
          <cell r="J3136">
            <v>2388</v>
          </cell>
        </row>
        <row r="3137">
          <cell r="A3137" t="str">
            <v>O&amp;M</v>
          </cell>
          <cell r="C3137">
            <v>23530</v>
          </cell>
          <cell r="D3137" t="str">
            <v>23530</v>
          </cell>
          <cell r="E3137" t="str">
            <v>NI - NUCLEAR VALUATION</v>
          </cell>
          <cell r="H3137" t="str">
            <v>120</v>
          </cell>
          <cell r="I3137" t="str">
            <v>LT</v>
          </cell>
          <cell r="J3137">
            <v>3969.88</v>
          </cell>
        </row>
        <row r="3138">
          <cell r="A3138" t="str">
            <v>O&amp;M</v>
          </cell>
          <cell r="C3138">
            <v>23530</v>
          </cell>
          <cell r="D3138" t="str">
            <v>23530</v>
          </cell>
          <cell r="E3138" t="str">
            <v>NI - NUCLEAR VALUATION</v>
          </cell>
          <cell r="H3138" t="str">
            <v>120</v>
          </cell>
          <cell r="I3138" t="str">
            <v>OT</v>
          </cell>
          <cell r="J3138">
            <v>-536.21</v>
          </cell>
          <cell r="M3138">
            <v>5087.6000000000004</v>
          </cell>
        </row>
        <row r="3139">
          <cell r="A3139" t="str">
            <v>O&amp;M</v>
          </cell>
          <cell r="C3139">
            <v>23540</v>
          </cell>
          <cell r="D3139" t="str">
            <v>23540</v>
          </cell>
          <cell r="E3139" t="str">
            <v>Strategy</v>
          </cell>
          <cell r="H3139" t="str">
            <v>120</v>
          </cell>
          <cell r="I3139" t="str">
            <v>IT</v>
          </cell>
          <cell r="J3139">
            <v>84728.36</v>
          </cell>
        </row>
        <row r="3140">
          <cell r="A3140" t="str">
            <v>O&amp;M</v>
          </cell>
          <cell r="C3140">
            <v>23540</v>
          </cell>
          <cell r="D3140" t="str">
            <v>23540</v>
          </cell>
          <cell r="E3140" t="str">
            <v>Strategy</v>
          </cell>
          <cell r="H3140" t="str">
            <v>120</v>
          </cell>
          <cell r="I3140" t="str">
            <v>OT</v>
          </cell>
          <cell r="J3140">
            <v>941.84</v>
          </cell>
          <cell r="M3140">
            <v>35035.39</v>
          </cell>
        </row>
        <row r="3141">
          <cell r="A3141" t="str">
            <v>O&amp;M</v>
          </cell>
          <cell r="B3141" t="str">
            <v>Lubbock, Geoffrey O</v>
          </cell>
          <cell r="C3141">
            <v>23545</v>
          </cell>
          <cell r="D3141" t="str">
            <v>23545</v>
          </cell>
          <cell r="E3141" t="str">
            <v>Environmental Affairs</v>
          </cell>
          <cell r="F3141" t="str">
            <v>CFO</v>
          </cell>
          <cell r="G3141" t="str">
            <v>Environmental Affairs</v>
          </cell>
          <cell r="H3141" t="str">
            <v>120</v>
          </cell>
          <cell r="I3141" t="str">
            <v>BT</v>
          </cell>
          <cell r="J3141">
            <v>184454.57</v>
          </cell>
          <cell r="K3141">
            <v>69689.850000000006</v>
          </cell>
          <cell r="M3141">
            <v>331.37</v>
          </cell>
        </row>
        <row r="3142">
          <cell r="A3142" t="str">
            <v>O&amp;M</v>
          </cell>
          <cell r="B3142" t="str">
            <v>Lubbock, Geoffrey O</v>
          </cell>
          <cell r="C3142">
            <v>23545</v>
          </cell>
          <cell r="D3142" t="str">
            <v>23545</v>
          </cell>
          <cell r="E3142" t="str">
            <v>Environmental Affairs</v>
          </cell>
          <cell r="F3142" t="str">
            <v>CFO</v>
          </cell>
          <cell r="G3142" t="str">
            <v>Environmental Affairs</v>
          </cell>
          <cell r="H3142" t="str">
            <v>120</v>
          </cell>
          <cell r="I3142" t="str">
            <v>IT</v>
          </cell>
          <cell r="J3142">
            <v>49779.72</v>
          </cell>
          <cell r="K3142">
            <v>41505.18</v>
          </cell>
          <cell r="L3142">
            <v>24870.28</v>
          </cell>
        </row>
        <row r="3143">
          <cell r="A3143" t="str">
            <v>O&amp;M</v>
          </cell>
          <cell r="B3143" t="str">
            <v>Lubbock, Geoffrey O</v>
          </cell>
          <cell r="C3143">
            <v>23545</v>
          </cell>
          <cell r="D3143" t="str">
            <v>23545</v>
          </cell>
          <cell r="E3143" t="str">
            <v>Environmental Affairs</v>
          </cell>
          <cell r="F3143" t="str">
            <v>CFO</v>
          </cell>
          <cell r="G3143" t="str">
            <v>Environmental Affairs</v>
          </cell>
          <cell r="H3143" t="str">
            <v>120</v>
          </cell>
          <cell r="I3143" t="str">
            <v>LT</v>
          </cell>
          <cell r="J3143">
            <v>568796.25</v>
          </cell>
          <cell r="K3143">
            <v>210439.11</v>
          </cell>
        </row>
        <row r="3144">
          <cell r="A3144" t="str">
            <v>O&amp;M</v>
          </cell>
          <cell r="B3144" t="str">
            <v>Lubbock, Geoffrey O</v>
          </cell>
          <cell r="C3144">
            <v>23545</v>
          </cell>
          <cell r="D3144" t="str">
            <v>23545</v>
          </cell>
          <cell r="E3144" t="str">
            <v>Environmental Affairs</v>
          </cell>
          <cell r="F3144" t="str">
            <v>CFO</v>
          </cell>
          <cell r="G3144" t="str">
            <v>Environmental Affairs</v>
          </cell>
          <cell r="H3144" t="str">
            <v>120</v>
          </cell>
          <cell r="I3144" t="str">
            <v>MT</v>
          </cell>
          <cell r="K3144">
            <v>247.97</v>
          </cell>
          <cell r="L3144">
            <v>1020.28</v>
          </cell>
          <cell r="M3144">
            <v>68709.460000000006</v>
          </cell>
        </row>
        <row r="3145">
          <cell r="A3145" t="str">
            <v>O&amp;M</v>
          </cell>
          <cell r="B3145" t="str">
            <v>Lubbock, Geoffrey O</v>
          </cell>
          <cell r="C3145">
            <v>23545</v>
          </cell>
          <cell r="D3145" t="str">
            <v>23545</v>
          </cell>
          <cell r="E3145" t="str">
            <v>Environmental Affairs</v>
          </cell>
          <cell r="F3145" t="str">
            <v>CFO</v>
          </cell>
          <cell r="G3145" t="str">
            <v>Environmental Affairs</v>
          </cell>
          <cell r="H3145" t="str">
            <v>120</v>
          </cell>
          <cell r="I3145" t="str">
            <v>OT</v>
          </cell>
          <cell r="J3145">
            <v>56951.37</v>
          </cell>
          <cell r="K3145">
            <v>28970.880000000001</v>
          </cell>
          <cell r="L3145">
            <v>13318.76</v>
          </cell>
          <cell r="M3145">
            <v>54281.49</v>
          </cell>
        </row>
        <row r="3146">
          <cell r="A3146" t="str">
            <v>O&amp;M</v>
          </cell>
          <cell r="B3146" t="str">
            <v>Lubbock, Geoffrey O</v>
          </cell>
          <cell r="C3146">
            <v>23545</v>
          </cell>
          <cell r="D3146" t="str">
            <v>23545</v>
          </cell>
          <cell r="E3146" t="str">
            <v>Environmental Affairs</v>
          </cell>
          <cell r="F3146" t="str">
            <v>CFO</v>
          </cell>
          <cell r="G3146" t="str">
            <v>Environmental Affairs</v>
          </cell>
          <cell r="H3146" t="str">
            <v>120</v>
          </cell>
          <cell r="I3146" t="str">
            <v>TT</v>
          </cell>
          <cell r="K3146">
            <v>0</v>
          </cell>
          <cell r="M3146">
            <v>2898.52</v>
          </cell>
        </row>
        <row r="3147">
          <cell r="A3147" t="str">
            <v>O&amp;M</v>
          </cell>
          <cell r="B3147" t="str">
            <v>Judge, James J</v>
          </cell>
          <cell r="C3147">
            <v>23600</v>
          </cell>
          <cell r="D3147" t="str">
            <v>23600</v>
          </cell>
          <cell r="E3147" t="str">
            <v>A1 - CORPORATE SERVICES DIVISION</v>
          </cell>
          <cell r="F3147" t="str">
            <v>CFO</v>
          </cell>
          <cell r="G3147" t="str">
            <v>CORPORATE SERVICES DIVISION</v>
          </cell>
          <cell r="H3147" t="str">
            <v>120</v>
          </cell>
          <cell r="I3147" t="str">
            <v>BT</v>
          </cell>
          <cell r="J3147">
            <v>137234.71</v>
          </cell>
          <cell r="K3147">
            <v>43969.22</v>
          </cell>
          <cell r="M3147">
            <v>29679.24</v>
          </cell>
        </row>
        <row r="3148">
          <cell r="A3148" t="str">
            <v>O&amp;M</v>
          </cell>
          <cell r="B3148" t="str">
            <v>Judge, James J</v>
          </cell>
          <cell r="C3148">
            <v>23600</v>
          </cell>
          <cell r="D3148" t="str">
            <v>23600</v>
          </cell>
          <cell r="E3148" t="str">
            <v>A1 - CORPORATE SERVICES DIVISION</v>
          </cell>
          <cell r="F3148" t="str">
            <v>CFO</v>
          </cell>
          <cell r="G3148" t="str">
            <v>CORPORATE SERVICES DIVISION</v>
          </cell>
          <cell r="H3148" t="str">
            <v>120</v>
          </cell>
          <cell r="I3148" t="str">
            <v>IT</v>
          </cell>
          <cell r="J3148">
            <v>86294.18</v>
          </cell>
          <cell r="K3148">
            <v>1715.41</v>
          </cell>
        </row>
        <row r="3149">
          <cell r="A3149" t="str">
            <v>O&amp;M</v>
          </cell>
          <cell r="B3149" t="str">
            <v>Judge, James J</v>
          </cell>
          <cell r="C3149">
            <v>23600</v>
          </cell>
          <cell r="D3149" t="str">
            <v>23600</v>
          </cell>
          <cell r="E3149" t="str">
            <v>A1 - CORPORATE SERVICES DIVISION</v>
          </cell>
          <cell r="F3149" t="str">
            <v>CFO</v>
          </cell>
          <cell r="G3149" t="str">
            <v>CORPORATE SERVICES DIVISION</v>
          </cell>
          <cell r="H3149" t="str">
            <v>120</v>
          </cell>
          <cell r="I3149" t="str">
            <v>LT</v>
          </cell>
          <cell r="J3149">
            <v>1626876.89</v>
          </cell>
          <cell r="K3149">
            <v>135173.96</v>
          </cell>
        </row>
        <row r="3150">
          <cell r="A3150" t="str">
            <v>O&amp;M</v>
          </cell>
          <cell r="B3150" t="str">
            <v>Judge, James J</v>
          </cell>
          <cell r="C3150">
            <v>23600</v>
          </cell>
          <cell r="D3150" t="str">
            <v>23600</v>
          </cell>
          <cell r="E3150" t="str">
            <v>A1 - CORPORATE SERVICES DIVISION</v>
          </cell>
          <cell r="F3150" t="str">
            <v>CFO</v>
          </cell>
          <cell r="G3150" t="str">
            <v>CORPORATE SERVICES DIVISION</v>
          </cell>
          <cell r="H3150" t="str">
            <v>120</v>
          </cell>
          <cell r="I3150" t="str">
            <v>MT</v>
          </cell>
          <cell r="J3150">
            <v>284.97000000000003</v>
          </cell>
        </row>
        <row r="3151">
          <cell r="A3151" t="str">
            <v>O&amp;M</v>
          </cell>
          <cell r="B3151" t="str">
            <v>Judge, James J</v>
          </cell>
          <cell r="C3151">
            <v>23600</v>
          </cell>
          <cell r="D3151" t="str">
            <v>23600</v>
          </cell>
          <cell r="E3151" t="str">
            <v>A1 - CORPORATE SERVICES DIVISION</v>
          </cell>
          <cell r="F3151" t="str">
            <v>CFO</v>
          </cell>
          <cell r="G3151" t="str">
            <v>CORPORATE SERVICES DIVISION</v>
          </cell>
          <cell r="H3151" t="str">
            <v>120</v>
          </cell>
          <cell r="I3151" t="str">
            <v>OT</v>
          </cell>
          <cell r="J3151">
            <v>52802.09</v>
          </cell>
          <cell r="K3151">
            <v>7775.33</v>
          </cell>
          <cell r="M3151">
            <v>9709.2000000000007</v>
          </cell>
        </row>
        <row r="3152">
          <cell r="A3152" t="str">
            <v>O&amp;M</v>
          </cell>
          <cell r="B3152" t="str">
            <v>Judge, James J</v>
          </cell>
          <cell r="C3152">
            <v>23600</v>
          </cell>
          <cell r="D3152" t="str">
            <v>23600</v>
          </cell>
          <cell r="E3152" t="str">
            <v>A1 - CORPORATE SERVICES DIVISION</v>
          </cell>
          <cell r="F3152" t="str">
            <v>CFO</v>
          </cell>
          <cell r="G3152" t="str">
            <v>CORPORATE SERVICES DIVISION</v>
          </cell>
          <cell r="H3152" t="str">
            <v>120</v>
          </cell>
          <cell r="I3152" t="str">
            <v>TT</v>
          </cell>
          <cell r="J3152">
            <v>1661.58</v>
          </cell>
          <cell r="K3152">
            <v>167.57</v>
          </cell>
          <cell r="M3152">
            <v>-85927.06</v>
          </cell>
        </row>
        <row r="3153">
          <cell r="A3153" t="str">
            <v>O&amp;M</v>
          </cell>
          <cell r="B3153" t="str">
            <v>Lembo, Philip J</v>
          </cell>
          <cell r="C3153">
            <v>23605</v>
          </cell>
          <cell r="D3153" t="str">
            <v>23605</v>
          </cell>
          <cell r="E3153" t="str">
            <v>4A - Investor Relations</v>
          </cell>
          <cell r="F3153" t="str">
            <v>CFO</v>
          </cell>
          <cell r="G3153" t="str">
            <v>Investor Relations</v>
          </cell>
          <cell r="H3153" t="str">
            <v>120</v>
          </cell>
          <cell r="I3153" t="str">
            <v>BT</v>
          </cell>
          <cell r="J3153">
            <v>63598.36</v>
          </cell>
          <cell r="K3153">
            <v>5412.74</v>
          </cell>
          <cell r="L3153">
            <v>969.21</v>
          </cell>
        </row>
        <row r="3154">
          <cell r="A3154" t="str">
            <v>O&amp;M</v>
          </cell>
          <cell r="B3154" t="str">
            <v>Lembo, Philip J</v>
          </cell>
          <cell r="C3154">
            <v>23605</v>
          </cell>
          <cell r="D3154" t="str">
            <v>23605</v>
          </cell>
          <cell r="E3154" t="str">
            <v>4A - Investor Relations</v>
          </cell>
          <cell r="F3154" t="str">
            <v>CFO</v>
          </cell>
          <cell r="G3154" t="str">
            <v>Investor Relations</v>
          </cell>
          <cell r="H3154" t="str">
            <v>120</v>
          </cell>
          <cell r="I3154" t="str">
            <v>IT</v>
          </cell>
          <cell r="J3154">
            <v>875688.75</v>
          </cell>
          <cell r="K3154">
            <v>587086.78</v>
          </cell>
          <cell r="L3154">
            <v>344711.61</v>
          </cell>
        </row>
        <row r="3155">
          <cell r="A3155" t="str">
            <v>O&amp;M</v>
          </cell>
          <cell r="B3155" t="str">
            <v>Lembo, Philip J</v>
          </cell>
          <cell r="C3155">
            <v>23605</v>
          </cell>
          <cell r="D3155" t="str">
            <v>23605</v>
          </cell>
          <cell r="E3155" t="str">
            <v>4A - Investor Relations</v>
          </cell>
          <cell r="F3155" t="str">
            <v>CFO</v>
          </cell>
          <cell r="G3155" t="str">
            <v>Investor Relations</v>
          </cell>
          <cell r="H3155" t="str">
            <v>120</v>
          </cell>
          <cell r="I3155" t="str">
            <v>LT</v>
          </cell>
          <cell r="J3155">
            <v>203151.3</v>
          </cell>
          <cell r="K3155">
            <v>15464.88</v>
          </cell>
          <cell r="L3155">
            <v>0</v>
          </cell>
          <cell r="M3155">
            <v>32.479999999999997</v>
          </cell>
        </row>
        <row r="3156">
          <cell r="A3156" t="str">
            <v>O&amp;M</v>
          </cell>
          <cell r="B3156" t="str">
            <v>Lembo, Philip J</v>
          </cell>
          <cell r="C3156">
            <v>23605</v>
          </cell>
          <cell r="D3156" t="str">
            <v>23605</v>
          </cell>
          <cell r="E3156" t="str">
            <v>4A - Investor Relations</v>
          </cell>
          <cell r="F3156" t="str">
            <v>CFO</v>
          </cell>
          <cell r="G3156" t="str">
            <v>Investor Relations</v>
          </cell>
          <cell r="H3156" t="str">
            <v>120</v>
          </cell>
          <cell r="I3156" t="str">
            <v>MT</v>
          </cell>
          <cell r="J3156">
            <v>870.29</v>
          </cell>
          <cell r="M3156">
            <v>4.96</v>
          </cell>
        </row>
        <row r="3157">
          <cell r="A3157" t="str">
            <v>O&amp;M</v>
          </cell>
          <cell r="B3157" t="str">
            <v>Lembo, Philip J</v>
          </cell>
          <cell r="C3157">
            <v>23605</v>
          </cell>
          <cell r="D3157" t="str">
            <v>23605</v>
          </cell>
          <cell r="E3157" t="str">
            <v>4A - Investor Relations</v>
          </cell>
          <cell r="F3157" t="str">
            <v>CFO</v>
          </cell>
          <cell r="G3157" t="str">
            <v>Investor Relations</v>
          </cell>
          <cell r="H3157" t="str">
            <v>120</v>
          </cell>
          <cell r="I3157" t="str">
            <v>OT</v>
          </cell>
          <cell r="J3157">
            <v>71530.080000000002</v>
          </cell>
          <cell r="K3157">
            <v>-409.16</v>
          </cell>
          <cell r="L3157">
            <v>46049.43</v>
          </cell>
        </row>
        <row r="3158">
          <cell r="A3158" t="str">
            <v>O&amp;M</v>
          </cell>
          <cell r="B3158" t="str">
            <v>Reade, Barbara A</v>
          </cell>
          <cell r="C3158">
            <v>23610</v>
          </cell>
          <cell r="D3158" t="str">
            <v>23610</v>
          </cell>
          <cell r="E3158" t="str">
            <v>D5 - Internal Audit</v>
          </cell>
          <cell r="F3158" t="str">
            <v>CFO</v>
          </cell>
          <cell r="G3158" t="str">
            <v>Internal Audit</v>
          </cell>
          <cell r="H3158" t="str">
            <v>120</v>
          </cell>
          <cell r="I3158" t="str">
            <v>BT</v>
          </cell>
          <cell r="J3158">
            <v>194219.62</v>
          </cell>
          <cell r="K3158">
            <v>85313.74</v>
          </cell>
          <cell r="L3158">
            <v>5643.7</v>
          </cell>
        </row>
        <row r="3159">
          <cell r="A3159" t="str">
            <v>O&amp;M</v>
          </cell>
          <cell r="B3159" t="str">
            <v>Reade, Barbara A</v>
          </cell>
          <cell r="C3159">
            <v>23610</v>
          </cell>
          <cell r="D3159" t="str">
            <v>23610</v>
          </cell>
          <cell r="E3159" t="str">
            <v>D5 - Internal Audit</v>
          </cell>
          <cell r="F3159" t="str">
            <v>CFO</v>
          </cell>
          <cell r="G3159" t="str">
            <v>Internal Audit</v>
          </cell>
          <cell r="H3159" t="str">
            <v>120</v>
          </cell>
          <cell r="I3159" t="str">
            <v>IT</v>
          </cell>
          <cell r="J3159">
            <v>358488.65</v>
          </cell>
          <cell r="K3159">
            <v>22432.36</v>
          </cell>
          <cell r="L3159">
            <v>2154.16</v>
          </cell>
          <cell r="M3159">
            <v>14.88</v>
          </cell>
        </row>
        <row r="3160">
          <cell r="A3160" t="str">
            <v>O&amp;M</v>
          </cell>
          <cell r="B3160" t="str">
            <v>Reade, Barbara A</v>
          </cell>
          <cell r="C3160">
            <v>23610</v>
          </cell>
          <cell r="D3160" t="str">
            <v>23610</v>
          </cell>
          <cell r="E3160" t="str">
            <v>D5 - Internal Audit</v>
          </cell>
          <cell r="F3160" t="str">
            <v>CFO</v>
          </cell>
          <cell r="G3160" t="str">
            <v>Internal Audit</v>
          </cell>
          <cell r="H3160" t="str">
            <v>120</v>
          </cell>
          <cell r="I3160" t="str">
            <v>LT</v>
          </cell>
          <cell r="J3160">
            <v>560573.71</v>
          </cell>
          <cell r="K3160">
            <v>244651.16</v>
          </cell>
          <cell r="L3160">
            <v>18104.66</v>
          </cell>
        </row>
        <row r="3161">
          <cell r="A3161" t="str">
            <v>O&amp;M</v>
          </cell>
          <cell r="B3161" t="str">
            <v>Reade, Barbara A</v>
          </cell>
          <cell r="C3161">
            <v>23610</v>
          </cell>
          <cell r="D3161" t="str">
            <v>23610</v>
          </cell>
          <cell r="E3161" t="str">
            <v>D5 - Internal Audit</v>
          </cell>
          <cell r="F3161" t="str">
            <v>CFO</v>
          </cell>
          <cell r="G3161" t="str">
            <v>Internal Audit</v>
          </cell>
          <cell r="H3161" t="str">
            <v>120</v>
          </cell>
          <cell r="I3161" t="str">
            <v>MT</v>
          </cell>
          <cell r="J3161">
            <v>412.17</v>
          </cell>
          <cell r="L3161">
            <v>10.7</v>
          </cell>
          <cell r="M3161">
            <v>4400.68</v>
          </cell>
        </row>
        <row r="3162">
          <cell r="A3162" t="str">
            <v>O&amp;M</v>
          </cell>
          <cell r="B3162" t="str">
            <v>Reade, Barbara A</v>
          </cell>
          <cell r="C3162">
            <v>23610</v>
          </cell>
          <cell r="D3162" t="str">
            <v>23610</v>
          </cell>
          <cell r="E3162" t="str">
            <v>D5 - Internal Audit</v>
          </cell>
          <cell r="F3162" t="str">
            <v>CFO</v>
          </cell>
          <cell r="G3162" t="str">
            <v>Internal Audit</v>
          </cell>
          <cell r="H3162" t="str">
            <v>120</v>
          </cell>
          <cell r="I3162" t="str">
            <v>OT</v>
          </cell>
          <cell r="J3162">
            <v>-1564.97</v>
          </cell>
          <cell r="K3162">
            <v>18202.939999999999</v>
          </cell>
          <cell r="L3162">
            <v>27109.279999999999</v>
          </cell>
        </row>
        <row r="3163">
          <cell r="A3163" t="str">
            <v>O&amp;M</v>
          </cell>
          <cell r="B3163" t="str">
            <v>Reade, Barbara A</v>
          </cell>
          <cell r="C3163">
            <v>23610</v>
          </cell>
          <cell r="D3163" t="str">
            <v>23610</v>
          </cell>
          <cell r="E3163" t="str">
            <v>D5 - Internal Audit</v>
          </cell>
          <cell r="F3163" t="str">
            <v>CFO</v>
          </cell>
          <cell r="G3163" t="str">
            <v>Internal Audit</v>
          </cell>
          <cell r="H3163" t="str">
            <v>120</v>
          </cell>
          <cell r="I3163" t="str">
            <v>TT</v>
          </cell>
          <cell r="J3163">
            <v>5655</v>
          </cell>
          <cell r="K3163">
            <v>2086.06</v>
          </cell>
          <cell r="M3163">
            <v>3984.36</v>
          </cell>
        </row>
        <row r="3164">
          <cell r="A3164" t="str">
            <v>O&amp;M</v>
          </cell>
          <cell r="C3164">
            <v>23615</v>
          </cell>
          <cell r="D3164" t="str">
            <v>23615</v>
          </cell>
          <cell r="E3164" t="str">
            <v>PJ - PROJECT 98</v>
          </cell>
          <cell r="H3164" t="str">
            <v>120</v>
          </cell>
          <cell r="I3164" t="str">
            <v>IT</v>
          </cell>
          <cell r="J3164">
            <v>51540.03</v>
          </cell>
          <cell r="K3164">
            <v>-23303.279999999999</v>
          </cell>
          <cell r="M3164">
            <v>3925.56</v>
          </cell>
        </row>
        <row r="3165">
          <cell r="A3165" t="str">
            <v>O&amp;M</v>
          </cell>
          <cell r="C3165">
            <v>23615</v>
          </cell>
          <cell r="D3165" t="str">
            <v>23615</v>
          </cell>
          <cell r="E3165" t="str">
            <v>PJ - PROJECT 98</v>
          </cell>
          <cell r="H3165" t="str">
            <v>120</v>
          </cell>
          <cell r="I3165" t="str">
            <v>OT</v>
          </cell>
          <cell r="J3165">
            <v>0</v>
          </cell>
        </row>
        <row r="3166">
          <cell r="A3166" t="str">
            <v>O&amp;M</v>
          </cell>
          <cell r="B3166" t="str">
            <v>AY</v>
          </cell>
          <cell r="C3166">
            <v>23700</v>
          </cell>
          <cell r="D3166" t="str">
            <v>23700</v>
          </cell>
          <cell r="E3166" t="str">
            <v>AY - CS/HQ DIRECT CHARGES</v>
          </cell>
          <cell r="F3166" t="str">
            <v>AY</v>
          </cell>
          <cell r="G3166" t="str">
            <v>AY</v>
          </cell>
          <cell r="H3166" t="str">
            <v>120</v>
          </cell>
          <cell r="I3166" t="str">
            <v>BT</v>
          </cell>
          <cell r="J3166">
            <v>-22995.99</v>
          </cell>
          <cell r="K3166">
            <v>992.96</v>
          </cell>
          <cell r="L3166">
            <v>1438.32</v>
          </cell>
        </row>
        <row r="3167">
          <cell r="A3167" t="str">
            <v>CAP</v>
          </cell>
          <cell r="B3167" t="str">
            <v>AY</v>
          </cell>
          <cell r="C3167">
            <v>23700</v>
          </cell>
          <cell r="D3167" t="str">
            <v>23700</v>
          </cell>
          <cell r="E3167" t="str">
            <v>AY - CS/HQ DIRECT CHARGES</v>
          </cell>
          <cell r="F3167" t="str">
            <v>AY</v>
          </cell>
          <cell r="G3167" t="str">
            <v>AY</v>
          </cell>
          <cell r="H3167" t="str">
            <v>120</v>
          </cell>
          <cell r="I3167" t="str">
            <v>CB</v>
          </cell>
          <cell r="J3167">
            <v>37.21</v>
          </cell>
          <cell r="L3167">
            <v>29.51</v>
          </cell>
          <cell r="M3167">
            <v>52.88</v>
          </cell>
        </row>
        <row r="3168">
          <cell r="A3168" t="str">
            <v>CAP</v>
          </cell>
          <cell r="B3168" t="str">
            <v>AY</v>
          </cell>
          <cell r="C3168">
            <v>23700</v>
          </cell>
          <cell r="D3168" t="str">
            <v>23700</v>
          </cell>
          <cell r="E3168" t="str">
            <v>AY - CS/HQ DIRECT CHARGES</v>
          </cell>
          <cell r="F3168" t="str">
            <v>AY</v>
          </cell>
          <cell r="G3168" t="str">
            <v>AY</v>
          </cell>
          <cell r="H3168" t="str">
            <v>120</v>
          </cell>
          <cell r="I3168" t="str">
            <v>CI</v>
          </cell>
          <cell r="J3168">
            <v>130970.95</v>
          </cell>
          <cell r="K3168">
            <v>132725.47</v>
          </cell>
          <cell r="L3168">
            <v>534412.47</v>
          </cell>
        </row>
        <row r="3169">
          <cell r="A3169" t="str">
            <v>CAP</v>
          </cell>
          <cell r="B3169" t="str">
            <v>AY</v>
          </cell>
          <cell r="C3169">
            <v>23700</v>
          </cell>
          <cell r="D3169" t="str">
            <v>23700</v>
          </cell>
          <cell r="E3169" t="str">
            <v>AY - CS/HQ DIRECT CHARGES</v>
          </cell>
          <cell r="F3169" t="str">
            <v>AY</v>
          </cell>
          <cell r="G3169" t="str">
            <v>AY</v>
          </cell>
          <cell r="H3169" t="str">
            <v>120</v>
          </cell>
          <cell r="I3169" t="str">
            <v>CL</v>
          </cell>
          <cell r="J3169">
            <v>84.57</v>
          </cell>
          <cell r="L3169">
            <v>-114.6</v>
          </cell>
        </row>
        <row r="3170">
          <cell r="A3170" t="str">
            <v>CAP</v>
          </cell>
          <cell r="B3170" t="str">
            <v>AY</v>
          </cell>
          <cell r="C3170">
            <v>23700</v>
          </cell>
          <cell r="D3170" t="str">
            <v>23700</v>
          </cell>
          <cell r="E3170" t="str">
            <v>AY - CS/HQ DIRECT CHARGES</v>
          </cell>
          <cell r="F3170" t="str">
            <v>AY</v>
          </cell>
          <cell r="G3170" t="str">
            <v>AY</v>
          </cell>
          <cell r="H3170" t="str">
            <v>120</v>
          </cell>
          <cell r="I3170" t="str">
            <v>CO</v>
          </cell>
          <cell r="J3170">
            <v>-348560.17</v>
          </cell>
          <cell r="K3170">
            <v>0</v>
          </cell>
          <cell r="L3170">
            <v>-22233121.190000001</v>
          </cell>
        </row>
        <row r="3171">
          <cell r="A3171" t="str">
            <v>CAP</v>
          </cell>
          <cell r="B3171" t="str">
            <v>AY</v>
          </cell>
          <cell r="C3171">
            <v>23700</v>
          </cell>
          <cell r="D3171" t="str">
            <v>23700</v>
          </cell>
          <cell r="E3171" t="str">
            <v>AY - CS/HQ DIRECT CHARGES</v>
          </cell>
          <cell r="F3171" t="str">
            <v>AY</v>
          </cell>
          <cell r="G3171" t="str">
            <v>AY</v>
          </cell>
          <cell r="H3171" t="str">
            <v>120</v>
          </cell>
          <cell r="I3171" t="str">
            <v>CT</v>
          </cell>
          <cell r="J3171">
            <v>-721.6</v>
          </cell>
          <cell r="K3171">
            <v>822</v>
          </cell>
          <cell r="L3171">
            <v>593.76</v>
          </cell>
        </row>
        <row r="3172">
          <cell r="A3172" t="str">
            <v>O&amp;M</v>
          </cell>
          <cell r="B3172" t="str">
            <v>AY</v>
          </cell>
          <cell r="C3172">
            <v>23700</v>
          </cell>
          <cell r="D3172" t="str">
            <v>23700</v>
          </cell>
          <cell r="E3172" t="str">
            <v>AY - CS/HQ DIRECT CHARGES</v>
          </cell>
          <cell r="F3172" t="str">
            <v>AY</v>
          </cell>
          <cell r="G3172" t="str">
            <v>AY</v>
          </cell>
          <cell r="H3172" t="str">
            <v>120</v>
          </cell>
          <cell r="I3172" t="str">
            <v>IT</v>
          </cell>
          <cell r="J3172">
            <v>-1648985.44</v>
          </cell>
          <cell r="K3172">
            <v>-1071325.54</v>
          </cell>
          <cell r="L3172">
            <v>-161983.39000000001</v>
          </cell>
          <cell r="M3172">
            <v>603.66999999999996</v>
          </cell>
        </row>
        <row r="3173">
          <cell r="A3173" t="str">
            <v>O&amp;M</v>
          </cell>
          <cell r="B3173" t="str">
            <v>AY</v>
          </cell>
          <cell r="C3173">
            <v>23700</v>
          </cell>
          <cell r="D3173" t="str">
            <v>23700</v>
          </cell>
          <cell r="E3173" t="str">
            <v>AY - CS/HQ DIRECT CHARGES</v>
          </cell>
          <cell r="F3173" t="str">
            <v>AY</v>
          </cell>
          <cell r="G3173" t="str">
            <v>AY</v>
          </cell>
          <cell r="H3173" t="str">
            <v>120</v>
          </cell>
          <cell r="I3173" t="str">
            <v>LT</v>
          </cell>
          <cell r="J3173">
            <v>2382846.75</v>
          </cell>
          <cell r="K3173">
            <v>-7843204.4800000004</v>
          </cell>
          <cell r="L3173">
            <v>1413742.64</v>
          </cell>
        </row>
        <row r="3174">
          <cell r="A3174" t="str">
            <v>O&amp;M</v>
          </cell>
          <cell r="B3174" t="str">
            <v>AY</v>
          </cell>
          <cell r="C3174">
            <v>23700</v>
          </cell>
          <cell r="D3174" t="str">
            <v>23700</v>
          </cell>
          <cell r="E3174" t="str">
            <v>AY - CS/HQ DIRECT CHARGES</v>
          </cell>
          <cell r="F3174" t="str">
            <v>AY</v>
          </cell>
          <cell r="G3174" t="str">
            <v>AY</v>
          </cell>
          <cell r="H3174" t="str">
            <v>120</v>
          </cell>
          <cell r="I3174" t="str">
            <v>MT</v>
          </cell>
          <cell r="K3174">
            <v>8060.11</v>
          </cell>
          <cell r="L3174">
            <v>21.39</v>
          </cell>
        </row>
        <row r="3175">
          <cell r="A3175" t="str">
            <v>O&amp;M</v>
          </cell>
          <cell r="B3175" t="str">
            <v>AY</v>
          </cell>
          <cell r="C3175">
            <v>23700</v>
          </cell>
          <cell r="D3175" t="str">
            <v>23700</v>
          </cell>
          <cell r="E3175" t="str">
            <v>AY - CS/HQ DIRECT CHARGES</v>
          </cell>
          <cell r="F3175" t="str">
            <v>AY</v>
          </cell>
          <cell r="G3175" t="str">
            <v>AY</v>
          </cell>
          <cell r="H3175" t="str">
            <v>120</v>
          </cell>
          <cell r="I3175" t="str">
            <v>OT</v>
          </cell>
          <cell r="J3175">
            <v>-4549724.13</v>
          </cell>
          <cell r="K3175">
            <v>-6314064.2400000002</v>
          </cell>
          <cell r="L3175">
            <v>-3685823.55</v>
          </cell>
        </row>
        <row r="3176">
          <cell r="A3176" t="str">
            <v>O&amp;M</v>
          </cell>
          <cell r="B3176" t="str">
            <v>AY</v>
          </cell>
          <cell r="C3176">
            <v>23700</v>
          </cell>
          <cell r="D3176" t="str">
            <v>23700</v>
          </cell>
          <cell r="E3176" t="str">
            <v>AY - CS/HQ DIRECT CHARGES</v>
          </cell>
          <cell r="F3176" t="str">
            <v>AY</v>
          </cell>
          <cell r="G3176" t="str">
            <v>AY</v>
          </cell>
          <cell r="H3176" t="str">
            <v>120</v>
          </cell>
          <cell r="I3176" t="str">
            <v>TT</v>
          </cell>
          <cell r="J3176">
            <v>5871.55</v>
          </cell>
          <cell r="K3176">
            <v>0</v>
          </cell>
        </row>
        <row r="3177">
          <cell r="A3177" t="str">
            <v>O&amp;M</v>
          </cell>
          <cell r="B3177" t="str">
            <v>CC</v>
          </cell>
          <cell r="C3177">
            <v>23710</v>
          </cell>
          <cell r="D3177" t="str">
            <v>23710</v>
          </cell>
          <cell r="E3177" t="str">
            <v>CC - CORPORATE COST TRANSFERS</v>
          </cell>
          <cell r="F3177" t="str">
            <v>CC</v>
          </cell>
          <cell r="G3177" t="str">
            <v>CC</v>
          </cell>
          <cell r="H3177" t="str">
            <v>120</v>
          </cell>
          <cell r="I3177" t="str">
            <v>BT</v>
          </cell>
        </row>
        <row r="3178">
          <cell r="A3178" t="str">
            <v>O&amp;M</v>
          </cell>
          <cell r="B3178" t="str">
            <v>CC</v>
          </cell>
          <cell r="C3178">
            <v>23710</v>
          </cell>
          <cell r="D3178" t="str">
            <v>23710</v>
          </cell>
          <cell r="E3178" t="str">
            <v>CC - CORPORATE COST TRANSFERS</v>
          </cell>
          <cell r="F3178" t="str">
            <v>CC</v>
          </cell>
          <cell r="G3178" t="str">
            <v>CC</v>
          </cell>
          <cell r="H3178" t="str">
            <v>120</v>
          </cell>
          <cell r="I3178" t="str">
            <v>IT</v>
          </cell>
          <cell r="J3178">
            <v>339072.86</v>
          </cell>
          <cell r="K3178">
            <v>-42.97</v>
          </cell>
        </row>
        <row r="3179">
          <cell r="A3179" t="str">
            <v>O&amp;M</v>
          </cell>
          <cell r="B3179" t="str">
            <v>CC</v>
          </cell>
          <cell r="C3179">
            <v>23710</v>
          </cell>
          <cell r="D3179" t="str">
            <v>23710</v>
          </cell>
          <cell r="E3179" t="str">
            <v>CC - CORPORATE COST TRANSFERS</v>
          </cell>
          <cell r="F3179" t="str">
            <v>CC</v>
          </cell>
          <cell r="G3179" t="str">
            <v>CC</v>
          </cell>
          <cell r="H3179" t="str">
            <v>120</v>
          </cell>
          <cell r="I3179" t="str">
            <v>OT</v>
          </cell>
          <cell r="J3179">
            <v>-289.29000000000002</v>
          </cell>
        </row>
        <row r="3180">
          <cell r="A3180" t="str">
            <v>O&amp;M</v>
          </cell>
          <cell r="C3180">
            <v>23731</v>
          </cell>
          <cell r="D3180" t="str">
            <v>23731</v>
          </cell>
          <cell r="E3180" t="str">
            <v>EA - EXTERNAL SERVICE AGREEMENTS</v>
          </cell>
          <cell r="H3180" t="str">
            <v>120</v>
          </cell>
          <cell r="I3180" t="str">
            <v>IT</v>
          </cell>
          <cell r="J3180">
            <v>57402.85</v>
          </cell>
        </row>
        <row r="3181">
          <cell r="A3181" t="str">
            <v>O&amp;M</v>
          </cell>
          <cell r="C3181">
            <v>23731</v>
          </cell>
          <cell r="D3181" t="str">
            <v>23731</v>
          </cell>
          <cell r="E3181" t="str">
            <v>EA - EXTERNAL SERVICE AGREEMENTS</v>
          </cell>
          <cell r="H3181" t="str">
            <v>120</v>
          </cell>
          <cell r="I3181" t="str">
            <v>OT</v>
          </cell>
          <cell r="J3181">
            <v>-80520.070000000007</v>
          </cell>
          <cell r="M3181">
            <v>116476.88</v>
          </cell>
        </row>
        <row r="3182">
          <cell r="A3182" t="str">
            <v>O&amp;M</v>
          </cell>
          <cell r="C3182">
            <v>23733</v>
          </cell>
          <cell r="D3182" t="str">
            <v>23733</v>
          </cell>
          <cell r="E3182" t="str">
            <v>CORPORATE REGULATORY FILING</v>
          </cell>
          <cell r="H3182" t="str">
            <v>120</v>
          </cell>
          <cell r="I3182" t="str">
            <v>IT</v>
          </cell>
          <cell r="K3182">
            <v>1565003.73</v>
          </cell>
        </row>
        <row r="3183">
          <cell r="A3183" t="str">
            <v>O&amp;M</v>
          </cell>
          <cell r="C3183">
            <v>23733</v>
          </cell>
          <cell r="D3183" t="str">
            <v>23733</v>
          </cell>
          <cell r="E3183" t="str">
            <v>CORPORATE REGULATORY FILING</v>
          </cell>
          <cell r="H3183" t="str">
            <v>120</v>
          </cell>
          <cell r="I3183" t="str">
            <v>MT</v>
          </cell>
          <cell r="K3183">
            <v>170483.57</v>
          </cell>
          <cell r="M3183">
            <v>4.96</v>
          </cell>
        </row>
        <row r="3184">
          <cell r="A3184" t="str">
            <v>O&amp;M</v>
          </cell>
          <cell r="C3184">
            <v>23733</v>
          </cell>
          <cell r="D3184" t="str">
            <v>23733</v>
          </cell>
          <cell r="E3184" t="str">
            <v>CORPORATE REGULATORY FILING</v>
          </cell>
          <cell r="H3184" t="str">
            <v>120</v>
          </cell>
          <cell r="I3184" t="str">
            <v>OT</v>
          </cell>
          <cell r="K3184">
            <v>3990.84</v>
          </cell>
          <cell r="M3184">
            <v>6223895.75</v>
          </cell>
        </row>
        <row r="3185">
          <cell r="A3185" t="str">
            <v>O&amp;M</v>
          </cell>
          <cell r="C3185">
            <v>23733</v>
          </cell>
          <cell r="D3185" t="str">
            <v>23733</v>
          </cell>
          <cell r="E3185" t="str">
            <v>CORPORATE REGULATORY FILING</v>
          </cell>
          <cell r="H3185" t="str">
            <v>120</v>
          </cell>
          <cell r="I3185" t="str">
            <v>TT</v>
          </cell>
          <cell r="K3185">
            <v>1446231.96</v>
          </cell>
          <cell r="M3185">
            <v>86699.02</v>
          </cell>
        </row>
        <row r="3186">
          <cell r="A3186" t="str">
            <v>CAP</v>
          </cell>
          <cell r="C3186">
            <v>23740</v>
          </cell>
          <cell r="D3186" t="str">
            <v>23740</v>
          </cell>
          <cell r="E3186" t="str">
            <v>PL - PLANT ADJUSTMENT</v>
          </cell>
          <cell r="H3186" t="str">
            <v>120</v>
          </cell>
          <cell r="I3186" t="str">
            <v>CO</v>
          </cell>
          <cell r="J3186">
            <v>-40944.49</v>
          </cell>
          <cell r="K3186">
            <v>-1433021.4399999999</v>
          </cell>
          <cell r="L3186">
            <v>-946777</v>
          </cell>
        </row>
        <row r="3187">
          <cell r="A3187" t="str">
            <v>O&amp;M</v>
          </cell>
          <cell r="B3187" t="str">
            <v>BE</v>
          </cell>
          <cell r="C3187">
            <v>23760</v>
          </cell>
          <cell r="D3187" t="str">
            <v>23760</v>
          </cell>
          <cell r="E3187" t="str">
            <v>BE - BENEFITS</v>
          </cell>
          <cell r="F3187" t="str">
            <v>BE</v>
          </cell>
          <cell r="G3187" t="str">
            <v>BE</v>
          </cell>
          <cell r="H3187" t="str">
            <v>120</v>
          </cell>
          <cell r="I3187" t="str">
            <v>BT</v>
          </cell>
          <cell r="J3187">
            <v>7163775.5899999999</v>
          </cell>
          <cell r="K3187">
            <v>305032.27</v>
          </cell>
          <cell r="L3187">
            <v>133.88999999999999</v>
          </cell>
        </row>
        <row r="3188">
          <cell r="A3188" t="str">
            <v>CAP</v>
          </cell>
          <cell r="B3188" t="str">
            <v>BE</v>
          </cell>
          <cell r="C3188">
            <v>23760</v>
          </cell>
          <cell r="D3188" t="str">
            <v>23760</v>
          </cell>
          <cell r="E3188" t="str">
            <v>BE - BENEFITS</v>
          </cell>
          <cell r="F3188" t="str">
            <v>BE</v>
          </cell>
          <cell r="G3188" t="str">
            <v>BE</v>
          </cell>
          <cell r="H3188" t="str">
            <v>120</v>
          </cell>
          <cell r="I3188" t="str">
            <v>CI</v>
          </cell>
          <cell r="L3188">
            <v>0</v>
          </cell>
        </row>
        <row r="3189">
          <cell r="A3189" t="str">
            <v>O&amp;M</v>
          </cell>
          <cell r="B3189" t="str">
            <v>BE</v>
          </cell>
          <cell r="C3189">
            <v>23760</v>
          </cell>
          <cell r="D3189" t="str">
            <v>23760</v>
          </cell>
          <cell r="E3189" t="str">
            <v>BE - BENEFITS</v>
          </cell>
          <cell r="F3189" t="str">
            <v>BE</v>
          </cell>
          <cell r="G3189" t="str">
            <v>BE</v>
          </cell>
          <cell r="H3189" t="str">
            <v>120</v>
          </cell>
          <cell r="I3189" t="str">
            <v>IT</v>
          </cell>
          <cell r="J3189">
            <v>4070831.99</v>
          </cell>
          <cell r="K3189">
            <v>1175640.02</v>
          </cell>
          <cell r="L3189">
            <v>181522.58</v>
          </cell>
          <cell r="M3189">
            <v>72048.3</v>
          </cell>
        </row>
        <row r="3190">
          <cell r="A3190" t="str">
            <v>O&amp;M</v>
          </cell>
          <cell r="B3190" t="str">
            <v>BE</v>
          </cell>
          <cell r="C3190">
            <v>23760</v>
          </cell>
          <cell r="D3190" t="str">
            <v>23760</v>
          </cell>
          <cell r="E3190" t="str">
            <v>BE - BENEFITS</v>
          </cell>
          <cell r="F3190" t="str">
            <v>BE</v>
          </cell>
          <cell r="G3190" t="str">
            <v>BE</v>
          </cell>
          <cell r="H3190" t="str">
            <v>120</v>
          </cell>
          <cell r="I3190" t="str">
            <v>LT</v>
          </cell>
          <cell r="J3190">
            <v>75333.77</v>
          </cell>
          <cell r="K3190">
            <v>21382.73</v>
          </cell>
          <cell r="L3190">
            <v>407.49</v>
          </cell>
        </row>
        <row r="3191">
          <cell r="A3191" t="str">
            <v>O&amp;M</v>
          </cell>
          <cell r="B3191" t="str">
            <v>BE</v>
          </cell>
          <cell r="C3191">
            <v>23760</v>
          </cell>
          <cell r="D3191" t="str">
            <v>23760</v>
          </cell>
          <cell r="E3191" t="str">
            <v>BE - BENEFITS</v>
          </cell>
          <cell r="F3191" t="str">
            <v>BE</v>
          </cell>
          <cell r="G3191" t="str">
            <v>BE</v>
          </cell>
          <cell r="H3191" t="str">
            <v>120</v>
          </cell>
          <cell r="I3191" t="str">
            <v>OT</v>
          </cell>
          <cell r="J3191">
            <v>11731602.52</v>
          </cell>
          <cell r="K3191">
            <v>5772129.6799999997</v>
          </cell>
          <cell r="L3191">
            <v>63656.34</v>
          </cell>
        </row>
        <row r="3192">
          <cell r="A3192" t="str">
            <v>O&amp;M</v>
          </cell>
          <cell r="B3192" t="str">
            <v>BE</v>
          </cell>
          <cell r="C3192">
            <v>23760</v>
          </cell>
          <cell r="D3192" t="str">
            <v>23760</v>
          </cell>
          <cell r="E3192" t="str">
            <v>BE - BENEFITS</v>
          </cell>
          <cell r="F3192" t="str">
            <v>BE</v>
          </cell>
          <cell r="G3192" t="str">
            <v>BE</v>
          </cell>
          <cell r="H3192" t="str">
            <v>120</v>
          </cell>
          <cell r="I3192" t="str">
            <v>TT</v>
          </cell>
          <cell r="M3192">
            <v>2115.4899999999998</v>
          </cell>
        </row>
        <row r="3193">
          <cell r="A3193" t="str">
            <v>O&amp;M</v>
          </cell>
          <cell r="B3193" t="str">
            <v>BT</v>
          </cell>
          <cell r="C3193">
            <v>23765</v>
          </cell>
          <cell r="D3193" t="str">
            <v>23765</v>
          </cell>
          <cell r="E3193" t="str">
            <v>BT - BENEFITS TRANSFER CREDIT</v>
          </cell>
          <cell r="F3193" t="str">
            <v>BT</v>
          </cell>
          <cell r="G3193" t="str">
            <v>BT</v>
          </cell>
          <cell r="H3193" t="str">
            <v>120</v>
          </cell>
          <cell r="I3193" t="str">
            <v>BT</v>
          </cell>
          <cell r="J3193">
            <v>-45421004.07</v>
          </cell>
          <cell r="K3193">
            <v>-16045084.369999999</v>
          </cell>
          <cell r="L3193">
            <v>-4904436.72</v>
          </cell>
        </row>
        <row r="3194">
          <cell r="A3194" t="str">
            <v>O&amp;M</v>
          </cell>
          <cell r="B3194" t="str">
            <v>BT</v>
          </cell>
          <cell r="C3194">
            <v>23765</v>
          </cell>
          <cell r="D3194" t="str">
            <v>23765</v>
          </cell>
          <cell r="E3194" t="str">
            <v>BT - BENEFITS TRANSFER CREDIT</v>
          </cell>
          <cell r="F3194" t="str">
            <v>BT</v>
          </cell>
          <cell r="G3194" t="str">
            <v>BT</v>
          </cell>
          <cell r="H3194" t="str">
            <v>120</v>
          </cell>
          <cell r="I3194" t="str">
            <v>OT</v>
          </cell>
          <cell r="K3194">
            <v>-112348</v>
          </cell>
          <cell r="L3194">
            <v>-48605</v>
          </cell>
        </row>
        <row r="3195">
          <cell r="A3195" t="str">
            <v>O&amp;M</v>
          </cell>
          <cell r="C3195">
            <v>23770</v>
          </cell>
          <cell r="D3195" t="str">
            <v>23770</v>
          </cell>
          <cell r="E3195" t="str">
            <v>PN - PENSIONS</v>
          </cell>
          <cell r="H3195" t="str">
            <v>120</v>
          </cell>
          <cell r="I3195" t="str">
            <v>OT</v>
          </cell>
          <cell r="J3195">
            <v>0</v>
          </cell>
        </row>
        <row r="3196">
          <cell r="A3196" t="str">
            <v>O&amp;M</v>
          </cell>
          <cell r="B3196" t="str">
            <v>Ibrahim,Samy H</v>
          </cell>
          <cell r="C3196">
            <v>23900</v>
          </cell>
          <cell r="D3196" t="str">
            <v>23900</v>
          </cell>
          <cell r="E3196" t="str">
            <v>3H - TELECOMMUNICATION</v>
          </cell>
          <cell r="F3196" t="str">
            <v>Unreg</v>
          </cell>
          <cell r="G3196" t="str">
            <v>TELECOMMUNICATION</v>
          </cell>
          <cell r="H3196" t="str">
            <v>120</v>
          </cell>
          <cell r="I3196" t="str">
            <v>BT</v>
          </cell>
          <cell r="J3196">
            <v>134135.21</v>
          </cell>
          <cell r="K3196">
            <v>134120.99</v>
          </cell>
          <cell r="L3196">
            <v>26059.46</v>
          </cell>
          <cell r="M3196">
            <v>1004631.36</v>
          </cell>
        </row>
        <row r="3197">
          <cell r="A3197" t="str">
            <v>CAP</v>
          </cell>
          <cell r="B3197" t="str">
            <v>Ibrahim,Samy H</v>
          </cell>
          <cell r="C3197">
            <v>23900</v>
          </cell>
          <cell r="D3197" t="str">
            <v>23900</v>
          </cell>
          <cell r="E3197" t="str">
            <v>3H - TELECOMMUNICATION</v>
          </cell>
          <cell r="F3197" t="str">
            <v>Unreg</v>
          </cell>
          <cell r="G3197" t="str">
            <v>TELECOMMUNICATION</v>
          </cell>
          <cell r="H3197" t="str">
            <v>120</v>
          </cell>
          <cell r="I3197" t="str">
            <v>CB</v>
          </cell>
          <cell r="J3197">
            <v>4295.34</v>
          </cell>
          <cell r="K3197">
            <v>9625.83</v>
          </cell>
          <cell r="L3197">
            <v>-12670.45</v>
          </cell>
        </row>
        <row r="3198">
          <cell r="A3198" t="str">
            <v>CAP</v>
          </cell>
          <cell r="B3198" t="str">
            <v>Ibrahim,Samy H</v>
          </cell>
          <cell r="C3198">
            <v>23900</v>
          </cell>
          <cell r="D3198" t="str">
            <v>23900</v>
          </cell>
          <cell r="E3198" t="str">
            <v>3H - TELECOMMUNICATION</v>
          </cell>
          <cell r="F3198" t="str">
            <v>Unreg</v>
          </cell>
          <cell r="G3198" t="str">
            <v>TELECOMMUNICATION</v>
          </cell>
          <cell r="H3198" t="str">
            <v>120</v>
          </cell>
          <cell r="I3198" t="str">
            <v>CI</v>
          </cell>
          <cell r="J3198">
            <v>63868.03</v>
          </cell>
          <cell r="K3198">
            <v>46244.92</v>
          </cell>
          <cell r="L3198">
            <v>-11662.53</v>
          </cell>
        </row>
        <row r="3199">
          <cell r="A3199" t="str">
            <v>CAP</v>
          </cell>
          <cell r="B3199" t="str">
            <v>Ibrahim,Samy H</v>
          </cell>
          <cell r="C3199">
            <v>23900</v>
          </cell>
          <cell r="D3199" t="str">
            <v>23900</v>
          </cell>
          <cell r="E3199" t="str">
            <v>3H - TELECOMMUNICATION</v>
          </cell>
          <cell r="F3199" t="str">
            <v>Unreg</v>
          </cell>
          <cell r="G3199" t="str">
            <v>TELECOMMUNICATION</v>
          </cell>
          <cell r="H3199" t="str">
            <v>120</v>
          </cell>
          <cell r="I3199" t="str">
            <v>CL</v>
          </cell>
          <cell r="J3199">
            <v>9752.86</v>
          </cell>
          <cell r="K3199">
            <v>21878.53</v>
          </cell>
          <cell r="L3199">
            <v>-28645.34</v>
          </cell>
        </row>
        <row r="3200">
          <cell r="A3200" t="str">
            <v>CAP</v>
          </cell>
          <cell r="B3200" t="str">
            <v>Ibrahim,Samy H</v>
          </cell>
          <cell r="C3200">
            <v>23900</v>
          </cell>
          <cell r="D3200" t="str">
            <v>23900</v>
          </cell>
          <cell r="E3200" t="str">
            <v>3H - TELECOMMUNICATION</v>
          </cell>
          <cell r="F3200" t="str">
            <v>Unreg</v>
          </cell>
          <cell r="G3200" t="str">
            <v>TELECOMMUNICATION</v>
          </cell>
          <cell r="H3200" t="str">
            <v>120</v>
          </cell>
          <cell r="I3200" t="str">
            <v>CM</v>
          </cell>
          <cell r="J3200">
            <v>192.55</v>
          </cell>
          <cell r="L3200">
            <v>2796.04</v>
          </cell>
          <cell r="M3200">
            <v>68.55</v>
          </cell>
        </row>
        <row r="3201">
          <cell r="A3201" t="str">
            <v>CAP</v>
          </cell>
          <cell r="B3201" t="str">
            <v>Ibrahim,Samy H</v>
          </cell>
          <cell r="C3201">
            <v>23900</v>
          </cell>
          <cell r="D3201" t="str">
            <v>23900</v>
          </cell>
          <cell r="E3201" t="str">
            <v>3H - TELECOMMUNICATION</v>
          </cell>
          <cell r="F3201" t="str">
            <v>Unreg</v>
          </cell>
          <cell r="G3201" t="str">
            <v>TELECOMMUNICATION</v>
          </cell>
          <cell r="H3201" t="str">
            <v>120</v>
          </cell>
          <cell r="I3201" t="str">
            <v>CT</v>
          </cell>
          <cell r="J3201">
            <v>13117.43</v>
          </cell>
          <cell r="K3201">
            <v>14687.5</v>
          </cell>
          <cell r="L3201">
            <v>-19193.43</v>
          </cell>
        </row>
        <row r="3202">
          <cell r="A3202" t="str">
            <v>O&amp;M</v>
          </cell>
          <cell r="B3202" t="str">
            <v>Ibrahim,Samy H</v>
          </cell>
          <cell r="C3202">
            <v>23900</v>
          </cell>
          <cell r="D3202" t="str">
            <v>23900</v>
          </cell>
          <cell r="E3202" t="str">
            <v>3H - TELECOMMUNICATION</v>
          </cell>
          <cell r="F3202" t="str">
            <v>Unreg</v>
          </cell>
          <cell r="G3202" t="str">
            <v>TELECOMMUNICATION</v>
          </cell>
          <cell r="H3202" t="str">
            <v>120</v>
          </cell>
          <cell r="I3202" t="str">
            <v>IT</v>
          </cell>
          <cell r="J3202">
            <v>108784.09</v>
          </cell>
          <cell r="K3202">
            <v>-26073.06</v>
          </cell>
          <cell r="L3202">
            <v>44178.87</v>
          </cell>
          <cell r="M3202">
            <v>86523.93</v>
          </cell>
        </row>
        <row r="3203">
          <cell r="A3203" t="str">
            <v>O&amp;M</v>
          </cell>
          <cell r="B3203" t="str">
            <v>Ibrahim,Samy H</v>
          </cell>
          <cell r="C3203">
            <v>23900</v>
          </cell>
          <cell r="D3203" t="str">
            <v>23900</v>
          </cell>
          <cell r="E3203" t="str">
            <v>3H - TELECOMMUNICATION</v>
          </cell>
          <cell r="F3203" t="str">
            <v>Unreg</v>
          </cell>
          <cell r="G3203" t="str">
            <v>TELECOMMUNICATION</v>
          </cell>
          <cell r="H3203" t="str">
            <v>120</v>
          </cell>
          <cell r="I3203" t="str">
            <v>LT</v>
          </cell>
          <cell r="J3203">
            <v>437635.01</v>
          </cell>
          <cell r="K3203">
            <v>424801.91</v>
          </cell>
          <cell r="L3203">
            <v>73068.67</v>
          </cell>
        </row>
        <row r="3204">
          <cell r="A3204" t="str">
            <v>O&amp;M</v>
          </cell>
          <cell r="B3204" t="str">
            <v>Ibrahim,Samy H</v>
          </cell>
          <cell r="C3204">
            <v>23900</v>
          </cell>
          <cell r="D3204" t="str">
            <v>23900</v>
          </cell>
          <cell r="E3204" t="str">
            <v>3H - TELECOMMUNICATION</v>
          </cell>
          <cell r="F3204" t="str">
            <v>Unreg</v>
          </cell>
          <cell r="G3204" t="str">
            <v>TELECOMMUNICATION</v>
          </cell>
          <cell r="H3204" t="str">
            <v>120</v>
          </cell>
          <cell r="I3204" t="str">
            <v>OT</v>
          </cell>
          <cell r="J3204">
            <v>444671.89</v>
          </cell>
          <cell r="K3204">
            <v>126027.93</v>
          </cell>
          <cell r="L3204">
            <v>-8472.9699999999993</v>
          </cell>
        </row>
        <row r="3205">
          <cell r="A3205" t="str">
            <v>O&amp;M</v>
          </cell>
          <cell r="B3205" t="str">
            <v>Ibrahim,Samy H</v>
          </cell>
          <cell r="C3205">
            <v>23900</v>
          </cell>
          <cell r="D3205" t="str">
            <v>23900</v>
          </cell>
          <cell r="E3205" t="str">
            <v>3H - TELECOMMUNICATION</v>
          </cell>
          <cell r="F3205" t="str">
            <v>Unreg</v>
          </cell>
          <cell r="G3205" t="str">
            <v>TELECOMMUNICATION</v>
          </cell>
          <cell r="H3205" t="str">
            <v>120</v>
          </cell>
          <cell r="I3205" t="str">
            <v>TT</v>
          </cell>
          <cell r="J3205">
            <v>16147.88</v>
          </cell>
          <cell r="K3205">
            <v>41.78</v>
          </cell>
          <cell r="M3205">
            <v>0</v>
          </cell>
        </row>
        <row r="3206">
          <cell r="A3206" t="str">
            <v>O&amp;M</v>
          </cell>
          <cell r="C3206">
            <v>23905</v>
          </cell>
          <cell r="D3206" t="str">
            <v>23905</v>
          </cell>
          <cell r="E3206" t="str">
            <v>TE - TELECOMM OFFSET</v>
          </cell>
          <cell r="H3206" t="str">
            <v>120</v>
          </cell>
          <cell r="I3206" t="str">
            <v>BT</v>
          </cell>
          <cell r="J3206">
            <v>-127786</v>
          </cell>
          <cell r="K3206">
            <v>-129242</v>
          </cell>
          <cell r="L3206">
            <v>-22267</v>
          </cell>
          <cell r="M3206">
            <v>69055.539999999994</v>
          </cell>
        </row>
        <row r="3207">
          <cell r="A3207" t="str">
            <v>O&amp;M</v>
          </cell>
          <cell r="C3207">
            <v>23905</v>
          </cell>
          <cell r="D3207" t="str">
            <v>23905</v>
          </cell>
          <cell r="E3207" t="str">
            <v>TE - TELECOMM OFFSET</v>
          </cell>
          <cell r="H3207" t="str">
            <v>120</v>
          </cell>
          <cell r="I3207" t="str">
            <v>IT</v>
          </cell>
          <cell r="J3207">
            <v>-108780</v>
          </cell>
          <cell r="K3207">
            <v>15758</v>
          </cell>
          <cell r="L3207">
            <v>-46396</v>
          </cell>
          <cell r="M3207">
            <v>98696.1</v>
          </cell>
        </row>
        <row r="3208">
          <cell r="A3208" t="str">
            <v>O&amp;M</v>
          </cell>
          <cell r="C3208">
            <v>23905</v>
          </cell>
          <cell r="D3208" t="str">
            <v>23905</v>
          </cell>
          <cell r="E3208" t="str">
            <v>TE - TELECOMM OFFSET</v>
          </cell>
          <cell r="H3208" t="str">
            <v>120</v>
          </cell>
          <cell r="I3208" t="str">
            <v>LT</v>
          </cell>
          <cell r="J3208">
            <v>-412889</v>
          </cell>
          <cell r="K3208">
            <v>-404079</v>
          </cell>
          <cell r="L3208">
            <v>-73068</v>
          </cell>
        </row>
        <row r="3209">
          <cell r="A3209" t="str">
            <v>O&amp;M</v>
          </cell>
          <cell r="C3209">
            <v>23905</v>
          </cell>
          <cell r="D3209" t="str">
            <v>23905</v>
          </cell>
          <cell r="E3209" t="str">
            <v>TE - TELECOMM OFFSET</v>
          </cell>
          <cell r="H3209" t="str">
            <v>120</v>
          </cell>
          <cell r="I3209" t="str">
            <v>OT</v>
          </cell>
          <cell r="J3209">
            <v>-409591</v>
          </cell>
          <cell r="K3209">
            <v>-136278</v>
          </cell>
          <cell r="L3209">
            <v>10691</v>
          </cell>
        </row>
        <row r="3210">
          <cell r="A3210" t="str">
            <v>O&amp;M</v>
          </cell>
          <cell r="C3210">
            <v>23905</v>
          </cell>
          <cell r="D3210" t="str">
            <v>23905</v>
          </cell>
          <cell r="E3210" t="str">
            <v>TE - TELECOMM OFFSET</v>
          </cell>
          <cell r="H3210" t="str">
            <v>120</v>
          </cell>
          <cell r="I3210" t="str">
            <v>TT</v>
          </cell>
          <cell r="J3210">
            <v>-16147</v>
          </cell>
          <cell r="K3210">
            <v>-41</v>
          </cell>
        </row>
        <row r="3211">
          <cell r="A3211" t="str">
            <v>O&amp;M</v>
          </cell>
          <cell r="C3211">
            <v>23950</v>
          </cell>
          <cell r="D3211" t="str">
            <v>23950</v>
          </cell>
          <cell r="E3211" t="str">
            <v>G6 - BETG</v>
          </cell>
          <cell r="H3211" t="str">
            <v>120</v>
          </cell>
          <cell r="I3211" t="str">
            <v>IT</v>
          </cell>
          <cell r="J3211">
            <v>915</v>
          </cell>
          <cell r="K3211">
            <v>907.5</v>
          </cell>
          <cell r="M3211">
            <v>8841.2099999999991</v>
          </cell>
        </row>
        <row r="3212">
          <cell r="A3212" t="str">
            <v>O&amp;M</v>
          </cell>
          <cell r="C3212">
            <v>23950</v>
          </cell>
          <cell r="D3212" t="str">
            <v>23950</v>
          </cell>
          <cell r="E3212" t="str">
            <v>G6 - BETG</v>
          </cell>
          <cell r="H3212" t="str">
            <v>120</v>
          </cell>
          <cell r="I3212" t="str">
            <v>OT</v>
          </cell>
          <cell r="K3212">
            <v>182.31</v>
          </cell>
        </row>
        <row r="3213">
          <cell r="A3213" t="str">
            <v>O&amp;M</v>
          </cell>
          <cell r="C3213">
            <v>23955</v>
          </cell>
          <cell r="D3213" t="str">
            <v>23955</v>
          </cell>
          <cell r="E3213" t="str">
            <v>G7 - HEEC XXX</v>
          </cell>
          <cell r="H3213" t="str">
            <v>120</v>
          </cell>
          <cell r="I3213" t="str">
            <v>TT</v>
          </cell>
        </row>
        <row r="3214">
          <cell r="A3214" t="str">
            <v>O&amp;M</v>
          </cell>
          <cell r="C3214">
            <v>23970</v>
          </cell>
          <cell r="D3214" t="str">
            <v>23970</v>
          </cell>
          <cell r="E3214" t="str">
            <v>HC - HOLDING COMPANY</v>
          </cell>
          <cell r="H3214" t="str">
            <v>120</v>
          </cell>
          <cell r="I3214" t="str">
            <v>IT</v>
          </cell>
          <cell r="J3214">
            <v>-345.84</v>
          </cell>
          <cell r="M3214">
            <v>4550.92</v>
          </cell>
        </row>
        <row r="3215">
          <cell r="A3215" t="str">
            <v>O&amp;M</v>
          </cell>
          <cell r="C3215">
            <v>26005</v>
          </cell>
          <cell r="D3215" t="str">
            <v>26005</v>
          </cell>
          <cell r="E3215" t="str">
            <v>3G - STRATEGIC PLANNING</v>
          </cell>
          <cell r="H3215" t="str">
            <v>120</v>
          </cell>
          <cell r="I3215" t="str">
            <v>BT</v>
          </cell>
          <cell r="J3215">
            <v>0.81</v>
          </cell>
          <cell r="K3215">
            <v>0.34</v>
          </cell>
          <cell r="M3215">
            <v>1278301.02</v>
          </cell>
        </row>
        <row r="3216">
          <cell r="A3216" t="str">
            <v>O&amp;M</v>
          </cell>
          <cell r="C3216">
            <v>26005</v>
          </cell>
          <cell r="D3216" t="str">
            <v>26005</v>
          </cell>
          <cell r="E3216" t="str">
            <v>3G - STRATEGIC PLANNING</v>
          </cell>
          <cell r="H3216" t="str">
            <v>120</v>
          </cell>
          <cell r="I3216" t="str">
            <v>LT</v>
          </cell>
          <cell r="J3216">
            <v>1401.43</v>
          </cell>
          <cell r="K3216">
            <v>0.37</v>
          </cell>
        </row>
        <row r="3217">
          <cell r="A3217" t="str">
            <v>O&amp;M</v>
          </cell>
          <cell r="C3217">
            <v>26005</v>
          </cell>
          <cell r="D3217" t="str">
            <v>26005</v>
          </cell>
          <cell r="E3217" t="str">
            <v>3G - STRATEGIC PLANNING</v>
          </cell>
          <cell r="H3217" t="str">
            <v>120</v>
          </cell>
          <cell r="I3217" t="str">
            <v>OT</v>
          </cell>
          <cell r="J3217">
            <v>5.8</v>
          </cell>
          <cell r="M3217">
            <v>54644.480000000003</v>
          </cell>
        </row>
        <row r="3218">
          <cell r="A3218" t="str">
            <v>O&amp;M</v>
          </cell>
          <cell r="C3218">
            <v>26015</v>
          </cell>
          <cell r="D3218" t="str">
            <v>26015</v>
          </cell>
          <cell r="E3218" t="str">
            <v>3I - Secretary &amp; General Counsel</v>
          </cell>
          <cell r="H3218" t="str">
            <v>120</v>
          </cell>
          <cell r="I3218" t="str">
            <v>BT</v>
          </cell>
          <cell r="J3218">
            <v>8277.65</v>
          </cell>
          <cell r="M3218">
            <v>960605.14</v>
          </cell>
        </row>
        <row r="3219">
          <cell r="A3219" t="str">
            <v>O&amp;M</v>
          </cell>
          <cell r="C3219">
            <v>26015</v>
          </cell>
          <cell r="D3219" t="str">
            <v>26015</v>
          </cell>
          <cell r="E3219" t="str">
            <v>3I - Secretary &amp; General Counsel</v>
          </cell>
          <cell r="H3219" t="str">
            <v>120</v>
          </cell>
          <cell r="I3219" t="str">
            <v>IT</v>
          </cell>
          <cell r="J3219">
            <v>9523.1200000000008</v>
          </cell>
          <cell r="K3219">
            <v>0.88</v>
          </cell>
        </row>
        <row r="3220">
          <cell r="A3220" t="str">
            <v>O&amp;M</v>
          </cell>
          <cell r="C3220">
            <v>26015</v>
          </cell>
          <cell r="D3220" t="str">
            <v>26015</v>
          </cell>
          <cell r="E3220" t="str">
            <v>3I - Secretary &amp; General Counsel</v>
          </cell>
          <cell r="H3220" t="str">
            <v>120</v>
          </cell>
          <cell r="I3220" t="str">
            <v>LT</v>
          </cell>
          <cell r="J3220">
            <v>23650.68</v>
          </cell>
        </row>
        <row r="3221">
          <cell r="A3221" t="str">
            <v>O&amp;M</v>
          </cell>
          <cell r="C3221">
            <v>26015</v>
          </cell>
          <cell r="D3221" t="str">
            <v>26015</v>
          </cell>
          <cell r="E3221" t="str">
            <v>3I - Secretary &amp; General Counsel</v>
          </cell>
          <cell r="H3221" t="str">
            <v>120</v>
          </cell>
          <cell r="I3221" t="str">
            <v>OT</v>
          </cell>
          <cell r="J3221">
            <v>3195.52</v>
          </cell>
          <cell r="K3221">
            <v>1211.54</v>
          </cell>
          <cell r="L3221">
            <v>3306.03</v>
          </cell>
        </row>
        <row r="3222">
          <cell r="A3222" t="str">
            <v>O&amp;M</v>
          </cell>
          <cell r="C3222">
            <v>26020</v>
          </cell>
          <cell r="D3222" t="str">
            <v>26020</v>
          </cell>
          <cell r="E3222" t="str">
            <v>J2 - ENVIRONMENTAL AFFAIRS</v>
          </cell>
          <cell r="H3222" t="str">
            <v>120</v>
          </cell>
          <cell r="I3222" t="str">
            <v>BT</v>
          </cell>
          <cell r="J3222">
            <v>757.99</v>
          </cell>
          <cell r="K3222">
            <v>0.6</v>
          </cell>
          <cell r="M3222">
            <v>204643.8</v>
          </cell>
        </row>
        <row r="3223">
          <cell r="A3223" t="str">
            <v>O&amp;M</v>
          </cell>
          <cell r="C3223">
            <v>26020</v>
          </cell>
          <cell r="D3223" t="str">
            <v>26020</v>
          </cell>
          <cell r="E3223" t="str">
            <v>J2 - ENVIRONMENTAL AFFAIRS</v>
          </cell>
          <cell r="H3223" t="str">
            <v>120</v>
          </cell>
          <cell r="I3223" t="str">
            <v>IT</v>
          </cell>
          <cell r="J3223">
            <v>1755.14</v>
          </cell>
          <cell r="K3223">
            <v>-137.13999999999999</v>
          </cell>
        </row>
        <row r="3224">
          <cell r="A3224" t="str">
            <v>O&amp;M</v>
          </cell>
          <cell r="C3224">
            <v>26020</v>
          </cell>
          <cell r="D3224" t="str">
            <v>26020</v>
          </cell>
          <cell r="E3224" t="str">
            <v>J2 - ENVIRONMENTAL AFFAIRS</v>
          </cell>
          <cell r="H3224" t="str">
            <v>120</v>
          </cell>
          <cell r="I3224" t="str">
            <v>LT</v>
          </cell>
          <cell r="J3224">
            <v>2105.83</v>
          </cell>
          <cell r="K3224">
            <v>0.36</v>
          </cell>
        </row>
        <row r="3225">
          <cell r="A3225" t="str">
            <v>O&amp;M</v>
          </cell>
          <cell r="C3225">
            <v>26020</v>
          </cell>
          <cell r="D3225" t="str">
            <v>26020</v>
          </cell>
          <cell r="E3225" t="str">
            <v>J2 - ENVIRONMENTAL AFFAIRS</v>
          </cell>
          <cell r="H3225" t="str">
            <v>120</v>
          </cell>
          <cell r="I3225" t="str">
            <v>MT</v>
          </cell>
          <cell r="J3225">
            <v>669.69</v>
          </cell>
          <cell r="K3225">
            <v>66.17</v>
          </cell>
        </row>
        <row r="3226">
          <cell r="A3226" t="str">
            <v>O&amp;M</v>
          </cell>
          <cell r="C3226">
            <v>26020</v>
          </cell>
          <cell r="D3226" t="str">
            <v>26020</v>
          </cell>
          <cell r="E3226" t="str">
            <v>J2 - ENVIRONMENTAL AFFAIRS</v>
          </cell>
          <cell r="H3226" t="str">
            <v>120</v>
          </cell>
          <cell r="I3226" t="str">
            <v>OT</v>
          </cell>
          <cell r="J3226">
            <v>-1540.71</v>
          </cell>
          <cell r="K3226">
            <v>72.17</v>
          </cell>
          <cell r="M3226">
            <v>-148044.41</v>
          </cell>
        </row>
        <row r="3227">
          <cell r="A3227" t="str">
            <v>O&amp;M</v>
          </cell>
          <cell r="C3227">
            <v>26020</v>
          </cell>
          <cell r="D3227" t="str">
            <v>26020</v>
          </cell>
          <cell r="E3227" t="str">
            <v>J2 - ENVIRONMENTAL AFFAIRS</v>
          </cell>
          <cell r="H3227" t="str">
            <v>120</v>
          </cell>
          <cell r="I3227" t="str">
            <v>TT</v>
          </cell>
          <cell r="J3227">
            <v>208</v>
          </cell>
        </row>
        <row r="3228">
          <cell r="A3228" t="str">
            <v>O&amp;M</v>
          </cell>
          <cell r="B3228" t="str">
            <v>Morrison, Richard J,Rabadjija, Neven</v>
          </cell>
          <cell r="C3228">
            <v>26025</v>
          </cell>
          <cell r="D3228" t="str">
            <v>26025</v>
          </cell>
          <cell r="E3228" t="str">
            <v>Corporate Litigation</v>
          </cell>
          <cell r="F3228" t="str">
            <v>Strategy &amp; Law</v>
          </cell>
          <cell r="G3228" t="str">
            <v>Corporate Litigation</v>
          </cell>
          <cell r="H3228" t="str">
            <v>120</v>
          </cell>
          <cell r="I3228" t="str">
            <v>BT</v>
          </cell>
          <cell r="J3228">
            <v>237825.18</v>
          </cell>
          <cell r="K3228">
            <v>99684.33</v>
          </cell>
          <cell r="L3228">
            <v>12199.3</v>
          </cell>
        </row>
        <row r="3229">
          <cell r="A3229" t="str">
            <v>O&amp;M</v>
          </cell>
          <cell r="B3229" t="str">
            <v>Morrison, Richard J,Rabadjija, Neven</v>
          </cell>
          <cell r="C3229">
            <v>26025</v>
          </cell>
          <cell r="D3229" t="str">
            <v>26025</v>
          </cell>
          <cell r="E3229" t="str">
            <v>Corporate Litigation</v>
          </cell>
          <cell r="F3229" t="str">
            <v>Strategy &amp; Law</v>
          </cell>
          <cell r="G3229" t="str">
            <v>Corporate Litigation</v>
          </cell>
          <cell r="H3229" t="str">
            <v>120</v>
          </cell>
          <cell r="I3229" t="str">
            <v>IT</v>
          </cell>
          <cell r="J3229">
            <v>4139616.44</v>
          </cell>
          <cell r="K3229">
            <v>-294612.09999999998</v>
          </cell>
          <cell r="L3229">
            <v>5686.28</v>
          </cell>
        </row>
        <row r="3230">
          <cell r="A3230" t="str">
            <v>O&amp;M</v>
          </cell>
          <cell r="B3230" t="str">
            <v>Morrison, Richard J,Rabadjija, Neven</v>
          </cell>
          <cell r="C3230">
            <v>26025</v>
          </cell>
          <cell r="D3230" t="str">
            <v>26025</v>
          </cell>
          <cell r="E3230" t="str">
            <v>Corporate Litigation</v>
          </cell>
          <cell r="F3230" t="str">
            <v>Strategy &amp; Law</v>
          </cell>
          <cell r="G3230" t="str">
            <v>Corporate Litigation</v>
          </cell>
          <cell r="H3230" t="str">
            <v>120</v>
          </cell>
          <cell r="I3230" t="str">
            <v>LT</v>
          </cell>
          <cell r="J3230">
            <v>705329.64</v>
          </cell>
          <cell r="K3230">
            <v>301398.19</v>
          </cell>
          <cell r="L3230">
            <v>48445.21</v>
          </cell>
        </row>
        <row r="3231">
          <cell r="A3231" t="str">
            <v>O&amp;M</v>
          </cell>
          <cell r="B3231" t="str">
            <v>Morrison, Richard J,Rabadjija, Neven</v>
          </cell>
          <cell r="C3231">
            <v>26025</v>
          </cell>
          <cell r="D3231" t="str">
            <v>26025</v>
          </cell>
          <cell r="E3231" t="str">
            <v>Corporate Litigation</v>
          </cell>
          <cell r="F3231" t="str">
            <v>Strategy &amp; Law</v>
          </cell>
          <cell r="G3231" t="str">
            <v>Corporate Litigation</v>
          </cell>
          <cell r="H3231" t="str">
            <v>120</v>
          </cell>
          <cell r="I3231" t="str">
            <v>MT</v>
          </cell>
          <cell r="J3231">
            <v>5304.24</v>
          </cell>
          <cell r="K3231">
            <v>6946.79</v>
          </cell>
          <cell r="L3231">
            <v>569.1</v>
          </cell>
          <cell r="M3231">
            <v>4400.68</v>
          </cell>
        </row>
        <row r="3232">
          <cell r="A3232" t="str">
            <v>O&amp;M</v>
          </cell>
          <cell r="B3232" t="str">
            <v>Morrison, Richard J,Rabadjija, Neven</v>
          </cell>
          <cell r="C3232">
            <v>26025</v>
          </cell>
          <cell r="D3232" t="str">
            <v>26025</v>
          </cell>
          <cell r="E3232" t="str">
            <v>Corporate Litigation</v>
          </cell>
          <cell r="F3232" t="str">
            <v>Strategy &amp; Law</v>
          </cell>
          <cell r="G3232" t="str">
            <v>Corporate Litigation</v>
          </cell>
          <cell r="H3232" t="str">
            <v>120</v>
          </cell>
          <cell r="I3232" t="str">
            <v>OT</v>
          </cell>
          <cell r="J3232">
            <v>-82924.600000000006</v>
          </cell>
          <cell r="K3232">
            <v>180023.15</v>
          </cell>
          <cell r="L3232">
            <v>129681.77</v>
          </cell>
        </row>
        <row r="3233">
          <cell r="A3233" t="str">
            <v>O&amp;M</v>
          </cell>
          <cell r="B3233" t="str">
            <v>Morrison, Richard J,Rabadjija, Neven</v>
          </cell>
          <cell r="C3233">
            <v>26025</v>
          </cell>
          <cell r="D3233" t="str">
            <v>26025</v>
          </cell>
          <cell r="E3233" t="str">
            <v>Corporate Litigation</v>
          </cell>
          <cell r="F3233" t="str">
            <v>Strategy &amp; Law</v>
          </cell>
          <cell r="G3233" t="str">
            <v>Corporate Litigation</v>
          </cell>
          <cell r="H3233" t="str">
            <v>120</v>
          </cell>
          <cell r="I3233" t="str">
            <v>TT</v>
          </cell>
          <cell r="J3233">
            <v>318.05</v>
          </cell>
          <cell r="K3233">
            <v>262.18</v>
          </cell>
        </row>
        <row r="3234">
          <cell r="A3234" t="str">
            <v>O&amp;M</v>
          </cell>
          <cell r="B3234" t="str">
            <v>Horan, Douglas S</v>
          </cell>
          <cell r="C3234">
            <v>26030</v>
          </cell>
          <cell r="D3234" t="str">
            <v>26030</v>
          </cell>
          <cell r="E3234" t="str">
            <v>B1 - Strategy, Law &amp; Policy Senior Vice President</v>
          </cell>
          <cell r="F3234" t="str">
            <v>Strategy &amp; Law</v>
          </cell>
          <cell r="G3234" t="str">
            <v>Strategy, Law &amp; Policy Senior Vice President</v>
          </cell>
          <cell r="H3234" t="str">
            <v>120</v>
          </cell>
          <cell r="I3234" t="str">
            <v>BT</v>
          </cell>
          <cell r="J3234">
            <v>99901.15</v>
          </cell>
          <cell r="K3234">
            <v>43969.21</v>
          </cell>
        </row>
        <row r="3235">
          <cell r="A3235" t="str">
            <v>O&amp;M</v>
          </cell>
          <cell r="B3235" t="str">
            <v>Horan, Douglas S</v>
          </cell>
          <cell r="C3235">
            <v>26030</v>
          </cell>
          <cell r="D3235" t="str">
            <v>26030</v>
          </cell>
          <cell r="E3235" t="str">
            <v>B1 - Strategy, Law &amp; Policy Senior Vice President</v>
          </cell>
          <cell r="F3235" t="str">
            <v>Strategy &amp; Law</v>
          </cell>
          <cell r="G3235" t="str">
            <v>Strategy, Law &amp; Policy Senior Vice President</v>
          </cell>
          <cell r="H3235" t="str">
            <v>120</v>
          </cell>
          <cell r="I3235" t="str">
            <v>IT</v>
          </cell>
          <cell r="J3235">
            <v>12277.37</v>
          </cell>
          <cell r="K3235">
            <v>3333.88</v>
          </cell>
        </row>
        <row r="3236">
          <cell r="A3236" t="str">
            <v>O&amp;M</v>
          </cell>
          <cell r="B3236" t="str">
            <v>Horan, Douglas S</v>
          </cell>
          <cell r="C3236">
            <v>26030</v>
          </cell>
          <cell r="D3236" t="str">
            <v>26030</v>
          </cell>
          <cell r="E3236" t="str">
            <v>B1 - Strategy, Law &amp; Policy Senior Vice President</v>
          </cell>
          <cell r="F3236" t="str">
            <v>Strategy &amp; Law</v>
          </cell>
          <cell r="G3236" t="str">
            <v>Strategy, Law &amp; Policy Senior Vice President</v>
          </cell>
          <cell r="H3236" t="str">
            <v>120</v>
          </cell>
          <cell r="I3236" t="str">
            <v>LT</v>
          </cell>
          <cell r="J3236">
            <v>1089625.75</v>
          </cell>
          <cell r="K3236">
            <v>135173.5</v>
          </cell>
          <cell r="M3236">
            <v>3182.23</v>
          </cell>
        </row>
        <row r="3237">
          <cell r="A3237" t="str">
            <v>O&amp;M</v>
          </cell>
          <cell r="B3237" t="str">
            <v>Horan, Douglas S</v>
          </cell>
          <cell r="C3237">
            <v>26030</v>
          </cell>
          <cell r="D3237" t="str">
            <v>26030</v>
          </cell>
          <cell r="E3237" t="str">
            <v>B1 - Strategy, Law &amp; Policy Senior Vice President</v>
          </cell>
          <cell r="F3237" t="str">
            <v>Strategy &amp; Law</v>
          </cell>
          <cell r="G3237" t="str">
            <v>Strategy, Law &amp; Policy Senior Vice President</v>
          </cell>
          <cell r="H3237" t="str">
            <v>120</v>
          </cell>
          <cell r="I3237" t="str">
            <v>OT</v>
          </cell>
          <cell r="J3237">
            <v>14297.98</v>
          </cell>
          <cell r="K3237">
            <v>2398.7199999999998</v>
          </cell>
          <cell r="L3237">
            <v>2104.1799999999998</v>
          </cell>
          <cell r="M3237">
            <v>251.12</v>
          </cell>
        </row>
        <row r="3238">
          <cell r="A3238" t="str">
            <v>O&amp;M</v>
          </cell>
          <cell r="B3238" t="str">
            <v>Horan, Douglas S</v>
          </cell>
          <cell r="C3238">
            <v>26030</v>
          </cell>
          <cell r="D3238" t="str">
            <v>26030</v>
          </cell>
          <cell r="E3238" t="str">
            <v>B1 - Strategy, Law &amp; Policy Senior Vice President</v>
          </cell>
          <cell r="F3238" t="str">
            <v>Strategy &amp; Law</v>
          </cell>
          <cell r="G3238" t="str">
            <v>Strategy, Law &amp; Policy Senior Vice President</v>
          </cell>
          <cell r="H3238" t="str">
            <v>120</v>
          </cell>
          <cell r="I3238" t="str">
            <v>TT</v>
          </cell>
          <cell r="J3238">
            <v>1658.97</v>
          </cell>
          <cell r="K3238">
            <v>166.67</v>
          </cell>
        </row>
        <row r="3239">
          <cell r="A3239" t="str">
            <v>O&amp;M</v>
          </cell>
          <cell r="B3239" t="str">
            <v>Angley, Ellen K</v>
          </cell>
          <cell r="C3239">
            <v>26035</v>
          </cell>
          <cell r="D3239" t="str">
            <v>26035</v>
          </cell>
          <cell r="E3239" t="str">
            <v>Energy Supply and Transmission</v>
          </cell>
          <cell r="F3239" t="str">
            <v>Strategy &amp; Law</v>
          </cell>
          <cell r="G3239" t="str">
            <v>Energy Supply and Transmission</v>
          </cell>
          <cell r="H3239" t="str">
            <v>120</v>
          </cell>
          <cell r="I3239" t="str">
            <v>BT</v>
          </cell>
          <cell r="J3239">
            <v>78831.08</v>
          </cell>
          <cell r="K3239">
            <v>29675.3</v>
          </cell>
          <cell r="L3239">
            <v>26449.53</v>
          </cell>
        </row>
        <row r="3240">
          <cell r="A3240" t="str">
            <v>O&amp;M</v>
          </cell>
          <cell r="B3240" t="str">
            <v>Angley, Ellen K</v>
          </cell>
          <cell r="C3240">
            <v>26035</v>
          </cell>
          <cell r="D3240" t="str">
            <v>26035</v>
          </cell>
          <cell r="E3240" t="str">
            <v>Energy Supply and Transmission</v>
          </cell>
          <cell r="F3240" t="str">
            <v>Strategy &amp; Law</v>
          </cell>
          <cell r="G3240" t="str">
            <v>Energy Supply and Transmission</v>
          </cell>
          <cell r="H3240" t="str">
            <v>120</v>
          </cell>
          <cell r="I3240" t="str">
            <v>IT</v>
          </cell>
          <cell r="J3240">
            <v>748613.38</v>
          </cell>
          <cell r="K3240">
            <v>641256.07999999996</v>
          </cell>
          <cell r="L3240">
            <v>82147.16</v>
          </cell>
        </row>
        <row r="3241">
          <cell r="A3241" t="str">
            <v>O&amp;M</v>
          </cell>
          <cell r="B3241" t="str">
            <v>Angley, Ellen K</v>
          </cell>
          <cell r="C3241">
            <v>26035</v>
          </cell>
          <cell r="D3241" t="str">
            <v>26035</v>
          </cell>
          <cell r="E3241" t="str">
            <v>Energy Supply and Transmission</v>
          </cell>
          <cell r="F3241" t="str">
            <v>Strategy &amp; Law</v>
          </cell>
          <cell r="G3241" t="str">
            <v>Energy Supply and Transmission</v>
          </cell>
          <cell r="H3241" t="str">
            <v>120</v>
          </cell>
          <cell r="I3241" t="str">
            <v>LT</v>
          </cell>
          <cell r="J3241">
            <v>256429.23</v>
          </cell>
          <cell r="K3241">
            <v>93128.19</v>
          </cell>
          <cell r="L3241">
            <v>82766.320000000007</v>
          </cell>
        </row>
        <row r="3242">
          <cell r="A3242" t="str">
            <v>O&amp;M</v>
          </cell>
          <cell r="B3242" t="str">
            <v>Angley, Ellen K</v>
          </cell>
          <cell r="C3242">
            <v>26035</v>
          </cell>
          <cell r="D3242" t="str">
            <v>26035</v>
          </cell>
          <cell r="E3242" t="str">
            <v>Energy Supply and Transmission</v>
          </cell>
          <cell r="F3242" t="str">
            <v>Strategy &amp; Law</v>
          </cell>
          <cell r="G3242" t="str">
            <v>Energy Supply and Transmission</v>
          </cell>
          <cell r="H3242" t="str">
            <v>120</v>
          </cell>
          <cell r="I3242" t="str">
            <v>MT</v>
          </cell>
          <cell r="J3242">
            <v>8.41</v>
          </cell>
        </row>
        <row r="3243">
          <cell r="A3243" t="str">
            <v>O&amp;M</v>
          </cell>
          <cell r="B3243" t="str">
            <v>Angley, Ellen K</v>
          </cell>
          <cell r="C3243">
            <v>26035</v>
          </cell>
          <cell r="D3243" t="str">
            <v>26035</v>
          </cell>
          <cell r="E3243" t="str">
            <v>Energy Supply and Transmission</v>
          </cell>
          <cell r="F3243" t="str">
            <v>Strategy &amp; Law</v>
          </cell>
          <cell r="G3243" t="str">
            <v>Energy Supply and Transmission</v>
          </cell>
          <cell r="H3243" t="str">
            <v>120</v>
          </cell>
          <cell r="I3243" t="str">
            <v>OT</v>
          </cell>
          <cell r="J3243">
            <v>32352.19</v>
          </cell>
          <cell r="K3243">
            <v>31463.17</v>
          </cell>
          <cell r="L3243">
            <v>9282.4500000000007</v>
          </cell>
        </row>
        <row r="3244">
          <cell r="A3244" t="str">
            <v>O&amp;M</v>
          </cell>
          <cell r="B3244" t="str">
            <v>Angley, Ellen K</v>
          </cell>
          <cell r="C3244">
            <v>26040</v>
          </cell>
          <cell r="D3244" t="str">
            <v>26040</v>
          </cell>
          <cell r="E3244" t="str">
            <v>Gas Supply Planning and Procurement</v>
          </cell>
          <cell r="F3244" t="str">
            <v>Strategy &amp; Law</v>
          </cell>
          <cell r="G3244" t="str">
            <v>Gas Supply Planning and Procurement</v>
          </cell>
          <cell r="H3244" t="str">
            <v>120</v>
          </cell>
          <cell r="I3244" t="str">
            <v>BT</v>
          </cell>
          <cell r="J3244">
            <v>24982.95</v>
          </cell>
          <cell r="K3244">
            <v>17520.45</v>
          </cell>
        </row>
        <row r="3245">
          <cell r="A3245" t="str">
            <v>O&amp;M</v>
          </cell>
          <cell r="B3245" t="str">
            <v>Angley, Ellen K</v>
          </cell>
          <cell r="C3245">
            <v>26040</v>
          </cell>
          <cell r="D3245" t="str">
            <v>26040</v>
          </cell>
          <cell r="E3245" t="str">
            <v>Electric and Gas Forcasting</v>
          </cell>
          <cell r="F3245" t="str">
            <v>Strategy &amp; Law</v>
          </cell>
          <cell r="G3245" t="str">
            <v>Gas Supply Planning and Procurement</v>
          </cell>
          <cell r="H3245" t="str">
            <v>120</v>
          </cell>
          <cell r="I3245" t="str">
            <v>IT</v>
          </cell>
        </row>
        <row r="3246">
          <cell r="A3246" t="str">
            <v>O&amp;M</v>
          </cell>
          <cell r="B3246" t="str">
            <v>Angley, Ellen K</v>
          </cell>
          <cell r="C3246">
            <v>26040</v>
          </cell>
          <cell r="D3246" t="str">
            <v>26040</v>
          </cell>
          <cell r="E3246" t="str">
            <v>Gas Supply Planning and Procurement</v>
          </cell>
          <cell r="F3246" t="str">
            <v>Strategy &amp; Law</v>
          </cell>
          <cell r="G3246" t="str">
            <v>Gas Supply Planning and Procurement</v>
          </cell>
          <cell r="H3246" t="str">
            <v>120</v>
          </cell>
          <cell r="I3246" t="str">
            <v>IT</v>
          </cell>
          <cell r="J3246">
            <v>6071</v>
          </cell>
          <cell r="K3246">
            <v>2100.0100000000002</v>
          </cell>
          <cell r="M3246">
            <v>211048.28</v>
          </cell>
        </row>
        <row r="3247">
          <cell r="A3247" t="str">
            <v>O&amp;M</v>
          </cell>
          <cell r="B3247" t="str">
            <v>Angley, Ellen K</v>
          </cell>
          <cell r="C3247">
            <v>26040</v>
          </cell>
          <cell r="D3247" t="str">
            <v>26040</v>
          </cell>
          <cell r="E3247" t="str">
            <v>Gas Supply Planning and Procurement</v>
          </cell>
          <cell r="F3247" t="str">
            <v>Strategy &amp; Law</v>
          </cell>
          <cell r="G3247" t="str">
            <v>Gas Supply Planning and Procurement</v>
          </cell>
          <cell r="H3247" t="str">
            <v>120</v>
          </cell>
          <cell r="I3247" t="str">
            <v>LT</v>
          </cell>
          <cell r="J3247">
            <v>71655.539999999994</v>
          </cell>
          <cell r="K3247">
            <v>50059.75</v>
          </cell>
          <cell r="M3247">
            <v>134.13999999999999</v>
          </cell>
        </row>
        <row r="3248">
          <cell r="A3248" t="str">
            <v>O&amp;M</v>
          </cell>
          <cell r="B3248" t="str">
            <v>Angley, Ellen K</v>
          </cell>
          <cell r="C3248">
            <v>26040</v>
          </cell>
          <cell r="D3248" t="str">
            <v>26040</v>
          </cell>
          <cell r="E3248" t="str">
            <v>Electric and Gas Forcasting</v>
          </cell>
          <cell r="F3248" t="str">
            <v>Strategy &amp; Law</v>
          </cell>
          <cell r="G3248" t="str">
            <v>Gas Supply Planning and Procurement</v>
          </cell>
          <cell r="H3248" t="str">
            <v>120</v>
          </cell>
          <cell r="I3248" t="str">
            <v>OT</v>
          </cell>
          <cell r="M3248">
            <v>31101.52</v>
          </cell>
        </row>
        <row r="3249">
          <cell r="A3249" t="str">
            <v>O&amp;M</v>
          </cell>
          <cell r="B3249" t="str">
            <v>Angley, Ellen K</v>
          </cell>
          <cell r="C3249">
            <v>26040</v>
          </cell>
          <cell r="D3249" t="str">
            <v>26040</v>
          </cell>
          <cell r="E3249" t="str">
            <v>Gas Supply Planning and Procurement</v>
          </cell>
          <cell r="F3249" t="str">
            <v>Strategy &amp; Law</v>
          </cell>
          <cell r="G3249" t="str">
            <v>Gas Supply Planning and Procurement</v>
          </cell>
          <cell r="H3249" t="str">
            <v>120</v>
          </cell>
          <cell r="I3249" t="str">
            <v>OT</v>
          </cell>
          <cell r="L3249">
            <v>3020.26</v>
          </cell>
        </row>
        <row r="3250">
          <cell r="A3250" t="str">
            <v>O&amp;M</v>
          </cell>
          <cell r="B3250" t="str">
            <v>Angley, Ellen K</v>
          </cell>
          <cell r="C3250">
            <v>26045</v>
          </cell>
          <cell r="D3250" t="str">
            <v>26045</v>
          </cell>
          <cell r="E3250" t="str">
            <v>Electric Energy Supply</v>
          </cell>
          <cell r="F3250" t="str">
            <v>Strategy &amp; Law</v>
          </cell>
          <cell r="G3250" t="str">
            <v>Electric Energy Supply</v>
          </cell>
          <cell r="H3250" t="str">
            <v>120</v>
          </cell>
          <cell r="I3250" t="str">
            <v>BT</v>
          </cell>
          <cell r="J3250">
            <v>49576.160000000003</v>
          </cell>
          <cell r="K3250">
            <v>38547.440000000002</v>
          </cell>
        </row>
        <row r="3251">
          <cell r="A3251" t="str">
            <v>O&amp;M</v>
          </cell>
          <cell r="B3251" t="str">
            <v>Angley, Ellen K</v>
          </cell>
          <cell r="C3251">
            <v>26045</v>
          </cell>
          <cell r="D3251" t="str">
            <v>26045</v>
          </cell>
          <cell r="E3251" t="str">
            <v>Electric and Gas Energy Supply</v>
          </cell>
          <cell r="F3251" t="str">
            <v>Strategy &amp; Law</v>
          </cell>
          <cell r="G3251" t="str">
            <v>Electric Energy Supply</v>
          </cell>
          <cell r="H3251" t="str">
            <v>120</v>
          </cell>
          <cell r="I3251" t="str">
            <v>IT</v>
          </cell>
          <cell r="M3251">
            <v>99606.21</v>
          </cell>
        </row>
        <row r="3252">
          <cell r="A3252" t="str">
            <v>O&amp;M</v>
          </cell>
          <cell r="B3252" t="str">
            <v>Angley, Ellen K</v>
          </cell>
          <cell r="C3252">
            <v>26045</v>
          </cell>
          <cell r="D3252" t="str">
            <v>26045</v>
          </cell>
          <cell r="E3252" t="str">
            <v>Electric Energy Supply</v>
          </cell>
          <cell r="F3252" t="str">
            <v>Strategy &amp; Law</v>
          </cell>
          <cell r="G3252" t="str">
            <v>Electric Energy Supply</v>
          </cell>
          <cell r="H3252" t="str">
            <v>120</v>
          </cell>
          <cell r="I3252" t="str">
            <v>IT</v>
          </cell>
          <cell r="J3252">
            <v>77163.8</v>
          </cell>
          <cell r="K3252">
            <v>-1601.55</v>
          </cell>
          <cell r="L3252">
            <v>2860.85</v>
          </cell>
          <cell r="M3252">
            <v>337847.81</v>
          </cell>
        </row>
        <row r="3253">
          <cell r="A3253" t="str">
            <v>O&amp;M</v>
          </cell>
          <cell r="B3253" t="str">
            <v>Angley, Ellen K</v>
          </cell>
          <cell r="C3253">
            <v>26045</v>
          </cell>
          <cell r="D3253" t="str">
            <v>26045</v>
          </cell>
          <cell r="E3253" t="str">
            <v>Electric Energy Supply</v>
          </cell>
          <cell r="F3253" t="str">
            <v>Strategy &amp; Law</v>
          </cell>
          <cell r="G3253" t="str">
            <v>Electric Energy Supply</v>
          </cell>
          <cell r="H3253" t="str">
            <v>120</v>
          </cell>
          <cell r="I3253" t="str">
            <v>LT</v>
          </cell>
          <cell r="J3253">
            <v>155540.04</v>
          </cell>
          <cell r="K3253">
            <v>72554.38</v>
          </cell>
          <cell r="M3253">
            <v>305.39</v>
          </cell>
        </row>
        <row r="3254">
          <cell r="A3254" t="str">
            <v>O&amp;M</v>
          </cell>
          <cell r="B3254" t="str">
            <v>Angley, Ellen K</v>
          </cell>
          <cell r="C3254">
            <v>26045</v>
          </cell>
          <cell r="D3254" t="str">
            <v>26045</v>
          </cell>
          <cell r="E3254" t="str">
            <v>Electric and Gas Energy Supply</v>
          </cell>
          <cell r="F3254" t="str">
            <v>Strategy &amp; Law</v>
          </cell>
          <cell r="G3254" t="str">
            <v>Electric Energy Supply</v>
          </cell>
          <cell r="H3254" t="str">
            <v>120</v>
          </cell>
          <cell r="I3254" t="str">
            <v>OT</v>
          </cell>
          <cell r="M3254">
            <v>5667.6</v>
          </cell>
        </row>
        <row r="3255">
          <cell r="A3255" t="str">
            <v>O&amp;M</v>
          </cell>
          <cell r="B3255" t="str">
            <v>Angley, Ellen K</v>
          </cell>
          <cell r="C3255">
            <v>26045</v>
          </cell>
          <cell r="D3255" t="str">
            <v>26045</v>
          </cell>
          <cell r="E3255" t="str">
            <v>Electric Energy Supply</v>
          </cell>
          <cell r="F3255" t="str">
            <v>Strategy &amp; Law</v>
          </cell>
          <cell r="G3255" t="str">
            <v>Electric Energy Supply</v>
          </cell>
          <cell r="H3255" t="str">
            <v>120</v>
          </cell>
          <cell r="I3255" t="str">
            <v>OT</v>
          </cell>
          <cell r="J3255">
            <v>2442.63</v>
          </cell>
          <cell r="K3255">
            <v>6996.3</v>
          </cell>
          <cell r="L3255">
            <v>5274.21</v>
          </cell>
          <cell r="M3255">
            <v>124471.74</v>
          </cell>
        </row>
        <row r="3256">
          <cell r="A3256" t="str">
            <v>O&amp;M</v>
          </cell>
          <cell r="B3256" t="str">
            <v>Angley, Ellen K</v>
          </cell>
          <cell r="C3256">
            <v>26050</v>
          </cell>
          <cell r="D3256" t="str">
            <v>26050</v>
          </cell>
          <cell r="E3256" t="str">
            <v>Transmission and Power Supply</v>
          </cell>
          <cell r="F3256" t="str">
            <v>Strategy &amp; Law</v>
          </cell>
          <cell r="G3256" t="str">
            <v>Transmission and Power Supply</v>
          </cell>
          <cell r="H3256" t="str">
            <v>120</v>
          </cell>
          <cell r="I3256" t="str">
            <v>BT</v>
          </cell>
          <cell r="J3256">
            <v>143081.51999999999</v>
          </cell>
          <cell r="K3256">
            <v>81459.59</v>
          </cell>
          <cell r="L3256">
            <v>188.97</v>
          </cell>
        </row>
        <row r="3257">
          <cell r="A3257" t="str">
            <v>O&amp;M</v>
          </cell>
          <cell r="B3257" t="str">
            <v>Angley, Ellen K</v>
          </cell>
          <cell r="C3257">
            <v>26050</v>
          </cell>
          <cell r="D3257" t="str">
            <v>26050</v>
          </cell>
          <cell r="E3257" t="str">
            <v>Transmission and Power Supply</v>
          </cell>
          <cell r="F3257" t="str">
            <v>Strategy &amp; Law</v>
          </cell>
          <cell r="G3257" t="str">
            <v>Transmission and Power Supply</v>
          </cell>
          <cell r="H3257" t="str">
            <v>120</v>
          </cell>
          <cell r="I3257" t="str">
            <v>IT</v>
          </cell>
          <cell r="J3257">
            <v>1256306.1200000001</v>
          </cell>
          <cell r="K3257">
            <v>3609188.88</v>
          </cell>
          <cell r="L3257">
            <v>624029.03</v>
          </cell>
          <cell r="M3257">
            <v>151.21</v>
          </cell>
        </row>
        <row r="3258">
          <cell r="A3258" t="str">
            <v>O&amp;M</v>
          </cell>
          <cell r="B3258" t="str">
            <v>Angley, Ellen K</v>
          </cell>
          <cell r="C3258">
            <v>26050</v>
          </cell>
          <cell r="D3258" t="str">
            <v>26050</v>
          </cell>
          <cell r="E3258" t="str">
            <v>Transmission Business Strategy</v>
          </cell>
          <cell r="F3258" t="str">
            <v>Strategy &amp; Law</v>
          </cell>
          <cell r="G3258" t="str">
            <v>Transmission and Power Supply</v>
          </cell>
          <cell r="H3258" t="str">
            <v>120</v>
          </cell>
          <cell r="I3258" t="str">
            <v>IT</v>
          </cell>
          <cell r="M3258">
            <v>15735.01</v>
          </cell>
        </row>
        <row r="3259">
          <cell r="A3259" t="str">
            <v>O&amp;M</v>
          </cell>
          <cell r="B3259" t="str">
            <v>Angley, Ellen K</v>
          </cell>
          <cell r="C3259">
            <v>26050</v>
          </cell>
          <cell r="D3259" t="str">
            <v>26050</v>
          </cell>
          <cell r="E3259" t="str">
            <v>Transmission and Power Supply</v>
          </cell>
          <cell r="F3259" t="str">
            <v>Strategy &amp; Law</v>
          </cell>
          <cell r="G3259" t="str">
            <v>Transmission and Power Supply</v>
          </cell>
          <cell r="H3259" t="str">
            <v>120</v>
          </cell>
          <cell r="I3259" t="str">
            <v>LT</v>
          </cell>
          <cell r="J3259">
            <v>435712.47</v>
          </cell>
          <cell r="K3259">
            <v>213230.95</v>
          </cell>
          <cell r="L3259">
            <v>539.88</v>
          </cell>
          <cell r="M3259">
            <v>335151.89</v>
          </cell>
        </row>
        <row r="3260">
          <cell r="A3260" t="str">
            <v>O&amp;M</v>
          </cell>
          <cell r="B3260" t="str">
            <v>Angley, Ellen K</v>
          </cell>
          <cell r="C3260">
            <v>26050</v>
          </cell>
          <cell r="D3260" t="str">
            <v>26050</v>
          </cell>
          <cell r="E3260" t="str">
            <v>Transmission and Power Supply</v>
          </cell>
          <cell r="F3260" t="str">
            <v>Strategy &amp; Law</v>
          </cell>
          <cell r="G3260" t="str">
            <v>Transmission and Power Supply</v>
          </cell>
          <cell r="H3260" t="str">
            <v>120</v>
          </cell>
          <cell r="I3260" t="str">
            <v>MT</v>
          </cell>
          <cell r="K3260">
            <v>60.51</v>
          </cell>
          <cell r="M3260">
            <v>1621.67</v>
          </cell>
        </row>
        <row r="3261">
          <cell r="A3261" t="str">
            <v>O&amp;M</v>
          </cell>
          <cell r="B3261" t="str">
            <v>Angley, Ellen K</v>
          </cell>
          <cell r="C3261">
            <v>26050</v>
          </cell>
          <cell r="D3261" t="str">
            <v>26050</v>
          </cell>
          <cell r="E3261" t="str">
            <v>Transmission and Power Supply</v>
          </cell>
          <cell r="F3261" t="str">
            <v>Strategy &amp; Law</v>
          </cell>
          <cell r="G3261" t="str">
            <v>Transmission and Power Supply</v>
          </cell>
          <cell r="H3261" t="str">
            <v>120</v>
          </cell>
          <cell r="I3261" t="str">
            <v>OT</v>
          </cell>
          <cell r="J3261">
            <v>-276666.40000000002</v>
          </cell>
          <cell r="K3261">
            <v>10223.34</v>
          </cell>
          <cell r="L3261">
            <v>7701.66</v>
          </cell>
        </row>
        <row r="3262">
          <cell r="A3262" t="str">
            <v>O&amp;M</v>
          </cell>
          <cell r="B3262" t="str">
            <v>Angley, Ellen K</v>
          </cell>
          <cell r="C3262">
            <v>26050</v>
          </cell>
          <cell r="D3262" t="str">
            <v>26050</v>
          </cell>
          <cell r="E3262" t="str">
            <v>Transmission Business Strategy</v>
          </cell>
          <cell r="F3262" t="str">
            <v>Strategy &amp; Law</v>
          </cell>
          <cell r="G3262" t="str">
            <v>Transmission and Power Supply</v>
          </cell>
          <cell r="H3262" t="str">
            <v>120</v>
          </cell>
          <cell r="I3262" t="str">
            <v>OT</v>
          </cell>
        </row>
        <row r="3263">
          <cell r="A3263" t="str">
            <v>O&amp;M</v>
          </cell>
          <cell r="B3263" t="str">
            <v>Angley, Ellen K</v>
          </cell>
          <cell r="C3263">
            <v>26055</v>
          </cell>
          <cell r="D3263" t="str">
            <v>26055</v>
          </cell>
          <cell r="E3263" t="str">
            <v>Load Forecasting and Estimation Services</v>
          </cell>
          <cell r="F3263" t="str">
            <v>Strategy &amp; Law</v>
          </cell>
          <cell r="G3263" t="str">
            <v>Load Forecasting and Estimation Services</v>
          </cell>
          <cell r="H3263" t="str">
            <v>120</v>
          </cell>
          <cell r="I3263" t="str">
            <v>BT</v>
          </cell>
          <cell r="J3263">
            <v>140873.01</v>
          </cell>
          <cell r="K3263">
            <v>71133.179999999993</v>
          </cell>
          <cell r="L3263">
            <v>372.32</v>
          </cell>
        </row>
        <row r="3264">
          <cell r="A3264" t="str">
            <v>O&amp;M</v>
          </cell>
          <cell r="B3264" t="str">
            <v>Angley, Ellen K</v>
          </cell>
          <cell r="C3264">
            <v>26055</v>
          </cell>
          <cell r="D3264" t="str">
            <v>26055</v>
          </cell>
          <cell r="E3264" t="str">
            <v>Electric and Gas Contract Administration</v>
          </cell>
          <cell r="F3264" t="str">
            <v>Strategy &amp; Law</v>
          </cell>
          <cell r="G3264" t="str">
            <v>Load Forecasting and Estimation Services</v>
          </cell>
          <cell r="H3264" t="str">
            <v>120</v>
          </cell>
          <cell r="I3264" t="str">
            <v>IT</v>
          </cell>
          <cell r="M3264">
            <v>6341.33</v>
          </cell>
        </row>
        <row r="3265">
          <cell r="A3265" t="str">
            <v>O&amp;M</v>
          </cell>
          <cell r="B3265" t="str">
            <v>Angley, Ellen K</v>
          </cell>
          <cell r="C3265">
            <v>26055</v>
          </cell>
          <cell r="D3265" t="str">
            <v>26055</v>
          </cell>
          <cell r="E3265" t="str">
            <v>Load Forecasting and Estimation Services</v>
          </cell>
          <cell r="F3265" t="str">
            <v>Strategy &amp; Law</v>
          </cell>
          <cell r="G3265" t="str">
            <v>Load Forecasting and Estimation Services</v>
          </cell>
          <cell r="H3265" t="str">
            <v>120</v>
          </cell>
          <cell r="I3265" t="str">
            <v>IT</v>
          </cell>
          <cell r="J3265">
            <v>309300.2</v>
          </cell>
          <cell r="K3265">
            <v>124357.69</v>
          </cell>
          <cell r="L3265">
            <v>71014.899999999994</v>
          </cell>
        </row>
        <row r="3266">
          <cell r="A3266" t="str">
            <v>O&amp;M</v>
          </cell>
          <cell r="B3266" t="str">
            <v>Angley, Ellen K</v>
          </cell>
          <cell r="C3266">
            <v>26055</v>
          </cell>
          <cell r="D3266" t="str">
            <v>26055</v>
          </cell>
          <cell r="E3266" t="str">
            <v>Load Forecasting and Estimation Services</v>
          </cell>
          <cell r="F3266" t="str">
            <v>Strategy &amp; Law</v>
          </cell>
          <cell r="G3266" t="str">
            <v>Load Forecasting and Estimation Services</v>
          </cell>
          <cell r="H3266" t="str">
            <v>120</v>
          </cell>
          <cell r="I3266" t="str">
            <v>LT</v>
          </cell>
          <cell r="J3266">
            <v>412939.38</v>
          </cell>
          <cell r="K3266">
            <v>203015.73</v>
          </cell>
          <cell r="L3266">
            <v>1063.68</v>
          </cell>
          <cell r="M3266">
            <v>112160.2</v>
          </cell>
        </row>
        <row r="3267">
          <cell r="A3267" t="str">
            <v>O&amp;M</v>
          </cell>
          <cell r="B3267" t="str">
            <v>Angley, Ellen K</v>
          </cell>
          <cell r="C3267">
            <v>26055</v>
          </cell>
          <cell r="D3267" t="str">
            <v>26055</v>
          </cell>
          <cell r="E3267" t="str">
            <v>Electric and Gas Contract Administration</v>
          </cell>
          <cell r="F3267" t="str">
            <v>Strategy &amp; Law</v>
          </cell>
          <cell r="G3267" t="str">
            <v>Load Forecasting and Estimation Services</v>
          </cell>
          <cell r="H3267" t="str">
            <v>120</v>
          </cell>
          <cell r="I3267" t="str">
            <v>OT</v>
          </cell>
        </row>
        <row r="3268">
          <cell r="A3268" t="str">
            <v>O&amp;M</v>
          </cell>
          <cell r="B3268" t="str">
            <v>Angley, Ellen K</v>
          </cell>
          <cell r="C3268">
            <v>26055</v>
          </cell>
          <cell r="D3268" t="str">
            <v>26055</v>
          </cell>
          <cell r="E3268" t="str">
            <v>Load Forecasting and Estimation Services</v>
          </cell>
          <cell r="F3268" t="str">
            <v>Strategy &amp; Law</v>
          </cell>
          <cell r="G3268" t="str">
            <v>Load Forecasting and Estimation Services</v>
          </cell>
          <cell r="H3268" t="str">
            <v>120</v>
          </cell>
          <cell r="I3268" t="str">
            <v>OT</v>
          </cell>
          <cell r="J3268">
            <v>5549.99</v>
          </cell>
          <cell r="K3268">
            <v>9787.36</v>
          </cell>
          <cell r="L3268">
            <v>13555.54</v>
          </cell>
        </row>
        <row r="3269">
          <cell r="A3269" t="str">
            <v>O&amp;M</v>
          </cell>
          <cell r="B3269" t="str">
            <v>Angley, Ellen K</v>
          </cell>
          <cell r="C3269">
            <v>26055</v>
          </cell>
          <cell r="D3269" t="str">
            <v>26055</v>
          </cell>
          <cell r="E3269" t="str">
            <v>Load Forecasting and Estimation Services</v>
          </cell>
          <cell r="F3269" t="str">
            <v>Strategy &amp; Law</v>
          </cell>
          <cell r="G3269" t="str">
            <v>Load Forecasting and Estimation Services</v>
          </cell>
          <cell r="H3269" t="str">
            <v>120</v>
          </cell>
          <cell r="I3269" t="str">
            <v>TT</v>
          </cell>
          <cell r="L3269">
            <v>398.88</v>
          </cell>
          <cell r="M3269">
            <v>5459.11</v>
          </cell>
        </row>
        <row r="3270">
          <cell r="A3270" t="str">
            <v>O&amp;M</v>
          </cell>
          <cell r="B3270" t="str">
            <v>Angley, Ellen K</v>
          </cell>
          <cell r="C3270">
            <v>26056</v>
          </cell>
          <cell r="D3270" t="str">
            <v>26056</v>
          </cell>
          <cell r="E3270" t="str">
            <v>NEEPOOL Relations and Transmission Services</v>
          </cell>
          <cell r="F3270" t="str">
            <v>Strategy &amp; Law</v>
          </cell>
          <cell r="G3270" t="str">
            <v>NEEPOOL Relations and Transmission Services</v>
          </cell>
          <cell r="H3270" t="str">
            <v>120</v>
          </cell>
          <cell r="I3270" t="str">
            <v>IT</v>
          </cell>
        </row>
        <row r="3271">
          <cell r="A3271" t="str">
            <v>O&amp;M</v>
          </cell>
          <cell r="B3271" t="str">
            <v>Norton, Margaret S</v>
          </cell>
          <cell r="C3271">
            <v>26100</v>
          </cell>
          <cell r="D3271" t="str">
            <v>26100</v>
          </cell>
          <cell r="E3271" t="str">
            <v>3A - Economic Development</v>
          </cell>
          <cell r="F3271" t="str">
            <v>Corporate Relations</v>
          </cell>
          <cell r="G3271" t="str">
            <v>Economic Development</v>
          </cell>
          <cell r="H3271" t="str">
            <v>120</v>
          </cell>
          <cell r="I3271" t="str">
            <v>BT</v>
          </cell>
          <cell r="J3271">
            <v>103998.9</v>
          </cell>
          <cell r="K3271">
            <v>602.29999999999995</v>
          </cell>
        </row>
        <row r="3272">
          <cell r="A3272" t="str">
            <v>O&amp;M</v>
          </cell>
          <cell r="B3272" t="str">
            <v>Norton, Margaret S</v>
          </cell>
          <cell r="C3272">
            <v>26100</v>
          </cell>
          <cell r="D3272" t="str">
            <v>26100</v>
          </cell>
          <cell r="E3272" t="str">
            <v>3A - Economic Development</v>
          </cell>
          <cell r="F3272" t="str">
            <v>Corporate Relations</v>
          </cell>
          <cell r="G3272" t="str">
            <v>Economic Development</v>
          </cell>
          <cell r="H3272" t="str">
            <v>120</v>
          </cell>
          <cell r="I3272" t="str">
            <v>IT</v>
          </cell>
          <cell r="J3272">
            <v>156253.32</v>
          </cell>
          <cell r="K3272">
            <v>-4765.3100000000004</v>
          </cell>
        </row>
        <row r="3273">
          <cell r="A3273" t="str">
            <v>O&amp;M</v>
          </cell>
          <cell r="B3273" t="str">
            <v>Norton, Margaret S</v>
          </cell>
          <cell r="C3273">
            <v>26100</v>
          </cell>
          <cell r="D3273" t="str">
            <v>26100</v>
          </cell>
          <cell r="E3273" t="str">
            <v>3A - Economic Development</v>
          </cell>
          <cell r="F3273" t="str">
            <v>Corporate Relations</v>
          </cell>
          <cell r="G3273" t="str">
            <v>Economic Development</v>
          </cell>
          <cell r="H3273" t="str">
            <v>120</v>
          </cell>
          <cell r="I3273" t="str">
            <v>LT</v>
          </cell>
          <cell r="J3273">
            <v>305768.43</v>
          </cell>
          <cell r="K3273">
            <v>1720.92</v>
          </cell>
          <cell r="M3273">
            <v>459305.69</v>
          </cell>
        </row>
        <row r="3274">
          <cell r="A3274" t="str">
            <v>O&amp;M</v>
          </cell>
          <cell r="B3274" t="str">
            <v>Norton, Margaret S</v>
          </cell>
          <cell r="C3274">
            <v>26100</v>
          </cell>
          <cell r="D3274" t="str">
            <v>26100</v>
          </cell>
          <cell r="E3274" t="str">
            <v>3A - Economic Development</v>
          </cell>
          <cell r="F3274" t="str">
            <v>Corporate Relations</v>
          </cell>
          <cell r="G3274" t="str">
            <v>Economic Development</v>
          </cell>
          <cell r="H3274" t="str">
            <v>120</v>
          </cell>
          <cell r="I3274" t="str">
            <v>OT</v>
          </cell>
          <cell r="J3274">
            <v>29487.19</v>
          </cell>
          <cell r="K3274">
            <v>5480.66</v>
          </cell>
        </row>
        <row r="3275">
          <cell r="A3275" t="str">
            <v>O&amp;M</v>
          </cell>
          <cell r="B3275" t="str">
            <v>Norton, Margaret S</v>
          </cell>
          <cell r="C3275">
            <v>26100</v>
          </cell>
          <cell r="D3275" t="str">
            <v>26100</v>
          </cell>
          <cell r="E3275" t="str">
            <v>3A - Economic Development</v>
          </cell>
          <cell r="F3275" t="str">
            <v>Corporate Relations</v>
          </cell>
          <cell r="G3275" t="str">
            <v>Economic Development</v>
          </cell>
          <cell r="H3275" t="str">
            <v>120</v>
          </cell>
          <cell r="I3275" t="str">
            <v>TT</v>
          </cell>
          <cell r="J3275">
            <v>125.82</v>
          </cell>
          <cell r="M3275">
            <v>84304.3</v>
          </cell>
        </row>
        <row r="3276">
          <cell r="A3276" t="str">
            <v>O&amp;M</v>
          </cell>
          <cell r="B3276" t="str">
            <v>Norton, Margaret S</v>
          </cell>
          <cell r="C3276">
            <v>26105</v>
          </cell>
          <cell r="D3276" t="str">
            <v>26105</v>
          </cell>
          <cell r="E3276" t="str">
            <v>3B - Communication Services</v>
          </cell>
          <cell r="F3276" t="str">
            <v>Corporate Relations</v>
          </cell>
          <cell r="G3276" t="str">
            <v>Communication Services</v>
          </cell>
          <cell r="H3276" t="str">
            <v>120</v>
          </cell>
          <cell r="I3276" t="str">
            <v>BT</v>
          </cell>
          <cell r="J3276">
            <v>63527.47</v>
          </cell>
          <cell r="K3276">
            <v>9836.41</v>
          </cell>
        </row>
        <row r="3277">
          <cell r="A3277" t="str">
            <v>O&amp;M</v>
          </cell>
          <cell r="B3277" t="str">
            <v>Norton, Margaret S</v>
          </cell>
          <cell r="C3277">
            <v>26105</v>
          </cell>
          <cell r="D3277" t="str">
            <v>26105</v>
          </cell>
          <cell r="E3277" t="str">
            <v>3B - Communication Services</v>
          </cell>
          <cell r="F3277" t="str">
            <v>Corporate Relations</v>
          </cell>
          <cell r="G3277" t="str">
            <v>Communication Services</v>
          </cell>
          <cell r="H3277" t="str">
            <v>120</v>
          </cell>
          <cell r="I3277" t="str">
            <v>IT</v>
          </cell>
          <cell r="J3277">
            <v>162697.35999999999</v>
          </cell>
          <cell r="K3277">
            <v>-9817.8700000000008</v>
          </cell>
          <cell r="L3277">
            <v>81.42</v>
          </cell>
        </row>
        <row r="3278">
          <cell r="A3278" t="str">
            <v>O&amp;M</v>
          </cell>
          <cell r="B3278" t="str">
            <v>Norton, Margaret S</v>
          </cell>
          <cell r="C3278">
            <v>26105</v>
          </cell>
          <cell r="D3278" t="str">
            <v>26105</v>
          </cell>
          <cell r="E3278" t="str">
            <v>3B - Communication Services</v>
          </cell>
          <cell r="F3278" t="str">
            <v>Corporate Relations</v>
          </cell>
          <cell r="G3278" t="str">
            <v>Communication Services</v>
          </cell>
          <cell r="H3278" t="str">
            <v>120</v>
          </cell>
          <cell r="I3278" t="str">
            <v>LT</v>
          </cell>
          <cell r="J3278">
            <v>201123.93</v>
          </cell>
          <cell r="K3278">
            <v>30028.6</v>
          </cell>
          <cell r="M3278">
            <v>26.12</v>
          </cell>
        </row>
        <row r="3279">
          <cell r="A3279" t="str">
            <v>O&amp;M</v>
          </cell>
          <cell r="B3279" t="str">
            <v>Norton, Margaret S</v>
          </cell>
          <cell r="C3279">
            <v>26105</v>
          </cell>
          <cell r="D3279" t="str">
            <v>26105</v>
          </cell>
          <cell r="E3279" t="str">
            <v>3B - Communication Services</v>
          </cell>
          <cell r="F3279" t="str">
            <v>Corporate Relations</v>
          </cell>
          <cell r="G3279" t="str">
            <v>Communication Services</v>
          </cell>
          <cell r="H3279" t="str">
            <v>120</v>
          </cell>
          <cell r="I3279" t="str">
            <v>MT</v>
          </cell>
          <cell r="L3279">
            <v>496.06</v>
          </cell>
          <cell r="M3279">
            <v>8801.36</v>
          </cell>
        </row>
        <row r="3280">
          <cell r="A3280" t="str">
            <v>O&amp;M</v>
          </cell>
          <cell r="B3280" t="str">
            <v>Norton, Margaret S</v>
          </cell>
          <cell r="C3280">
            <v>26105</v>
          </cell>
          <cell r="D3280" t="str">
            <v>26105</v>
          </cell>
          <cell r="E3280" t="str">
            <v>3B - Communication Services</v>
          </cell>
          <cell r="F3280" t="str">
            <v>Corporate Relations</v>
          </cell>
          <cell r="G3280" t="str">
            <v>Communication Services</v>
          </cell>
          <cell r="H3280" t="str">
            <v>120</v>
          </cell>
          <cell r="I3280" t="str">
            <v>OT</v>
          </cell>
          <cell r="J3280">
            <v>35539.629999999997</v>
          </cell>
          <cell r="K3280">
            <v>1675.96</v>
          </cell>
        </row>
        <row r="3281">
          <cell r="A3281" t="str">
            <v>O&amp;M</v>
          </cell>
          <cell r="B3281" t="str">
            <v>Norton, Margaret S</v>
          </cell>
          <cell r="C3281">
            <v>26105</v>
          </cell>
          <cell r="D3281" t="str">
            <v>26105</v>
          </cell>
          <cell r="E3281" t="str">
            <v>3B - Communication Services</v>
          </cell>
          <cell r="F3281" t="str">
            <v>Corporate Relations</v>
          </cell>
          <cell r="G3281" t="str">
            <v>Communication Services</v>
          </cell>
          <cell r="H3281" t="str">
            <v>120</v>
          </cell>
          <cell r="I3281" t="str">
            <v>TT</v>
          </cell>
          <cell r="J3281">
            <v>0</v>
          </cell>
          <cell r="M3281">
            <v>3548.56</v>
          </cell>
        </row>
        <row r="3282">
          <cell r="A3282" t="str">
            <v>O&amp;M</v>
          </cell>
          <cell r="B3282" t="str">
            <v>McKenna, Christina M</v>
          </cell>
          <cell r="C3282">
            <v>26110</v>
          </cell>
          <cell r="D3282" t="str">
            <v>26110</v>
          </cell>
          <cell r="E3282" t="str">
            <v>3C - Media</v>
          </cell>
          <cell r="F3282" t="str">
            <v>Corporate Relations</v>
          </cell>
          <cell r="G3282" t="str">
            <v>Media</v>
          </cell>
          <cell r="H3282" t="str">
            <v>120</v>
          </cell>
          <cell r="I3282" t="str">
            <v>BT</v>
          </cell>
          <cell r="J3282">
            <v>42228.49</v>
          </cell>
          <cell r="K3282">
            <v>3769.4</v>
          </cell>
        </row>
        <row r="3283">
          <cell r="A3283" t="str">
            <v>O&amp;M</v>
          </cell>
          <cell r="B3283" t="str">
            <v>McKenna, Christina M</v>
          </cell>
          <cell r="C3283">
            <v>26110</v>
          </cell>
          <cell r="D3283" t="str">
            <v>26110</v>
          </cell>
          <cell r="E3283" t="str">
            <v>3C - Media</v>
          </cell>
          <cell r="F3283" t="str">
            <v>Corporate Relations</v>
          </cell>
          <cell r="G3283" t="str">
            <v>Media</v>
          </cell>
          <cell r="H3283" t="str">
            <v>120</v>
          </cell>
          <cell r="I3283" t="str">
            <v>IT</v>
          </cell>
          <cell r="J3283">
            <v>43202.86</v>
          </cell>
          <cell r="K3283">
            <v>1211.9000000000001</v>
          </cell>
          <cell r="M3283">
            <v>3442.3</v>
          </cell>
        </row>
        <row r="3284">
          <cell r="A3284" t="str">
            <v>O&amp;M</v>
          </cell>
          <cell r="B3284" t="str">
            <v>McKenna, Christina M</v>
          </cell>
          <cell r="C3284">
            <v>26110</v>
          </cell>
          <cell r="D3284" t="str">
            <v>26110</v>
          </cell>
          <cell r="E3284" t="str">
            <v>3C - Media</v>
          </cell>
          <cell r="F3284" t="str">
            <v>Corporate Relations</v>
          </cell>
          <cell r="G3284" t="str">
            <v>Media</v>
          </cell>
          <cell r="H3284" t="str">
            <v>120</v>
          </cell>
          <cell r="I3284" t="str">
            <v>LT</v>
          </cell>
          <cell r="J3284">
            <v>133281.07999999999</v>
          </cell>
          <cell r="K3284">
            <v>10654.33</v>
          </cell>
          <cell r="M3284">
            <v>266.75</v>
          </cell>
        </row>
        <row r="3285">
          <cell r="A3285" t="str">
            <v>O&amp;M</v>
          </cell>
          <cell r="B3285" t="str">
            <v>McKenna, Christina M</v>
          </cell>
          <cell r="C3285">
            <v>26110</v>
          </cell>
          <cell r="D3285" t="str">
            <v>26110</v>
          </cell>
          <cell r="E3285" t="str">
            <v>3C - Media</v>
          </cell>
          <cell r="F3285" t="str">
            <v>Corporate Relations</v>
          </cell>
          <cell r="G3285" t="str">
            <v>Media</v>
          </cell>
          <cell r="H3285" t="str">
            <v>120</v>
          </cell>
          <cell r="I3285" t="str">
            <v>OT</v>
          </cell>
          <cell r="J3285">
            <v>23904.61</v>
          </cell>
          <cell r="K3285">
            <v>2656.97</v>
          </cell>
          <cell r="M3285">
            <v>347.24</v>
          </cell>
        </row>
        <row r="3286">
          <cell r="A3286" t="str">
            <v>O&amp;M</v>
          </cell>
          <cell r="B3286" t="str">
            <v>McKenna, Christina M</v>
          </cell>
          <cell r="C3286">
            <v>26110</v>
          </cell>
          <cell r="D3286" t="str">
            <v>26110</v>
          </cell>
          <cell r="E3286" t="str">
            <v>3C - Media</v>
          </cell>
          <cell r="F3286" t="str">
            <v>Corporate Relations</v>
          </cell>
          <cell r="G3286" t="str">
            <v>Media</v>
          </cell>
          <cell r="H3286" t="str">
            <v>120</v>
          </cell>
          <cell r="I3286" t="str">
            <v>TT</v>
          </cell>
          <cell r="J3286">
            <v>139.88</v>
          </cell>
          <cell r="M3286">
            <v>261827.34</v>
          </cell>
        </row>
        <row r="3287">
          <cell r="A3287" t="str">
            <v>O&amp;M</v>
          </cell>
          <cell r="B3287" t="str">
            <v>Norton, Margaret S</v>
          </cell>
          <cell r="C3287">
            <v>26115</v>
          </cell>
          <cell r="D3287" t="str">
            <v>26115</v>
          </cell>
          <cell r="E3287" t="str">
            <v>3D - Marketing  Communications</v>
          </cell>
          <cell r="F3287" t="str">
            <v>Corporate Relations</v>
          </cell>
          <cell r="G3287" t="str">
            <v>Marketing  Communications</v>
          </cell>
          <cell r="H3287" t="str">
            <v>120</v>
          </cell>
          <cell r="I3287" t="str">
            <v>BT</v>
          </cell>
          <cell r="J3287">
            <v>33545.74</v>
          </cell>
          <cell r="K3287">
            <v>0.53</v>
          </cell>
        </row>
        <row r="3288">
          <cell r="A3288" t="str">
            <v>O&amp;M</v>
          </cell>
          <cell r="B3288" t="str">
            <v>Norton, Margaret S</v>
          </cell>
          <cell r="C3288">
            <v>26115</v>
          </cell>
          <cell r="D3288" t="str">
            <v>26115</v>
          </cell>
          <cell r="E3288" t="str">
            <v>3D - Marketing  Communications</v>
          </cell>
          <cell r="F3288" t="str">
            <v>Corporate Relations</v>
          </cell>
          <cell r="G3288" t="str">
            <v>Marketing  Communications</v>
          </cell>
          <cell r="H3288" t="str">
            <v>120</v>
          </cell>
          <cell r="I3288" t="str">
            <v>IT</v>
          </cell>
          <cell r="J3288">
            <v>3641183.46</v>
          </cell>
          <cell r="K3288">
            <v>9679.2900000000009</v>
          </cell>
          <cell r="M3288">
            <v>200</v>
          </cell>
        </row>
        <row r="3289">
          <cell r="A3289" t="str">
            <v>O&amp;M</v>
          </cell>
          <cell r="B3289" t="str">
            <v>Norton, Margaret S</v>
          </cell>
          <cell r="C3289">
            <v>26115</v>
          </cell>
          <cell r="D3289" t="str">
            <v>26115</v>
          </cell>
          <cell r="E3289" t="str">
            <v>3D - Marketing  Communications</v>
          </cell>
          <cell r="F3289" t="str">
            <v>Corporate Relations</v>
          </cell>
          <cell r="G3289" t="str">
            <v>Marketing  Communications</v>
          </cell>
          <cell r="H3289" t="str">
            <v>120</v>
          </cell>
          <cell r="I3289" t="str">
            <v>LT</v>
          </cell>
          <cell r="J3289">
            <v>82590.48</v>
          </cell>
          <cell r="K3289">
            <v>0</v>
          </cell>
          <cell r="M3289">
            <v>3783.51</v>
          </cell>
        </row>
        <row r="3290">
          <cell r="A3290" t="str">
            <v>O&amp;M</v>
          </cell>
          <cell r="B3290" t="str">
            <v>Norton, Margaret S</v>
          </cell>
          <cell r="C3290">
            <v>26115</v>
          </cell>
          <cell r="D3290" t="str">
            <v>26115</v>
          </cell>
          <cell r="E3290" t="str">
            <v>3D - Marketing  Communications</v>
          </cell>
          <cell r="F3290" t="str">
            <v>Corporate Relations</v>
          </cell>
          <cell r="G3290" t="str">
            <v>Marketing  Communications</v>
          </cell>
          <cell r="H3290" t="str">
            <v>120</v>
          </cell>
          <cell r="I3290" t="str">
            <v>OT</v>
          </cell>
          <cell r="J3290">
            <v>79100.34</v>
          </cell>
          <cell r="K3290">
            <v>567.16999999999996</v>
          </cell>
          <cell r="M3290">
            <v>7542.13</v>
          </cell>
        </row>
        <row r="3291">
          <cell r="A3291" t="str">
            <v>O&amp;M</v>
          </cell>
          <cell r="C3291">
            <v>26120</v>
          </cell>
          <cell r="D3291" t="str">
            <v>26120</v>
          </cell>
          <cell r="E3291" t="str">
            <v>3E - NUCLEAR INFORMATION</v>
          </cell>
          <cell r="H3291" t="str">
            <v>120</v>
          </cell>
          <cell r="I3291" t="str">
            <v>OT</v>
          </cell>
          <cell r="J3291">
            <v>700.74</v>
          </cell>
          <cell r="M3291">
            <v>487.36</v>
          </cell>
        </row>
        <row r="3292">
          <cell r="A3292" t="str">
            <v>O&amp;M</v>
          </cell>
          <cell r="B3292" t="str">
            <v>Norton, Margaret S</v>
          </cell>
          <cell r="C3292">
            <v>26125</v>
          </cell>
          <cell r="D3292" t="str">
            <v>26125</v>
          </cell>
          <cell r="E3292" t="str">
            <v>3Q - Community Relations</v>
          </cell>
          <cell r="F3292" t="str">
            <v>Corporate Relations</v>
          </cell>
          <cell r="G3292" t="str">
            <v>Community Relations</v>
          </cell>
          <cell r="H3292" t="str">
            <v>120</v>
          </cell>
          <cell r="I3292" t="str">
            <v>BT</v>
          </cell>
          <cell r="J3292">
            <v>126355.59</v>
          </cell>
          <cell r="K3292">
            <v>8054.35</v>
          </cell>
        </row>
        <row r="3293">
          <cell r="A3293" t="str">
            <v>O&amp;M</v>
          </cell>
          <cell r="B3293" t="str">
            <v>Norton, Margaret S</v>
          </cell>
          <cell r="C3293">
            <v>26125</v>
          </cell>
          <cell r="D3293" t="str">
            <v>26125</v>
          </cell>
          <cell r="E3293" t="str">
            <v>3Q - Community Relations</v>
          </cell>
          <cell r="F3293" t="str">
            <v>Corporate Relations</v>
          </cell>
          <cell r="G3293" t="str">
            <v>Community Relations</v>
          </cell>
          <cell r="H3293" t="str">
            <v>120</v>
          </cell>
          <cell r="I3293" t="str">
            <v>IT</v>
          </cell>
          <cell r="J3293">
            <v>226815.43</v>
          </cell>
          <cell r="K3293">
            <v>5847.11</v>
          </cell>
          <cell r="M3293">
            <v>8.9700000000000006</v>
          </cell>
        </row>
        <row r="3294">
          <cell r="A3294" t="str">
            <v>O&amp;M</v>
          </cell>
          <cell r="B3294" t="str">
            <v>Norton, Margaret S</v>
          </cell>
          <cell r="C3294">
            <v>26125</v>
          </cell>
          <cell r="D3294" t="str">
            <v>26125</v>
          </cell>
          <cell r="E3294" t="str">
            <v>3Q - Community Relations</v>
          </cell>
          <cell r="F3294" t="str">
            <v>Corporate Relations</v>
          </cell>
          <cell r="G3294" t="str">
            <v>Community Relations</v>
          </cell>
          <cell r="H3294" t="str">
            <v>120</v>
          </cell>
          <cell r="I3294" t="str">
            <v>LT</v>
          </cell>
          <cell r="J3294">
            <v>377390.06</v>
          </cell>
          <cell r="K3294">
            <v>23012.49</v>
          </cell>
        </row>
        <row r="3295">
          <cell r="A3295" t="str">
            <v>O&amp;M</v>
          </cell>
          <cell r="B3295" t="str">
            <v>Norton, Margaret S</v>
          </cell>
          <cell r="C3295">
            <v>26125</v>
          </cell>
          <cell r="D3295" t="str">
            <v>26125</v>
          </cell>
          <cell r="E3295" t="str">
            <v>3Q - Community Relations</v>
          </cell>
          <cell r="F3295" t="str">
            <v>Corporate Relations</v>
          </cell>
          <cell r="G3295" t="str">
            <v>Community Relations</v>
          </cell>
          <cell r="H3295" t="str">
            <v>120</v>
          </cell>
          <cell r="I3295" t="str">
            <v>OT</v>
          </cell>
          <cell r="J3295">
            <v>176884.97</v>
          </cell>
          <cell r="K3295">
            <v>10330.52</v>
          </cell>
          <cell r="M3295">
            <v>4558.5600000000004</v>
          </cell>
        </row>
        <row r="3296">
          <cell r="A3296" t="str">
            <v>O&amp;M</v>
          </cell>
          <cell r="B3296" t="str">
            <v>Norton, Margaret S</v>
          </cell>
          <cell r="C3296">
            <v>26125</v>
          </cell>
          <cell r="D3296" t="str">
            <v>26125</v>
          </cell>
          <cell r="E3296" t="str">
            <v>3Q - Community Relations</v>
          </cell>
          <cell r="F3296" t="str">
            <v>Corporate Relations</v>
          </cell>
          <cell r="G3296" t="str">
            <v>Community Relations</v>
          </cell>
          <cell r="H3296" t="str">
            <v>120</v>
          </cell>
          <cell r="I3296" t="str">
            <v>TT</v>
          </cell>
          <cell r="J3296">
            <v>1143.2</v>
          </cell>
          <cell r="K3296">
            <v>290.04000000000002</v>
          </cell>
          <cell r="M3296">
            <v>0</v>
          </cell>
        </row>
        <row r="3297">
          <cell r="A3297" t="str">
            <v>O&amp;M</v>
          </cell>
          <cell r="B3297" t="str">
            <v>Reed, Mark L</v>
          </cell>
          <cell r="C3297">
            <v>26130</v>
          </cell>
          <cell r="D3297" t="str">
            <v>26130</v>
          </cell>
          <cell r="E3297" t="str">
            <v>J1 - Government Affairs</v>
          </cell>
          <cell r="F3297" t="str">
            <v>Corporate Relations</v>
          </cell>
          <cell r="G3297" t="str">
            <v>Government Affairs</v>
          </cell>
          <cell r="H3297" t="str">
            <v>120</v>
          </cell>
          <cell r="I3297" t="str">
            <v>BT</v>
          </cell>
          <cell r="J3297">
            <v>121638.67</v>
          </cell>
          <cell r="K3297">
            <v>14722.32</v>
          </cell>
        </row>
        <row r="3298">
          <cell r="A3298" t="str">
            <v>O&amp;M</v>
          </cell>
          <cell r="B3298" t="str">
            <v>Reed, Mark L</v>
          </cell>
          <cell r="C3298">
            <v>26130</v>
          </cell>
          <cell r="D3298" t="str">
            <v>26130</v>
          </cell>
          <cell r="E3298" t="str">
            <v>J1 - Government Affairs</v>
          </cell>
          <cell r="F3298" t="str">
            <v>Corporate Relations</v>
          </cell>
          <cell r="G3298" t="str">
            <v>Government Affairs</v>
          </cell>
          <cell r="H3298" t="str">
            <v>120</v>
          </cell>
          <cell r="I3298" t="str">
            <v>IT</v>
          </cell>
          <cell r="J3298">
            <v>1153665.1399999999</v>
          </cell>
          <cell r="K3298">
            <v>6887.61</v>
          </cell>
          <cell r="L3298">
            <v>412.2</v>
          </cell>
          <cell r="M3298">
            <v>7999.27</v>
          </cell>
        </row>
        <row r="3299">
          <cell r="A3299" t="str">
            <v>O&amp;M</v>
          </cell>
          <cell r="B3299" t="str">
            <v>Reed, Mark L</v>
          </cell>
          <cell r="C3299">
            <v>26130</v>
          </cell>
          <cell r="D3299" t="str">
            <v>26130</v>
          </cell>
          <cell r="E3299" t="str">
            <v>J1 - Government Affairs</v>
          </cell>
          <cell r="F3299" t="str">
            <v>Corporate Relations</v>
          </cell>
          <cell r="G3299" t="str">
            <v>Government Affairs</v>
          </cell>
          <cell r="H3299" t="str">
            <v>120</v>
          </cell>
          <cell r="I3299" t="str">
            <v>LT</v>
          </cell>
          <cell r="J3299">
            <v>366918.48</v>
          </cell>
          <cell r="K3299">
            <v>41194.400000000001</v>
          </cell>
        </row>
        <row r="3300">
          <cell r="A3300" t="str">
            <v>O&amp;M</v>
          </cell>
          <cell r="B3300" t="str">
            <v>Reed, Mark L</v>
          </cell>
          <cell r="C3300">
            <v>26130</v>
          </cell>
          <cell r="D3300" t="str">
            <v>26130</v>
          </cell>
          <cell r="E3300" t="str">
            <v>J1 - Government Affairs</v>
          </cell>
          <cell r="F3300" t="str">
            <v>Corporate Relations</v>
          </cell>
          <cell r="G3300" t="str">
            <v>Government Affairs</v>
          </cell>
          <cell r="H3300" t="str">
            <v>120</v>
          </cell>
          <cell r="I3300" t="str">
            <v>OT</v>
          </cell>
          <cell r="J3300">
            <v>57947.3</v>
          </cell>
          <cell r="K3300">
            <v>9153.52</v>
          </cell>
          <cell r="M3300">
            <v>96824.639999999999</v>
          </cell>
        </row>
        <row r="3301">
          <cell r="A3301" t="str">
            <v>O&amp;M</v>
          </cell>
          <cell r="B3301" t="str">
            <v>Reed, Mark L</v>
          </cell>
          <cell r="C3301">
            <v>26130</v>
          </cell>
          <cell r="D3301" t="str">
            <v>26130</v>
          </cell>
          <cell r="E3301" t="str">
            <v>J1 - Government Affairs</v>
          </cell>
          <cell r="F3301" t="str">
            <v>Corporate Relations</v>
          </cell>
          <cell r="G3301" t="str">
            <v>Government Affairs</v>
          </cell>
          <cell r="H3301" t="str">
            <v>120</v>
          </cell>
          <cell r="I3301" t="str">
            <v>TT</v>
          </cell>
          <cell r="J3301">
            <v>1236.4100000000001</v>
          </cell>
        </row>
        <row r="3302">
          <cell r="A3302" t="str">
            <v>O&amp;M</v>
          </cell>
          <cell r="B3302" t="str">
            <v>Nolan Jr, Joseph R</v>
          </cell>
          <cell r="C3302">
            <v>26135</v>
          </cell>
          <cell r="D3302" t="str">
            <v>26135</v>
          </cell>
          <cell r="E3302" t="str">
            <v>C1 - Coporate Relations Senior Vice President</v>
          </cell>
          <cell r="F3302" t="str">
            <v>Corporate Relations</v>
          </cell>
          <cell r="G3302" t="str">
            <v>Coporate Relations Senior Vice President</v>
          </cell>
          <cell r="H3302" t="str">
            <v>120</v>
          </cell>
          <cell r="I3302" t="str">
            <v>BT</v>
          </cell>
          <cell r="J3302">
            <v>77901.73</v>
          </cell>
          <cell r="K3302">
            <v>18913.09</v>
          </cell>
        </row>
        <row r="3303">
          <cell r="A3303" t="str">
            <v>O&amp;M</v>
          </cell>
          <cell r="B3303" t="str">
            <v>Nolan Jr, Joseph R</v>
          </cell>
          <cell r="C3303">
            <v>26135</v>
          </cell>
          <cell r="D3303" t="str">
            <v>26135</v>
          </cell>
          <cell r="E3303" t="str">
            <v>C1 - Coporate Relations Senior Vice President</v>
          </cell>
          <cell r="F3303" t="str">
            <v>Corporate Relations</v>
          </cell>
          <cell r="G3303" t="str">
            <v>Coporate Relations Senior Vice President</v>
          </cell>
          <cell r="H3303" t="str">
            <v>120</v>
          </cell>
          <cell r="I3303" t="str">
            <v>IT</v>
          </cell>
          <cell r="J3303">
            <v>182054.45</v>
          </cell>
          <cell r="K3303">
            <v>8202.89</v>
          </cell>
          <cell r="M3303">
            <v>231.76</v>
          </cell>
        </row>
        <row r="3304">
          <cell r="A3304" t="str">
            <v>O&amp;M</v>
          </cell>
          <cell r="B3304" t="str">
            <v>Nolan Jr, Joseph R</v>
          </cell>
          <cell r="C3304">
            <v>26135</v>
          </cell>
          <cell r="D3304" t="str">
            <v>26135</v>
          </cell>
          <cell r="E3304" t="str">
            <v>C1 - Coporate Relations Senior Vice President</v>
          </cell>
          <cell r="F3304" t="str">
            <v>Corporate Relations</v>
          </cell>
          <cell r="G3304" t="str">
            <v>Coporate Relations Senior Vice President</v>
          </cell>
          <cell r="H3304" t="str">
            <v>120</v>
          </cell>
          <cell r="I3304" t="str">
            <v>LT</v>
          </cell>
          <cell r="J3304">
            <v>852085.91</v>
          </cell>
          <cell r="K3304">
            <v>56543.26</v>
          </cell>
        </row>
        <row r="3305">
          <cell r="A3305" t="str">
            <v>O&amp;M</v>
          </cell>
          <cell r="B3305" t="str">
            <v>Nolan Jr, Joseph R</v>
          </cell>
          <cell r="C3305">
            <v>26135</v>
          </cell>
          <cell r="D3305" t="str">
            <v>26135</v>
          </cell>
          <cell r="E3305" t="str">
            <v>C1 - Coporate Relations Senior Vice President</v>
          </cell>
          <cell r="F3305" t="str">
            <v>Corporate Relations</v>
          </cell>
          <cell r="G3305" t="str">
            <v>Coporate Relations Senior Vice President</v>
          </cell>
          <cell r="H3305" t="str">
            <v>120</v>
          </cell>
          <cell r="I3305" t="str">
            <v>OT</v>
          </cell>
          <cell r="J3305">
            <v>31298.36</v>
          </cell>
          <cell r="K3305">
            <v>-27.23</v>
          </cell>
          <cell r="M3305">
            <v>838.64</v>
          </cell>
        </row>
        <row r="3306">
          <cell r="A3306" t="str">
            <v>O&amp;M</v>
          </cell>
          <cell r="B3306" t="str">
            <v>Nolan Jr, Joseph R</v>
          </cell>
          <cell r="C3306">
            <v>26135</v>
          </cell>
          <cell r="D3306" t="str">
            <v>26135</v>
          </cell>
          <cell r="E3306" t="str">
            <v>C1 - Coporate Relations Senior Vice President</v>
          </cell>
          <cell r="F3306" t="str">
            <v>Corporate Relations</v>
          </cell>
          <cell r="G3306" t="str">
            <v>Coporate Relations Senior Vice President</v>
          </cell>
          <cell r="H3306" t="str">
            <v>120</v>
          </cell>
          <cell r="I3306" t="str">
            <v>TT</v>
          </cell>
          <cell r="J3306">
            <v>3097.03</v>
          </cell>
          <cell r="K3306">
            <v>201.91</v>
          </cell>
        </row>
        <row r="3307">
          <cell r="A3307" t="str">
            <v>O&amp;M</v>
          </cell>
          <cell r="C3307">
            <v>26150</v>
          </cell>
          <cell r="D3307" t="str">
            <v>26150</v>
          </cell>
          <cell r="E3307" t="str">
            <v>DO - D.O.D. PROJECTS</v>
          </cell>
          <cell r="H3307" t="str">
            <v>120</v>
          </cell>
          <cell r="I3307" t="str">
            <v>IT</v>
          </cell>
          <cell r="J3307">
            <v>1489.5</v>
          </cell>
          <cell r="K3307">
            <v>259.5</v>
          </cell>
          <cell r="M3307">
            <v>6638462.29</v>
          </cell>
        </row>
        <row r="3308">
          <cell r="A3308" t="str">
            <v>O&amp;M</v>
          </cell>
          <cell r="B3308" t="str">
            <v>Reed, Mark L</v>
          </cell>
          <cell r="C3308">
            <v>26160</v>
          </cell>
          <cell r="D3308" t="str">
            <v>26160</v>
          </cell>
          <cell r="E3308" t="str">
            <v>3S - Regulatory Relations</v>
          </cell>
          <cell r="F3308" t="str">
            <v>Corporate Relations</v>
          </cell>
          <cell r="G3308" t="str">
            <v>Regulatory Relations</v>
          </cell>
          <cell r="H3308" t="str">
            <v>120</v>
          </cell>
          <cell r="I3308" t="str">
            <v>BT</v>
          </cell>
          <cell r="J3308">
            <v>84346.55</v>
          </cell>
          <cell r="K3308">
            <v>8808.43</v>
          </cell>
        </row>
        <row r="3309">
          <cell r="A3309" t="str">
            <v>O&amp;M</v>
          </cell>
          <cell r="B3309" t="str">
            <v>Reed, Mark L</v>
          </cell>
          <cell r="C3309">
            <v>26160</v>
          </cell>
          <cell r="D3309" t="str">
            <v>26160</v>
          </cell>
          <cell r="E3309" t="str">
            <v>3S - Regulatory Relations</v>
          </cell>
          <cell r="F3309" t="str">
            <v>Corporate Relations</v>
          </cell>
          <cell r="G3309" t="str">
            <v>Regulatory Relations</v>
          </cell>
          <cell r="H3309" t="str">
            <v>120</v>
          </cell>
          <cell r="I3309" t="str">
            <v>IT</v>
          </cell>
          <cell r="J3309">
            <v>11586.37</v>
          </cell>
          <cell r="K3309">
            <v>4558.93</v>
          </cell>
          <cell r="L3309">
            <v>1.2</v>
          </cell>
          <cell r="M3309">
            <v>812323.42</v>
          </cell>
        </row>
        <row r="3310">
          <cell r="A3310" t="str">
            <v>O&amp;M</v>
          </cell>
          <cell r="B3310" t="str">
            <v>Reed, Mark L</v>
          </cell>
          <cell r="C3310">
            <v>26160</v>
          </cell>
          <cell r="D3310" t="str">
            <v>26160</v>
          </cell>
          <cell r="E3310" t="str">
            <v>3S - Regulatory Relations</v>
          </cell>
          <cell r="F3310" t="str">
            <v>Corporate Relations</v>
          </cell>
          <cell r="G3310" t="str">
            <v>Regulatory Relations</v>
          </cell>
          <cell r="H3310" t="str">
            <v>120</v>
          </cell>
          <cell r="I3310" t="str">
            <v>LT</v>
          </cell>
          <cell r="J3310">
            <v>248452.76</v>
          </cell>
          <cell r="K3310">
            <v>23950.58</v>
          </cell>
        </row>
        <row r="3311">
          <cell r="A3311" t="str">
            <v>O&amp;M</v>
          </cell>
          <cell r="B3311" t="str">
            <v>Reed, Mark L</v>
          </cell>
          <cell r="C3311">
            <v>26160</v>
          </cell>
          <cell r="D3311" t="str">
            <v>26160</v>
          </cell>
          <cell r="E3311" t="str">
            <v>3S - Regulatory Relations</v>
          </cell>
          <cell r="F3311" t="str">
            <v>Corporate Relations</v>
          </cell>
          <cell r="G3311" t="str">
            <v>Regulatory Relations</v>
          </cell>
          <cell r="H3311" t="str">
            <v>120</v>
          </cell>
          <cell r="I3311" t="str">
            <v>OT</v>
          </cell>
          <cell r="J3311">
            <v>6345.91</v>
          </cell>
          <cell r="K3311">
            <v>1924.36</v>
          </cell>
        </row>
        <row r="3312">
          <cell r="A3312" t="str">
            <v>O&amp;M</v>
          </cell>
          <cell r="B3312" t="str">
            <v>Reed, Mark L</v>
          </cell>
          <cell r="C3312">
            <v>26160</v>
          </cell>
          <cell r="D3312" t="str">
            <v>26160</v>
          </cell>
          <cell r="E3312" t="str">
            <v>3S - Regulatory Relations</v>
          </cell>
          <cell r="F3312" t="str">
            <v>Corporate Relations</v>
          </cell>
          <cell r="G3312" t="str">
            <v>Regulatory Relations</v>
          </cell>
          <cell r="H3312" t="str">
            <v>120</v>
          </cell>
          <cell r="I3312" t="str">
            <v>TT</v>
          </cell>
          <cell r="J3312">
            <v>137.22</v>
          </cell>
          <cell r="K3312">
            <v>268.88</v>
          </cell>
        </row>
        <row r="3313">
          <cell r="A3313" t="str">
            <v>O&amp;M</v>
          </cell>
          <cell r="C3313">
            <v>26165</v>
          </cell>
          <cell r="D3313" t="str">
            <v>26165</v>
          </cell>
          <cell r="E3313" t="str">
            <v>Federal Relations</v>
          </cell>
          <cell r="H3313" t="str">
            <v>120</v>
          </cell>
          <cell r="I3313" t="str">
            <v>BT</v>
          </cell>
          <cell r="J3313">
            <v>36479.599999999999</v>
          </cell>
          <cell r="K3313">
            <v>6545.03</v>
          </cell>
          <cell r="M3313">
            <v>-539.07000000000005</v>
          </cell>
        </row>
        <row r="3314">
          <cell r="A3314" t="str">
            <v>O&amp;M</v>
          </cell>
          <cell r="C3314">
            <v>26165</v>
          </cell>
          <cell r="D3314" t="str">
            <v>26165</v>
          </cell>
          <cell r="E3314" t="str">
            <v>Federal Relations</v>
          </cell>
          <cell r="H3314" t="str">
            <v>120</v>
          </cell>
          <cell r="I3314" t="str">
            <v>IT</v>
          </cell>
          <cell r="J3314">
            <v>23047.79</v>
          </cell>
          <cell r="K3314">
            <v>45</v>
          </cell>
          <cell r="M3314">
            <v>9460473.0099999998</v>
          </cell>
        </row>
        <row r="3315">
          <cell r="A3315" t="str">
            <v>O&amp;M</v>
          </cell>
          <cell r="C3315">
            <v>26165</v>
          </cell>
          <cell r="D3315" t="str">
            <v>26165</v>
          </cell>
          <cell r="E3315" t="str">
            <v>Federal Relations</v>
          </cell>
          <cell r="H3315" t="str">
            <v>120</v>
          </cell>
          <cell r="I3315" t="str">
            <v>LT</v>
          </cell>
          <cell r="J3315">
            <v>113670.79</v>
          </cell>
          <cell r="K3315">
            <v>18699.84</v>
          </cell>
        </row>
        <row r="3316">
          <cell r="A3316" t="str">
            <v>O&amp;M</v>
          </cell>
          <cell r="C3316">
            <v>26165</v>
          </cell>
          <cell r="D3316" t="str">
            <v>26165</v>
          </cell>
          <cell r="E3316" t="str">
            <v>Federal Relations</v>
          </cell>
          <cell r="H3316" t="str">
            <v>120</v>
          </cell>
          <cell r="I3316" t="str">
            <v>OT</v>
          </cell>
          <cell r="J3316">
            <v>31428.41</v>
          </cell>
          <cell r="K3316">
            <v>1962.57</v>
          </cell>
        </row>
        <row r="3317">
          <cell r="A3317" t="str">
            <v>O&amp;M</v>
          </cell>
          <cell r="B3317" t="str">
            <v>Norton, Margaret S</v>
          </cell>
          <cell r="C3317">
            <v>26170</v>
          </cell>
          <cell r="D3317" t="str">
            <v>26170</v>
          </cell>
          <cell r="E3317" t="str">
            <v>Community Programs</v>
          </cell>
          <cell r="F3317" t="str">
            <v>Corporate Relations</v>
          </cell>
          <cell r="G3317" t="str">
            <v>Community Programs</v>
          </cell>
          <cell r="H3317" t="str">
            <v>120</v>
          </cell>
          <cell r="I3317" t="str">
            <v>BT</v>
          </cell>
          <cell r="J3317">
            <v>16774.22</v>
          </cell>
          <cell r="K3317">
            <v>1635.5</v>
          </cell>
        </row>
        <row r="3318">
          <cell r="A3318" t="str">
            <v>O&amp;M</v>
          </cell>
          <cell r="B3318" t="str">
            <v>Norton, Margaret S</v>
          </cell>
          <cell r="C3318">
            <v>26170</v>
          </cell>
          <cell r="D3318" t="str">
            <v>26170</v>
          </cell>
          <cell r="E3318" t="str">
            <v>Community Programs</v>
          </cell>
          <cell r="F3318" t="str">
            <v>Corporate Relations</v>
          </cell>
          <cell r="G3318" t="str">
            <v>Community Programs</v>
          </cell>
          <cell r="H3318" t="str">
            <v>120</v>
          </cell>
          <cell r="I3318" t="str">
            <v>IT</v>
          </cell>
          <cell r="J3318">
            <v>412961.87</v>
          </cell>
          <cell r="K3318">
            <v>60454.080000000002</v>
          </cell>
          <cell r="L3318">
            <v>626.39</v>
          </cell>
          <cell r="M3318">
            <v>40496.949999999997</v>
          </cell>
        </row>
        <row r="3319">
          <cell r="A3319" t="str">
            <v>O&amp;M</v>
          </cell>
          <cell r="B3319" t="str">
            <v>Norton, Margaret S</v>
          </cell>
          <cell r="C3319">
            <v>26170</v>
          </cell>
          <cell r="D3319" t="str">
            <v>26170</v>
          </cell>
          <cell r="E3319" t="str">
            <v>Community Programs</v>
          </cell>
          <cell r="F3319" t="str">
            <v>Corporate Relations</v>
          </cell>
          <cell r="G3319" t="str">
            <v>Community Programs</v>
          </cell>
          <cell r="H3319" t="str">
            <v>120</v>
          </cell>
          <cell r="I3319" t="str">
            <v>LT</v>
          </cell>
          <cell r="J3319">
            <v>76332.53</v>
          </cell>
          <cell r="K3319">
            <v>7199.71</v>
          </cell>
        </row>
        <row r="3320">
          <cell r="A3320" t="str">
            <v>O&amp;M</v>
          </cell>
          <cell r="B3320" t="str">
            <v>Norton, Margaret S</v>
          </cell>
          <cell r="C3320">
            <v>26170</v>
          </cell>
          <cell r="D3320" t="str">
            <v>26170</v>
          </cell>
          <cell r="E3320" t="str">
            <v>Community Programs</v>
          </cell>
          <cell r="F3320" t="str">
            <v>Corporate Relations</v>
          </cell>
          <cell r="G3320" t="str">
            <v>Community Programs</v>
          </cell>
          <cell r="H3320" t="str">
            <v>120</v>
          </cell>
          <cell r="I3320" t="str">
            <v>MT</v>
          </cell>
          <cell r="J3320">
            <v>119.1</v>
          </cell>
        </row>
        <row r="3321">
          <cell r="A3321" t="str">
            <v>O&amp;M</v>
          </cell>
          <cell r="B3321" t="str">
            <v>Norton, Margaret S</v>
          </cell>
          <cell r="C3321">
            <v>26170</v>
          </cell>
          <cell r="D3321" t="str">
            <v>26170</v>
          </cell>
          <cell r="E3321" t="str">
            <v>Community Programs</v>
          </cell>
          <cell r="F3321" t="str">
            <v>Corporate Relations</v>
          </cell>
          <cell r="G3321" t="str">
            <v>Community Programs</v>
          </cell>
          <cell r="H3321" t="str">
            <v>120</v>
          </cell>
          <cell r="I3321" t="str">
            <v>OT</v>
          </cell>
          <cell r="J3321">
            <v>76643.75</v>
          </cell>
          <cell r="K3321">
            <v>39349.03</v>
          </cell>
        </row>
        <row r="3322">
          <cell r="A3322" t="str">
            <v>O&amp;M</v>
          </cell>
          <cell r="B3322" t="str">
            <v>Norton, Margaret S</v>
          </cell>
          <cell r="C3322">
            <v>26180</v>
          </cell>
          <cell r="D3322" t="str">
            <v>26180</v>
          </cell>
          <cell r="E3322" t="str">
            <v>Comm Rel &amp; Econ Development</v>
          </cell>
          <cell r="F3322" t="str">
            <v>Corporate Relations</v>
          </cell>
          <cell r="G3322" t="str">
            <v>Comm Rel &amp; Econ Development</v>
          </cell>
          <cell r="H3322" t="str">
            <v>120</v>
          </cell>
          <cell r="I3322" t="str">
            <v>BT</v>
          </cell>
          <cell r="K3322">
            <v>-5313.83</v>
          </cell>
          <cell r="M3322">
            <v>-520.79</v>
          </cell>
        </row>
        <row r="3323">
          <cell r="A3323" t="str">
            <v>O&amp;M</v>
          </cell>
          <cell r="B3323" t="str">
            <v>Norton, Margaret S</v>
          </cell>
          <cell r="C3323">
            <v>26180</v>
          </cell>
          <cell r="D3323" t="str">
            <v>26180</v>
          </cell>
          <cell r="E3323" t="str">
            <v>Comm Rel &amp; Econ Development</v>
          </cell>
          <cell r="F3323" t="str">
            <v>Corporate Relations</v>
          </cell>
          <cell r="G3323" t="str">
            <v>Comm Rel &amp; Econ Development</v>
          </cell>
          <cell r="H3323" t="str">
            <v>120</v>
          </cell>
          <cell r="I3323" t="str">
            <v>LT</v>
          </cell>
          <cell r="K3323">
            <v>13597.44</v>
          </cell>
          <cell r="M3323">
            <v>72314.2</v>
          </cell>
        </row>
        <row r="3324">
          <cell r="A3324" t="str">
            <v>O&amp;M</v>
          </cell>
          <cell r="B3324" t="str">
            <v>Fleming, Michael F</v>
          </cell>
          <cell r="C3324">
            <v>26200</v>
          </cell>
          <cell r="D3324" t="str">
            <v>26200</v>
          </cell>
          <cell r="E3324" t="str">
            <v>J7 - Corporate Safety</v>
          </cell>
          <cell r="F3324" t="str">
            <v>Human Resources</v>
          </cell>
          <cell r="G3324" t="str">
            <v>Corporate Safety</v>
          </cell>
          <cell r="H3324" t="str">
            <v>120</v>
          </cell>
          <cell r="I3324" t="str">
            <v>BT</v>
          </cell>
          <cell r="J3324">
            <v>240663.94</v>
          </cell>
          <cell r="K3324">
            <v>81424.87</v>
          </cell>
        </row>
        <row r="3325">
          <cell r="A3325" t="str">
            <v>O&amp;M</v>
          </cell>
          <cell r="B3325" t="str">
            <v>Fleming, Michael F</v>
          </cell>
          <cell r="C3325">
            <v>26200</v>
          </cell>
          <cell r="D3325" t="str">
            <v>26200</v>
          </cell>
          <cell r="E3325" t="str">
            <v>J7 - Corporate Safety</v>
          </cell>
          <cell r="F3325" t="str">
            <v>Human Resources</v>
          </cell>
          <cell r="G3325" t="str">
            <v>Corporate Safety</v>
          </cell>
          <cell r="H3325" t="str">
            <v>120</v>
          </cell>
          <cell r="I3325" t="str">
            <v>IT</v>
          </cell>
          <cell r="J3325">
            <v>760081.81</v>
          </cell>
          <cell r="K3325">
            <v>12703.3</v>
          </cell>
          <cell r="L3325">
            <v>2444.73</v>
          </cell>
          <cell r="M3325">
            <v>679781.22</v>
          </cell>
        </row>
        <row r="3326">
          <cell r="A3326" t="str">
            <v>O&amp;M</v>
          </cell>
          <cell r="B3326" t="str">
            <v>Fleming, Michael F</v>
          </cell>
          <cell r="C3326">
            <v>26200</v>
          </cell>
          <cell r="D3326" t="str">
            <v>26200</v>
          </cell>
          <cell r="E3326" t="str">
            <v>J7 - Corporate Safety</v>
          </cell>
          <cell r="F3326" t="str">
            <v>Human Resources</v>
          </cell>
          <cell r="G3326" t="str">
            <v>Corporate Safety</v>
          </cell>
          <cell r="H3326" t="str">
            <v>120</v>
          </cell>
          <cell r="I3326" t="str">
            <v>LT</v>
          </cell>
          <cell r="J3326">
            <v>645886.24</v>
          </cell>
          <cell r="K3326">
            <v>234087.82</v>
          </cell>
          <cell r="L3326">
            <v>14193.23</v>
          </cell>
          <cell r="M3326">
            <v>4647.1099999999997</v>
          </cell>
        </row>
        <row r="3327">
          <cell r="A3327" t="str">
            <v>O&amp;M</v>
          </cell>
          <cell r="B3327" t="str">
            <v>Fleming, Michael F</v>
          </cell>
          <cell r="C3327">
            <v>26200</v>
          </cell>
          <cell r="D3327" t="str">
            <v>26200</v>
          </cell>
          <cell r="E3327" t="str">
            <v>J7 - Corporate Safety</v>
          </cell>
          <cell r="F3327" t="str">
            <v>Human Resources</v>
          </cell>
          <cell r="G3327" t="str">
            <v>Corporate Safety</v>
          </cell>
          <cell r="H3327" t="str">
            <v>120</v>
          </cell>
          <cell r="I3327" t="str">
            <v>MT</v>
          </cell>
          <cell r="J3327">
            <v>986.75</v>
          </cell>
          <cell r="K3327">
            <v>1376</v>
          </cell>
          <cell r="L3327">
            <v>0.79</v>
          </cell>
        </row>
        <row r="3328">
          <cell r="A3328" t="str">
            <v>O&amp;M</v>
          </cell>
          <cell r="B3328" t="str">
            <v>Fleming, Michael F</v>
          </cell>
          <cell r="C3328">
            <v>26200</v>
          </cell>
          <cell r="D3328" t="str">
            <v>26200</v>
          </cell>
          <cell r="E3328" t="str">
            <v>J7 - Corporate Safety</v>
          </cell>
          <cell r="F3328" t="str">
            <v>Human Resources</v>
          </cell>
          <cell r="G3328" t="str">
            <v>Corporate Safety</v>
          </cell>
          <cell r="H3328" t="str">
            <v>120</v>
          </cell>
          <cell r="I3328" t="str">
            <v>OT</v>
          </cell>
          <cell r="J3328">
            <v>211668.88</v>
          </cell>
          <cell r="K3328">
            <v>61183.59</v>
          </cell>
          <cell r="L3328">
            <v>6462.5</v>
          </cell>
        </row>
        <row r="3329">
          <cell r="A3329" t="str">
            <v>O&amp;M</v>
          </cell>
          <cell r="B3329" t="str">
            <v>Fleming, Michael F</v>
          </cell>
          <cell r="C3329">
            <v>26200</v>
          </cell>
          <cell r="D3329" t="str">
            <v>26200</v>
          </cell>
          <cell r="E3329" t="str">
            <v>J7 - Corporate Safety</v>
          </cell>
          <cell r="F3329" t="str">
            <v>Human Resources</v>
          </cell>
          <cell r="G3329" t="str">
            <v>Corporate Safety</v>
          </cell>
          <cell r="H3329" t="str">
            <v>120</v>
          </cell>
          <cell r="I3329" t="str">
            <v>TT</v>
          </cell>
          <cell r="J3329">
            <v>15764.66</v>
          </cell>
          <cell r="K3329">
            <v>22441.32</v>
          </cell>
          <cell r="L3329">
            <v>9928.92</v>
          </cell>
        </row>
        <row r="3330">
          <cell r="A3330" t="str">
            <v>O&amp;M</v>
          </cell>
          <cell r="C3330">
            <v>26205</v>
          </cell>
          <cell r="D3330" t="str">
            <v>26205</v>
          </cell>
          <cell r="E3330" t="str">
            <v>Center for Learning and Performance</v>
          </cell>
          <cell r="H3330" t="str">
            <v>120</v>
          </cell>
          <cell r="I3330" t="str">
            <v>BT</v>
          </cell>
          <cell r="M3330">
            <v>-1334.11</v>
          </cell>
        </row>
        <row r="3331">
          <cell r="A3331" t="str">
            <v>O&amp;M</v>
          </cell>
          <cell r="C3331">
            <v>26205</v>
          </cell>
          <cell r="D3331" t="str">
            <v>26205</v>
          </cell>
          <cell r="E3331" t="str">
            <v>J8 - SECURITY DEPT</v>
          </cell>
          <cell r="H3331" t="str">
            <v>120</v>
          </cell>
          <cell r="I3331" t="str">
            <v>BT</v>
          </cell>
          <cell r="J3331">
            <v>72545.87</v>
          </cell>
          <cell r="K3331">
            <v>4203.7299999999996</v>
          </cell>
          <cell r="M3331">
            <v>-2032.11</v>
          </cell>
        </row>
        <row r="3332">
          <cell r="A3332" t="str">
            <v>O&amp;M</v>
          </cell>
          <cell r="C3332">
            <v>26205</v>
          </cell>
          <cell r="D3332" t="str">
            <v>26205</v>
          </cell>
          <cell r="E3332" t="str">
            <v>Center for Learning and Performance</v>
          </cell>
          <cell r="H3332" t="str">
            <v>120</v>
          </cell>
          <cell r="I3332" t="str">
            <v>IT</v>
          </cell>
          <cell r="M3332">
            <v>3159193.87</v>
          </cell>
        </row>
        <row r="3333">
          <cell r="A3333" t="str">
            <v>O&amp;M</v>
          </cell>
          <cell r="C3333">
            <v>26205</v>
          </cell>
          <cell r="D3333" t="str">
            <v>26205</v>
          </cell>
          <cell r="E3333" t="str">
            <v>J8 - SECURITY DEPT</v>
          </cell>
          <cell r="H3333" t="str">
            <v>120</v>
          </cell>
          <cell r="I3333" t="str">
            <v>IT</v>
          </cell>
          <cell r="J3333">
            <v>4688.99</v>
          </cell>
          <cell r="K3333">
            <v>-10492.02</v>
          </cell>
        </row>
        <row r="3334">
          <cell r="A3334" t="str">
            <v>O&amp;M</v>
          </cell>
          <cell r="C3334">
            <v>26205</v>
          </cell>
          <cell r="D3334" t="str">
            <v>26205</v>
          </cell>
          <cell r="E3334" t="str">
            <v>Center for Learning and Performance</v>
          </cell>
          <cell r="H3334" t="str">
            <v>120</v>
          </cell>
          <cell r="I3334" t="str">
            <v>LT</v>
          </cell>
          <cell r="M3334">
            <v>93253.5</v>
          </cell>
        </row>
        <row r="3335">
          <cell r="A3335" t="str">
            <v>O&amp;M</v>
          </cell>
          <cell r="C3335">
            <v>26205</v>
          </cell>
          <cell r="D3335" t="str">
            <v>26205</v>
          </cell>
          <cell r="E3335" t="str">
            <v>J8 - SECURITY DEPT</v>
          </cell>
          <cell r="H3335" t="str">
            <v>120</v>
          </cell>
          <cell r="I3335" t="str">
            <v>LT</v>
          </cell>
          <cell r="J3335">
            <v>85380.13</v>
          </cell>
          <cell r="K3335">
            <v>12010.84</v>
          </cell>
        </row>
        <row r="3336">
          <cell r="A3336" t="str">
            <v>O&amp;M</v>
          </cell>
          <cell r="C3336">
            <v>26205</v>
          </cell>
          <cell r="D3336" t="str">
            <v>26205</v>
          </cell>
          <cell r="E3336" t="str">
            <v>J8 - SECURITY DEPT</v>
          </cell>
          <cell r="H3336" t="str">
            <v>120</v>
          </cell>
          <cell r="I3336" t="str">
            <v>OT</v>
          </cell>
          <cell r="J3336">
            <v>17073.71</v>
          </cell>
          <cell r="K3336">
            <v>77.72</v>
          </cell>
        </row>
        <row r="3337">
          <cell r="A3337" t="str">
            <v>O&amp;M</v>
          </cell>
          <cell r="C3337">
            <v>26205</v>
          </cell>
          <cell r="D3337" t="str">
            <v>26205</v>
          </cell>
          <cell r="E3337" t="str">
            <v>J8 - SECURITY DEPT</v>
          </cell>
          <cell r="H3337" t="str">
            <v>120</v>
          </cell>
          <cell r="I3337" t="str">
            <v>TT</v>
          </cell>
          <cell r="J3337">
            <v>163.46</v>
          </cell>
        </row>
        <row r="3338">
          <cell r="A3338" t="str">
            <v>O&amp;M</v>
          </cell>
          <cell r="B3338" t="str">
            <v>Carmody,Chris</v>
          </cell>
          <cell r="C3338">
            <v>26210</v>
          </cell>
          <cell r="D3338" t="str">
            <v>26210</v>
          </cell>
          <cell r="E3338" t="str">
            <v>3J - Employee and Organizational Effectiveness</v>
          </cell>
          <cell r="F3338" t="str">
            <v>Human Resources</v>
          </cell>
          <cell r="G3338" t="str">
            <v>Employee &amp; Org Effectiveness</v>
          </cell>
          <cell r="H3338" t="str">
            <v>120</v>
          </cell>
          <cell r="I3338" t="str">
            <v>BT</v>
          </cell>
          <cell r="J3338">
            <v>148438.32999999999</v>
          </cell>
          <cell r="K3338">
            <v>49855.83</v>
          </cell>
        </row>
        <row r="3339">
          <cell r="A3339" t="str">
            <v>O&amp;M</v>
          </cell>
          <cell r="B3339" t="str">
            <v>Carmody,Chris</v>
          </cell>
          <cell r="C3339">
            <v>26210</v>
          </cell>
          <cell r="D3339" t="str">
            <v>26210</v>
          </cell>
          <cell r="E3339" t="str">
            <v>Employee &amp; Org Effectiveness</v>
          </cell>
          <cell r="F3339" t="str">
            <v>Human Resources</v>
          </cell>
          <cell r="G3339" t="str">
            <v>Employee &amp; Org Effectiveness</v>
          </cell>
          <cell r="H3339" t="str">
            <v>120</v>
          </cell>
          <cell r="I3339" t="str">
            <v>BT</v>
          </cell>
          <cell r="L3339">
            <v>2490.25</v>
          </cell>
        </row>
        <row r="3340">
          <cell r="A3340" t="str">
            <v>O&amp;M</v>
          </cell>
          <cell r="B3340" t="str">
            <v>Carmody,Chris</v>
          </cell>
          <cell r="C3340">
            <v>26210</v>
          </cell>
          <cell r="D3340" t="str">
            <v>26210</v>
          </cell>
          <cell r="E3340" t="str">
            <v>3J - Employee and Organizational Effectiveness</v>
          </cell>
          <cell r="F3340" t="str">
            <v>Human Resources</v>
          </cell>
          <cell r="G3340" t="str">
            <v>Employee &amp; Org Effectiveness</v>
          </cell>
          <cell r="H3340" t="str">
            <v>120</v>
          </cell>
          <cell r="I3340" t="str">
            <v>IT</v>
          </cell>
          <cell r="J3340">
            <v>558288.76</v>
          </cell>
          <cell r="K3340">
            <v>619637.28</v>
          </cell>
        </row>
        <row r="3341">
          <cell r="A3341" t="str">
            <v>O&amp;M</v>
          </cell>
          <cell r="B3341" t="str">
            <v>Carmody,Chris</v>
          </cell>
          <cell r="C3341">
            <v>26210</v>
          </cell>
          <cell r="D3341" t="str">
            <v>26210</v>
          </cell>
          <cell r="E3341" t="str">
            <v>Employee &amp; Org Effectiveness</v>
          </cell>
          <cell r="F3341" t="str">
            <v>Human Resources</v>
          </cell>
          <cell r="G3341" t="str">
            <v>Employee &amp; Org Effectiveness</v>
          </cell>
          <cell r="H3341" t="str">
            <v>120</v>
          </cell>
          <cell r="I3341" t="str">
            <v>IT</v>
          </cell>
          <cell r="L3341">
            <v>134535.34</v>
          </cell>
        </row>
        <row r="3342">
          <cell r="A3342" t="str">
            <v>O&amp;M</v>
          </cell>
          <cell r="B3342" t="str">
            <v>Carmody,Chris</v>
          </cell>
          <cell r="C3342">
            <v>26210</v>
          </cell>
          <cell r="D3342" t="str">
            <v>26210</v>
          </cell>
          <cell r="E3342" t="str">
            <v>3J - Employee and Organizational Effectiveness</v>
          </cell>
          <cell r="F3342" t="str">
            <v>Human Resources</v>
          </cell>
          <cell r="G3342" t="str">
            <v>Employee &amp; Org Effectiveness</v>
          </cell>
          <cell r="H3342" t="str">
            <v>120</v>
          </cell>
          <cell r="I3342" t="str">
            <v>LT</v>
          </cell>
          <cell r="J3342">
            <v>456451.01</v>
          </cell>
          <cell r="K3342">
            <v>171098.95</v>
          </cell>
          <cell r="M3342">
            <v>1147.3900000000001</v>
          </cell>
        </row>
        <row r="3343">
          <cell r="A3343" t="str">
            <v>O&amp;M</v>
          </cell>
          <cell r="B3343" t="str">
            <v>Carmody,Chris</v>
          </cell>
          <cell r="C3343">
            <v>26210</v>
          </cell>
          <cell r="D3343" t="str">
            <v>26210</v>
          </cell>
          <cell r="E3343" t="str">
            <v>Employee &amp; Org Effectiveness</v>
          </cell>
          <cell r="F3343" t="str">
            <v>Human Resources</v>
          </cell>
          <cell r="G3343" t="str">
            <v>Employee &amp; Org Effectiveness</v>
          </cell>
          <cell r="H3343" t="str">
            <v>120</v>
          </cell>
          <cell r="I3343" t="str">
            <v>LT</v>
          </cell>
          <cell r="L3343">
            <v>6154.44</v>
          </cell>
        </row>
        <row r="3344">
          <cell r="A3344" t="str">
            <v>O&amp;M</v>
          </cell>
          <cell r="B3344" t="str">
            <v>Carmody,Chris</v>
          </cell>
          <cell r="C3344">
            <v>26210</v>
          </cell>
          <cell r="D3344" t="str">
            <v>26210</v>
          </cell>
          <cell r="E3344" t="str">
            <v>3J - Employee and Organizational Effectiveness</v>
          </cell>
          <cell r="F3344" t="str">
            <v>Human Resources</v>
          </cell>
          <cell r="G3344" t="str">
            <v>Employee &amp; Org Effectiveness</v>
          </cell>
          <cell r="H3344" t="str">
            <v>120</v>
          </cell>
          <cell r="I3344" t="str">
            <v>OT</v>
          </cell>
          <cell r="J3344">
            <v>47126.35</v>
          </cell>
          <cell r="K3344">
            <v>9452.36</v>
          </cell>
        </row>
        <row r="3345">
          <cell r="A3345" t="str">
            <v>O&amp;M</v>
          </cell>
          <cell r="B3345" t="str">
            <v>Carmody,Chris</v>
          </cell>
          <cell r="C3345">
            <v>26210</v>
          </cell>
          <cell r="D3345" t="str">
            <v>26210</v>
          </cell>
          <cell r="E3345" t="str">
            <v>Employee &amp; Org Effectiveness</v>
          </cell>
          <cell r="F3345" t="str">
            <v>Human Resources</v>
          </cell>
          <cell r="G3345" t="str">
            <v>Employee &amp; Org Effectiveness</v>
          </cell>
          <cell r="H3345" t="str">
            <v>120</v>
          </cell>
          <cell r="I3345" t="str">
            <v>OT</v>
          </cell>
          <cell r="L3345">
            <v>29107.89</v>
          </cell>
        </row>
        <row r="3346">
          <cell r="A3346" t="str">
            <v>O&amp;M</v>
          </cell>
          <cell r="B3346" t="str">
            <v>Carmody,Chris</v>
          </cell>
          <cell r="C3346">
            <v>26210</v>
          </cell>
          <cell r="D3346" t="str">
            <v>26210</v>
          </cell>
          <cell r="E3346" t="str">
            <v>3J - Employee and Organizational Effectiveness</v>
          </cell>
          <cell r="F3346" t="str">
            <v>Human Resources</v>
          </cell>
          <cell r="G3346" t="str">
            <v>Employee &amp; Org Effectiveness</v>
          </cell>
          <cell r="H3346" t="str">
            <v>120</v>
          </cell>
          <cell r="I3346" t="str">
            <v>TT</v>
          </cell>
          <cell r="J3346">
            <v>704.06</v>
          </cell>
          <cell r="K3346">
            <v>595.63</v>
          </cell>
        </row>
        <row r="3347">
          <cell r="A3347" t="str">
            <v>O&amp;M</v>
          </cell>
          <cell r="B3347" t="str">
            <v>Francois, Alicine E</v>
          </cell>
          <cell r="C3347">
            <v>26215</v>
          </cell>
          <cell r="D3347" t="str">
            <v>26215</v>
          </cell>
          <cell r="E3347" t="str">
            <v>3K - LABOR/EEO</v>
          </cell>
          <cell r="F3347" t="str">
            <v>Human Resources</v>
          </cell>
          <cell r="G3347" t="str">
            <v>Staffing</v>
          </cell>
          <cell r="H3347" t="str">
            <v>120</v>
          </cell>
          <cell r="I3347" t="str">
            <v>IT</v>
          </cell>
          <cell r="J3347">
            <v>3880.52</v>
          </cell>
        </row>
        <row r="3348">
          <cell r="A3348" t="str">
            <v>O&amp;M</v>
          </cell>
          <cell r="B3348" t="str">
            <v>Francois, Alicine E</v>
          </cell>
          <cell r="C3348">
            <v>26215</v>
          </cell>
          <cell r="D3348" t="str">
            <v>26215</v>
          </cell>
          <cell r="E3348" t="str">
            <v>Staffing</v>
          </cell>
          <cell r="F3348" t="str">
            <v>Human Resources</v>
          </cell>
          <cell r="G3348" t="str">
            <v>Staffing</v>
          </cell>
          <cell r="H3348" t="str">
            <v>120</v>
          </cell>
          <cell r="I3348" t="str">
            <v>IT</v>
          </cell>
          <cell r="L3348">
            <v>12.75</v>
          </cell>
        </row>
        <row r="3349">
          <cell r="A3349" t="str">
            <v>O&amp;M</v>
          </cell>
          <cell r="B3349" t="str">
            <v>Francois, Alicine E</v>
          </cell>
          <cell r="C3349">
            <v>26215</v>
          </cell>
          <cell r="D3349" t="str">
            <v>26215</v>
          </cell>
          <cell r="E3349" t="str">
            <v>Staffing and Operations</v>
          </cell>
          <cell r="F3349" t="str">
            <v>Human Resources</v>
          </cell>
          <cell r="G3349" t="str">
            <v>Staffing</v>
          </cell>
          <cell r="H3349" t="str">
            <v>120</v>
          </cell>
          <cell r="I3349" t="str">
            <v>IT</v>
          </cell>
          <cell r="K3349">
            <v>12.99</v>
          </cell>
        </row>
        <row r="3350">
          <cell r="A3350" t="str">
            <v>O&amp;M</v>
          </cell>
          <cell r="B3350" t="str">
            <v>Francois, Alicine E</v>
          </cell>
          <cell r="C3350">
            <v>26215</v>
          </cell>
          <cell r="D3350" t="str">
            <v>26215</v>
          </cell>
          <cell r="E3350" t="str">
            <v>3K - LABOR/EEO</v>
          </cell>
          <cell r="F3350" t="str">
            <v>Human Resources</v>
          </cell>
          <cell r="G3350" t="str">
            <v>Staffing</v>
          </cell>
          <cell r="H3350" t="str">
            <v>120</v>
          </cell>
          <cell r="I3350" t="str">
            <v>OT</v>
          </cell>
          <cell r="J3350">
            <v>64.83</v>
          </cell>
        </row>
        <row r="3351">
          <cell r="A3351" t="str">
            <v>O&amp;M</v>
          </cell>
          <cell r="B3351" t="str">
            <v>Francois, Alicine E</v>
          </cell>
          <cell r="C3351">
            <v>26215</v>
          </cell>
          <cell r="D3351" t="str">
            <v>26215</v>
          </cell>
          <cell r="E3351" t="str">
            <v>Staffing and Operations</v>
          </cell>
          <cell r="F3351" t="str">
            <v>Human Resources</v>
          </cell>
          <cell r="G3351" t="str">
            <v>Staffing</v>
          </cell>
          <cell r="H3351" t="str">
            <v>120</v>
          </cell>
          <cell r="I3351" t="str">
            <v>OT</v>
          </cell>
          <cell r="K3351">
            <v>14.94</v>
          </cell>
        </row>
        <row r="3352">
          <cell r="A3352" t="str">
            <v>O&amp;M</v>
          </cell>
          <cell r="C3352">
            <v>26220</v>
          </cell>
          <cell r="D3352" t="str">
            <v>26220</v>
          </cell>
          <cell r="E3352" t="str">
            <v>3R - CORPORATE POOL</v>
          </cell>
          <cell r="H3352" t="str">
            <v>120</v>
          </cell>
          <cell r="I3352" t="str">
            <v>BT</v>
          </cell>
          <cell r="J3352">
            <v>0</v>
          </cell>
        </row>
        <row r="3353">
          <cell r="A3353" t="str">
            <v>O&amp;M</v>
          </cell>
          <cell r="C3353">
            <v>26220</v>
          </cell>
          <cell r="D3353" t="str">
            <v>26220</v>
          </cell>
          <cell r="E3353" t="str">
            <v>3R - CORPORATE POOL</v>
          </cell>
          <cell r="H3353" t="str">
            <v>120</v>
          </cell>
          <cell r="I3353" t="str">
            <v>LT</v>
          </cell>
          <cell r="J3353">
            <v>0</v>
          </cell>
        </row>
        <row r="3354">
          <cell r="A3354" t="str">
            <v>O&amp;M</v>
          </cell>
          <cell r="C3354">
            <v>26225</v>
          </cell>
          <cell r="D3354" t="str">
            <v>26225</v>
          </cell>
          <cell r="E3354" t="str">
            <v>Field Safety</v>
          </cell>
          <cell r="H3354" t="str">
            <v>120</v>
          </cell>
          <cell r="I3354" t="str">
            <v>IT</v>
          </cell>
          <cell r="K3354">
            <v>404.11</v>
          </cell>
          <cell r="L3354">
            <v>0.88</v>
          </cell>
          <cell r="M3354">
            <v>-708171.41</v>
          </cell>
        </row>
        <row r="3355">
          <cell r="A3355" t="str">
            <v>O&amp;M</v>
          </cell>
          <cell r="C3355">
            <v>26230</v>
          </cell>
          <cell r="D3355" t="str">
            <v>26230</v>
          </cell>
          <cell r="E3355" t="str">
            <v>HRIS</v>
          </cell>
          <cell r="H3355" t="str">
            <v>120</v>
          </cell>
          <cell r="I3355" t="str">
            <v>IT</v>
          </cell>
          <cell r="K3355">
            <v>354.66</v>
          </cell>
          <cell r="L3355">
            <v>0.46</v>
          </cell>
          <cell r="M3355">
            <v>-233939</v>
          </cell>
        </row>
        <row r="3356">
          <cell r="A3356" t="str">
            <v>O&amp;M</v>
          </cell>
          <cell r="C3356">
            <v>26235</v>
          </cell>
          <cell r="D3356" t="str">
            <v>26235</v>
          </cell>
          <cell r="E3356" t="str">
            <v>Benefits and Adminstrative Services</v>
          </cell>
          <cell r="H3356" t="str">
            <v>120</v>
          </cell>
          <cell r="I3356" t="str">
            <v>IT</v>
          </cell>
          <cell r="K3356">
            <v>159.72</v>
          </cell>
          <cell r="L3356">
            <v>0.55000000000000004</v>
          </cell>
        </row>
        <row r="3357">
          <cell r="A3357" t="str">
            <v>O&amp;M</v>
          </cell>
          <cell r="C3357">
            <v>26240</v>
          </cell>
          <cell r="D3357" t="str">
            <v>26240</v>
          </cell>
          <cell r="E3357" t="str">
            <v>Compensation</v>
          </cell>
          <cell r="H3357" t="str">
            <v>120</v>
          </cell>
          <cell r="I3357" t="str">
            <v>IT</v>
          </cell>
          <cell r="K3357">
            <v>20</v>
          </cell>
          <cell r="L3357">
            <v>0.18</v>
          </cell>
          <cell r="M3357">
            <v>-311.3</v>
          </cell>
        </row>
        <row r="3358">
          <cell r="A3358" t="str">
            <v>O&amp;M</v>
          </cell>
          <cell r="B3358" t="str">
            <v>Peloquin, Bernard B</v>
          </cell>
          <cell r="C3358">
            <v>26245</v>
          </cell>
          <cell r="D3358" t="str">
            <v>26245</v>
          </cell>
          <cell r="E3358" t="str">
            <v>J9 - Total Rewards and HRIS</v>
          </cell>
          <cell r="F3358" t="str">
            <v>Human Resources</v>
          </cell>
          <cell r="G3358" t="str">
            <v>Total Rewards and HRIS</v>
          </cell>
          <cell r="H3358" t="str">
            <v>120</v>
          </cell>
          <cell r="I3358" t="str">
            <v>BT</v>
          </cell>
          <cell r="J3358">
            <v>165720.12</v>
          </cell>
          <cell r="K3358">
            <v>65920.03</v>
          </cell>
        </row>
        <row r="3359">
          <cell r="A3359" t="str">
            <v>O&amp;M</v>
          </cell>
          <cell r="B3359" t="str">
            <v>Peloquin, Bernard B</v>
          </cell>
          <cell r="C3359">
            <v>26245</v>
          </cell>
          <cell r="D3359" t="str">
            <v>26245</v>
          </cell>
          <cell r="E3359" t="str">
            <v>J9 - Total Rewards and HRIS</v>
          </cell>
          <cell r="F3359" t="str">
            <v>Human Resources</v>
          </cell>
          <cell r="G3359" t="str">
            <v>Total Rewards and HRIS</v>
          </cell>
          <cell r="H3359" t="str">
            <v>120</v>
          </cell>
          <cell r="I3359" t="str">
            <v>IT</v>
          </cell>
          <cell r="J3359">
            <v>3136665.56</v>
          </cell>
          <cell r="K3359">
            <v>32699.7</v>
          </cell>
          <cell r="L3359">
            <v>80893.210000000006</v>
          </cell>
        </row>
        <row r="3360">
          <cell r="A3360" t="str">
            <v>O&amp;M</v>
          </cell>
          <cell r="B3360" t="str">
            <v>Peloquin, Bernard B</v>
          </cell>
          <cell r="C3360">
            <v>26245</v>
          </cell>
          <cell r="D3360" t="str">
            <v>26245</v>
          </cell>
          <cell r="E3360" t="str">
            <v>J9 - Total Rewards and HRIS</v>
          </cell>
          <cell r="F3360" t="str">
            <v>Human Resources</v>
          </cell>
          <cell r="G3360" t="str">
            <v>Total Rewards and HRIS</v>
          </cell>
          <cell r="H3360" t="str">
            <v>120</v>
          </cell>
          <cell r="I3360" t="str">
            <v>LT</v>
          </cell>
          <cell r="J3360">
            <v>493600.62</v>
          </cell>
          <cell r="K3360">
            <v>189973.93</v>
          </cell>
          <cell r="L3360">
            <v>-0.47</v>
          </cell>
        </row>
        <row r="3361">
          <cell r="A3361" t="str">
            <v>O&amp;M</v>
          </cell>
          <cell r="B3361" t="str">
            <v>Peloquin, Bernard B</v>
          </cell>
          <cell r="C3361">
            <v>26245</v>
          </cell>
          <cell r="D3361" t="str">
            <v>26245</v>
          </cell>
          <cell r="E3361" t="str">
            <v>J9 - Total Rewards and HRIS</v>
          </cell>
          <cell r="F3361" t="str">
            <v>Human Resources</v>
          </cell>
          <cell r="G3361" t="str">
            <v>Total Rewards and HRIS</v>
          </cell>
          <cell r="H3361" t="str">
            <v>120</v>
          </cell>
          <cell r="I3361" t="str">
            <v>MT</v>
          </cell>
          <cell r="J3361">
            <v>633</v>
          </cell>
          <cell r="K3361">
            <v>33.64</v>
          </cell>
        </row>
        <row r="3362">
          <cell r="A3362" t="str">
            <v>O&amp;M</v>
          </cell>
          <cell r="B3362" t="str">
            <v>Peloquin, Bernard B</v>
          </cell>
          <cell r="C3362">
            <v>26245</v>
          </cell>
          <cell r="D3362" t="str">
            <v>26245</v>
          </cell>
          <cell r="E3362" t="str">
            <v>J9 - Total Rewards and HRIS</v>
          </cell>
          <cell r="F3362" t="str">
            <v>Human Resources</v>
          </cell>
          <cell r="G3362" t="str">
            <v>Total Rewards and HRIS</v>
          </cell>
          <cell r="H3362" t="str">
            <v>120</v>
          </cell>
          <cell r="I3362" t="str">
            <v>OT</v>
          </cell>
          <cell r="J3362">
            <v>-63455.35</v>
          </cell>
          <cell r="K3362">
            <v>24714.89</v>
          </cell>
          <cell r="L3362">
            <v>-396.51</v>
          </cell>
        </row>
        <row r="3363">
          <cell r="A3363" t="str">
            <v>O&amp;M</v>
          </cell>
          <cell r="B3363" t="str">
            <v>Peloquin, Bernard B</v>
          </cell>
          <cell r="C3363">
            <v>26245</v>
          </cell>
          <cell r="D3363" t="str">
            <v>26245</v>
          </cell>
          <cell r="E3363" t="str">
            <v>J9 - Total Rewards and HRIS</v>
          </cell>
          <cell r="F3363" t="str">
            <v>Human Resources</v>
          </cell>
          <cell r="G3363" t="str">
            <v>Total Rewards and HRIS</v>
          </cell>
          <cell r="H3363" t="str">
            <v>120</v>
          </cell>
          <cell r="I3363" t="str">
            <v>TT</v>
          </cell>
          <cell r="J3363">
            <v>36674.58</v>
          </cell>
          <cell r="K3363">
            <v>12608.11</v>
          </cell>
          <cell r="L3363">
            <v>0.16</v>
          </cell>
        </row>
        <row r="3364">
          <cell r="A3364" t="str">
            <v>O&amp;M</v>
          </cell>
          <cell r="B3364" t="str">
            <v>Dorant, David F</v>
          </cell>
          <cell r="C3364">
            <v>26250</v>
          </cell>
          <cell r="D3364" t="str">
            <v>26250</v>
          </cell>
          <cell r="E3364" t="str">
            <v>C3 - Employee and Labor Relations</v>
          </cell>
          <cell r="F3364" t="str">
            <v>Human Resources</v>
          </cell>
          <cell r="G3364" t="str">
            <v>Employee and Labor Relations</v>
          </cell>
          <cell r="H3364" t="str">
            <v>120</v>
          </cell>
          <cell r="I3364" t="str">
            <v>BT</v>
          </cell>
          <cell r="J3364">
            <v>499612.31</v>
          </cell>
          <cell r="K3364">
            <v>238448.72</v>
          </cell>
          <cell r="L3364">
            <v>3183.5</v>
          </cell>
        </row>
        <row r="3365">
          <cell r="A3365" t="str">
            <v>O&amp;M</v>
          </cell>
          <cell r="B3365" t="str">
            <v>Dorant, David F</v>
          </cell>
          <cell r="C3365">
            <v>26250</v>
          </cell>
          <cell r="D3365" t="str">
            <v>26250</v>
          </cell>
          <cell r="E3365" t="str">
            <v>C3 - Employee and Labor Relations</v>
          </cell>
          <cell r="F3365" t="str">
            <v>Human Resources</v>
          </cell>
          <cell r="G3365" t="str">
            <v>Employee and Labor Relations</v>
          </cell>
          <cell r="H3365" t="str">
            <v>120</v>
          </cell>
          <cell r="I3365" t="str">
            <v>IT</v>
          </cell>
          <cell r="J3365">
            <v>1250585.98</v>
          </cell>
          <cell r="K3365">
            <v>524996.39</v>
          </cell>
          <cell r="L3365">
            <v>117779.31</v>
          </cell>
        </row>
        <row r="3366">
          <cell r="A3366" t="str">
            <v>O&amp;M</v>
          </cell>
          <cell r="B3366" t="str">
            <v>Dorant, David F</v>
          </cell>
          <cell r="C3366">
            <v>26250</v>
          </cell>
          <cell r="D3366" t="str">
            <v>26250</v>
          </cell>
          <cell r="E3366" t="str">
            <v>C3 - Employee and Labor Relations</v>
          </cell>
          <cell r="F3366" t="str">
            <v>Human Resources</v>
          </cell>
          <cell r="G3366" t="str">
            <v>Employee and Labor Relations</v>
          </cell>
          <cell r="H3366" t="str">
            <v>120</v>
          </cell>
          <cell r="I3366" t="str">
            <v>LT</v>
          </cell>
          <cell r="J3366">
            <v>1191263.21</v>
          </cell>
          <cell r="K3366">
            <v>660200.68999999994</v>
          </cell>
          <cell r="L3366">
            <v>46664.68</v>
          </cell>
        </row>
        <row r="3367">
          <cell r="A3367" t="str">
            <v>O&amp;M</v>
          </cell>
          <cell r="B3367" t="str">
            <v>Dorant, David F</v>
          </cell>
          <cell r="C3367">
            <v>26250</v>
          </cell>
          <cell r="D3367" t="str">
            <v>26250</v>
          </cell>
          <cell r="E3367" t="str">
            <v>C3 - Employee and Labor Relations</v>
          </cell>
          <cell r="F3367" t="str">
            <v>Human Resources</v>
          </cell>
          <cell r="G3367" t="str">
            <v>Employee and Labor Relations</v>
          </cell>
          <cell r="H3367" t="str">
            <v>120</v>
          </cell>
          <cell r="I3367" t="str">
            <v>OT</v>
          </cell>
          <cell r="J3367">
            <v>142778.62</v>
          </cell>
          <cell r="K3367">
            <v>104433.71</v>
          </cell>
          <cell r="L3367">
            <v>20513.43</v>
          </cell>
        </row>
        <row r="3368">
          <cell r="A3368" t="str">
            <v>O&amp;M</v>
          </cell>
          <cell r="B3368" t="str">
            <v>Dorant, David F</v>
          </cell>
          <cell r="C3368">
            <v>26250</v>
          </cell>
          <cell r="D3368" t="str">
            <v>26250</v>
          </cell>
          <cell r="E3368" t="str">
            <v>C3 - Employee and Labor Relations</v>
          </cell>
          <cell r="F3368" t="str">
            <v>Human Resources</v>
          </cell>
          <cell r="G3368" t="str">
            <v>Employee and Labor Relations</v>
          </cell>
          <cell r="H3368" t="str">
            <v>120</v>
          </cell>
          <cell r="I3368" t="str">
            <v>TT</v>
          </cell>
          <cell r="J3368">
            <v>22866.9</v>
          </cell>
          <cell r="K3368">
            <v>14572.21</v>
          </cell>
          <cell r="L3368">
            <v>2368.27</v>
          </cell>
        </row>
        <row r="3369">
          <cell r="A3369" t="str">
            <v>O&amp;M</v>
          </cell>
          <cell r="B3369" t="str">
            <v>Manning, Timothy R</v>
          </cell>
          <cell r="C3369">
            <v>26255</v>
          </cell>
          <cell r="D3369" t="str">
            <v>26255</v>
          </cell>
          <cell r="E3369" t="str">
            <v>B2 - Human  Resources Senior Vice President</v>
          </cell>
          <cell r="F3369" t="str">
            <v>Human Resources</v>
          </cell>
          <cell r="G3369" t="str">
            <v>Human  Resources Senior Vice President</v>
          </cell>
          <cell r="H3369" t="str">
            <v>120</v>
          </cell>
          <cell r="I3369" t="str">
            <v>BT</v>
          </cell>
          <cell r="J3369">
            <v>69664.53</v>
          </cell>
          <cell r="K3369">
            <v>19635.150000000001</v>
          </cell>
        </row>
        <row r="3370">
          <cell r="A3370" t="str">
            <v>O&amp;M</v>
          </cell>
          <cell r="B3370" t="str">
            <v>Manning, Timothy R</v>
          </cell>
          <cell r="C3370">
            <v>26255</v>
          </cell>
          <cell r="D3370" t="str">
            <v>26255</v>
          </cell>
          <cell r="E3370" t="str">
            <v>B2 - Human  Resources Senior Vice President</v>
          </cell>
          <cell r="F3370" t="str">
            <v>Human Resources</v>
          </cell>
          <cell r="G3370" t="str">
            <v>Human  Resources Senior Vice President</v>
          </cell>
          <cell r="H3370" t="str">
            <v>120</v>
          </cell>
          <cell r="I3370" t="str">
            <v>IT</v>
          </cell>
          <cell r="J3370">
            <v>24292.47</v>
          </cell>
          <cell r="K3370">
            <v>6370.34</v>
          </cell>
          <cell r="M3370">
            <v>8846.27</v>
          </cell>
        </row>
        <row r="3371">
          <cell r="A3371" t="str">
            <v>O&amp;M</v>
          </cell>
          <cell r="B3371" t="str">
            <v>Manning, Timothy R</v>
          </cell>
          <cell r="C3371">
            <v>26255</v>
          </cell>
          <cell r="D3371" t="str">
            <v>26255</v>
          </cell>
          <cell r="E3371" t="str">
            <v>B2 - Human  Resources Senior Vice President</v>
          </cell>
          <cell r="F3371" t="str">
            <v>Human Resources</v>
          </cell>
          <cell r="G3371" t="str">
            <v>Human  Resources Senior Vice President</v>
          </cell>
          <cell r="H3371" t="str">
            <v>120</v>
          </cell>
          <cell r="I3371" t="str">
            <v>LT</v>
          </cell>
          <cell r="J3371">
            <v>741561.3</v>
          </cell>
          <cell r="K3371">
            <v>57802.09</v>
          </cell>
        </row>
        <row r="3372">
          <cell r="A3372" t="str">
            <v>O&amp;M</v>
          </cell>
          <cell r="B3372" t="str">
            <v>Manning, Timothy R</v>
          </cell>
          <cell r="C3372">
            <v>26255</v>
          </cell>
          <cell r="D3372" t="str">
            <v>26255</v>
          </cell>
          <cell r="E3372" t="str">
            <v>B2 - Human  Resources Senior Vice President</v>
          </cell>
          <cell r="F3372" t="str">
            <v>Human Resources</v>
          </cell>
          <cell r="G3372" t="str">
            <v>Human  Resources Senior Vice President</v>
          </cell>
          <cell r="H3372" t="str">
            <v>120</v>
          </cell>
          <cell r="I3372" t="str">
            <v>OT</v>
          </cell>
          <cell r="J3372">
            <v>13102.33</v>
          </cell>
          <cell r="K3372">
            <v>2608.1999999999998</v>
          </cell>
          <cell r="M3372">
            <v>15204.99</v>
          </cell>
        </row>
        <row r="3373">
          <cell r="A3373" t="str">
            <v>O&amp;M</v>
          </cell>
          <cell r="B3373" t="str">
            <v>Manning, Timothy R</v>
          </cell>
          <cell r="C3373">
            <v>26255</v>
          </cell>
          <cell r="D3373" t="str">
            <v>26255</v>
          </cell>
          <cell r="E3373" t="str">
            <v>B2 - Human  Resources Senior Vice President</v>
          </cell>
          <cell r="F3373" t="str">
            <v>Human Resources</v>
          </cell>
          <cell r="G3373" t="str">
            <v>Human  Resources Senior Vice President</v>
          </cell>
          <cell r="H3373" t="str">
            <v>120</v>
          </cell>
          <cell r="I3373" t="str">
            <v>TT</v>
          </cell>
          <cell r="J3373">
            <v>304.60000000000002</v>
          </cell>
        </row>
        <row r="3374">
          <cell r="A3374" t="str">
            <v>O&amp;M</v>
          </cell>
          <cell r="B3374" t="str">
            <v>Fleming, Michael F</v>
          </cell>
          <cell r="C3374">
            <v>26260</v>
          </cell>
          <cell r="D3374" t="str">
            <v>26260</v>
          </cell>
          <cell r="E3374" t="str">
            <v>Health Services</v>
          </cell>
          <cell r="F3374" t="str">
            <v>Human Resources</v>
          </cell>
          <cell r="G3374" t="str">
            <v>Health Services</v>
          </cell>
          <cell r="H3374" t="str">
            <v>120</v>
          </cell>
          <cell r="I3374" t="str">
            <v>BT</v>
          </cell>
          <cell r="J3374">
            <v>70047.509999999995</v>
          </cell>
          <cell r="K3374">
            <v>26061.26</v>
          </cell>
          <cell r="M3374">
            <v>-608.16</v>
          </cell>
        </row>
        <row r="3375">
          <cell r="A3375" t="str">
            <v>O&amp;M</v>
          </cell>
          <cell r="B3375" t="str">
            <v>Fleming, Michael F</v>
          </cell>
          <cell r="C3375">
            <v>26260</v>
          </cell>
          <cell r="D3375" t="str">
            <v>26260</v>
          </cell>
          <cell r="E3375" t="str">
            <v>Health Services</v>
          </cell>
          <cell r="F3375" t="str">
            <v>Human Resources</v>
          </cell>
          <cell r="G3375" t="str">
            <v>Health Services</v>
          </cell>
          <cell r="H3375" t="str">
            <v>120</v>
          </cell>
          <cell r="I3375" t="str">
            <v>IT</v>
          </cell>
          <cell r="J3375">
            <v>392659.84</v>
          </cell>
          <cell r="K3375">
            <v>225830.52</v>
          </cell>
          <cell r="L3375">
            <v>20463.259999999998</v>
          </cell>
          <cell r="M3375">
            <v>267.51</v>
          </cell>
        </row>
        <row r="3376">
          <cell r="A3376" t="str">
            <v>O&amp;M</v>
          </cell>
          <cell r="B3376" t="str">
            <v>Fleming, Michael F</v>
          </cell>
          <cell r="C3376">
            <v>26260</v>
          </cell>
          <cell r="D3376" t="str">
            <v>26260</v>
          </cell>
          <cell r="E3376" t="str">
            <v>Health Services</v>
          </cell>
          <cell r="F3376" t="str">
            <v>Human Resources</v>
          </cell>
          <cell r="G3376" t="str">
            <v>Health Services</v>
          </cell>
          <cell r="H3376" t="str">
            <v>120</v>
          </cell>
          <cell r="I3376" t="str">
            <v>LT</v>
          </cell>
          <cell r="J3376">
            <v>255421.78</v>
          </cell>
          <cell r="K3376">
            <v>74461.39</v>
          </cell>
        </row>
        <row r="3377">
          <cell r="A3377" t="str">
            <v>O&amp;M</v>
          </cell>
          <cell r="B3377" t="str">
            <v>Fleming, Michael F</v>
          </cell>
          <cell r="C3377">
            <v>26260</v>
          </cell>
          <cell r="D3377" t="str">
            <v>26260</v>
          </cell>
          <cell r="E3377" t="str">
            <v>Health Services</v>
          </cell>
          <cell r="F3377" t="str">
            <v>Human Resources</v>
          </cell>
          <cell r="G3377" t="str">
            <v>Health Services</v>
          </cell>
          <cell r="H3377" t="str">
            <v>120</v>
          </cell>
          <cell r="I3377" t="str">
            <v>MT</v>
          </cell>
          <cell r="L3377">
            <v>42.78</v>
          </cell>
        </row>
        <row r="3378">
          <cell r="A3378" t="str">
            <v>O&amp;M</v>
          </cell>
          <cell r="B3378" t="str">
            <v>Fleming, Michael F</v>
          </cell>
          <cell r="C3378">
            <v>26260</v>
          </cell>
          <cell r="D3378" t="str">
            <v>26260</v>
          </cell>
          <cell r="E3378" t="str">
            <v>Health Services</v>
          </cell>
          <cell r="F3378" t="str">
            <v>Human Resources</v>
          </cell>
          <cell r="G3378" t="str">
            <v>Health Services</v>
          </cell>
          <cell r="H3378" t="str">
            <v>120</v>
          </cell>
          <cell r="I3378" t="str">
            <v>OT</v>
          </cell>
          <cell r="J3378">
            <v>2747.59</v>
          </cell>
          <cell r="K3378">
            <v>60375.97</v>
          </cell>
          <cell r="L3378">
            <v>17676.03</v>
          </cell>
          <cell r="M3378">
            <v>238936.17</v>
          </cell>
        </row>
        <row r="3379">
          <cell r="A3379" t="str">
            <v>O&amp;M</v>
          </cell>
          <cell r="B3379" t="str">
            <v>Fleming, Michael F</v>
          </cell>
          <cell r="C3379">
            <v>26260</v>
          </cell>
          <cell r="D3379" t="str">
            <v>26260</v>
          </cell>
          <cell r="E3379" t="str">
            <v>Health Services</v>
          </cell>
          <cell r="F3379" t="str">
            <v>Human Resources</v>
          </cell>
          <cell r="G3379" t="str">
            <v>Health Services</v>
          </cell>
          <cell r="H3379" t="str">
            <v>120</v>
          </cell>
          <cell r="I3379" t="str">
            <v>TT</v>
          </cell>
          <cell r="J3379">
            <v>4284.8</v>
          </cell>
          <cell r="K3379">
            <v>1325.93</v>
          </cell>
          <cell r="M3379">
            <v>331336.3</v>
          </cell>
        </row>
        <row r="3380">
          <cell r="A3380" t="str">
            <v>O&amp;M</v>
          </cell>
          <cell r="B3380" t="str">
            <v>Carmody,Chris</v>
          </cell>
          <cell r="C3380">
            <v>26265</v>
          </cell>
          <cell r="D3380" t="str">
            <v>26265</v>
          </cell>
          <cell r="E3380" t="str">
            <v>Tech Training</v>
          </cell>
          <cell r="F3380" t="str">
            <v>Human Resources</v>
          </cell>
          <cell r="G3380" t="str">
            <v>Tech Training</v>
          </cell>
          <cell r="H3380" t="str">
            <v>120</v>
          </cell>
          <cell r="I3380" t="str">
            <v>IT</v>
          </cell>
          <cell r="L3380">
            <v>167263.17000000001</v>
          </cell>
        </row>
        <row r="3381">
          <cell r="A3381" t="str">
            <v>O&amp;M</v>
          </cell>
          <cell r="B3381" t="str">
            <v>Carmody,Chris</v>
          </cell>
          <cell r="C3381">
            <v>26265</v>
          </cell>
          <cell r="D3381" t="str">
            <v>26265</v>
          </cell>
          <cell r="E3381" t="str">
            <v>Tech Training</v>
          </cell>
          <cell r="F3381" t="str">
            <v>Human Resources</v>
          </cell>
          <cell r="G3381" t="str">
            <v>Tech Training</v>
          </cell>
          <cell r="H3381" t="str">
            <v>120</v>
          </cell>
          <cell r="I3381" t="str">
            <v>MT</v>
          </cell>
          <cell r="L3381">
            <v>1672.74</v>
          </cell>
        </row>
        <row r="3382">
          <cell r="A3382" t="str">
            <v>O&amp;M</v>
          </cell>
          <cell r="B3382" t="str">
            <v>Carmody,Chris</v>
          </cell>
          <cell r="C3382">
            <v>26265</v>
          </cell>
          <cell r="D3382" t="str">
            <v>26265</v>
          </cell>
          <cell r="E3382" t="str">
            <v>Tech Training</v>
          </cell>
          <cell r="F3382" t="str">
            <v>Human Resources</v>
          </cell>
          <cell r="G3382" t="str">
            <v>Tech Training</v>
          </cell>
          <cell r="H3382" t="str">
            <v>120</v>
          </cell>
          <cell r="I3382" t="str">
            <v>OT</v>
          </cell>
          <cell r="M3382">
            <v>17487.78</v>
          </cell>
        </row>
        <row r="3383">
          <cell r="A3383" t="str">
            <v>O&amp;M</v>
          </cell>
          <cell r="B3383" t="str">
            <v>Carmody,Chris</v>
          </cell>
          <cell r="C3383">
            <v>26270</v>
          </cell>
          <cell r="D3383" t="str">
            <v>26270</v>
          </cell>
          <cell r="E3383" t="str">
            <v>System Training</v>
          </cell>
          <cell r="F3383" t="str">
            <v>Human Resources</v>
          </cell>
          <cell r="G3383" t="str">
            <v>System Training</v>
          </cell>
          <cell r="H3383" t="str">
            <v>120</v>
          </cell>
          <cell r="I3383" t="str">
            <v>IT</v>
          </cell>
          <cell r="L3383">
            <v>195.63</v>
          </cell>
          <cell r="M3383">
            <v>0</v>
          </cell>
        </row>
        <row r="3384">
          <cell r="A3384" t="str">
            <v>O&amp;M</v>
          </cell>
          <cell r="B3384" t="str">
            <v>Carmody,Chris</v>
          </cell>
          <cell r="C3384">
            <v>26270</v>
          </cell>
          <cell r="D3384" t="str">
            <v>26270</v>
          </cell>
          <cell r="E3384" t="str">
            <v>System Training</v>
          </cell>
          <cell r="F3384" t="str">
            <v>Human Resources</v>
          </cell>
          <cell r="G3384" t="str">
            <v>System Training</v>
          </cell>
          <cell r="H3384" t="str">
            <v>120</v>
          </cell>
          <cell r="I3384" t="str">
            <v>OT</v>
          </cell>
          <cell r="L3384">
            <v>13709.56</v>
          </cell>
          <cell r="M3384">
            <v>39368.94</v>
          </cell>
        </row>
        <row r="3385">
          <cell r="A3385" t="str">
            <v>O&amp;M</v>
          </cell>
          <cell r="B3385" t="str">
            <v>May, Thomas J</v>
          </cell>
          <cell r="C3385">
            <v>26300</v>
          </cell>
          <cell r="D3385" t="str">
            <v>26300</v>
          </cell>
          <cell r="E3385" t="str">
            <v>A0 - Chairman/Chief Executive Officer</v>
          </cell>
          <cell r="F3385" t="str">
            <v>CEO</v>
          </cell>
          <cell r="G3385" t="str">
            <v>Chairman/Chief Executive Officer</v>
          </cell>
          <cell r="H3385" t="str">
            <v>120</v>
          </cell>
          <cell r="I3385" t="str">
            <v>BT</v>
          </cell>
          <cell r="J3385">
            <v>246594.84</v>
          </cell>
          <cell r="K3385">
            <v>130403.6</v>
          </cell>
          <cell r="L3385">
            <v>12052.28</v>
          </cell>
          <cell r="M3385">
            <v>-13228.46</v>
          </cell>
        </row>
        <row r="3386">
          <cell r="A3386" t="str">
            <v>O&amp;M</v>
          </cell>
          <cell r="B3386" t="str">
            <v>May, Thomas J</v>
          </cell>
          <cell r="C3386">
            <v>26300</v>
          </cell>
          <cell r="D3386" t="str">
            <v>26300</v>
          </cell>
          <cell r="E3386" t="str">
            <v>A0 - Chairman/Chief Executive Officer</v>
          </cell>
          <cell r="F3386" t="str">
            <v>CEO</v>
          </cell>
          <cell r="G3386" t="str">
            <v>Chairman/Chief Executive Officer</v>
          </cell>
          <cell r="H3386" t="str">
            <v>120</v>
          </cell>
          <cell r="I3386" t="str">
            <v>IT</v>
          </cell>
          <cell r="J3386">
            <v>394745.28</v>
          </cell>
          <cell r="K3386">
            <v>112066.67</v>
          </cell>
          <cell r="L3386">
            <v>39470.85</v>
          </cell>
        </row>
        <row r="3387">
          <cell r="A3387" t="str">
            <v>O&amp;M</v>
          </cell>
          <cell r="B3387" t="str">
            <v>May, Thomas J</v>
          </cell>
          <cell r="C3387">
            <v>26300</v>
          </cell>
          <cell r="D3387" t="str">
            <v>26300</v>
          </cell>
          <cell r="E3387" t="str">
            <v>A0 - Chairman/Chief Executive Officer</v>
          </cell>
          <cell r="F3387" t="str">
            <v>CEO</v>
          </cell>
          <cell r="G3387" t="str">
            <v>Chairman/Chief Executive Officer</v>
          </cell>
          <cell r="H3387" t="str">
            <v>120</v>
          </cell>
          <cell r="I3387" t="str">
            <v>LT</v>
          </cell>
          <cell r="J3387">
            <v>1753718.52</v>
          </cell>
          <cell r="K3387">
            <v>417279.7</v>
          </cell>
          <cell r="L3387">
            <v>33783.800000000003</v>
          </cell>
        </row>
        <row r="3388">
          <cell r="A3388" t="str">
            <v>O&amp;M</v>
          </cell>
          <cell r="B3388" t="str">
            <v>May, Thomas J</v>
          </cell>
          <cell r="C3388">
            <v>26300</v>
          </cell>
          <cell r="D3388" t="str">
            <v>26300</v>
          </cell>
          <cell r="E3388" t="str">
            <v>A0 - Chairman/Chief Executive Officer</v>
          </cell>
          <cell r="F3388" t="str">
            <v>CEO</v>
          </cell>
          <cell r="G3388" t="str">
            <v>Chairman/Chief Executive Officer</v>
          </cell>
          <cell r="H3388" t="str">
            <v>120</v>
          </cell>
          <cell r="I3388" t="str">
            <v>OT</v>
          </cell>
          <cell r="J3388">
            <v>-289601.71999999997</v>
          </cell>
          <cell r="K3388">
            <v>17544.75</v>
          </cell>
          <cell r="L3388">
            <v>4857.26</v>
          </cell>
        </row>
        <row r="3389">
          <cell r="A3389" t="str">
            <v>O&amp;M</v>
          </cell>
          <cell r="B3389" t="str">
            <v>May, Thomas J</v>
          </cell>
          <cell r="C3389">
            <v>26300</v>
          </cell>
          <cell r="D3389" t="str">
            <v>26300</v>
          </cell>
          <cell r="E3389" t="str">
            <v>A0 - Chairman/Chief Executive Officer</v>
          </cell>
          <cell r="F3389" t="str">
            <v>CEO</v>
          </cell>
          <cell r="G3389" t="str">
            <v>Chairman/Chief Executive Officer</v>
          </cell>
          <cell r="H3389" t="str">
            <v>120</v>
          </cell>
          <cell r="I3389" t="str">
            <v>TT</v>
          </cell>
          <cell r="J3389">
            <v>8870.23</v>
          </cell>
          <cell r="K3389">
            <v>5639.68</v>
          </cell>
        </row>
        <row r="3390">
          <cell r="A3390" t="str">
            <v>O&amp;M</v>
          </cell>
          <cell r="C3390">
            <v>26305</v>
          </cell>
          <cell r="D3390" t="str">
            <v>26305</v>
          </cell>
          <cell r="E3390" t="str">
            <v>President/Chief Operating Officer</v>
          </cell>
          <cell r="H3390" t="str">
            <v>120</v>
          </cell>
          <cell r="I3390" t="str">
            <v>IT</v>
          </cell>
          <cell r="J3390">
            <v>1126.56</v>
          </cell>
          <cell r="K3390">
            <v>54356.46</v>
          </cell>
          <cell r="L3390">
            <v>27703.82</v>
          </cell>
          <cell r="M3390">
            <v>-0.27</v>
          </cell>
        </row>
        <row r="3391">
          <cell r="A3391" t="str">
            <v>O&amp;M</v>
          </cell>
          <cell r="C3391">
            <v>26305</v>
          </cell>
          <cell r="D3391" t="str">
            <v>26305</v>
          </cell>
          <cell r="E3391" t="str">
            <v>President/Chief Operating Officer</v>
          </cell>
          <cell r="H3391" t="str">
            <v>120</v>
          </cell>
          <cell r="I3391" t="str">
            <v>OT</v>
          </cell>
          <cell r="J3391">
            <v>15065.2</v>
          </cell>
          <cell r="K3391">
            <v>3618.54</v>
          </cell>
          <cell r="L3391">
            <v>-256.87</v>
          </cell>
          <cell r="M3391">
            <v>2348.9499999999998</v>
          </cell>
        </row>
        <row r="3392">
          <cell r="A3392" t="str">
            <v>O&amp;M</v>
          </cell>
          <cell r="C3392">
            <v>29000</v>
          </cell>
          <cell r="D3392" t="str">
            <v>29000</v>
          </cell>
          <cell r="E3392" t="str">
            <v>BEC Energy</v>
          </cell>
          <cell r="H3392" t="str">
            <v>120</v>
          </cell>
          <cell r="I3392" t="str">
            <v>BT</v>
          </cell>
          <cell r="J3392">
            <v>1930.81</v>
          </cell>
          <cell r="M3392">
            <v>-1384.12</v>
          </cell>
        </row>
        <row r="3393">
          <cell r="A3393" t="str">
            <v>O&amp;M</v>
          </cell>
          <cell r="C3393">
            <v>29000</v>
          </cell>
          <cell r="D3393" t="str">
            <v>29000</v>
          </cell>
          <cell r="E3393" t="str">
            <v>BEC Energy</v>
          </cell>
          <cell r="H3393" t="str">
            <v>120</v>
          </cell>
          <cell r="I3393" t="str">
            <v>LT</v>
          </cell>
          <cell r="J3393">
            <v>5238.5600000000004</v>
          </cell>
          <cell r="M3393">
            <v>6056.8</v>
          </cell>
        </row>
        <row r="3394">
          <cell r="A3394" t="str">
            <v>O&amp;M</v>
          </cell>
          <cell r="B3394" t="str">
            <v>Anastasia, Donald</v>
          </cell>
          <cell r="C3394">
            <v>32035</v>
          </cell>
          <cell r="D3394" t="str">
            <v>32035</v>
          </cell>
          <cell r="E3394" t="str">
            <v>Facilities Management</v>
          </cell>
          <cell r="F3394" t="str">
            <v>CFO</v>
          </cell>
          <cell r="G3394" t="str">
            <v>Records Management</v>
          </cell>
          <cell r="H3394" t="str">
            <v>120</v>
          </cell>
          <cell r="I3394" t="str">
            <v>BT</v>
          </cell>
          <cell r="K3394">
            <v>1009.7</v>
          </cell>
          <cell r="M3394">
            <v>-107.2</v>
          </cell>
        </row>
        <row r="3395">
          <cell r="A3395" t="str">
            <v>O&amp;M</v>
          </cell>
          <cell r="B3395" t="str">
            <v>Anastasia, Donald</v>
          </cell>
          <cell r="C3395">
            <v>32035</v>
          </cell>
          <cell r="D3395" t="str">
            <v>32035</v>
          </cell>
          <cell r="E3395" t="str">
            <v>Facilities Management</v>
          </cell>
          <cell r="F3395" t="str">
            <v>CFO</v>
          </cell>
          <cell r="G3395" t="str">
            <v>Records Management</v>
          </cell>
          <cell r="H3395" t="str">
            <v>120</v>
          </cell>
          <cell r="I3395" t="str">
            <v>IT</v>
          </cell>
          <cell r="K3395">
            <v>6631.16</v>
          </cell>
          <cell r="M3395">
            <v>0</v>
          </cell>
        </row>
        <row r="3396">
          <cell r="A3396" t="str">
            <v>O&amp;M</v>
          </cell>
          <cell r="B3396" t="str">
            <v>Anastasia, Donald</v>
          </cell>
          <cell r="C3396">
            <v>32035</v>
          </cell>
          <cell r="D3396" t="str">
            <v>32035</v>
          </cell>
          <cell r="E3396" t="str">
            <v>Records Management</v>
          </cell>
          <cell r="F3396" t="str">
            <v>CFO</v>
          </cell>
          <cell r="G3396" t="str">
            <v>Records Management</v>
          </cell>
          <cell r="H3396" t="str">
            <v>120</v>
          </cell>
          <cell r="I3396" t="str">
            <v>IT</v>
          </cell>
          <cell r="L3396">
            <v>0</v>
          </cell>
        </row>
        <row r="3397">
          <cell r="A3397" t="str">
            <v>O&amp;M</v>
          </cell>
          <cell r="B3397" t="str">
            <v>Anastasia, Donald</v>
          </cell>
          <cell r="C3397">
            <v>32035</v>
          </cell>
          <cell r="D3397" t="str">
            <v>32035</v>
          </cell>
          <cell r="E3397" t="str">
            <v>Facilities Management</v>
          </cell>
          <cell r="F3397" t="str">
            <v>CFO</v>
          </cell>
          <cell r="G3397" t="str">
            <v>Records Management</v>
          </cell>
          <cell r="H3397" t="str">
            <v>120</v>
          </cell>
          <cell r="I3397" t="str">
            <v>LT</v>
          </cell>
          <cell r="K3397">
            <v>2884.8</v>
          </cell>
        </row>
        <row r="3398">
          <cell r="A3398" t="str">
            <v>O&amp;M</v>
          </cell>
          <cell r="B3398" t="str">
            <v>Anastasia, Donald</v>
          </cell>
          <cell r="C3398">
            <v>32035</v>
          </cell>
          <cell r="D3398" t="str">
            <v>32035</v>
          </cell>
          <cell r="E3398" t="str">
            <v>Facilities Management</v>
          </cell>
          <cell r="F3398" t="str">
            <v>CFO</v>
          </cell>
          <cell r="G3398" t="str">
            <v>Records Management</v>
          </cell>
          <cell r="H3398" t="str">
            <v>120</v>
          </cell>
          <cell r="I3398" t="str">
            <v>OT</v>
          </cell>
          <cell r="K3398">
            <v>761.01</v>
          </cell>
          <cell r="M3398">
            <v>141503.10999999999</v>
          </cell>
        </row>
        <row r="3399">
          <cell r="A3399" t="str">
            <v>O&amp;M</v>
          </cell>
          <cell r="B3399" t="str">
            <v>Anastasia, Donald</v>
          </cell>
          <cell r="C3399">
            <v>32035</v>
          </cell>
          <cell r="D3399" t="str">
            <v>32035</v>
          </cell>
          <cell r="E3399" t="str">
            <v>Records Management</v>
          </cell>
          <cell r="F3399" t="str">
            <v>CFO</v>
          </cell>
          <cell r="G3399" t="str">
            <v>Records Management</v>
          </cell>
          <cell r="H3399" t="str">
            <v>120</v>
          </cell>
          <cell r="I3399" t="str">
            <v>OT</v>
          </cell>
          <cell r="L3399">
            <v>0</v>
          </cell>
          <cell r="M3399">
            <v>-2368.83</v>
          </cell>
        </row>
        <row r="3400">
          <cell r="A3400" t="str">
            <v>CAP</v>
          </cell>
          <cell r="B3400" t="str">
            <v>Ibrahim,Samy H</v>
          </cell>
          <cell r="C3400">
            <v>34000</v>
          </cell>
          <cell r="D3400" t="str">
            <v>34000</v>
          </cell>
          <cell r="E3400" t="str">
            <v>Gas Operations - Executive</v>
          </cell>
          <cell r="F3400" t="str">
            <v>Gas Operations</v>
          </cell>
          <cell r="G3400" t="str">
            <v>Gas Operations - Executive</v>
          </cell>
          <cell r="H3400" t="str">
            <v>120</v>
          </cell>
          <cell r="I3400" t="str">
            <v>CI</v>
          </cell>
          <cell r="K3400">
            <v>5000</v>
          </cell>
        </row>
        <row r="3401">
          <cell r="A3401" t="str">
            <v>CAP</v>
          </cell>
          <cell r="B3401" t="str">
            <v>Pfister,Jonathan R</v>
          </cell>
          <cell r="C3401">
            <v>34105</v>
          </cell>
          <cell r="D3401" t="str">
            <v>34105</v>
          </cell>
          <cell r="E3401" t="str">
            <v>Gas Supply System Control</v>
          </cell>
          <cell r="F3401" t="str">
            <v>Gas Operations</v>
          </cell>
          <cell r="G3401" t="str">
            <v>Gas Supply System Control</v>
          </cell>
          <cell r="H3401" t="str">
            <v>120</v>
          </cell>
          <cell r="I3401" t="str">
            <v>CI</v>
          </cell>
          <cell r="L3401">
            <v>1823.75</v>
          </cell>
        </row>
        <row r="3402">
          <cell r="A3402" t="str">
            <v>O&amp;M</v>
          </cell>
          <cell r="B3402" t="str">
            <v>Pfister,Jonathan R</v>
          </cell>
          <cell r="C3402">
            <v>34105</v>
          </cell>
          <cell r="D3402" t="str">
            <v>34105</v>
          </cell>
          <cell r="E3402" t="str">
            <v>Gas Supply System Control</v>
          </cell>
          <cell r="F3402" t="str">
            <v>Gas Operations</v>
          </cell>
          <cell r="G3402" t="str">
            <v>Gas Supply System Control</v>
          </cell>
          <cell r="H3402" t="str">
            <v>120</v>
          </cell>
          <cell r="I3402" t="str">
            <v>IT</v>
          </cell>
          <cell r="J3402">
            <v>0</v>
          </cell>
        </row>
        <row r="3403">
          <cell r="A3403" t="str">
            <v>O&amp;M</v>
          </cell>
          <cell r="B3403" t="str">
            <v>Hart,Thomas L</v>
          </cell>
          <cell r="C3403">
            <v>34205</v>
          </cell>
          <cell r="D3403" t="str">
            <v>34205</v>
          </cell>
          <cell r="E3403" t="str">
            <v>Business Management</v>
          </cell>
          <cell r="F3403" t="str">
            <v>Gas Operations</v>
          </cell>
          <cell r="G3403" t="str">
            <v>Gas Engineering</v>
          </cell>
          <cell r="H3403" t="str">
            <v>120</v>
          </cell>
          <cell r="I3403" t="str">
            <v>BT</v>
          </cell>
          <cell r="J3403">
            <v>16709</v>
          </cell>
          <cell r="K3403">
            <v>38689.300000000003</v>
          </cell>
          <cell r="M3403">
            <v>-697.03</v>
          </cell>
        </row>
        <row r="3404">
          <cell r="A3404" t="str">
            <v>O&amp;M</v>
          </cell>
          <cell r="B3404" t="str">
            <v>Ibrahim,Samy H</v>
          </cell>
          <cell r="C3404">
            <v>34205</v>
          </cell>
          <cell r="D3404" t="str">
            <v>34205</v>
          </cell>
          <cell r="E3404" t="str">
            <v>Business Management</v>
          </cell>
          <cell r="F3404" t="str">
            <v>Gas Operations</v>
          </cell>
          <cell r="G3404" t="str">
            <v>Business Planning</v>
          </cell>
          <cell r="H3404" t="str">
            <v>120</v>
          </cell>
          <cell r="I3404" t="str">
            <v>BT</v>
          </cell>
          <cell r="J3404">
            <v>16709</v>
          </cell>
          <cell r="K3404">
            <v>38689.300000000003</v>
          </cell>
        </row>
        <row r="3405">
          <cell r="A3405" t="str">
            <v>O&amp;M</v>
          </cell>
          <cell r="B3405" t="str">
            <v>Hart,Thomas L</v>
          </cell>
          <cell r="C3405">
            <v>34205</v>
          </cell>
          <cell r="D3405" t="str">
            <v>34205</v>
          </cell>
          <cell r="E3405" t="str">
            <v>Business Management</v>
          </cell>
          <cell r="F3405" t="str">
            <v>Gas Operations</v>
          </cell>
          <cell r="G3405" t="str">
            <v>Gas Engineering</v>
          </cell>
          <cell r="H3405" t="str">
            <v>120</v>
          </cell>
          <cell r="I3405" t="str">
            <v>IT</v>
          </cell>
          <cell r="J3405">
            <v>0</v>
          </cell>
        </row>
        <row r="3406">
          <cell r="A3406" t="str">
            <v>O&amp;M</v>
          </cell>
          <cell r="B3406" t="str">
            <v>Ibrahim,Samy H</v>
          </cell>
          <cell r="C3406">
            <v>34205</v>
          </cell>
          <cell r="D3406" t="str">
            <v>34205</v>
          </cell>
          <cell r="E3406" t="str">
            <v>Business Management</v>
          </cell>
          <cell r="F3406" t="str">
            <v>Gas Operations</v>
          </cell>
          <cell r="G3406" t="str">
            <v>Business Planning</v>
          </cell>
          <cell r="H3406" t="str">
            <v>120</v>
          </cell>
          <cell r="I3406" t="str">
            <v>IT</v>
          </cell>
          <cell r="J3406">
            <v>0</v>
          </cell>
        </row>
        <row r="3407">
          <cell r="A3407" t="str">
            <v>O&amp;M</v>
          </cell>
          <cell r="B3407" t="str">
            <v>Hart,Thomas L</v>
          </cell>
          <cell r="C3407">
            <v>34205</v>
          </cell>
          <cell r="D3407" t="str">
            <v>34205</v>
          </cell>
          <cell r="E3407" t="str">
            <v>Business Management</v>
          </cell>
          <cell r="F3407" t="str">
            <v>Gas Operations</v>
          </cell>
          <cell r="G3407" t="str">
            <v>Gas Engineering</v>
          </cell>
          <cell r="H3407" t="str">
            <v>120</v>
          </cell>
          <cell r="I3407" t="str">
            <v>LT</v>
          </cell>
          <cell r="J3407">
            <v>1035.42</v>
          </cell>
          <cell r="K3407">
            <v>345.14</v>
          </cell>
        </row>
        <row r="3408">
          <cell r="A3408" t="str">
            <v>O&amp;M</v>
          </cell>
          <cell r="B3408" t="str">
            <v>Ibrahim,Samy H</v>
          </cell>
          <cell r="C3408">
            <v>34205</v>
          </cell>
          <cell r="D3408" t="str">
            <v>34205</v>
          </cell>
          <cell r="E3408" t="str">
            <v>Business Management</v>
          </cell>
          <cell r="F3408" t="str">
            <v>Gas Operations</v>
          </cell>
          <cell r="G3408" t="str">
            <v>Business Planning</v>
          </cell>
          <cell r="H3408" t="str">
            <v>120</v>
          </cell>
          <cell r="I3408" t="str">
            <v>LT</v>
          </cell>
          <cell r="J3408">
            <v>1035.42</v>
          </cell>
          <cell r="K3408">
            <v>345.14</v>
          </cell>
          <cell r="M3408">
            <v>9613.69</v>
          </cell>
        </row>
        <row r="3409">
          <cell r="A3409" t="str">
            <v>O&amp;M</v>
          </cell>
          <cell r="B3409" t="str">
            <v>Hart,Thomas L</v>
          </cell>
          <cell r="C3409">
            <v>34210</v>
          </cell>
          <cell r="D3409" t="str">
            <v>34210</v>
          </cell>
          <cell r="E3409" t="str">
            <v>Mechanical Engineering</v>
          </cell>
          <cell r="F3409" t="str">
            <v>Gas Operations</v>
          </cell>
          <cell r="G3409" t="str">
            <v>Gas Engineering</v>
          </cell>
          <cell r="H3409" t="str">
            <v>120</v>
          </cell>
          <cell r="I3409" t="str">
            <v>BT</v>
          </cell>
          <cell r="K3409">
            <v>6837.8</v>
          </cell>
        </row>
        <row r="3410">
          <cell r="A3410" t="str">
            <v>CAP</v>
          </cell>
          <cell r="B3410" t="str">
            <v>Hart,Thomas L</v>
          </cell>
          <cell r="C3410">
            <v>34210</v>
          </cell>
          <cell r="D3410" t="str">
            <v>34210</v>
          </cell>
          <cell r="E3410" t="str">
            <v>Mechanical Engineering</v>
          </cell>
          <cell r="F3410" t="str">
            <v>Gas Operations</v>
          </cell>
          <cell r="G3410" t="str">
            <v>Gas Engineering</v>
          </cell>
          <cell r="H3410" t="str">
            <v>120</v>
          </cell>
          <cell r="I3410" t="str">
            <v>CB</v>
          </cell>
          <cell r="K3410">
            <v>29645.73</v>
          </cell>
        </row>
        <row r="3411">
          <cell r="A3411" t="str">
            <v>CAP</v>
          </cell>
          <cell r="B3411" t="str">
            <v>Hart,Thomas L</v>
          </cell>
          <cell r="C3411">
            <v>34210</v>
          </cell>
          <cell r="D3411" t="str">
            <v>34210</v>
          </cell>
          <cell r="E3411" t="str">
            <v>Mechanical Engineering</v>
          </cell>
          <cell r="F3411" t="str">
            <v>Gas Operations</v>
          </cell>
          <cell r="G3411" t="str">
            <v>Gas Engineering</v>
          </cell>
          <cell r="H3411" t="str">
            <v>120</v>
          </cell>
          <cell r="I3411" t="str">
            <v>CL</v>
          </cell>
          <cell r="K3411">
            <v>67377.33</v>
          </cell>
        </row>
        <row r="3412">
          <cell r="A3412" t="str">
            <v>O&amp;M</v>
          </cell>
          <cell r="B3412" t="str">
            <v>Bean III,Donald K</v>
          </cell>
          <cell r="C3412">
            <v>34215</v>
          </cell>
          <cell r="D3412" t="str">
            <v>34215</v>
          </cell>
          <cell r="E3412" t="str">
            <v>Technical Services</v>
          </cell>
          <cell r="F3412" t="str">
            <v>Gas Operations</v>
          </cell>
          <cell r="G3412" t="str">
            <v>Distribution Services</v>
          </cell>
          <cell r="H3412" t="str">
            <v>120</v>
          </cell>
          <cell r="I3412" t="str">
            <v>IT</v>
          </cell>
          <cell r="J3412">
            <v>0</v>
          </cell>
        </row>
        <row r="3413">
          <cell r="A3413" t="str">
            <v>O&amp;M</v>
          </cell>
          <cell r="B3413" t="str">
            <v>Bean III,Donald K</v>
          </cell>
          <cell r="C3413">
            <v>34215</v>
          </cell>
          <cell r="D3413" t="str">
            <v>34215</v>
          </cell>
          <cell r="E3413" t="str">
            <v>Technical Services</v>
          </cell>
          <cell r="F3413" t="str">
            <v>Gas Operations</v>
          </cell>
          <cell r="G3413" t="str">
            <v>Distribution Services</v>
          </cell>
          <cell r="H3413" t="str">
            <v>120</v>
          </cell>
          <cell r="I3413" t="str">
            <v>OT</v>
          </cell>
          <cell r="J3413">
            <v>0</v>
          </cell>
          <cell r="M3413">
            <v>-6784.08</v>
          </cell>
        </row>
        <row r="3414">
          <cell r="A3414" t="str">
            <v>CAP</v>
          </cell>
          <cell r="B3414" t="str">
            <v>Bean III,Donald K</v>
          </cell>
          <cell r="C3414">
            <v>34305</v>
          </cell>
          <cell r="D3414" t="str">
            <v>34305</v>
          </cell>
          <cell r="E3414" t="str">
            <v>Distribution Worcester</v>
          </cell>
          <cell r="F3414" t="str">
            <v>Gas Operations</v>
          </cell>
          <cell r="G3414" t="str">
            <v>Distribution Worcester</v>
          </cell>
          <cell r="H3414" t="str">
            <v>120</v>
          </cell>
          <cell r="I3414" t="str">
            <v>CI</v>
          </cell>
          <cell r="L3414">
            <v>0</v>
          </cell>
        </row>
        <row r="3415">
          <cell r="A3415" t="str">
            <v>CAP</v>
          </cell>
          <cell r="B3415" t="str">
            <v>Bean III,Donald K</v>
          </cell>
          <cell r="C3415">
            <v>34310</v>
          </cell>
          <cell r="D3415" t="str">
            <v>34310</v>
          </cell>
          <cell r="E3415" t="str">
            <v>Distribution Southboro</v>
          </cell>
          <cell r="F3415" t="str">
            <v>Gas Operations</v>
          </cell>
          <cell r="G3415" t="str">
            <v>Distribution Southboro</v>
          </cell>
          <cell r="H3415" t="str">
            <v>120</v>
          </cell>
          <cell r="I3415" t="str">
            <v>CI</v>
          </cell>
          <cell r="L3415">
            <v>529.20000000000005</v>
          </cell>
        </row>
        <row r="3416">
          <cell r="A3416" t="str">
            <v>O&amp;M</v>
          </cell>
          <cell r="B3416" t="str">
            <v>Bean III,Donald K</v>
          </cell>
          <cell r="C3416">
            <v>34310</v>
          </cell>
          <cell r="D3416" t="str">
            <v>34310</v>
          </cell>
          <cell r="E3416" t="str">
            <v>Distribution Southboro</v>
          </cell>
          <cell r="F3416" t="str">
            <v>Gas Operations</v>
          </cell>
          <cell r="G3416" t="str">
            <v>Distribution Southboro</v>
          </cell>
          <cell r="H3416" t="str">
            <v>120</v>
          </cell>
          <cell r="I3416" t="str">
            <v>IT</v>
          </cell>
          <cell r="J3416">
            <v>0</v>
          </cell>
        </row>
        <row r="3417">
          <cell r="A3417" t="str">
            <v>O&amp;M</v>
          </cell>
          <cell r="B3417" t="str">
            <v>Bean III,Donald K</v>
          </cell>
          <cell r="C3417">
            <v>34310</v>
          </cell>
          <cell r="D3417" t="str">
            <v>34310</v>
          </cell>
          <cell r="E3417" t="str">
            <v>Distribution Southboro</v>
          </cell>
          <cell r="F3417" t="str">
            <v>Gas Operations</v>
          </cell>
          <cell r="G3417" t="str">
            <v>Distribution Southboro</v>
          </cell>
          <cell r="H3417" t="str">
            <v>120</v>
          </cell>
          <cell r="I3417" t="str">
            <v>OT</v>
          </cell>
          <cell r="J3417">
            <v>0</v>
          </cell>
          <cell r="M3417">
            <v>-5040.24</v>
          </cell>
        </row>
        <row r="3418">
          <cell r="A3418" t="str">
            <v>CAP</v>
          </cell>
          <cell r="B3418" t="str">
            <v>Bean III,Donald K</v>
          </cell>
          <cell r="C3418">
            <v>34315</v>
          </cell>
          <cell r="D3418" t="str">
            <v>34315</v>
          </cell>
          <cell r="E3418" t="str">
            <v>Distribution Somerville</v>
          </cell>
          <cell r="F3418" t="str">
            <v>Gas Operations</v>
          </cell>
          <cell r="G3418" t="str">
            <v>Distribution Somerville</v>
          </cell>
          <cell r="H3418" t="str">
            <v>120</v>
          </cell>
          <cell r="I3418" t="str">
            <v>CI</v>
          </cell>
          <cell r="L3418">
            <v>-915.58</v>
          </cell>
        </row>
        <row r="3419">
          <cell r="A3419" t="str">
            <v>CAP</v>
          </cell>
          <cell r="B3419" t="str">
            <v>Bean III,Donald K</v>
          </cell>
          <cell r="C3419">
            <v>34320</v>
          </cell>
          <cell r="D3419" t="str">
            <v>34320</v>
          </cell>
          <cell r="E3419" t="str">
            <v>Distribution Dedham</v>
          </cell>
          <cell r="F3419" t="str">
            <v>Gas Operations</v>
          </cell>
          <cell r="G3419" t="str">
            <v>Distribution Dedham</v>
          </cell>
          <cell r="H3419" t="str">
            <v>120</v>
          </cell>
          <cell r="I3419" t="str">
            <v>CI</v>
          </cell>
          <cell r="L3419">
            <v>0</v>
          </cell>
        </row>
        <row r="3420">
          <cell r="A3420" t="str">
            <v>CAP</v>
          </cell>
          <cell r="B3420" t="str">
            <v>Bean III,Donald K</v>
          </cell>
          <cell r="C3420">
            <v>34325</v>
          </cell>
          <cell r="D3420" t="str">
            <v>34325</v>
          </cell>
          <cell r="E3420" t="str">
            <v>Distribution Plymouth</v>
          </cell>
          <cell r="F3420" t="str">
            <v>Gas Operations</v>
          </cell>
          <cell r="G3420" t="str">
            <v>Distribution Plymouth</v>
          </cell>
          <cell r="H3420" t="str">
            <v>120</v>
          </cell>
          <cell r="I3420" t="str">
            <v>CI</v>
          </cell>
          <cell r="L3420">
            <v>0</v>
          </cell>
        </row>
        <row r="3421">
          <cell r="A3421" t="str">
            <v>O&amp;M</v>
          </cell>
          <cell r="B3421" t="str">
            <v>Bean III,Donald K</v>
          </cell>
          <cell r="C3421">
            <v>34325</v>
          </cell>
          <cell r="D3421" t="str">
            <v>34325</v>
          </cell>
          <cell r="E3421" t="str">
            <v>Distribution Plymouth</v>
          </cell>
          <cell r="F3421" t="str">
            <v>Gas Operations</v>
          </cell>
          <cell r="G3421" t="str">
            <v>Distribution Plymouth</v>
          </cell>
          <cell r="H3421" t="str">
            <v>120</v>
          </cell>
          <cell r="I3421" t="str">
            <v>IT</v>
          </cell>
          <cell r="J3421">
            <v>0</v>
          </cell>
          <cell r="M3421">
            <v>2639.2</v>
          </cell>
        </row>
        <row r="3422">
          <cell r="A3422" t="str">
            <v>CAP</v>
          </cell>
          <cell r="B3422" t="str">
            <v>Bean III,Donald K</v>
          </cell>
          <cell r="C3422">
            <v>34330</v>
          </cell>
          <cell r="D3422" t="str">
            <v>34330</v>
          </cell>
          <cell r="E3422" t="str">
            <v>Distribution New Bedford</v>
          </cell>
          <cell r="F3422" t="str">
            <v>Gas Operations</v>
          </cell>
          <cell r="G3422" t="str">
            <v>Distribution New Bedford</v>
          </cell>
          <cell r="H3422" t="str">
            <v>120</v>
          </cell>
          <cell r="I3422" t="str">
            <v>CB</v>
          </cell>
          <cell r="L3422">
            <v>99.54</v>
          </cell>
        </row>
        <row r="3423">
          <cell r="A3423" t="str">
            <v>CAP</v>
          </cell>
          <cell r="B3423" t="str">
            <v>Bean III,Donald K</v>
          </cell>
          <cell r="C3423">
            <v>34330</v>
          </cell>
          <cell r="D3423" t="str">
            <v>34330</v>
          </cell>
          <cell r="E3423" t="str">
            <v>Distribution New Bedford</v>
          </cell>
          <cell r="F3423" t="str">
            <v>Gas Operations</v>
          </cell>
          <cell r="G3423" t="str">
            <v>Distribution New Bedford</v>
          </cell>
          <cell r="H3423" t="str">
            <v>120</v>
          </cell>
          <cell r="I3423" t="str">
            <v>CI</v>
          </cell>
          <cell r="L3423">
            <v>690.52</v>
          </cell>
        </row>
        <row r="3424">
          <cell r="A3424" t="str">
            <v>CAP</v>
          </cell>
          <cell r="B3424" t="str">
            <v>Bean III,Donald K</v>
          </cell>
          <cell r="C3424">
            <v>34330</v>
          </cell>
          <cell r="D3424" t="str">
            <v>34330</v>
          </cell>
          <cell r="E3424" t="str">
            <v>Distribution New Bedford</v>
          </cell>
          <cell r="F3424" t="str">
            <v>Gas Operations</v>
          </cell>
          <cell r="G3424" t="str">
            <v>Distribution New Bedford</v>
          </cell>
          <cell r="H3424" t="str">
            <v>120</v>
          </cell>
          <cell r="I3424" t="str">
            <v>CL</v>
          </cell>
          <cell r="L3424">
            <v>226.23</v>
          </cell>
        </row>
        <row r="3425">
          <cell r="A3425" t="str">
            <v>O&amp;M</v>
          </cell>
          <cell r="B3425" t="str">
            <v>Bean III,Donald K</v>
          </cell>
          <cell r="C3425">
            <v>34335</v>
          </cell>
          <cell r="D3425" t="str">
            <v>34335</v>
          </cell>
          <cell r="E3425" t="str">
            <v>Customer Connections</v>
          </cell>
          <cell r="F3425" t="str">
            <v>Gas Operations</v>
          </cell>
          <cell r="H3425" t="str">
            <v>120</v>
          </cell>
          <cell r="I3425" t="str">
            <v>IT</v>
          </cell>
          <cell r="J3425">
            <v>125</v>
          </cell>
          <cell r="M3425">
            <v>19091.36</v>
          </cell>
        </row>
        <row r="3426">
          <cell r="A3426" t="str">
            <v>O&amp;M</v>
          </cell>
          <cell r="B3426" t="str">
            <v>Devereaux,James J</v>
          </cell>
          <cell r="C3426">
            <v>34415</v>
          </cell>
          <cell r="D3426" t="str">
            <v>34415</v>
          </cell>
          <cell r="E3426" t="str">
            <v>Service Cambridge</v>
          </cell>
          <cell r="F3426" t="str">
            <v>Gas Operations</v>
          </cell>
          <cell r="G3426" t="str">
            <v>Service Somerville</v>
          </cell>
          <cell r="H3426" t="str">
            <v>120</v>
          </cell>
          <cell r="I3426" t="str">
            <v>IT</v>
          </cell>
          <cell r="J3426">
            <v>0</v>
          </cell>
          <cell r="M3426">
            <v>1807.69</v>
          </cell>
        </row>
        <row r="3427">
          <cell r="A3427" t="str">
            <v>O&amp;M</v>
          </cell>
          <cell r="B3427" t="str">
            <v>Devereaux,James J</v>
          </cell>
          <cell r="C3427">
            <v>34420</v>
          </cell>
          <cell r="D3427" t="str">
            <v>34420</v>
          </cell>
          <cell r="E3427" t="str">
            <v>Service Dedham</v>
          </cell>
          <cell r="F3427" t="str">
            <v>Gas Operations</v>
          </cell>
          <cell r="G3427" t="str">
            <v>Service Dedham</v>
          </cell>
          <cell r="H3427" t="str">
            <v>120</v>
          </cell>
          <cell r="I3427" t="str">
            <v>OT</v>
          </cell>
          <cell r="J3427">
            <v>0</v>
          </cell>
          <cell r="M3427">
            <v>-3989.64</v>
          </cell>
        </row>
        <row r="3428">
          <cell r="A3428" t="str">
            <v>O&amp;M</v>
          </cell>
          <cell r="B3428" t="str">
            <v>Devereaux,James J</v>
          </cell>
          <cell r="C3428">
            <v>34425</v>
          </cell>
          <cell r="D3428" t="str">
            <v>34425</v>
          </cell>
          <cell r="E3428" t="str">
            <v>Service Plymouth</v>
          </cell>
          <cell r="F3428" t="str">
            <v>Gas Operations</v>
          </cell>
          <cell r="G3428" t="str">
            <v>Service Plymouth</v>
          </cell>
          <cell r="H3428" t="str">
            <v>120</v>
          </cell>
          <cell r="I3428" t="str">
            <v>IT</v>
          </cell>
          <cell r="J3428">
            <v>0</v>
          </cell>
          <cell r="M3428">
            <v>-216.8</v>
          </cell>
        </row>
        <row r="3429">
          <cell r="A3429" t="str">
            <v>O&amp;M</v>
          </cell>
          <cell r="B3429" t="str">
            <v>Devereaux,James J</v>
          </cell>
          <cell r="C3429">
            <v>34440</v>
          </cell>
          <cell r="D3429" t="str">
            <v>34440</v>
          </cell>
          <cell r="E3429" t="str">
            <v>Meter Shop Southboro</v>
          </cell>
          <cell r="F3429" t="str">
            <v>Gas Operations</v>
          </cell>
          <cell r="G3429" t="str">
            <v>Meter Shop Southboro</v>
          </cell>
          <cell r="H3429" t="str">
            <v>120</v>
          </cell>
          <cell r="I3429" t="str">
            <v>IT</v>
          </cell>
          <cell r="J3429">
            <v>0</v>
          </cell>
          <cell r="M3429">
            <v>41040.03</v>
          </cell>
        </row>
        <row r="3430">
          <cell r="A3430" t="str">
            <v>O&amp;M</v>
          </cell>
          <cell r="B3430" t="str">
            <v>Devereaux,James J</v>
          </cell>
          <cell r="C3430">
            <v>34445</v>
          </cell>
          <cell r="D3430" t="str">
            <v>34445</v>
          </cell>
          <cell r="E3430" t="str">
            <v>Service Dispatch</v>
          </cell>
          <cell r="F3430" t="str">
            <v>Gas Operations</v>
          </cell>
          <cell r="G3430" t="str">
            <v>Service Dispatch</v>
          </cell>
          <cell r="H3430" t="str">
            <v>120</v>
          </cell>
          <cell r="I3430" t="str">
            <v>OT</v>
          </cell>
          <cell r="J3430">
            <v>575</v>
          </cell>
          <cell r="K3430">
            <v>675</v>
          </cell>
          <cell r="M3430">
            <v>653.16999999999996</v>
          </cell>
        </row>
        <row r="3431">
          <cell r="A3431" t="str">
            <v>O&amp;M</v>
          </cell>
          <cell r="C3431">
            <v>90000</v>
          </cell>
          <cell r="D3431" t="str">
            <v>90000</v>
          </cell>
          <cell r="E3431" t="str">
            <v>Inter-Co Expenses</v>
          </cell>
          <cell r="H3431" t="str">
            <v>120</v>
          </cell>
          <cell r="I3431" t="str">
            <v>IT</v>
          </cell>
          <cell r="M3431">
            <v>35378.42</v>
          </cell>
        </row>
        <row r="3432">
          <cell r="A3432" t="str">
            <v>O&amp;M</v>
          </cell>
          <cell r="C3432">
            <v>90000</v>
          </cell>
          <cell r="D3432" t="str">
            <v>90000</v>
          </cell>
          <cell r="E3432" t="str">
            <v>Inter-Co Expenses</v>
          </cell>
          <cell r="H3432" t="str">
            <v>120</v>
          </cell>
          <cell r="I3432" t="str">
            <v>OT</v>
          </cell>
          <cell r="K3432">
            <v>3105862.33</v>
          </cell>
          <cell r="L3432">
            <v>2276825.04</v>
          </cell>
          <cell r="M3432">
            <v>-56018.04</v>
          </cell>
        </row>
        <row r="3433">
          <cell r="A3433" t="str">
            <v>O&amp;M</v>
          </cell>
          <cell r="C3433">
            <v>99999</v>
          </cell>
          <cell r="D3433" t="str">
            <v>99999</v>
          </cell>
          <cell r="E3433" t="str">
            <v>Eliminations</v>
          </cell>
          <cell r="H3433" t="str">
            <v>120</v>
          </cell>
          <cell r="I3433" t="str">
            <v>IT</v>
          </cell>
          <cell r="L3433">
            <v>724.08</v>
          </cell>
          <cell r="M3433">
            <v>21202.639999999999</v>
          </cell>
        </row>
        <row r="3434">
          <cell r="A3434" t="str">
            <v>O&amp;M</v>
          </cell>
          <cell r="C3434">
            <v>99999</v>
          </cell>
          <cell r="D3434" t="str">
            <v>99999</v>
          </cell>
          <cell r="E3434" t="str">
            <v>Eliminations</v>
          </cell>
          <cell r="H3434" t="str">
            <v>120</v>
          </cell>
          <cell r="I3434" t="str">
            <v>OT</v>
          </cell>
          <cell r="L3434">
            <v>894.19</v>
          </cell>
          <cell r="M3434">
            <v>894.74</v>
          </cell>
        </row>
      </sheetData>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row r="2">
          <cell r="A2" t="str">
            <v>AK000000000</v>
          </cell>
        </row>
        <row r="3">
          <cell r="A3" t="str">
            <v>AL000000000</v>
          </cell>
        </row>
        <row r="4">
          <cell r="A4" t="str">
            <v>AR000000000</v>
          </cell>
        </row>
        <row r="5">
          <cell r="A5" t="str">
            <v>AZ000000000</v>
          </cell>
        </row>
        <row r="6">
          <cell r="A6" t="str">
            <v>CA000000000</v>
          </cell>
        </row>
        <row r="7">
          <cell r="A7" t="str">
            <v>CO000000000</v>
          </cell>
        </row>
        <row r="8">
          <cell r="A8" t="str">
            <v>CT000000000</v>
          </cell>
        </row>
        <row r="9">
          <cell r="A9" t="str">
            <v>DC000000000</v>
          </cell>
        </row>
        <row r="10">
          <cell r="A10" t="str">
            <v>DE000000000</v>
          </cell>
        </row>
        <row r="11">
          <cell r="A11" t="str">
            <v>FL000000000</v>
          </cell>
        </row>
        <row r="12">
          <cell r="A12" t="str">
            <v>GA000000000</v>
          </cell>
        </row>
        <row r="13">
          <cell r="A13" t="str">
            <v>HI000000000</v>
          </cell>
        </row>
        <row r="14">
          <cell r="A14" t="str">
            <v>IA000000000</v>
          </cell>
        </row>
        <row r="15">
          <cell r="A15" t="str">
            <v>ID000000000</v>
          </cell>
        </row>
        <row r="16">
          <cell r="A16" t="str">
            <v>IL000000000</v>
          </cell>
        </row>
        <row r="17">
          <cell r="A17" t="str">
            <v>IN000000000</v>
          </cell>
        </row>
        <row r="18">
          <cell r="A18" t="str">
            <v>KS000000000</v>
          </cell>
        </row>
        <row r="19">
          <cell r="A19" t="str">
            <v>KY000000000</v>
          </cell>
        </row>
        <row r="20">
          <cell r="A20" t="str">
            <v>LA000000000</v>
          </cell>
        </row>
        <row r="21">
          <cell r="A21" t="str">
            <v>MA000000000</v>
          </cell>
        </row>
        <row r="22">
          <cell r="A22" t="str">
            <v>MD000000000</v>
          </cell>
        </row>
        <row r="23">
          <cell r="A23" t="str">
            <v>ME000000000</v>
          </cell>
        </row>
        <row r="24">
          <cell r="A24" t="str">
            <v>MI000000000</v>
          </cell>
        </row>
        <row r="25">
          <cell r="A25" t="str">
            <v>MN000000000</v>
          </cell>
        </row>
        <row r="26">
          <cell r="A26" t="str">
            <v>MO000000000</v>
          </cell>
        </row>
        <row r="27">
          <cell r="A27" t="str">
            <v>MS000000000</v>
          </cell>
        </row>
        <row r="28">
          <cell r="A28" t="str">
            <v>MT000000000</v>
          </cell>
        </row>
        <row r="29">
          <cell r="A29" t="str">
            <v>NC000000000</v>
          </cell>
        </row>
        <row r="30">
          <cell r="A30" t="str">
            <v>ND000000000</v>
          </cell>
        </row>
        <row r="31">
          <cell r="A31" t="str">
            <v>NE000000000</v>
          </cell>
        </row>
        <row r="32">
          <cell r="A32" t="str">
            <v>NH000000000</v>
          </cell>
        </row>
        <row r="33">
          <cell r="A33" t="str">
            <v>NJ000000000</v>
          </cell>
        </row>
        <row r="34">
          <cell r="A34" t="str">
            <v>NM000000000</v>
          </cell>
        </row>
        <row r="35">
          <cell r="A35" t="str">
            <v>NV000000000</v>
          </cell>
        </row>
        <row r="36">
          <cell r="A36" t="str">
            <v>NY000000000</v>
          </cell>
        </row>
        <row r="37">
          <cell r="A37" t="str">
            <v>OH000000000</v>
          </cell>
        </row>
        <row r="38">
          <cell r="A38" t="str">
            <v>OK000000000</v>
          </cell>
        </row>
        <row r="39">
          <cell r="A39" t="str">
            <v>OR000000000</v>
          </cell>
        </row>
        <row r="40">
          <cell r="A40" t="str">
            <v>PA000000000</v>
          </cell>
        </row>
        <row r="41">
          <cell r="A41" t="str">
            <v>RI000000000</v>
          </cell>
        </row>
        <row r="42">
          <cell r="A42" t="str">
            <v>SC000000000</v>
          </cell>
        </row>
        <row r="43">
          <cell r="A43" t="str">
            <v>SD000000000</v>
          </cell>
        </row>
        <row r="44">
          <cell r="A44" t="str">
            <v>TN000000000</v>
          </cell>
        </row>
        <row r="45">
          <cell r="A45" t="str">
            <v>TX000000000</v>
          </cell>
        </row>
        <row r="46">
          <cell r="A46" t="str">
            <v>UT000000000</v>
          </cell>
        </row>
        <row r="47">
          <cell r="A47" t="str">
            <v>VA000000000</v>
          </cell>
        </row>
        <row r="48">
          <cell r="A48" t="str">
            <v>VT000000000</v>
          </cell>
        </row>
        <row r="49">
          <cell r="A49" t="str">
            <v>WA000000000</v>
          </cell>
        </row>
        <row r="50">
          <cell r="A50" t="str">
            <v>WI000000000</v>
          </cell>
        </row>
        <row r="51">
          <cell r="A51" t="str">
            <v>WV000000000</v>
          </cell>
        </row>
        <row r="52">
          <cell r="A52" t="str">
            <v>WY000000000</v>
          </cell>
        </row>
      </sheetData>
      <sheetData sheetId="405" refreshError="1">
        <row r="5">
          <cell r="A5" t="str">
            <v>Field1</v>
          </cell>
          <cell r="B5" t="str">
            <v>Account</v>
          </cell>
          <cell r="C5" t="str">
            <v>Field3</v>
          </cell>
          <cell r="D5" t="str">
            <v>Year</v>
          </cell>
          <cell r="E5" t="str">
            <v>Month</v>
          </cell>
          <cell r="F5" t="str">
            <v>Day</v>
          </cell>
          <cell r="G5" t="str">
            <v>Field7</v>
          </cell>
          <cell r="H5" t="str">
            <v>Field8</v>
          </cell>
          <cell r="I5" t="str">
            <v>Field9</v>
          </cell>
          <cell r="J5" t="str">
            <v>Field10</v>
          </cell>
          <cell r="K5" t="str">
            <v>Amount</v>
          </cell>
          <cell r="L5" t="str">
            <v>Abs</v>
          </cell>
          <cell r="M5" t="str">
            <v>Match</v>
          </cell>
          <cell r="N5" t="str">
            <v>Field12</v>
          </cell>
          <cell r="O5" t="str">
            <v>Field13</v>
          </cell>
          <cell r="P5" t="str">
            <v>Identifier</v>
          </cell>
          <cell r="Q5" t="str">
            <v>Field15</v>
          </cell>
          <cell r="R5" t="str">
            <v>Field16</v>
          </cell>
          <cell r="S5" t="str">
            <v>Field17</v>
          </cell>
          <cell r="T5" t="str">
            <v>Employee_Name</v>
          </cell>
          <cell r="U5" t="str">
            <v>Field19</v>
          </cell>
        </row>
        <row r="6">
          <cell r="A6">
            <v>1040</v>
          </cell>
          <cell r="B6">
            <v>683600</v>
          </cell>
          <cell r="C6">
            <v>55400</v>
          </cell>
          <cell r="D6">
            <v>2001</v>
          </cell>
          <cell r="E6">
            <v>4</v>
          </cell>
          <cell r="F6">
            <v>28</v>
          </cell>
          <cell r="G6">
            <v>4</v>
          </cell>
          <cell r="H6" t="str">
            <v>OT252</v>
          </cell>
          <cell r="I6" t="str">
            <v>$</v>
          </cell>
          <cell r="J6" t="str">
            <v>CD</v>
          </cell>
          <cell r="K6">
            <v>14.81</v>
          </cell>
          <cell r="L6">
            <v>14.81</v>
          </cell>
          <cell r="P6" t="str">
            <v xml:space="preserve"> GIANT FOOD #</v>
          </cell>
          <cell r="Q6" t="str">
            <v>100    SI8</v>
          </cell>
          <cell r="R6" t="str">
            <v xml:space="preserve">    200105010030</v>
          </cell>
          <cell r="S6" t="str">
            <v>20010501000AC0</v>
          </cell>
        </row>
        <row r="7">
          <cell r="A7">
            <v>1040</v>
          </cell>
          <cell r="B7">
            <v>683600</v>
          </cell>
          <cell r="C7">
            <v>55000</v>
          </cell>
          <cell r="D7">
            <v>2001</v>
          </cell>
          <cell r="E7">
            <v>2</v>
          </cell>
          <cell r="F7">
            <v>2</v>
          </cell>
          <cell r="G7">
            <v>2</v>
          </cell>
          <cell r="H7" t="str">
            <v>OT252</v>
          </cell>
          <cell r="I7" t="str">
            <v>$</v>
          </cell>
          <cell r="J7" t="str">
            <v>CD</v>
          </cell>
          <cell r="K7">
            <v>19.670000000000002</v>
          </cell>
          <cell r="L7">
            <v>19.670000000000002</v>
          </cell>
          <cell r="P7" t="str">
            <v xml:space="preserve"> GIANT FOOD #</v>
          </cell>
          <cell r="Q7" t="str">
            <v>120    SI8</v>
          </cell>
          <cell r="R7" t="str">
            <v xml:space="preserve">    200102050024</v>
          </cell>
          <cell r="S7" t="str">
            <v>20010205000AC0</v>
          </cell>
        </row>
        <row r="8">
          <cell r="A8">
            <v>1040</v>
          </cell>
          <cell r="B8">
            <v>683600</v>
          </cell>
          <cell r="C8">
            <v>55000</v>
          </cell>
          <cell r="D8">
            <v>2001</v>
          </cell>
          <cell r="E8">
            <v>4</v>
          </cell>
          <cell r="F8">
            <v>28</v>
          </cell>
          <cell r="G8">
            <v>4</v>
          </cell>
          <cell r="H8" t="str">
            <v>OT252</v>
          </cell>
          <cell r="I8" t="str">
            <v>$</v>
          </cell>
          <cell r="J8" t="str">
            <v>CD</v>
          </cell>
          <cell r="K8">
            <v>20.2</v>
          </cell>
          <cell r="L8">
            <v>20.2</v>
          </cell>
          <cell r="P8" t="str">
            <v xml:space="preserve"> GIANT FOOD #</v>
          </cell>
          <cell r="Q8" t="str">
            <v>120    SI8</v>
          </cell>
          <cell r="R8" t="str">
            <v xml:space="preserve">    200105010024</v>
          </cell>
          <cell r="S8" t="str">
            <v>20010501000AC0</v>
          </cell>
        </row>
        <row r="9">
          <cell r="A9">
            <v>1040</v>
          </cell>
          <cell r="B9">
            <v>683600</v>
          </cell>
          <cell r="C9">
            <v>55000</v>
          </cell>
          <cell r="D9">
            <v>2001</v>
          </cell>
          <cell r="E9">
            <v>2</v>
          </cell>
          <cell r="F9">
            <v>24</v>
          </cell>
          <cell r="G9">
            <v>2</v>
          </cell>
          <cell r="H9" t="str">
            <v>OT252</v>
          </cell>
          <cell r="I9" t="str">
            <v>$</v>
          </cell>
          <cell r="J9" t="str">
            <v>CD</v>
          </cell>
          <cell r="K9">
            <v>24.75</v>
          </cell>
          <cell r="L9">
            <v>24.75</v>
          </cell>
          <cell r="P9" t="str">
            <v xml:space="preserve"> GIANT FOOD #</v>
          </cell>
          <cell r="Q9" t="str">
            <v>120    SI8</v>
          </cell>
          <cell r="R9" t="str">
            <v xml:space="preserve">    200102260035</v>
          </cell>
          <cell r="S9" t="str">
            <v>20010226000AC0</v>
          </cell>
        </row>
        <row r="10">
          <cell r="A10">
            <v>1040</v>
          </cell>
          <cell r="B10">
            <v>683600</v>
          </cell>
          <cell r="C10">
            <v>2400</v>
          </cell>
          <cell r="D10">
            <v>2001</v>
          </cell>
          <cell r="E10">
            <v>2</v>
          </cell>
          <cell r="F10">
            <v>9</v>
          </cell>
          <cell r="G10">
            <v>2</v>
          </cell>
          <cell r="H10" t="str">
            <v>OT252</v>
          </cell>
          <cell r="I10" t="str">
            <v>$</v>
          </cell>
          <cell r="J10" t="str">
            <v>CD</v>
          </cell>
          <cell r="K10">
            <v>35.78</v>
          </cell>
          <cell r="L10">
            <v>35.78</v>
          </cell>
          <cell r="P10" t="str">
            <v xml:space="preserve"> L'KOSTE VILL</v>
          </cell>
          <cell r="Q10" t="str">
            <v>A</v>
          </cell>
          <cell r="R10" t="str">
            <v xml:space="preserve">    200102090011</v>
          </cell>
          <cell r="S10" t="str">
            <v>20010209000AC0</v>
          </cell>
        </row>
        <row r="11">
          <cell r="A11">
            <v>1040</v>
          </cell>
          <cell r="B11">
            <v>683600</v>
          </cell>
          <cell r="C11">
            <v>2400</v>
          </cell>
          <cell r="D11">
            <v>2001</v>
          </cell>
          <cell r="E11">
            <v>2</v>
          </cell>
          <cell r="F11">
            <v>2</v>
          </cell>
          <cell r="G11">
            <v>2</v>
          </cell>
          <cell r="H11" t="str">
            <v>OT252</v>
          </cell>
          <cell r="I11" t="str">
            <v>$</v>
          </cell>
          <cell r="J11" t="str">
            <v>CD</v>
          </cell>
          <cell r="K11">
            <v>43.87</v>
          </cell>
          <cell r="L11">
            <v>43.87</v>
          </cell>
          <cell r="P11" t="str">
            <v xml:space="preserve"> PALUMBO PIZZ</v>
          </cell>
          <cell r="Q11" t="str">
            <v>A &amp; RES</v>
          </cell>
          <cell r="R11" t="str">
            <v xml:space="preserve">    200102050020</v>
          </cell>
          <cell r="S11" t="str">
            <v>20010205000AC0</v>
          </cell>
        </row>
        <row r="12">
          <cell r="A12">
            <v>1040</v>
          </cell>
          <cell r="B12">
            <v>683600</v>
          </cell>
          <cell r="C12">
            <v>2400</v>
          </cell>
          <cell r="D12">
            <v>2001</v>
          </cell>
          <cell r="E12">
            <v>4</v>
          </cell>
          <cell r="F12">
            <v>28</v>
          </cell>
          <cell r="G12">
            <v>4</v>
          </cell>
          <cell r="H12" t="str">
            <v>OT252</v>
          </cell>
          <cell r="I12" t="str">
            <v>$</v>
          </cell>
          <cell r="J12" t="str">
            <v>CD</v>
          </cell>
          <cell r="K12">
            <v>50</v>
          </cell>
          <cell r="L12">
            <v>50</v>
          </cell>
          <cell r="P12" t="str">
            <v xml:space="preserve"> KEARES RESTA</v>
          </cell>
          <cell r="Q12" t="str">
            <v>URANT GROU</v>
          </cell>
          <cell r="R12" t="str">
            <v xml:space="preserve">    200105010014</v>
          </cell>
          <cell r="S12" t="str">
            <v>20010501000AC0</v>
          </cell>
        </row>
        <row r="13">
          <cell r="A13">
            <v>1040</v>
          </cell>
          <cell r="B13">
            <v>683600</v>
          </cell>
          <cell r="C13">
            <v>55000</v>
          </cell>
          <cell r="D13">
            <v>2001</v>
          </cell>
          <cell r="E13">
            <v>6</v>
          </cell>
          <cell r="F13">
            <v>18</v>
          </cell>
          <cell r="G13">
            <v>6</v>
          </cell>
          <cell r="H13" t="str">
            <v>OT252</v>
          </cell>
          <cell r="I13" t="str">
            <v>$</v>
          </cell>
          <cell r="J13" t="str">
            <v>CD</v>
          </cell>
          <cell r="K13">
            <v>50</v>
          </cell>
          <cell r="L13">
            <v>50</v>
          </cell>
          <cell r="P13" t="str">
            <v xml:space="preserve"> TAVERN ON TH</v>
          </cell>
          <cell r="Q13" t="str">
            <v>E HILL</v>
          </cell>
          <cell r="R13" t="str">
            <v xml:space="preserve">    200106180006</v>
          </cell>
          <cell r="S13" t="str">
            <v>20010618000AC0</v>
          </cell>
        </row>
        <row r="14">
          <cell r="A14">
            <v>1040</v>
          </cell>
          <cell r="B14">
            <v>683600</v>
          </cell>
          <cell r="C14">
            <v>2000</v>
          </cell>
          <cell r="D14">
            <v>2001</v>
          </cell>
          <cell r="E14">
            <v>2</v>
          </cell>
          <cell r="F14">
            <v>24</v>
          </cell>
          <cell r="G14">
            <v>2</v>
          </cell>
          <cell r="H14" t="str">
            <v>OT252</v>
          </cell>
          <cell r="I14" t="str">
            <v>$</v>
          </cell>
          <cell r="J14" t="str">
            <v>CD</v>
          </cell>
          <cell r="K14">
            <v>52.5</v>
          </cell>
          <cell r="L14">
            <v>52.5</v>
          </cell>
          <cell r="P14" t="str">
            <v xml:space="preserve"> HOSS'S STEAK</v>
          </cell>
          <cell r="Q14" t="str">
            <v xml:space="preserve"> &amp; SEA H</v>
          </cell>
          <cell r="R14" t="str">
            <v xml:space="preserve">    200102260002</v>
          </cell>
          <cell r="S14" t="str">
            <v>20010226000AC0</v>
          </cell>
        </row>
        <row r="15">
          <cell r="A15">
            <v>1040</v>
          </cell>
          <cell r="B15">
            <v>683600</v>
          </cell>
          <cell r="C15">
            <v>55000</v>
          </cell>
          <cell r="D15">
            <v>2001</v>
          </cell>
          <cell r="E15">
            <v>4</v>
          </cell>
          <cell r="F15">
            <v>18</v>
          </cell>
          <cell r="G15">
            <v>4</v>
          </cell>
          <cell r="H15" t="str">
            <v>OT252</v>
          </cell>
          <cell r="I15" t="str">
            <v>$</v>
          </cell>
          <cell r="J15" t="str">
            <v>CD</v>
          </cell>
          <cell r="K15">
            <v>82.15</v>
          </cell>
          <cell r="L15">
            <v>82.15</v>
          </cell>
          <cell r="P15" t="str">
            <v xml:space="preserve"> DOE &amp; JERRY</v>
          </cell>
          <cell r="Q15" t="str">
            <v>S BARBECUE</v>
          </cell>
          <cell r="R15" t="str">
            <v xml:space="preserve">    200104180039</v>
          </cell>
          <cell r="S15" t="str">
            <v>20010418000AC0</v>
          </cell>
        </row>
        <row r="16">
          <cell r="A16">
            <v>1040</v>
          </cell>
          <cell r="B16">
            <v>683600</v>
          </cell>
          <cell r="C16">
            <v>55200</v>
          </cell>
          <cell r="D16">
            <v>2001</v>
          </cell>
          <cell r="E16">
            <v>2</v>
          </cell>
          <cell r="F16">
            <v>24</v>
          </cell>
          <cell r="G16">
            <v>2</v>
          </cell>
          <cell r="H16" t="str">
            <v>OT252</v>
          </cell>
          <cell r="I16" t="str">
            <v>$</v>
          </cell>
          <cell r="J16" t="str">
            <v>CD</v>
          </cell>
          <cell r="K16">
            <v>83.03</v>
          </cell>
          <cell r="L16">
            <v>83.03</v>
          </cell>
          <cell r="P16" t="str">
            <v xml:space="preserve"> L'KOSTE VILL</v>
          </cell>
          <cell r="Q16" t="str">
            <v>A</v>
          </cell>
          <cell r="R16" t="str">
            <v xml:space="preserve">    200102260043</v>
          </cell>
          <cell r="S16" t="str">
            <v>20010226000AC0</v>
          </cell>
        </row>
        <row r="17">
          <cell r="A17">
            <v>1040</v>
          </cell>
          <cell r="B17">
            <v>683600</v>
          </cell>
          <cell r="C17">
            <v>2400</v>
          </cell>
          <cell r="D17">
            <v>2001</v>
          </cell>
          <cell r="E17">
            <v>1</v>
          </cell>
          <cell r="F17">
            <v>24</v>
          </cell>
          <cell r="G17">
            <v>1</v>
          </cell>
          <cell r="H17" t="str">
            <v>OT252</v>
          </cell>
          <cell r="I17" t="str">
            <v>$</v>
          </cell>
          <cell r="J17" t="str">
            <v>CD</v>
          </cell>
          <cell r="K17">
            <v>83.98</v>
          </cell>
          <cell r="L17">
            <v>83.98</v>
          </cell>
          <cell r="P17" t="str">
            <v xml:space="preserve"> L'KOSTE VILL</v>
          </cell>
          <cell r="Q17" t="str">
            <v>A</v>
          </cell>
          <cell r="R17" t="str">
            <v xml:space="preserve">    200101240026</v>
          </cell>
          <cell r="S17" t="str">
            <v>20010124000AC0</v>
          </cell>
        </row>
        <row r="18">
          <cell r="A18">
            <v>1040</v>
          </cell>
          <cell r="B18">
            <v>683600</v>
          </cell>
          <cell r="C18">
            <v>2400</v>
          </cell>
          <cell r="D18">
            <v>2001</v>
          </cell>
          <cell r="E18">
            <v>1</v>
          </cell>
          <cell r="F18">
            <v>24</v>
          </cell>
          <cell r="G18">
            <v>1</v>
          </cell>
          <cell r="H18" t="str">
            <v>OT252</v>
          </cell>
          <cell r="I18" t="str">
            <v>$</v>
          </cell>
          <cell r="J18" t="str">
            <v>CD</v>
          </cell>
          <cell r="K18">
            <v>87.97</v>
          </cell>
          <cell r="L18">
            <v>87.97</v>
          </cell>
          <cell r="P18" t="str">
            <v xml:space="preserve"> PIZZA HUT 73</v>
          </cell>
          <cell r="Q18" t="str">
            <v>9104</v>
          </cell>
          <cell r="R18" t="str">
            <v xml:space="preserve">    200101240025</v>
          </cell>
          <cell r="S18" t="str">
            <v>20010124000AC0</v>
          </cell>
        </row>
        <row r="19">
          <cell r="A19">
            <v>1040</v>
          </cell>
          <cell r="B19">
            <v>683600</v>
          </cell>
          <cell r="C19">
            <v>2200</v>
          </cell>
          <cell r="D19">
            <v>2001</v>
          </cell>
          <cell r="E19">
            <v>6</v>
          </cell>
          <cell r="F19">
            <v>8</v>
          </cell>
          <cell r="G19">
            <v>6</v>
          </cell>
          <cell r="H19" t="str">
            <v>OT252</v>
          </cell>
          <cell r="I19" t="str">
            <v>$</v>
          </cell>
          <cell r="J19" t="str">
            <v>CD</v>
          </cell>
          <cell r="K19">
            <v>105.39</v>
          </cell>
          <cell r="L19">
            <v>105.39</v>
          </cell>
          <cell r="P19" t="str">
            <v xml:space="preserve"> L'KOSTE VILL</v>
          </cell>
          <cell r="Q19" t="str">
            <v>A</v>
          </cell>
          <cell r="R19" t="str">
            <v xml:space="preserve">    200106080003</v>
          </cell>
          <cell r="S19" t="str">
            <v>20010608000AC0</v>
          </cell>
        </row>
        <row r="20">
          <cell r="A20">
            <v>1040</v>
          </cell>
          <cell r="B20">
            <v>683600</v>
          </cell>
          <cell r="C20">
            <v>55400</v>
          </cell>
          <cell r="D20">
            <v>2001</v>
          </cell>
          <cell r="E20">
            <v>5</v>
          </cell>
          <cell r="F20">
            <v>16</v>
          </cell>
          <cell r="G20">
            <v>5</v>
          </cell>
          <cell r="H20" t="str">
            <v>OT252</v>
          </cell>
          <cell r="I20" t="str">
            <v>$</v>
          </cell>
          <cell r="J20" t="str">
            <v>CD</v>
          </cell>
          <cell r="K20">
            <v>118.06</v>
          </cell>
          <cell r="L20">
            <v>118.06</v>
          </cell>
          <cell r="P20" t="str">
            <v xml:space="preserve"> PIZZA HUT 73</v>
          </cell>
          <cell r="Q20" t="str">
            <v>9104</v>
          </cell>
          <cell r="R20" t="str">
            <v xml:space="preserve">    200105160039</v>
          </cell>
          <cell r="S20" t="str">
            <v>20010516000AC0</v>
          </cell>
        </row>
        <row r="21">
          <cell r="A21">
            <v>1040</v>
          </cell>
          <cell r="B21">
            <v>683600</v>
          </cell>
          <cell r="C21">
            <v>2000</v>
          </cell>
          <cell r="D21">
            <v>2001</v>
          </cell>
          <cell r="E21">
            <v>3</v>
          </cell>
          <cell r="F21">
            <v>1</v>
          </cell>
          <cell r="G21">
            <v>3</v>
          </cell>
          <cell r="H21" t="str">
            <v>OT252</v>
          </cell>
          <cell r="I21" t="str">
            <v>$</v>
          </cell>
          <cell r="J21" t="str">
            <v>CD</v>
          </cell>
          <cell r="K21">
            <v>133.12</v>
          </cell>
          <cell r="L21">
            <v>133.12</v>
          </cell>
          <cell r="P21" t="str">
            <v xml:space="preserve"> HARDING S</v>
          </cell>
          <cell r="R21" t="str">
            <v xml:space="preserve">    200103050002</v>
          </cell>
          <cell r="S21" t="str">
            <v>20010305000AC0</v>
          </cell>
        </row>
        <row r="22">
          <cell r="A22">
            <v>1040</v>
          </cell>
          <cell r="B22">
            <v>683600</v>
          </cell>
          <cell r="C22">
            <v>55400</v>
          </cell>
          <cell r="D22">
            <v>2001</v>
          </cell>
          <cell r="E22">
            <v>1</v>
          </cell>
          <cell r="F22">
            <v>16</v>
          </cell>
          <cell r="G22">
            <v>1</v>
          </cell>
          <cell r="H22" t="str">
            <v>OT252</v>
          </cell>
          <cell r="I22" t="str">
            <v>$</v>
          </cell>
          <cell r="J22" t="str">
            <v>CD</v>
          </cell>
          <cell r="K22">
            <v>139.28</v>
          </cell>
          <cell r="L22">
            <v>139.28</v>
          </cell>
          <cell r="P22" t="str">
            <v xml:space="preserve"> HARDING S</v>
          </cell>
          <cell r="R22" t="str">
            <v xml:space="preserve">    200101220036</v>
          </cell>
          <cell r="S22" t="str">
            <v>20010122000AC0</v>
          </cell>
        </row>
        <row r="23">
          <cell r="A23">
            <v>1040</v>
          </cell>
          <cell r="B23">
            <v>683600</v>
          </cell>
          <cell r="C23">
            <v>2200</v>
          </cell>
          <cell r="D23">
            <v>2001</v>
          </cell>
          <cell r="E23">
            <v>4</v>
          </cell>
          <cell r="F23">
            <v>28</v>
          </cell>
          <cell r="G23">
            <v>4</v>
          </cell>
          <cell r="H23" t="str">
            <v>OT252</v>
          </cell>
          <cell r="I23" t="str">
            <v>$</v>
          </cell>
          <cell r="J23" t="str">
            <v>CD</v>
          </cell>
          <cell r="K23">
            <v>154</v>
          </cell>
          <cell r="L23">
            <v>154</v>
          </cell>
          <cell r="P23" t="str">
            <v xml:space="preserve"> L'KOSTE VILL</v>
          </cell>
          <cell r="Q23" t="str">
            <v>A</v>
          </cell>
          <cell r="R23" t="str">
            <v xml:space="preserve">    200105010002</v>
          </cell>
          <cell r="S23" t="str">
            <v>20010501000AC0</v>
          </cell>
        </row>
        <row r="24">
          <cell r="A24">
            <v>1040</v>
          </cell>
          <cell r="B24">
            <v>683600</v>
          </cell>
          <cell r="C24">
            <v>55200</v>
          </cell>
          <cell r="D24">
            <v>2001</v>
          </cell>
          <cell r="E24">
            <v>2</v>
          </cell>
          <cell r="F24">
            <v>9</v>
          </cell>
          <cell r="G24">
            <v>2</v>
          </cell>
          <cell r="H24" t="str">
            <v>OT252</v>
          </cell>
          <cell r="I24" t="str">
            <v>$</v>
          </cell>
          <cell r="J24" t="str">
            <v>CD</v>
          </cell>
          <cell r="K24">
            <v>158.82</v>
          </cell>
          <cell r="L24">
            <v>158.82</v>
          </cell>
          <cell r="P24" t="str">
            <v xml:space="preserve"> L'KOSTE VILL</v>
          </cell>
          <cell r="Q24" t="str">
            <v>A</v>
          </cell>
          <cell r="R24" t="str">
            <v xml:space="preserve">    200102090017</v>
          </cell>
          <cell r="S24" t="str">
            <v>20010209000AC0</v>
          </cell>
        </row>
        <row r="25">
          <cell r="A25">
            <v>1040</v>
          </cell>
          <cell r="B25">
            <v>683600</v>
          </cell>
          <cell r="C25">
            <v>2400</v>
          </cell>
          <cell r="D25">
            <v>2001</v>
          </cell>
          <cell r="E25">
            <v>3</v>
          </cell>
          <cell r="F25">
            <v>31</v>
          </cell>
          <cell r="G25">
            <v>3</v>
          </cell>
          <cell r="H25" t="str">
            <v>OT252</v>
          </cell>
          <cell r="I25" t="str">
            <v>$</v>
          </cell>
          <cell r="J25" t="str">
            <v>CD</v>
          </cell>
          <cell r="K25">
            <v>177.68</v>
          </cell>
          <cell r="L25">
            <v>177.68</v>
          </cell>
          <cell r="P25" t="str">
            <v xml:space="preserve"> L'KOSTE VILL</v>
          </cell>
          <cell r="Q25" t="str">
            <v>A</v>
          </cell>
          <cell r="R25" t="str">
            <v xml:space="preserve">    200104020018</v>
          </cell>
          <cell r="S25" t="str">
            <v>20010402000AC0</v>
          </cell>
        </row>
        <row r="26">
          <cell r="A26">
            <v>1040</v>
          </cell>
          <cell r="B26">
            <v>683600</v>
          </cell>
          <cell r="C26">
            <v>2400</v>
          </cell>
          <cell r="D26">
            <v>2001</v>
          </cell>
          <cell r="E26">
            <v>1</v>
          </cell>
          <cell r="F26">
            <v>16</v>
          </cell>
          <cell r="G26">
            <v>1</v>
          </cell>
          <cell r="H26" t="str">
            <v>OT252</v>
          </cell>
          <cell r="I26" t="str">
            <v>$</v>
          </cell>
          <cell r="J26" t="str">
            <v>CD</v>
          </cell>
          <cell r="K26">
            <v>207.79</v>
          </cell>
          <cell r="L26">
            <v>207.79</v>
          </cell>
          <cell r="P26" t="str">
            <v xml:space="preserve"> L'KOSTE VILL</v>
          </cell>
          <cell r="Q26" t="str">
            <v>A</v>
          </cell>
          <cell r="R26" t="str">
            <v xml:space="preserve">    200101220025</v>
          </cell>
          <cell r="S26" t="str">
            <v>20010122000AC0</v>
          </cell>
        </row>
        <row r="27">
          <cell r="A27">
            <v>1040</v>
          </cell>
          <cell r="B27">
            <v>683600</v>
          </cell>
          <cell r="C27">
            <v>55200</v>
          </cell>
          <cell r="D27">
            <v>2001</v>
          </cell>
          <cell r="E27">
            <v>2</v>
          </cell>
          <cell r="F27">
            <v>24</v>
          </cell>
          <cell r="G27">
            <v>2</v>
          </cell>
          <cell r="H27" t="str">
            <v>OT252</v>
          </cell>
          <cell r="I27" t="str">
            <v>$</v>
          </cell>
          <cell r="J27" t="str">
            <v>CD</v>
          </cell>
          <cell r="K27">
            <v>229.76</v>
          </cell>
          <cell r="L27">
            <v>229.76</v>
          </cell>
          <cell r="P27" t="str">
            <v xml:space="preserve"> HARDING S</v>
          </cell>
          <cell r="R27" t="str">
            <v xml:space="preserve">    200102260046</v>
          </cell>
          <cell r="S27" t="str">
            <v>20010226000AC0</v>
          </cell>
        </row>
        <row r="28">
          <cell r="A28">
            <v>1040</v>
          </cell>
          <cell r="B28">
            <v>683600</v>
          </cell>
          <cell r="C28">
            <v>55200</v>
          </cell>
          <cell r="D28">
            <v>2001</v>
          </cell>
          <cell r="E28">
            <v>2</v>
          </cell>
          <cell r="F28">
            <v>24</v>
          </cell>
          <cell r="G28">
            <v>2</v>
          </cell>
          <cell r="H28" t="str">
            <v>OT252</v>
          </cell>
          <cell r="I28" t="str">
            <v>$</v>
          </cell>
          <cell r="J28" t="str">
            <v>CD</v>
          </cell>
          <cell r="K28">
            <v>235.05</v>
          </cell>
          <cell r="L28">
            <v>235.05</v>
          </cell>
          <cell r="P28" t="str">
            <v xml:space="preserve"> HARDING S</v>
          </cell>
          <cell r="R28" t="str">
            <v xml:space="preserve">    200102260044</v>
          </cell>
          <cell r="S28" t="str">
            <v>20010226000AC0</v>
          </cell>
        </row>
        <row r="29">
          <cell r="A29">
            <v>1040</v>
          </cell>
          <cell r="B29">
            <v>683600</v>
          </cell>
          <cell r="C29">
            <v>55200</v>
          </cell>
          <cell r="D29">
            <v>2001</v>
          </cell>
          <cell r="E29">
            <v>2</v>
          </cell>
          <cell r="F29">
            <v>24</v>
          </cell>
          <cell r="G29">
            <v>2</v>
          </cell>
          <cell r="H29" t="str">
            <v>OT252</v>
          </cell>
          <cell r="I29" t="str">
            <v>$</v>
          </cell>
          <cell r="J29" t="str">
            <v>CD</v>
          </cell>
          <cell r="K29">
            <v>244.79</v>
          </cell>
          <cell r="L29">
            <v>244.79</v>
          </cell>
          <cell r="P29" t="str">
            <v xml:space="preserve"> HARDING S</v>
          </cell>
          <cell r="R29" t="str">
            <v xml:space="preserve">    200102260045</v>
          </cell>
          <cell r="S29" t="str">
            <v>20010226000AC0</v>
          </cell>
        </row>
        <row r="30">
          <cell r="A30">
            <v>1040</v>
          </cell>
          <cell r="B30">
            <v>683600</v>
          </cell>
          <cell r="C30">
            <v>2400</v>
          </cell>
          <cell r="D30">
            <v>2001</v>
          </cell>
          <cell r="E30">
            <v>4</v>
          </cell>
          <cell r="F30">
            <v>28</v>
          </cell>
          <cell r="G30">
            <v>4</v>
          </cell>
          <cell r="H30" t="str">
            <v>OT252</v>
          </cell>
          <cell r="I30" t="str">
            <v>$</v>
          </cell>
          <cell r="J30" t="str">
            <v>CD</v>
          </cell>
          <cell r="K30">
            <v>252.88</v>
          </cell>
          <cell r="L30">
            <v>252.88</v>
          </cell>
          <cell r="P30" t="str">
            <v xml:space="preserve"> CHEF WONG</v>
          </cell>
          <cell r="R30" t="str">
            <v xml:space="preserve">    200105010016</v>
          </cell>
          <cell r="S30" t="str">
            <v>20010501000AC0</v>
          </cell>
        </row>
        <row r="31">
          <cell r="A31">
            <v>1040</v>
          </cell>
          <cell r="B31">
            <v>683600</v>
          </cell>
          <cell r="C31">
            <v>2400</v>
          </cell>
          <cell r="D31">
            <v>2001</v>
          </cell>
          <cell r="E31">
            <v>4</v>
          </cell>
          <cell r="F31">
            <v>28</v>
          </cell>
          <cell r="G31">
            <v>4</v>
          </cell>
          <cell r="H31" t="str">
            <v>OT252</v>
          </cell>
          <cell r="I31" t="str">
            <v>$</v>
          </cell>
          <cell r="J31" t="str">
            <v>CD</v>
          </cell>
          <cell r="K31">
            <v>255.28</v>
          </cell>
          <cell r="L31">
            <v>255.28</v>
          </cell>
          <cell r="P31" t="str">
            <v xml:space="preserve"> L'KOSTE VILL</v>
          </cell>
          <cell r="Q31" t="str">
            <v>A</v>
          </cell>
          <cell r="R31" t="str">
            <v xml:space="preserve">    200105010015</v>
          </cell>
          <cell r="S31" t="str">
            <v>20010501000AC0</v>
          </cell>
        </row>
        <row r="32">
          <cell r="A32">
            <v>1040</v>
          </cell>
          <cell r="B32">
            <v>683600</v>
          </cell>
          <cell r="C32">
            <v>55000</v>
          </cell>
          <cell r="D32">
            <v>2001</v>
          </cell>
          <cell r="E32">
            <v>6</v>
          </cell>
          <cell r="F32">
            <v>18</v>
          </cell>
          <cell r="G32">
            <v>6</v>
          </cell>
          <cell r="H32" t="str">
            <v>OT252</v>
          </cell>
          <cell r="I32" t="str">
            <v>$</v>
          </cell>
          <cell r="J32" t="str">
            <v>CD</v>
          </cell>
          <cell r="K32">
            <v>277.01</v>
          </cell>
          <cell r="L32">
            <v>277.01</v>
          </cell>
          <cell r="P32" t="str">
            <v xml:space="preserve"> L'KOSTE VILL</v>
          </cell>
          <cell r="Q32" t="str">
            <v>A</v>
          </cell>
          <cell r="R32" t="str">
            <v xml:space="preserve">    200106180005</v>
          </cell>
          <cell r="S32" t="str">
            <v>20010618000AC0</v>
          </cell>
        </row>
        <row r="33">
          <cell r="A33">
            <v>1040</v>
          </cell>
          <cell r="B33">
            <v>683600</v>
          </cell>
          <cell r="C33">
            <v>2400</v>
          </cell>
          <cell r="D33">
            <v>2001</v>
          </cell>
          <cell r="E33">
            <v>3</v>
          </cell>
          <cell r="F33">
            <v>9</v>
          </cell>
          <cell r="G33">
            <v>3</v>
          </cell>
          <cell r="H33" t="str">
            <v>OT252</v>
          </cell>
          <cell r="I33" t="str">
            <v>$</v>
          </cell>
          <cell r="J33" t="str">
            <v>CD</v>
          </cell>
          <cell r="K33">
            <v>284.73</v>
          </cell>
          <cell r="L33">
            <v>284.73</v>
          </cell>
          <cell r="P33" t="str">
            <v xml:space="preserve"> HARDING S</v>
          </cell>
          <cell r="R33" t="str">
            <v xml:space="preserve">    200103090018</v>
          </cell>
          <cell r="S33" t="str">
            <v>20010309000AC0</v>
          </cell>
        </row>
        <row r="34">
          <cell r="A34">
            <v>1040</v>
          </cell>
          <cell r="B34">
            <v>683600</v>
          </cell>
          <cell r="C34">
            <v>2200</v>
          </cell>
          <cell r="D34">
            <v>2001</v>
          </cell>
          <cell r="E34">
            <v>6</v>
          </cell>
          <cell r="F34">
            <v>8</v>
          </cell>
          <cell r="G34">
            <v>6</v>
          </cell>
          <cell r="H34" t="str">
            <v>OT252</v>
          </cell>
          <cell r="I34" t="str">
            <v>$</v>
          </cell>
          <cell r="J34" t="str">
            <v>CD</v>
          </cell>
          <cell r="K34">
            <v>326.93</v>
          </cell>
          <cell r="L34">
            <v>326.93</v>
          </cell>
          <cell r="P34" t="str">
            <v xml:space="preserve"> L'KOSTE VILL</v>
          </cell>
          <cell r="Q34" t="str">
            <v>A</v>
          </cell>
          <cell r="R34" t="str">
            <v xml:space="preserve">    200106080002</v>
          </cell>
          <cell r="S34" t="str">
            <v>20010608000AC0</v>
          </cell>
        </row>
        <row r="35">
          <cell r="A35">
            <v>1040</v>
          </cell>
          <cell r="B35">
            <v>683600</v>
          </cell>
          <cell r="C35">
            <v>55200</v>
          </cell>
          <cell r="D35">
            <v>2001</v>
          </cell>
          <cell r="E35">
            <v>1</v>
          </cell>
          <cell r="F35">
            <v>16</v>
          </cell>
          <cell r="G35">
            <v>1</v>
          </cell>
          <cell r="H35" t="str">
            <v>OT252</v>
          </cell>
          <cell r="I35" t="str">
            <v>$</v>
          </cell>
          <cell r="J35" t="str">
            <v>CD</v>
          </cell>
          <cell r="K35">
            <v>361.79</v>
          </cell>
          <cell r="L35">
            <v>361.79</v>
          </cell>
          <cell r="P35" t="str">
            <v xml:space="preserve"> HARDING S</v>
          </cell>
          <cell r="R35" t="str">
            <v xml:space="preserve">    200101220034</v>
          </cell>
          <cell r="S35" t="str">
            <v>20010122000AC0</v>
          </cell>
        </row>
        <row r="36">
          <cell r="A36">
            <v>1040</v>
          </cell>
          <cell r="B36">
            <v>683600</v>
          </cell>
          <cell r="C36">
            <v>55000</v>
          </cell>
          <cell r="D36">
            <v>2001</v>
          </cell>
          <cell r="E36">
            <v>3</v>
          </cell>
          <cell r="F36">
            <v>16</v>
          </cell>
          <cell r="G36">
            <v>3</v>
          </cell>
          <cell r="H36" t="str">
            <v>OT252</v>
          </cell>
          <cell r="I36" t="str">
            <v>$</v>
          </cell>
          <cell r="J36" t="str">
            <v>CD</v>
          </cell>
          <cell r="K36">
            <v>365.7</v>
          </cell>
          <cell r="L36">
            <v>365.7</v>
          </cell>
          <cell r="P36" t="str">
            <v xml:space="preserve"> DOE &amp; JERRY</v>
          </cell>
          <cell r="Q36" t="str">
            <v>S BARBECUE</v>
          </cell>
          <cell r="R36" t="str">
            <v xml:space="preserve">    200103160015</v>
          </cell>
          <cell r="S36" t="str">
            <v>20010316000AC0</v>
          </cell>
        </row>
        <row r="37">
          <cell r="A37">
            <v>1040</v>
          </cell>
          <cell r="B37">
            <v>683600</v>
          </cell>
          <cell r="C37">
            <v>55000</v>
          </cell>
          <cell r="D37">
            <v>2001</v>
          </cell>
          <cell r="E37">
            <v>3</v>
          </cell>
          <cell r="F37">
            <v>16</v>
          </cell>
          <cell r="G37">
            <v>3</v>
          </cell>
          <cell r="H37" t="str">
            <v>OT252</v>
          </cell>
          <cell r="I37" t="str">
            <v>$</v>
          </cell>
          <cell r="J37" t="str">
            <v>CD</v>
          </cell>
          <cell r="K37">
            <v>369.68</v>
          </cell>
          <cell r="L37">
            <v>369.68</v>
          </cell>
          <cell r="P37" t="str">
            <v xml:space="preserve"> DOE &amp; JERRY</v>
          </cell>
          <cell r="Q37" t="str">
            <v>S BARBECUE</v>
          </cell>
          <cell r="R37" t="str">
            <v xml:space="preserve">    200103160016</v>
          </cell>
          <cell r="S37" t="str">
            <v>20010316000AC0</v>
          </cell>
        </row>
        <row r="38">
          <cell r="A38">
            <v>1040</v>
          </cell>
          <cell r="B38">
            <v>683600</v>
          </cell>
          <cell r="C38">
            <v>2400</v>
          </cell>
          <cell r="D38">
            <v>2001</v>
          </cell>
          <cell r="E38">
            <v>1</v>
          </cell>
          <cell r="F38">
            <v>19</v>
          </cell>
          <cell r="G38">
            <v>1</v>
          </cell>
          <cell r="H38" t="str">
            <v>OT252</v>
          </cell>
          <cell r="I38" t="str">
            <v>$</v>
          </cell>
          <cell r="J38" t="str">
            <v>CD</v>
          </cell>
          <cell r="K38">
            <v>436.94</v>
          </cell>
          <cell r="L38">
            <v>436.94</v>
          </cell>
          <cell r="P38" t="str">
            <v xml:space="preserve"> HARDING S</v>
          </cell>
          <cell r="R38" t="str">
            <v xml:space="preserve">    200101220004</v>
          </cell>
          <cell r="S38" t="str">
            <v>20010122000AC0</v>
          </cell>
        </row>
        <row r="39">
          <cell r="A39">
            <v>1040</v>
          </cell>
          <cell r="B39">
            <v>683600</v>
          </cell>
          <cell r="C39">
            <v>55200</v>
          </cell>
          <cell r="D39">
            <v>2001</v>
          </cell>
          <cell r="E39">
            <v>2</v>
          </cell>
          <cell r="F39">
            <v>24</v>
          </cell>
          <cell r="G39">
            <v>2</v>
          </cell>
          <cell r="H39" t="str">
            <v>OT252</v>
          </cell>
          <cell r="I39" t="str">
            <v>$</v>
          </cell>
          <cell r="J39" t="str">
            <v>CD</v>
          </cell>
          <cell r="K39">
            <v>586.17999999999995</v>
          </cell>
          <cell r="L39">
            <v>586.17999999999995</v>
          </cell>
          <cell r="P39" t="str">
            <v xml:space="preserve"> HARDING S</v>
          </cell>
          <cell r="R39" t="str">
            <v xml:space="preserve">    200102260047</v>
          </cell>
          <cell r="S39" t="str">
            <v>20010226000AC0</v>
          </cell>
        </row>
        <row r="40">
          <cell r="A40">
            <v>1040</v>
          </cell>
          <cell r="B40">
            <v>683600</v>
          </cell>
          <cell r="C40">
            <v>55000</v>
          </cell>
          <cell r="D40">
            <v>2001</v>
          </cell>
          <cell r="E40">
            <v>2</v>
          </cell>
          <cell r="F40">
            <v>9</v>
          </cell>
          <cell r="G40">
            <v>2</v>
          </cell>
          <cell r="H40" t="str">
            <v>OT252</v>
          </cell>
          <cell r="I40" t="str">
            <v>$</v>
          </cell>
          <cell r="J40" t="str">
            <v>CD</v>
          </cell>
          <cell r="K40">
            <v>612.15</v>
          </cell>
          <cell r="L40">
            <v>612.15</v>
          </cell>
          <cell r="P40" t="str">
            <v xml:space="preserve"> DOE &amp; JERRY</v>
          </cell>
          <cell r="Q40" t="str">
            <v>S BARBECUE</v>
          </cell>
          <cell r="R40" t="str">
            <v xml:space="preserve">    200102090015</v>
          </cell>
          <cell r="S40" t="str">
            <v>20010209000AC0</v>
          </cell>
        </row>
        <row r="41">
          <cell r="A41">
            <v>1040</v>
          </cell>
          <cell r="B41">
            <v>683600</v>
          </cell>
          <cell r="C41">
            <v>2200</v>
          </cell>
          <cell r="D41">
            <v>2001</v>
          </cell>
          <cell r="E41">
            <v>4</v>
          </cell>
          <cell r="F41">
            <v>18</v>
          </cell>
          <cell r="G41">
            <v>4</v>
          </cell>
          <cell r="H41" t="str">
            <v>OT252</v>
          </cell>
          <cell r="I41" t="str">
            <v>$</v>
          </cell>
          <cell r="J41" t="str">
            <v>CD</v>
          </cell>
          <cell r="K41">
            <v>630.70000000000005</v>
          </cell>
          <cell r="L41">
            <v>630.70000000000005</v>
          </cell>
          <cell r="P41" t="str">
            <v xml:space="preserve"> RUBINICS CAT</v>
          </cell>
          <cell r="Q41" t="str">
            <v>ERING SERV</v>
          </cell>
          <cell r="R41" t="str">
            <v xml:space="preserve">    200104180008</v>
          </cell>
          <cell r="S41" t="str">
            <v>20010418000AC0</v>
          </cell>
        </row>
        <row r="42">
          <cell r="A42">
            <v>1040</v>
          </cell>
          <cell r="B42">
            <v>683600</v>
          </cell>
          <cell r="C42">
            <v>55200</v>
          </cell>
          <cell r="D42">
            <v>2001</v>
          </cell>
          <cell r="E42">
            <v>2</v>
          </cell>
          <cell r="F42">
            <v>24</v>
          </cell>
          <cell r="G42">
            <v>2</v>
          </cell>
          <cell r="H42" t="str">
            <v>OT252</v>
          </cell>
          <cell r="I42" t="str">
            <v>$</v>
          </cell>
          <cell r="J42" t="str">
            <v>CD</v>
          </cell>
          <cell r="K42">
            <v>723.58</v>
          </cell>
          <cell r="L42">
            <v>723.58</v>
          </cell>
          <cell r="P42" t="str">
            <v xml:space="preserve"> HARDING S</v>
          </cell>
          <cell r="R42" t="str">
            <v xml:space="preserve">    200102260048</v>
          </cell>
          <cell r="S42" t="str">
            <v>20010226000AC0</v>
          </cell>
        </row>
        <row r="43">
          <cell r="A43">
            <v>1040</v>
          </cell>
          <cell r="B43">
            <v>683600</v>
          </cell>
          <cell r="C43">
            <v>2000</v>
          </cell>
          <cell r="D43">
            <v>2001</v>
          </cell>
          <cell r="E43">
            <v>1</v>
          </cell>
          <cell r="F43">
            <v>9</v>
          </cell>
          <cell r="G43">
            <v>1</v>
          </cell>
          <cell r="H43" t="str">
            <v>OT252</v>
          </cell>
          <cell r="I43" t="str">
            <v>$</v>
          </cell>
          <cell r="J43" t="str">
            <v>CD</v>
          </cell>
          <cell r="K43">
            <v>801.36</v>
          </cell>
          <cell r="L43">
            <v>801.36</v>
          </cell>
          <cell r="P43" t="str">
            <v xml:space="preserve"> DOE &amp; JERRY</v>
          </cell>
          <cell r="Q43" t="str">
            <v>S BARBECUE</v>
          </cell>
          <cell r="R43" t="str">
            <v xml:space="preserve">    200101220002</v>
          </cell>
          <cell r="S43" t="str">
            <v>20010122000AC0</v>
          </cell>
        </row>
        <row r="44">
          <cell r="A44">
            <v>1040</v>
          </cell>
          <cell r="B44">
            <v>683600</v>
          </cell>
          <cell r="C44">
            <v>55000</v>
          </cell>
          <cell r="D44">
            <v>2001</v>
          </cell>
          <cell r="E44">
            <v>2</v>
          </cell>
          <cell r="F44">
            <v>9</v>
          </cell>
          <cell r="G44">
            <v>2</v>
          </cell>
          <cell r="H44" t="str">
            <v>OT252</v>
          </cell>
          <cell r="I44" t="str">
            <v>$</v>
          </cell>
          <cell r="J44" t="str">
            <v>CD</v>
          </cell>
          <cell r="K44">
            <v>1451.67</v>
          </cell>
          <cell r="L44">
            <v>1451.67</v>
          </cell>
          <cell r="P44" t="str">
            <v xml:space="preserve"> DOE &amp; JERRY</v>
          </cell>
          <cell r="Q44" t="str">
            <v>S BARBECUE</v>
          </cell>
          <cell r="R44" t="str">
            <v xml:space="preserve">    200102090014</v>
          </cell>
          <cell r="S44" t="str">
            <v>20010209000AC0</v>
          </cell>
        </row>
      </sheetData>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row r="96">
          <cell r="B96">
            <v>38353</v>
          </cell>
          <cell r="C96">
            <v>6.9103000000000003</v>
          </cell>
        </row>
        <row r="97">
          <cell r="B97">
            <v>38384</v>
          </cell>
          <cell r="C97">
            <v>6.7782999999999998</v>
          </cell>
        </row>
        <row r="98">
          <cell r="B98">
            <v>38412</v>
          </cell>
          <cell r="C98">
            <v>7.0305999999999997</v>
          </cell>
        </row>
        <row r="99">
          <cell r="B99">
            <v>38443</v>
          </cell>
          <cell r="C99">
            <v>7.1192000000000002</v>
          </cell>
        </row>
        <row r="100">
          <cell r="B100">
            <v>38473</v>
          </cell>
          <cell r="C100">
            <v>6.4542999999999999</v>
          </cell>
        </row>
        <row r="101">
          <cell r="B101">
            <v>38504</v>
          </cell>
          <cell r="C101">
            <v>6.0772000000000004</v>
          </cell>
        </row>
        <row r="102">
          <cell r="B102">
            <v>38534</v>
          </cell>
          <cell r="C102">
            <v>6.1077000000000004</v>
          </cell>
        </row>
        <row r="103">
          <cell r="B103">
            <v>38565</v>
          </cell>
          <cell r="C103">
            <v>6.2251000000000003</v>
          </cell>
        </row>
        <row r="104">
          <cell r="B104">
            <v>38596</v>
          </cell>
          <cell r="C104">
            <v>7.0206999999999997</v>
          </cell>
        </row>
        <row r="105">
          <cell r="B105">
            <v>38626</v>
          </cell>
          <cell r="C105">
            <v>10.5701</v>
          </cell>
        </row>
        <row r="106">
          <cell r="B106">
            <v>38657</v>
          </cell>
          <cell r="C106">
            <v>12.042</v>
          </cell>
        </row>
        <row r="107">
          <cell r="B107">
            <v>38687</v>
          </cell>
          <cell r="C107">
            <v>11.069000000000001</v>
          </cell>
        </row>
        <row r="108">
          <cell r="B108">
            <v>38718</v>
          </cell>
          <cell r="C108">
            <v>10.820399999999999</v>
          </cell>
        </row>
        <row r="109">
          <cell r="B109">
            <v>38749</v>
          </cell>
          <cell r="C109">
            <v>9.9863999999999997</v>
          </cell>
        </row>
        <row r="110">
          <cell r="B110">
            <v>38777</v>
          </cell>
          <cell r="C110">
            <v>12.1105</v>
          </cell>
        </row>
        <row r="111">
          <cell r="B111">
            <v>38808</v>
          </cell>
          <cell r="C111">
            <v>10.4755</v>
          </cell>
        </row>
        <row r="112">
          <cell r="B112">
            <v>38838</v>
          </cell>
          <cell r="C112">
            <v>8.9533000000000005</v>
          </cell>
        </row>
        <row r="113">
          <cell r="B113">
            <v>38869</v>
          </cell>
          <cell r="C113">
            <v>8.7004999999999999</v>
          </cell>
        </row>
        <row r="114">
          <cell r="B114">
            <v>38899</v>
          </cell>
          <cell r="C114">
            <v>8.3070000000000004</v>
          </cell>
        </row>
        <row r="115">
          <cell r="B115">
            <v>38930</v>
          </cell>
          <cell r="C115">
            <v>9.6660000000000004</v>
          </cell>
        </row>
        <row r="116">
          <cell r="B116">
            <v>38961</v>
          </cell>
          <cell r="C116">
            <v>10.737299999999999</v>
          </cell>
        </row>
        <row r="117">
          <cell r="B117">
            <v>38991</v>
          </cell>
          <cell r="C117">
            <v>9.7626000000000008</v>
          </cell>
        </row>
        <row r="118">
          <cell r="B118">
            <v>39022</v>
          </cell>
          <cell r="C118">
            <v>9.4421999999999997</v>
          </cell>
        </row>
        <row r="119">
          <cell r="B119">
            <v>39052</v>
          </cell>
          <cell r="C119">
            <v>9.2276000000000007</v>
          </cell>
        </row>
        <row r="120">
          <cell r="B120">
            <v>39083</v>
          </cell>
          <cell r="C120">
            <v>9.4620999999999995</v>
          </cell>
        </row>
        <row r="121">
          <cell r="B121">
            <v>39114</v>
          </cell>
          <cell r="C121">
            <v>9.2688000000000006</v>
          </cell>
        </row>
        <row r="122">
          <cell r="B122">
            <v>39142</v>
          </cell>
          <cell r="C122">
            <v>9.3672000000000004</v>
          </cell>
        </row>
        <row r="123">
          <cell r="B123">
            <v>39173</v>
          </cell>
          <cell r="C123">
            <v>8.9056999999999995</v>
          </cell>
        </row>
        <row r="124">
          <cell r="B124">
            <v>39203</v>
          </cell>
          <cell r="C124">
            <v>8.4395000000000007</v>
          </cell>
        </row>
        <row r="125">
          <cell r="B125">
            <v>39234</v>
          </cell>
          <cell r="C125">
            <v>8.5990000000000002</v>
          </cell>
        </row>
        <row r="126">
          <cell r="B126">
            <v>39264</v>
          </cell>
          <cell r="C126">
            <v>8.7819000000000003</v>
          </cell>
        </row>
        <row r="127">
          <cell r="B127">
            <v>39295</v>
          </cell>
          <cell r="C127">
            <v>8.1499000000000006</v>
          </cell>
        </row>
        <row r="128">
          <cell r="B128">
            <v>39326</v>
          </cell>
          <cell r="C128">
            <v>8.0441000000000003</v>
          </cell>
        </row>
        <row r="129">
          <cell r="B129">
            <v>39356</v>
          </cell>
          <cell r="C129">
            <v>8.7649000000000008</v>
          </cell>
        </row>
        <row r="130">
          <cell r="B130">
            <v>39387</v>
          </cell>
          <cell r="C130">
            <v>9.4421999999999997</v>
          </cell>
        </row>
        <row r="131">
          <cell r="B131">
            <v>39417</v>
          </cell>
          <cell r="C131">
            <v>9.2276000000000007</v>
          </cell>
        </row>
        <row r="132">
          <cell r="B132">
            <v>39448</v>
          </cell>
          <cell r="C132">
            <v>9.4620999999999995</v>
          </cell>
        </row>
        <row r="133">
          <cell r="B133">
            <v>39479</v>
          </cell>
          <cell r="C133">
            <v>9.2688000000000006</v>
          </cell>
        </row>
        <row r="134">
          <cell r="B134">
            <v>39508</v>
          </cell>
          <cell r="C134">
            <v>9.3672000000000004</v>
          </cell>
        </row>
        <row r="135">
          <cell r="B135">
            <v>39539</v>
          </cell>
          <cell r="C135">
            <v>8.9056999999999995</v>
          </cell>
        </row>
        <row r="136">
          <cell r="B136">
            <v>39569</v>
          </cell>
          <cell r="C136">
            <v>8.4395000000000007</v>
          </cell>
        </row>
        <row r="137">
          <cell r="B137">
            <v>39600</v>
          </cell>
          <cell r="C137">
            <v>8.5990000000000002</v>
          </cell>
        </row>
        <row r="138">
          <cell r="B138">
            <v>39630</v>
          </cell>
          <cell r="C138">
            <v>8.7819000000000003</v>
          </cell>
        </row>
        <row r="139">
          <cell r="B139">
            <v>39661</v>
          </cell>
          <cell r="C139">
            <v>8.1499000000000006</v>
          </cell>
        </row>
        <row r="140">
          <cell r="B140">
            <v>39692</v>
          </cell>
          <cell r="C140">
            <v>8.0441000000000003</v>
          </cell>
        </row>
        <row r="141">
          <cell r="B141">
            <v>39722</v>
          </cell>
          <cell r="C141">
            <v>8.7649000000000008</v>
          </cell>
        </row>
        <row r="142">
          <cell r="B142">
            <v>39753</v>
          </cell>
          <cell r="C142">
            <v>9.4421999999999997</v>
          </cell>
        </row>
        <row r="143">
          <cell r="B143">
            <v>39783</v>
          </cell>
          <cell r="C143">
            <v>9.2276000000000007</v>
          </cell>
        </row>
        <row r="144">
          <cell r="B144">
            <v>39814</v>
          </cell>
          <cell r="C144">
            <v>9.4620999999999995</v>
          </cell>
        </row>
        <row r="145">
          <cell r="B145">
            <v>39845</v>
          </cell>
          <cell r="C145">
            <v>9.2688000000000006</v>
          </cell>
        </row>
        <row r="146">
          <cell r="B146">
            <v>39873</v>
          </cell>
          <cell r="C146">
            <v>9.3672000000000004</v>
          </cell>
        </row>
        <row r="147">
          <cell r="B147">
            <v>39904</v>
          </cell>
          <cell r="C147">
            <v>8.9056999999999995</v>
          </cell>
        </row>
        <row r="148">
          <cell r="B148">
            <v>39934</v>
          </cell>
          <cell r="C148">
            <v>8.4395000000000007</v>
          </cell>
        </row>
        <row r="149">
          <cell r="B149">
            <v>39965</v>
          </cell>
          <cell r="C149">
            <v>8.5990000000000002</v>
          </cell>
        </row>
        <row r="150">
          <cell r="B150">
            <v>39995</v>
          </cell>
          <cell r="C150">
            <v>8.7819000000000003</v>
          </cell>
        </row>
        <row r="151">
          <cell r="B151">
            <v>40026</v>
          </cell>
          <cell r="C151">
            <v>8.1499000000000006</v>
          </cell>
        </row>
        <row r="152">
          <cell r="B152">
            <v>40057</v>
          </cell>
          <cell r="C152">
            <v>8.0441000000000003</v>
          </cell>
        </row>
        <row r="153">
          <cell r="B153">
            <v>40087</v>
          </cell>
          <cell r="C153">
            <v>8.7649000000000008</v>
          </cell>
        </row>
        <row r="154">
          <cell r="B154">
            <v>40118</v>
          </cell>
          <cell r="C154">
            <v>9.4421999999999997</v>
          </cell>
        </row>
        <row r="155">
          <cell r="B155">
            <v>40148</v>
          </cell>
          <cell r="C155">
            <v>9.2276000000000007</v>
          </cell>
        </row>
        <row r="156">
          <cell r="B156">
            <v>40179</v>
          </cell>
          <cell r="C156">
            <v>9.4620999999999995</v>
          </cell>
        </row>
        <row r="157">
          <cell r="B157">
            <v>40210</v>
          </cell>
          <cell r="C157">
            <v>9.2688000000000006</v>
          </cell>
        </row>
        <row r="158">
          <cell r="B158">
            <v>40238</v>
          </cell>
          <cell r="C158">
            <v>9.3672000000000004</v>
          </cell>
        </row>
        <row r="159">
          <cell r="B159">
            <v>40269</v>
          </cell>
          <cell r="C159">
            <v>8.9056999999999995</v>
          </cell>
        </row>
        <row r="160">
          <cell r="B160">
            <v>40299</v>
          </cell>
          <cell r="C160">
            <v>8.4395000000000007</v>
          </cell>
        </row>
        <row r="161">
          <cell r="B161">
            <v>40330</v>
          </cell>
          <cell r="C161">
            <v>8.5990000000000002</v>
          </cell>
        </row>
        <row r="162">
          <cell r="B162">
            <v>40360</v>
          </cell>
          <cell r="C162">
            <v>8.7819000000000003</v>
          </cell>
        </row>
        <row r="163">
          <cell r="B163">
            <v>40391</v>
          </cell>
          <cell r="C163">
            <v>8.1499000000000006</v>
          </cell>
        </row>
        <row r="164">
          <cell r="B164">
            <v>40422</v>
          </cell>
          <cell r="C164">
            <v>8.0441000000000003</v>
          </cell>
        </row>
        <row r="165">
          <cell r="B165">
            <v>40452</v>
          </cell>
          <cell r="C165">
            <v>8.7649000000000008</v>
          </cell>
        </row>
        <row r="166">
          <cell r="B166">
            <v>40483</v>
          </cell>
          <cell r="C166">
            <v>9.4421999999999997</v>
          </cell>
        </row>
        <row r="167">
          <cell r="B167">
            <v>40513</v>
          </cell>
          <cell r="C167">
            <v>9.2276000000000007</v>
          </cell>
        </row>
        <row r="168">
          <cell r="B168">
            <v>40544</v>
          </cell>
          <cell r="C168">
            <v>9.4620999999999995</v>
          </cell>
        </row>
        <row r="169">
          <cell r="B169">
            <v>40575</v>
          </cell>
          <cell r="C169">
            <v>9.2688000000000006</v>
          </cell>
        </row>
        <row r="170">
          <cell r="B170">
            <v>40603</v>
          </cell>
          <cell r="C170">
            <v>9.3672000000000004</v>
          </cell>
        </row>
        <row r="171">
          <cell r="B171">
            <v>40634</v>
          </cell>
          <cell r="C171">
            <v>8.9056999999999995</v>
          </cell>
        </row>
        <row r="172">
          <cell r="B172">
            <v>40664</v>
          </cell>
          <cell r="C172">
            <v>8.4395000000000007</v>
          </cell>
        </row>
        <row r="173">
          <cell r="B173">
            <v>40695</v>
          </cell>
          <cell r="C173">
            <v>8.5990000000000002</v>
          </cell>
        </row>
        <row r="174">
          <cell r="B174">
            <v>40725</v>
          </cell>
          <cell r="C174">
            <v>8.7819000000000003</v>
          </cell>
        </row>
        <row r="175">
          <cell r="B175">
            <v>40756</v>
          </cell>
          <cell r="C175">
            <v>8.1499000000000006</v>
          </cell>
        </row>
        <row r="176">
          <cell r="B176">
            <v>40787</v>
          </cell>
          <cell r="C176">
            <v>8.0441000000000003</v>
          </cell>
        </row>
        <row r="177">
          <cell r="B177">
            <v>40817</v>
          </cell>
          <cell r="C177">
            <v>8.7649000000000008</v>
          </cell>
        </row>
        <row r="178">
          <cell r="B178">
            <v>40848</v>
          </cell>
          <cell r="C178">
            <v>9.4421999999999997</v>
          </cell>
        </row>
        <row r="179">
          <cell r="B179">
            <v>40878</v>
          </cell>
          <cell r="C179">
            <v>9.2276000000000007</v>
          </cell>
        </row>
      </sheetData>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sheetData sheetId="449"/>
      <sheetData sheetId="450"/>
      <sheetData sheetId="451"/>
      <sheetData sheetId="452"/>
      <sheetData sheetId="453"/>
      <sheetData sheetId="454"/>
      <sheetData sheetId="455"/>
      <sheetData sheetId="456" refreshError="1"/>
      <sheetData sheetId="457"/>
      <sheetData sheetId="458"/>
      <sheetData sheetId="459"/>
      <sheetData sheetId="460"/>
      <sheetData sheetId="461">
        <row r="1">
          <cell r="A1" t="str">
            <v>DDO</v>
          </cell>
        </row>
      </sheetData>
      <sheetData sheetId="462"/>
      <sheetData sheetId="463"/>
      <sheetData sheetId="464"/>
      <sheetData sheetId="465"/>
      <sheetData sheetId="466">
        <row r="43">
          <cell r="I43">
            <v>7671.6392455535824</v>
          </cell>
        </row>
      </sheetData>
      <sheetData sheetId="467" refreshError="1"/>
      <sheetData sheetId="468" refreshError="1"/>
      <sheetData sheetId="469" refreshError="1"/>
      <sheetData sheetId="470" refreshError="1"/>
      <sheetData sheetId="471" refreshError="1"/>
      <sheetData sheetId="472"/>
      <sheetData sheetId="473" refreshError="1"/>
      <sheetData sheetId="474" refreshError="1"/>
      <sheetData sheetId="475" refreshError="1"/>
      <sheetData sheetId="476"/>
      <sheetData sheetId="477">
        <row r="4">
          <cell r="A4" t="str">
            <v>100004</v>
          </cell>
        </row>
      </sheetData>
      <sheetData sheetId="478">
        <row r="3">
          <cell r="S3">
            <v>-6.84</v>
          </cell>
        </row>
      </sheetData>
      <sheetData sheetId="479" refreshError="1"/>
      <sheetData sheetId="480" refreshError="1"/>
      <sheetData sheetId="481">
        <row r="1">
          <cell r="A1" t="str">
            <v>AFE #</v>
          </cell>
        </row>
      </sheetData>
      <sheetData sheetId="482"/>
      <sheetData sheetId="483">
        <row r="1">
          <cell r="A1" t="str">
            <v>Canceled - Expense bill 100% to APC Entity</v>
          </cell>
        </row>
      </sheetData>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row r="2">
          <cell r="A2" t="str">
            <v>00007</v>
          </cell>
        </row>
      </sheetData>
      <sheetData sheetId="522" refreshError="1"/>
      <sheetData sheetId="523"/>
      <sheetData sheetId="524">
        <row r="3">
          <cell r="B3" t="str">
            <v>00007</v>
          </cell>
        </row>
      </sheetData>
      <sheetData sheetId="525">
        <row r="3">
          <cell r="B3" t="str">
            <v>19274</v>
          </cell>
        </row>
      </sheetData>
      <sheetData sheetId="526">
        <row r="3">
          <cell r="B3" t="str">
            <v>18873</v>
          </cell>
        </row>
      </sheetData>
      <sheetData sheetId="527">
        <row r="2">
          <cell r="A2" t="str">
            <v>04336</v>
          </cell>
        </row>
      </sheetData>
      <sheetData sheetId="528" refreshError="1"/>
      <sheetData sheetId="529" refreshError="1"/>
      <sheetData sheetId="530" refreshError="1"/>
      <sheetData sheetId="531"/>
      <sheetData sheetId="532"/>
      <sheetData sheetId="533"/>
      <sheetData sheetId="534">
        <row r="1">
          <cell r="B1" t="str">
            <v>Agreement Number</v>
          </cell>
        </row>
      </sheetData>
      <sheetData sheetId="535"/>
      <sheetData sheetId="536"/>
      <sheetData sheetId="537"/>
      <sheetData sheetId="538"/>
      <sheetData sheetId="539">
        <row r="1">
          <cell r="A1" t="str">
            <v>Depth Rank</v>
          </cell>
        </row>
      </sheetData>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refreshError="1"/>
      <sheetData sheetId="556">
        <row r="2">
          <cell r="A2">
            <v>1282226000</v>
          </cell>
        </row>
      </sheetData>
      <sheetData sheetId="557"/>
      <sheetData sheetId="558"/>
      <sheetData sheetId="5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Rate"/>
      <sheetName val="Balances"/>
      <sheetName val="Partner Info"/>
      <sheetName val="Recon"/>
      <sheetName val="Current"/>
      <sheetName val="Fed_Def"/>
      <sheetName val="State_Def"/>
      <sheetName val="LLC Grossup Entry"/>
      <sheetName val="Tax_grossup"/>
      <sheetName val="Revenue"/>
      <sheetName val="Permanent"/>
      <sheetName val="Timing"/>
      <sheetName val="Effect_rate"/>
      <sheetName val="Blended"/>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customProperty" Target="../customProperty9.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customProperty" Target="../customProperty11.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customProperty" Target="../customProperty13.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16.bin"/><Relationship Id="rId2" Type="http://schemas.openxmlformats.org/officeDocument/2006/relationships/customProperty" Target="../customProperty15.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8.bin"/><Relationship Id="rId2" Type="http://schemas.openxmlformats.org/officeDocument/2006/relationships/customProperty" Target="../customProperty17.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20.bin"/><Relationship Id="rId2" Type="http://schemas.openxmlformats.org/officeDocument/2006/relationships/customProperty" Target="../customProperty19.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22.bin"/><Relationship Id="rId2" Type="http://schemas.openxmlformats.org/officeDocument/2006/relationships/customProperty" Target="../customProperty2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24.bin"/><Relationship Id="rId2" Type="http://schemas.openxmlformats.org/officeDocument/2006/relationships/customProperty" Target="../customProperty23.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26.bin"/><Relationship Id="rId2" Type="http://schemas.openxmlformats.org/officeDocument/2006/relationships/customProperty" Target="../customProperty25.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ustomProperty" Target="../customProperty28.bin"/><Relationship Id="rId2" Type="http://schemas.openxmlformats.org/officeDocument/2006/relationships/customProperty" Target="../customProperty27.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ustomProperty" Target="../customProperty30.bin"/><Relationship Id="rId2" Type="http://schemas.openxmlformats.org/officeDocument/2006/relationships/customProperty" Target="../customProperty29.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ustomProperty" Target="../customProperty32.bin"/><Relationship Id="rId2" Type="http://schemas.openxmlformats.org/officeDocument/2006/relationships/customProperty" Target="../customProperty31.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1:K20"/>
  <sheetViews>
    <sheetView tabSelected="1" view="pageBreakPreview" zoomScaleNormal="100" zoomScaleSheetLayoutView="100" workbookViewId="0"/>
  </sheetViews>
  <sheetFormatPr defaultRowHeight="15"/>
  <cols>
    <col min="1" max="1" width="16" customWidth="1"/>
  </cols>
  <sheetData>
    <row r="1" spans="1:11">
      <c r="A1" s="107" t="s">
        <v>943</v>
      </c>
      <c r="B1" s="2"/>
      <c r="C1" s="3"/>
      <c r="D1" s="2"/>
      <c r="E1" s="2"/>
      <c r="F1" s="2"/>
      <c r="G1" s="2"/>
      <c r="H1" s="5"/>
      <c r="I1" s="5"/>
      <c r="J1" s="5"/>
      <c r="K1" s="5"/>
    </row>
    <row r="2" spans="1:11">
      <c r="A2" s="1"/>
      <c r="B2" s="2"/>
      <c r="C2" s="3"/>
      <c r="D2" s="2"/>
      <c r="E2" s="2"/>
      <c r="F2" s="2"/>
      <c r="G2" s="8"/>
      <c r="H2" s="1"/>
      <c r="I2" s="5"/>
      <c r="J2" s="5"/>
      <c r="K2" s="5" t="s">
        <v>599</v>
      </c>
    </row>
    <row r="3" spans="1:11">
      <c r="A3" s="1"/>
      <c r="B3" s="2"/>
      <c r="C3" s="3"/>
      <c r="D3" s="2"/>
      <c r="E3" s="2"/>
      <c r="F3" s="2"/>
      <c r="G3" s="8"/>
      <c r="H3" s="5"/>
      <c r="I3" s="319"/>
      <c r="J3" s="922"/>
      <c r="K3" s="922"/>
    </row>
    <row r="4" spans="1:11">
      <c r="A4" s="1"/>
      <c r="B4" s="107"/>
      <c r="C4" s="927" t="str">
        <f>'Appendix A'!E6</f>
        <v xml:space="preserve">Rate Formula Template </v>
      </c>
      <c r="D4" s="2"/>
      <c r="E4" s="2"/>
      <c r="F4" s="2"/>
      <c r="G4" s="8"/>
      <c r="H4" s="1"/>
      <c r="I4" s="1"/>
      <c r="J4" s="1"/>
      <c r="K4" s="6"/>
    </row>
    <row r="5" spans="1:11">
      <c r="A5" s="1"/>
      <c r="B5" s="11"/>
      <c r="C5" s="79" t="str">
        <f>'Appendix A'!E7</f>
        <v xml:space="preserve"> Utilizing FERC Form 1 Data</v>
      </c>
      <c r="D5" s="11"/>
      <c r="E5" s="11"/>
      <c r="F5" s="11"/>
      <c r="G5" s="8"/>
      <c r="H5" s="538"/>
      <c r="I5" s="539"/>
      <c r="J5" s="536"/>
      <c r="K5" s="537" t="str">
        <f>'Appendix A'!M7</f>
        <v>Projected Annual Transmission Revenue Requirement</v>
      </c>
    </row>
    <row r="6" spans="1:11">
      <c r="A6" s="2"/>
      <c r="B6" s="10"/>
      <c r="C6" s="10"/>
      <c r="D6" s="10"/>
      <c r="E6" s="10"/>
      <c r="F6" s="10"/>
      <c r="G6" s="10"/>
      <c r="H6" s="10"/>
      <c r="I6" s="350"/>
      <c r="J6" s="317"/>
      <c r="K6" s="315" t="str">
        <f>'Appendix A'!M8</f>
        <v>For the 12 months ended 12/31/____</v>
      </c>
    </row>
    <row r="7" spans="1:11">
      <c r="A7" s="1"/>
      <c r="C7" s="923" t="s">
        <v>728</v>
      </c>
    </row>
    <row r="8" spans="1:11">
      <c r="A8" s="1"/>
      <c r="B8" s="1"/>
      <c r="C8" s="10"/>
    </row>
    <row r="12" spans="1:11">
      <c r="A12" t="s">
        <v>282</v>
      </c>
      <c r="C12" t="s">
        <v>604</v>
      </c>
    </row>
    <row r="13" spans="1:11">
      <c r="A13" t="s">
        <v>600</v>
      </c>
      <c r="C13" t="s">
        <v>605</v>
      </c>
    </row>
    <row r="14" spans="1:11">
      <c r="A14" t="s">
        <v>601</v>
      </c>
      <c r="C14" t="s">
        <v>606</v>
      </c>
    </row>
    <row r="15" spans="1:11">
      <c r="A15" t="s">
        <v>602</v>
      </c>
      <c r="C15" t="s">
        <v>607</v>
      </c>
    </row>
    <row r="16" spans="1:11">
      <c r="A16" t="s">
        <v>322</v>
      </c>
      <c r="C16" t="s">
        <v>612</v>
      </c>
    </row>
    <row r="17" spans="1:3">
      <c r="A17" t="s">
        <v>550</v>
      </c>
      <c r="C17" t="s">
        <v>609</v>
      </c>
    </row>
    <row r="18" spans="1:3">
      <c r="A18" t="s">
        <v>705</v>
      </c>
      <c r="C18" t="s">
        <v>608</v>
      </c>
    </row>
    <row r="19" spans="1:3">
      <c r="A19" t="s">
        <v>221</v>
      </c>
      <c r="C19" t="s">
        <v>610</v>
      </c>
    </row>
    <row r="20" spans="1:3">
      <c r="A20" t="s">
        <v>603</v>
      </c>
      <c r="C20" t="s">
        <v>611</v>
      </c>
    </row>
  </sheetData>
  <pageMargins left="0.7" right="0.7" top="0.75" bottom="0.75" header="0.3" footer="0.3"/>
  <pageSetup scale="61" orientation="portrait" r:id="rId1"/>
  <customProperties>
    <customPr name="_pios_id" r:id="rId2"/>
    <customPr name="EpmWorksheetKeyString_GU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sheetPr>
  <dimension ref="A1:IV533"/>
  <sheetViews>
    <sheetView topLeftCell="A145" zoomScale="80" zoomScaleNormal="80" zoomScaleSheetLayoutView="80" workbookViewId="0">
      <selection activeCell="E178" sqref="E178"/>
    </sheetView>
  </sheetViews>
  <sheetFormatPr defaultColWidth="8.7265625" defaultRowHeight="15"/>
  <cols>
    <col min="1" max="1" width="6" style="1" customWidth="1"/>
    <col min="2" max="2" width="1.453125" style="1" customWidth="1"/>
    <col min="3" max="3" width="48.26953125" style="1" customWidth="1"/>
    <col min="4" max="4" width="38.7265625" style="1" customWidth="1"/>
    <col min="5" max="5" width="18.26953125" style="1" customWidth="1"/>
    <col min="6" max="6" width="15.54296875" style="1" customWidth="1"/>
    <col min="7" max="7" width="8.08984375" style="1" customWidth="1"/>
    <col min="8" max="8" width="15.26953125" style="1" bestFit="1" customWidth="1"/>
    <col min="9" max="9" width="7.26953125" style="1" customWidth="1"/>
    <col min="10" max="10" width="15.7265625" style="1" customWidth="1"/>
    <col min="11" max="11" width="8.7265625" style="1" customWidth="1"/>
    <col min="12" max="12" width="10.26953125" style="1" customWidth="1"/>
    <col min="13" max="13" width="14.453125" style="1" customWidth="1"/>
    <col min="14" max="14" width="12" style="1" bestFit="1" customWidth="1"/>
    <col min="15" max="16384" width="8.7265625" style="1"/>
  </cols>
  <sheetData>
    <row r="1" spans="1:61">
      <c r="C1" s="2"/>
      <c r="D1" s="2"/>
      <c r="E1" s="3"/>
      <c r="F1" s="2"/>
      <c r="G1" s="2"/>
      <c r="H1" s="2"/>
      <c r="I1" s="2"/>
      <c r="J1" s="5"/>
      <c r="K1" s="5"/>
      <c r="L1" s="5"/>
      <c r="M1" s="5"/>
      <c r="N1" s="6"/>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row>
    <row r="2" spans="1:61">
      <c r="C2" s="2"/>
      <c r="D2" s="2"/>
      <c r="E2" s="3"/>
      <c r="F2" s="2"/>
      <c r="G2" s="2"/>
      <c r="H2" s="2"/>
      <c r="I2" s="8"/>
      <c r="K2" s="5"/>
      <c r="L2" s="5"/>
      <c r="M2" s="5" t="s">
        <v>282</v>
      </c>
      <c r="N2" s="6"/>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row>
    <row r="3" spans="1:61">
      <c r="C3" s="2"/>
      <c r="D3" s="2"/>
      <c r="E3" s="3"/>
      <c r="F3" s="2"/>
      <c r="G3" s="2"/>
      <c r="H3" s="2"/>
      <c r="I3" s="8"/>
      <c r="J3" s="5"/>
      <c r="K3" s="319"/>
      <c r="L3" s="9"/>
      <c r="M3" s="9" t="s">
        <v>283</v>
      </c>
      <c r="N3" s="6"/>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row>
    <row r="4" spans="1:61">
      <c r="C4" s="2"/>
      <c r="D4" s="2"/>
      <c r="E4" s="3"/>
      <c r="F4" s="2"/>
      <c r="G4" s="2"/>
      <c r="H4" s="2"/>
      <c r="I4" s="8"/>
      <c r="J4" s="5"/>
      <c r="K4" s="9"/>
      <c r="L4" s="1343"/>
      <c r="M4" s="1343"/>
      <c r="N4" s="6"/>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row>
    <row r="5" spans="1:61">
      <c r="C5" s="2"/>
      <c r="D5" s="2"/>
      <c r="E5" s="3"/>
      <c r="F5" s="2"/>
      <c r="G5" s="2"/>
      <c r="H5" s="2"/>
      <c r="I5" s="8"/>
      <c r="J5" s="8"/>
      <c r="K5" s="10"/>
      <c r="L5" s="10"/>
      <c r="M5" s="6"/>
      <c r="N5" s="6"/>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row>
    <row r="6" spans="1:61">
      <c r="C6" s="2" t="s">
        <v>5</v>
      </c>
      <c r="D6" s="107"/>
      <c r="E6" s="107" t="s">
        <v>105</v>
      </c>
      <c r="F6" s="2"/>
      <c r="G6" s="2"/>
      <c r="H6" s="2"/>
      <c r="I6" s="8"/>
      <c r="M6" s="6"/>
      <c r="N6" s="6"/>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row>
    <row r="7" spans="1:61">
      <c r="C7" s="2"/>
      <c r="D7" s="11" t="s">
        <v>6</v>
      </c>
      <c r="E7" s="11" t="s">
        <v>7</v>
      </c>
      <c r="F7" s="11"/>
      <c r="G7" s="11"/>
      <c r="H7" s="11"/>
      <c r="I7" s="8"/>
      <c r="J7" s="538"/>
      <c r="K7" s="539"/>
      <c r="L7" s="536"/>
      <c r="M7" s="537" t="s">
        <v>279</v>
      </c>
      <c r="N7" s="6"/>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row>
    <row r="8" spans="1:61">
      <c r="C8" s="10"/>
      <c r="D8" s="10"/>
      <c r="E8" s="10"/>
      <c r="F8" s="10"/>
      <c r="G8" s="10"/>
      <c r="H8" s="10"/>
      <c r="I8" s="10"/>
      <c r="J8" s="10"/>
      <c r="K8" s="350"/>
      <c r="L8" s="317"/>
      <c r="M8" s="315" t="s">
        <v>3</v>
      </c>
      <c r="N8" s="6"/>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row>
    <row r="9" spans="1:61" ht="15.6">
      <c r="A9" s="12"/>
      <c r="C9" s="10"/>
      <c r="D9" s="10"/>
      <c r="E9" s="954" t="str">
        <f>+Index!C7</f>
        <v>NextEra Energy Transmission New York, Inc.</v>
      </c>
      <c r="F9" s="10"/>
      <c r="G9" s="10"/>
      <c r="H9" s="10"/>
      <c r="I9" s="10"/>
      <c r="J9" s="10"/>
      <c r="L9" s="10"/>
      <c r="M9" s="9"/>
      <c r="N9" s="6"/>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row>
    <row r="10" spans="1:61">
      <c r="A10" s="12"/>
      <c r="C10" s="10"/>
      <c r="D10" s="10"/>
      <c r="E10" s="76"/>
      <c r="F10" s="10"/>
      <c r="G10" s="10"/>
      <c r="H10" s="10"/>
      <c r="I10" s="10"/>
      <c r="J10" s="10"/>
      <c r="K10" s="10"/>
      <c r="L10" s="10"/>
      <c r="M10" s="6"/>
      <c r="N10" s="6"/>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row>
    <row r="11" spans="1:61">
      <c r="A11" s="12"/>
      <c r="C11" s="10"/>
      <c r="D11" s="10"/>
      <c r="E11" s="13" t="s">
        <v>8</v>
      </c>
      <c r="F11" s="10"/>
      <c r="G11" s="10"/>
      <c r="H11" s="13" t="s">
        <v>9</v>
      </c>
      <c r="I11" s="10"/>
      <c r="J11" s="13" t="s">
        <v>10</v>
      </c>
      <c r="K11" s="10"/>
      <c r="L11" s="141"/>
      <c r="M11" s="141"/>
      <c r="N11" s="6"/>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row>
    <row r="12" spans="1:61">
      <c r="A12" s="12"/>
      <c r="C12" s="10"/>
      <c r="D12" s="10"/>
      <c r="L12" s="117"/>
      <c r="M12" s="142"/>
      <c r="N12" s="6"/>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row>
    <row r="13" spans="1:61">
      <c r="A13" s="12" t="s">
        <v>13</v>
      </c>
      <c r="C13" s="10"/>
      <c r="D13" s="10"/>
      <c r="E13" s="14"/>
      <c r="F13" s="10"/>
      <c r="G13" s="10"/>
      <c r="H13" s="10"/>
      <c r="I13" s="10"/>
      <c r="J13" s="4" t="s">
        <v>14</v>
      </c>
      <c r="K13" s="10"/>
      <c r="L13" s="119"/>
      <c r="M13" s="142"/>
      <c r="N13" s="6"/>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row>
    <row r="14" spans="1:61" ht="15.6" thickBot="1">
      <c r="A14" s="15" t="s">
        <v>15</v>
      </c>
      <c r="C14" s="10"/>
      <c r="D14" s="10"/>
      <c r="E14" s="10"/>
      <c r="F14" s="10"/>
      <c r="G14" s="10"/>
      <c r="H14" s="10"/>
      <c r="I14" s="10"/>
      <c r="J14" s="16" t="s">
        <v>16</v>
      </c>
      <c r="K14" s="10"/>
      <c r="L14" s="142"/>
      <c r="M14" s="142"/>
      <c r="N14" s="6"/>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row>
    <row r="15" spans="1:61">
      <c r="A15" s="12">
        <v>1</v>
      </c>
      <c r="C15" s="10" t="s">
        <v>190</v>
      </c>
      <c r="D15" s="10" t="str">
        <f>"(page 3, line "&amp;A191&amp;")"</f>
        <v>(page 3, line 75)</v>
      </c>
      <c r="E15" s="17"/>
      <c r="F15" s="10"/>
      <c r="G15" s="10"/>
      <c r="H15" s="66" t="s">
        <v>17</v>
      </c>
      <c r="I15" s="10"/>
      <c r="J15" s="153">
        <f>+J191</f>
        <v>0</v>
      </c>
      <c r="K15" s="10"/>
      <c r="L15" s="119"/>
      <c r="M15" s="150"/>
      <c r="N15" s="6"/>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row>
    <row r="16" spans="1:61">
      <c r="A16" s="86"/>
      <c r="B16" s="67"/>
      <c r="C16" s="66"/>
      <c r="D16" s="66"/>
      <c r="E16" s="66"/>
      <c r="F16" s="66"/>
      <c r="G16" s="66"/>
      <c r="H16" s="66"/>
      <c r="I16" s="66"/>
      <c r="J16" s="353"/>
      <c r="K16" s="10"/>
      <c r="L16" s="119"/>
      <c r="M16" s="120"/>
      <c r="N16" s="6"/>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row>
    <row r="17" spans="1:61">
      <c r="A17" s="12"/>
      <c r="C17" s="10"/>
      <c r="D17" s="10"/>
      <c r="E17" s="10"/>
      <c r="F17" s="10"/>
      <c r="G17" s="10"/>
      <c r="H17" s="10"/>
      <c r="I17" s="10"/>
      <c r="J17" s="178"/>
      <c r="K17" s="10"/>
      <c r="L17" s="119"/>
      <c r="M17" s="120"/>
      <c r="N17" s="6"/>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row>
    <row r="18" spans="1:61" ht="15.6" thickBot="1">
      <c r="A18" s="12" t="s">
        <v>6</v>
      </c>
      <c r="C18" s="18" t="s">
        <v>18</v>
      </c>
      <c r="D18" s="19"/>
      <c r="E18" s="16" t="s">
        <v>19</v>
      </c>
      <c r="F18" s="11"/>
      <c r="G18" s="20" t="s">
        <v>20</v>
      </c>
      <c r="H18" s="20"/>
      <c r="I18" s="10"/>
      <c r="J18" s="178"/>
      <c r="K18" s="10"/>
      <c r="L18" s="119"/>
      <c r="M18" s="120"/>
      <c r="N18" s="6"/>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row>
    <row r="19" spans="1:61">
      <c r="A19" s="12">
        <f>+A15+1</f>
        <v>2</v>
      </c>
      <c r="C19" s="18" t="str">
        <f>+'1 - Revenue Credits'!B14</f>
        <v>Total Revenue Credits</v>
      </c>
      <c r="D19" s="19" t="str">
        <f>"Attachment 1, line "&amp;'1 - Revenue Credits'!A14&amp;""</f>
        <v>Attachment 1, line 6</v>
      </c>
      <c r="E19" s="467">
        <f>+'1 - Revenue Credits'!D14</f>
        <v>0</v>
      </c>
      <c r="F19" s="11"/>
      <c r="G19" s="11" t="str">
        <f>+G80</f>
        <v>TP</v>
      </c>
      <c r="H19" s="465">
        <f>+H80</f>
        <v>0</v>
      </c>
      <c r="I19" s="11"/>
      <c r="J19" s="179">
        <f>+H19*E19</f>
        <v>0</v>
      </c>
      <c r="K19" s="10"/>
      <c r="L19" s="145"/>
      <c r="M19" s="126"/>
      <c r="N19" s="22"/>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row>
    <row r="20" spans="1:61">
      <c r="A20" s="12"/>
      <c r="C20" s="18"/>
      <c r="D20" s="19"/>
      <c r="E20" s="467"/>
      <c r="F20" s="11"/>
      <c r="G20" s="11"/>
      <c r="H20" s="465"/>
      <c r="I20" s="11"/>
      <c r="J20" s="179"/>
      <c r="K20" s="10"/>
      <c r="L20" s="145"/>
      <c r="M20" s="126"/>
      <c r="N20" s="22"/>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row>
    <row r="21" spans="1:61">
      <c r="A21" s="12">
        <v>3</v>
      </c>
      <c r="C21" s="18" t="s">
        <v>308</v>
      </c>
      <c r="D21" s="10" t="str">
        <f>"(line "&amp;A15&amp;" minus line "&amp;A19&amp;")"</f>
        <v>(line 1 minus line 2)</v>
      </c>
      <c r="E21" s="467"/>
      <c r="F21" s="11"/>
      <c r="G21" s="11"/>
      <c r="H21" s="465"/>
      <c r="I21" s="11"/>
      <c r="J21" s="179">
        <f>+J15-J19</f>
        <v>0</v>
      </c>
      <c r="K21" s="10"/>
      <c r="L21" s="145"/>
      <c r="M21" s="126"/>
      <c r="N21" s="22"/>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row>
    <row r="22" spans="1:61">
      <c r="A22" s="12"/>
      <c r="C22" s="18"/>
      <c r="D22" s="19"/>
      <c r="E22" s="467"/>
      <c r="F22" s="11"/>
      <c r="G22" s="11"/>
      <c r="H22" s="465"/>
      <c r="I22" s="11"/>
      <c r="J22" s="179"/>
      <c r="K22" s="10"/>
      <c r="L22" s="145"/>
      <c r="M22" s="126"/>
      <c r="N22" s="22"/>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row>
    <row r="23" spans="1:61">
      <c r="A23" s="106">
        <v>4</v>
      </c>
      <c r="B23" s="7"/>
      <c r="C23" s="18" t="s">
        <v>103</v>
      </c>
      <c r="D23" s="29" t="s">
        <v>769</v>
      </c>
      <c r="E23" s="467">
        <f>+'5 - True-Up'!H21</f>
        <v>0</v>
      </c>
      <c r="F23" s="10"/>
      <c r="G23" s="109" t="s">
        <v>131</v>
      </c>
      <c r="H23" s="21">
        <v>1</v>
      </c>
      <c r="I23" s="10"/>
      <c r="J23" s="164">
        <f>+H23*E23</f>
        <v>0</v>
      </c>
      <c r="K23" s="10"/>
      <c r="L23" s="117"/>
      <c r="M23" s="120"/>
      <c r="N23" s="6"/>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row>
    <row r="24" spans="1:61">
      <c r="A24" s="106"/>
      <c r="B24" s="7"/>
      <c r="C24" s="18"/>
      <c r="D24" s="10"/>
      <c r="E24" s="26"/>
      <c r="F24" s="26"/>
      <c r="G24" s="26"/>
      <c r="H24" s="26"/>
      <c r="I24" s="26"/>
      <c r="J24" s="11"/>
      <c r="K24" s="10"/>
      <c r="L24" s="119"/>
      <c r="M24" s="120"/>
      <c r="N24" s="6"/>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row>
    <row r="25" spans="1:61" ht="15.6" thickBot="1">
      <c r="A25" s="86">
        <v>5</v>
      </c>
      <c r="C25" s="18" t="s">
        <v>309</v>
      </c>
      <c r="D25" s="10" t="str">
        <f>"(line "&amp;A21&amp;" plus line "&amp;A23&amp;")"</f>
        <v>(line 3 plus line 4)</v>
      </c>
      <c r="F25" s="11"/>
      <c r="G25" s="11"/>
      <c r="H25" s="11"/>
      <c r="I25" s="11"/>
      <c r="J25" s="27">
        <f>+J21+J23</f>
        <v>0</v>
      </c>
      <c r="K25" s="10"/>
      <c r="M25" s="151"/>
      <c r="N25" s="6"/>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row>
    <row r="26" spans="1:61" ht="15.6" thickTop="1">
      <c r="A26" s="12"/>
      <c r="D26" s="10"/>
      <c r="E26" s="25"/>
      <c r="F26" s="11"/>
      <c r="G26" s="11"/>
      <c r="H26" s="11"/>
      <c r="I26" s="11"/>
      <c r="K26" s="10"/>
      <c r="L26" s="119"/>
      <c r="M26" s="120"/>
      <c r="N26" s="6"/>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row>
    <row r="27" spans="1:61">
      <c r="A27" s="12"/>
      <c r="D27" s="11"/>
      <c r="E27" s="26"/>
      <c r="F27" s="26"/>
      <c r="G27" s="26"/>
      <c r="H27" s="26"/>
      <c r="I27" s="26"/>
      <c r="J27" s="11"/>
      <c r="K27" s="10"/>
      <c r="L27" s="10"/>
      <c r="M27" s="6"/>
      <c r="N27" s="6"/>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row>
    <row r="28" spans="1:61" s="117" customFormat="1">
      <c r="A28" s="116"/>
      <c r="C28" s="118"/>
      <c r="D28" s="119"/>
      <c r="E28" s="23"/>
      <c r="F28" s="119"/>
      <c r="G28" s="119"/>
      <c r="H28" s="119"/>
      <c r="I28" s="119"/>
      <c r="J28" s="23"/>
      <c r="K28" s="119"/>
      <c r="L28" s="119"/>
      <c r="M28" s="120"/>
      <c r="N28" s="120"/>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row>
    <row r="29" spans="1:61" s="117" customFormat="1">
      <c r="A29" s="116"/>
      <c r="C29" s="118"/>
      <c r="D29" s="119"/>
      <c r="E29" s="23"/>
      <c r="F29" s="119"/>
      <c r="G29" s="119"/>
      <c r="H29" s="119"/>
      <c r="I29" s="119"/>
      <c r="J29" s="23"/>
      <c r="K29" s="119"/>
      <c r="L29" s="119"/>
      <c r="M29" s="120"/>
      <c r="N29" s="120"/>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21"/>
      <c r="AR29" s="121"/>
      <c r="AS29" s="121"/>
      <c r="AT29" s="121"/>
      <c r="AU29" s="121"/>
      <c r="AV29" s="121"/>
      <c r="AW29" s="121"/>
      <c r="AX29" s="121"/>
      <c r="AY29" s="121"/>
      <c r="AZ29" s="121"/>
      <c r="BA29" s="121"/>
      <c r="BB29" s="121"/>
      <c r="BC29" s="121"/>
      <c r="BD29" s="121"/>
      <c r="BE29" s="121"/>
      <c r="BF29" s="121"/>
      <c r="BG29" s="121"/>
      <c r="BH29" s="121"/>
      <c r="BI29" s="121"/>
    </row>
    <row r="30" spans="1:61" s="117" customFormat="1">
      <c r="A30" s="116"/>
      <c r="C30" s="492"/>
      <c r="D30" s="492"/>
      <c r="E30" s="492"/>
      <c r="F30" s="75"/>
      <c r="G30" s="75"/>
      <c r="H30" s="78"/>
      <c r="I30" s="75"/>
      <c r="K30" s="119"/>
      <c r="L30" s="119"/>
      <c r="M30" s="123"/>
      <c r="N30" s="124"/>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121"/>
      <c r="AR30" s="121"/>
      <c r="AS30" s="121"/>
      <c r="AT30" s="121"/>
      <c r="AU30" s="121"/>
      <c r="AV30" s="121"/>
      <c r="AW30" s="121"/>
      <c r="AX30" s="121"/>
      <c r="AY30" s="121"/>
      <c r="AZ30" s="121"/>
      <c r="BA30" s="121"/>
      <c r="BB30" s="121"/>
      <c r="BC30" s="121"/>
      <c r="BD30" s="121"/>
      <c r="BE30" s="121"/>
      <c r="BF30" s="121"/>
      <c r="BG30" s="121"/>
      <c r="BH30" s="121"/>
      <c r="BI30" s="121"/>
    </row>
    <row r="31" spans="1:61" s="117" customFormat="1">
      <c r="A31" s="116"/>
      <c r="C31" s="118"/>
      <c r="D31" s="437"/>
      <c r="E31" s="84"/>
      <c r="F31" s="84"/>
      <c r="G31" s="84"/>
      <c r="H31" s="437"/>
      <c r="I31" s="84"/>
      <c r="K31" s="119"/>
      <c r="L31" s="119"/>
      <c r="M31" s="123"/>
      <c r="N31" s="120"/>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c r="AZ31" s="121"/>
      <c r="BA31" s="121"/>
      <c r="BB31" s="121"/>
      <c r="BC31" s="121"/>
      <c r="BD31" s="121"/>
      <c r="BE31" s="121"/>
      <c r="BF31" s="121"/>
      <c r="BG31" s="121"/>
      <c r="BH31" s="121"/>
      <c r="BI31" s="121"/>
    </row>
    <row r="32" spans="1:61" s="117" customFormat="1">
      <c r="A32" s="116"/>
      <c r="C32" s="23"/>
      <c r="D32" s="119"/>
      <c r="E32" s="498"/>
      <c r="F32" s="438"/>
      <c r="G32" s="439"/>
      <c r="H32" s="23"/>
      <c r="I32" s="119"/>
      <c r="K32" s="119"/>
      <c r="L32" s="119"/>
      <c r="M32" s="123"/>
      <c r="N32" s="120"/>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row>
    <row r="33" spans="1:61" s="117" customFormat="1">
      <c r="A33" s="116"/>
      <c r="C33" s="23"/>
      <c r="D33" s="119"/>
      <c r="E33" s="160"/>
      <c r="F33" s="119"/>
      <c r="H33" s="23"/>
      <c r="I33" s="119"/>
      <c r="K33" s="119"/>
      <c r="L33" s="119"/>
      <c r="M33" s="123"/>
      <c r="N33" s="120"/>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row>
    <row r="34" spans="1:61" s="117" customFormat="1">
      <c r="A34" s="116"/>
      <c r="B34" s="160"/>
      <c r="C34" s="160"/>
      <c r="D34" s="532"/>
      <c r="E34" s="481"/>
      <c r="F34" s="119"/>
      <c r="H34" s="161"/>
      <c r="I34" s="119"/>
      <c r="K34" s="161"/>
      <c r="L34" s="119"/>
      <c r="M34" s="123"/>
      <c r="N34" s="120"/>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row>
    <row r="35" spans="1:61" s="117" customFormat="1">
      <c r="A35" s="116"/>
      <c r="C35" s="23"/>
      <c r="D35" s="532"/>
      <c r="E35" s="481"/>
      <c r="F35" s="119"/>
      <c r="G35" s="119"/>
      <c r="H35" s="161"/>
      <c r="I35" s="119"/>
      <c r="K35" s="23"/>
      <c r="L35" s="125"/>
      <c r="M35" s="126"/>
      <c r="N35" s="127"/>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row>
    <row r="36" spans="1:61" s="117" customFormat="1">
      <c r="A36" s="116"/>
      <c r="C36" s="23"/>
      <c r="D36" s="532"/>
      <c r="E36" s="481"/>
      <c r="F36" s="119"/>
      <c r="G36" s="119"/>
      <c r="H36" s="161"/>
      <c r="I36" s="119"/>
      <c r="K36" s="119"/>
      <c r="L36" s="125"/>
      <c r="M36" s="126"/>
      <c r="N36" s="127"/>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c r="AT36" s="121"/>
      <c r="AU36" s="121"/>
      <c r="AV36" s="121"/>
      <c r="AW36" s="121"/>
      <c r="AX36" s="121"/>
      <c r="AY36" s="121"/>
      <c r="AZ36" s="121"/>
      <c r="BA36" s="121"/>
      <c r="BB36" s="121"/>
      <c r="BC36" s="121"/>
      <c r="BD36" s="121"/>
      <c r="BE36" s="121"/>
      <c r="BF36" s="121"/>
      <c r="BG36" s="121"/>
      <c r="BH36" s="121"/>
      <c r="BI36" s="121"/>
    </row>
    <row r="37" spans="1:61" s="117" customFormat="1">
      <c r="A37" s="116"/>
      <c r="C37" s="118"/>
      <c r="D37" s="532"/>
      <c r="E37" s="482"/>
      <c r="F37" s="119"/>
      <c r="G37" s="119"/>
      <c r="H37" s="161"/>
      <c r="I37" s="119"/>
      <c r="K37" s="119"/>
      <c r="L37" s="119"/>
      <c r="M37" s="123"/>
      <c r="N37" s="120"/>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c r="AX37" s="121"/>
      <c r="AY37" s="121"/>
      <c r="AZ37" s="121"/>
      <c r="BA37" s="121"/>
      <c r="BB37" s="121"/>
      <c r="BC37" s="121"/>
      <c r="BD37" s="121"/>
      <c r="BE37" s="121"/>
      <c r="BF37" s="121"/>
      <c r="BG37" s="121"/>
      <c r="BH37" s="121"/>
      <c r="BI37" s="121"/>
    </row>
    <row r="38" spans="1:61" s="117" customFormat="1">
      <c r="A38" s="116"/>
      <c r="C38" s="23"/>
      <c r="D38" s="150"/>
      <c r="E38" s="150"/>
      <c r="F38" s="119"/>
      <c r="G38" s="119"/>
      <c r="H38" s="163"/>
      <c r="I38" s="119"/>
      <c r="J38" s="23"/>
      <c r="K38" s="119"/>
      <c r="L38" s="115"/>
      <c r="M38" s="115"/>
      <c r="N38" s="120"/>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1"/>
      <c r="AU38" s="121"/>
      <c r="AV38" s="121"/>
      <c r="AW38" s="121"/>
      <c r="AX38" s="121"/>
      <c r="AY38" s="121"/>
      <c r="AZ38" s="121"/>
      <c r="BA38" s="121"/>
      <c r="BB38" s="121"/>
      <c r="BC38" s="121"/>
      <c r="BD38" s="121"/>
      <c r="BE38" s="121"/>
      <c r="BF38" s="121"/>
      <c r="BG38" s="121"/>
      <c r="BH38" s="121"/>
      <c r="BI38" s="121"/>
    </row>
    <row r="39" spans="1:61" s="117" customFormat="1">
      <c r="A39" s="116"/>
      <c r="C39" s="128"/>
      <c r="D39" s="150"/>
      <c r="E39" s="150"/>
      <c r="F39" s="119"/>
      <c r="G39" s="119"/>
      <c r="H39" s="150"/>
      <c r="I39" s="119"/>
      <c r="J39" s="23"/>
      <c r="K39" s="119"/>
      <c r="L39" s="23"/>
      <c r="M39" s="23"/>
      <c r="N39" s="120"/>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1"/>
      <c r="AN39" s="121"/>
      <c r="AO39" s="121"/>
      <c r="AP39" s="121"/>
      <c r="AQ39" s="121"/>
      <c r="AR39" s="121"/>
      <c r="AS39" s="121"/>
      <c r="AT39" s="121"/>
      <c r="AU39" s="121"/>
      <c r="AV39" s="121"/>
      <c r="AW39" s="121"/>
      <c r="AX39" s="121"/>
      <c r="AY39" s="121"/>
      <c r="AZ39" s="121"/>
      <c r="BA39" s="121"/>
      <c r="BB39" s="121"/>
      <c r="BC39" s="121"/>
      <c r="BD39" s="121"/>
      <c r="BE39" s="121"/>
      <c r="BF39" s="121"/>
      <c r="BG39" s="121"/>
      <c r="BH39" s="121"/>
      <c r="BI39" s="121"/>
    </row>
    <row r="40" spans="1:61" s="117" customFormat="1">
      <c r="A40" s="116"/>
      <c r="C40" s="118"/>
      <c r="D40" s="119"/>
      <c r="E40" s="119"/>
      <c r="F40" s="119"/>
      <c r="G40" s="119"/>
      <c r="H40" s="119"/>
      <c r="I40" s="119"/>
      <c r="J40" s="23"/>
      <c r="K40" s="119"/>
      <c r="L40" s="119"/>
      <c r="M40" s="120"/>
      <c r="N40" s="120"/>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row>
    <row r="41" spans="1:61" s="117" customFormat="1">
      <c r="A41" s="116"/>
      <c r="C41" s="118"/>
      <c r="D41" s="150"/>
      <c r="E41" s="162"/>
      <c r="F41" s="119"/>
      <c r="G41" s="119"/>
      <c r="H41" s="162"/>
      <c r="I41" s="119"/>
      <c r="J41" s="129"/>
      <c r="K41" s="119"/>
      <c r="L41" s="119"/>
      <c r="M41" s="129"/>
      <c r="N41" s="120"/>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row>
    <row r="42" spans="1:61" s="117" customFormat="1">
      <c r="A42" s="116"/>
      <c r="C42" s="118"/>
      <c r="D42" s="119"/>
      <c r="F42" s="119"/>
      <c r="G42" s="119"/>
      <c r="H42" s="119"/>
      <c r="I42" s="119"/>
      <c r="J42" s="129"/>
      <c r="K42" s="119"/>
      <c r="L42" s="119"/>
      <c r="M42" s="129"/>
      <c r="N42" s="120"/>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row>
    <row r="43" spans="1:61" s="117" customFormat="1">
      <c r="A43" s="116"/>
      <c r="C43" s="118"/>
      <c r="D43" s="119"/>
      <c r="E43" s="129"/>
      <c r="F43" s="119"/>
      <c r="G43" s="119"/>
      <c r="H43" s="119"/>
      <c r="I43" s="119"/>
      <c r="J43" s="122"/>
      <c r="K43" s="119"/>
      <c r="L43" s="119"/>
      <c r="M43" s="120"/>
      <c r="N43" s="120"/>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row>
    <row r="44" spans="1:61" s="117" customFormat="1">
      <c r="A44" s="116"/>
      <c r="C44" s="118"/>
      <c r="D44" s="119"/>
      <c r="E44" s="130"/>
      <c r="F44" s="119"/>
      <c r="G44" s="119"/>
      <c r="H44" s="119"/>
      <c r="I44" s="119"/>
      <c r="J44" s="131"/>
      <c r="K44" s="119"/>
      <c r="L44" s="119"/>
      <c r="M44" s="120"/>
      <c r="N44" s="120"/>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row>
    <row r="45" spans="1:61" s="117" customFormat="1">
      <c r="A45" s="116"/>
      <c r="C45" s="118"/>
      <c r="D45" s="119"/>
      <c r="E45" s="129"/>
      <c r="F45" s="119"/>
      <c r="G45" s="119"/>
      <c r="H45" s="119"/>
      <c r="I45" s="119"/>
      <c r="J45" s="122"/>
      <c r="K45" s="119"/>
      <c r="L45" s="119"/>
      <c r="M45" s="120"/>
      <c r="N45" s="120"/>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row>
    <row r="46" spans="1:61" s="117" customFormat="1">
      <c r="A46" s="116"/>
      <c r="C46" s="118"/>
      <c r="D46" s="121"/>
      <c r="E46" s="167"/>
      <c r="F46" s="167"/>
      <c r="I46" s="121"/>
      <c r="J46" s="168"/>
      <c r="K46" s="119"/>
      <c r="L46" s="119"/>
      <c r="M46" s="120"/>
      <c r="N46" s="120"/>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row>
    <row r="47" spans="1:61" s="117" customFormat="1">
      <c r="A47" s="116"/>
      <c r="C47" s="115"/>
      <c r="E47" s="167"/>
      <c r="F47" s="167"/>
      <c r="J47" s="168"/>
      <c r="K47" s="119"/>
      <c r="L47" s="119"/>
      <c r="M47" s="120"/>
      <c r="N47" s="120"/>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row>
    <row r="48" spans="1:61" s="117" customFormat="1">
      <c r="A48" s="116"/>
      <c r="C48" s="118"/>
      <c r="D48" s="167"/>
      <c r="E48" s="169"/>
      <c r="F48" s="121"/>
      <c r="G48" s="129"/>
      <c r="H48" s="129"/>
      <c r="I48" s="119"/>
      <c r="J48" s="168"/>
      <c r="K48" s="119"/>
      <c r="L48" s="119"/>
      <c r="M48" s="120"/>
      <c r="N48" s="120"/>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row>
    <row r="49" spans="1:61" s="117" customFormat="1">
      <c r="A49" s="116"/>
      <c r="C49" s="115"/>
      <c r="D49" s="119"/>
      <c r="E49" s="169"/>
      <c r="F49" s="119"/>
      <c r="G49" s="122"/>
      <c r="H49" s="119"/>
      <c r="I49" s="119"/>
      <c r="J49" s="122"/>
      <c r="K49" s="119"/>
      <c r="L49" s="119"/>
      <c r="M49" s="120"/>
      <c r="N49" s="120"/>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row>
    <row r="50" spans="1:61" s="117" customFormat="1">
      <c r="A50" s="116"/>
      <c r="C50" s="115"/>
      <c r="D50" s="119"/>
      <c r="E50" s="170"/>
      <c r="F50" s="119"/>
      <c r="G50" s="122"/>
      <c r="H50" s="119"/>
      <c r="I50" s="119"/>
      <c r="J50" s="122"/>
      <c r="K50" s="119"/>
      <c r="L50" s="119"/>
      <c r="M50" s="120"/>
      <c r="N50" s="120"/>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row>
    <row r="51" spans="1:61" s="117" customFormat="1">
      <c r="A51" s="116"/>
      <c r="C51" s="115"/>
      <c r="D51" s="119"/>
      <c r="E51" s="171"/>
      <c r="F51" s="172"/>
      <c r="G51" s="172"/>
      <c r="H51" s="172"/>
      <c r="I51" s="172"/>
      <c r="J51" s="172"/>
      <c r="K51" s="172"/>
      <c r="L51" s="119"/>
      <c r="M51" s="120"/>
      <c r="N51" s="120"/>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row>
    <row r="52" spans="1:61" s="117" customFormat="1">
      <c r="A52" s="116"/>
      <c r="C52" s="115"/>
      <c r="D52" s="119"/>
      <c r="E52" s="173"/>
      <c r="F52" s="172"/>
      <c r="G52" s="172"/>
      <c r="H52" s="172"/>
      <c r="I52" s="172"/>
      <c r="J52" s="172"/>
      <c r="K52" s="172"/>
      <c r="L52" s="119"/>
      <c r="M52" s="120"/>
      <c r="N52" s="120"/>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row>
    <row r="53" spans="1:61" s="117" customFormat="1">
      <c r="C53" s="174"/>
      <c r="E53" s="175"/>
      <c r="F53" s="176"/>
      <c r="I53" s="176"/>
      <c r="K53" s="113"/>
      <c r="L53" s="119"/>
      <c r="M53" s="120"/>
      <c r="N53" s="120"/>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21"/>
      <c r="BF53" s="121"/>
      <c r="BG53" s="121"/>
      <c r="BH53" s="121"/>
      <c r="BI53" s="121"/>
    </row>
    <row r="54" spans="1:61" s="117" customFormat="1">
      <c r="C54" s="115"/>
      <c r="D54" s="119"/>
      <c r="E54" s="173"/>
      <c r="F54" s="172"/>
      <c r="G54" s="172"/>
      <c r="H54" s="172"/>
      <c r="I54" s="172"/>
      <c r="K54" s="113"/>
      <c r="L54" s="119"/>
      <c r="M54" s="120"/>
      <c r="N54" s="120"/>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1"/>
      <c r="AU54" s="121"/>
      <c r="AV54" s="121"/>
      <c r="AW54" s="121"/>
      <c r="AX54" s="121"/>
      <c r="AY54" s="121"/>
      <c r="AZ54" s="121"/>
      <c r="BA54" s="121"/>
      <c r="BB54" s="121"/>
      <c r="BC54" s="121"/>
      <c r="BD54" s="121"/>
      <c r="BE54" s="121"/>
      <c r="BF54" s="121"/>
      <c r="BG54" s="121"/>
      <c r="BH54" s="121"/>
      <c r="BI54" s="121"/>
    </row>
    <row r="55" spans="1:61" s="117" customFormat="1">
      <c r="C55" s="174"/>
      <c r="E55" s="175"/>
      <c r="F55" s="176"/>
      <c r="I55" s="176"/>
      <c r="K55" s="113"/>
      <c r="L55" s="119"/>
      <c r="M55" s="120"/>
      <c r="N55" s="120"/>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row>
    <row r="56" spans="1:61" s="117" customFormat="1">
      <c r="C56" s="177"/>
      <c r="F56" s="176"/>
      <c r="I56" s="121"/>
      <c r="K56" s="113"/>
      <c r="L56" s="119"/>
      <c r="M56" s="120"/>
      <c r="N56" s="120"/>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row>
    <row r="57" spans="1:61">
      <c r="C57" s="115"/>
      <c r="D57" s="119"/>
      <c r="E57" s="173"/>
      <c r="F57" s="172"/>
      <c r="G57" s="172"/>
      <c r="H57" s="172"/>
      <c r="I57" s="172"/>
      <c r="J57" s="117"/>
      <c r="K57" s="113"/>
      <c r="L57" s="66"/>
      <c r="M57" s="6"/>
      <c r="N57" s="6"/>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row>
    <row r="58" spans="1:61">
      <c r="C58" s="174"/>
      <c r="D58" s="117"/>
      <c r="E58" s="175"/>
      <c r="F58" s="176"/>
      <c r="G58" s="117"/>
      <c r="H58" s="117"/>
      <c r="I58" s="176"/>
      <c r="J58" s="117"/>
      <c r="K58" s="113"/>
      <c r="L58" s="66"/>
      <c r="M58" s="6"/>
      <c r="N58" s="6"/>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row>
    <row r="59" spans="1:61">
      <c r="C59" s="26"/>
      <c r="D59" s="156"/>
      <c r="K59" s="8"/>
      <c r="L59" s="10"/>
      <c r="M59" s="6"/>
      <c r="N59" s="6"/>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row>
    <row r="60" spans="1:61">
      <c r="C60" s="30"/>
      <c r="K60" s="8"/>
      <c r="L60" s="10"/>
      <c r="M60" s="6"/>
      <c r="N60" s="6"/>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row>
    <row r="61" spans="1:61">
      <c r="C61" s="31"/>
      <c r="K61" s="8"/>
      <c r="L61" s="10"/>
      <c r="M61" s="6"/>
      <c r="N61" s="6"/>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row>
    <row r="62" spans="1:61">
      <c r="K62" s="8"/>
      <c r="L62" s="10"/>
      <c r="M62" s="6"/>
      <c r="N62" s="6"/>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row>
    <row r="63" spans="1:61">
      <c r="C63" s="18"/>
      <c r="D63" s="10"/>
      <c r="E63" s="10"/>
      <c r="F63" s="10"/>
      <c r="G63" s="10"/>
      <c r="H63" s="10"/>
      <c r="I63" s="10"/>
      <c r="J63" s="32"/>
      <c r="K63" s="10"/>
      <c r="L63" s="10"/>
      <c r="M63" s="6"/>
      <c r="N63" s="6"/>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row>
    <row r="64" spans="1:61">
      <c r="C64" s="2"/>
      <c r="D64" s="2"/>
      <c r="E64" s="3"/>
      <c r="F64" s="2"/>
      <c r="G64" s="2"/>
      <c r="H64" s="2"/>
      <c r="I64" s="2"/>
      <c r="J64" s="2"/>
      <c r="K64" s="4"/>
      <c r="L64" s="4"/>
      <c r="M64" s="5"/>
      <c r="N64" s="6"/>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row>
    <row r="65" spans="1:61">
      <c r="C65" s="2"/>
      <c r="D65" s="2"/>
      <c r="E65" s="3"/>
      <c r="F65" s="2"/>
      <c r="G65" s="2"/>
      <c r="H65" s="2"/>
      <c r="I65" s="8"/>
      <c r="J65" s="5"/>
      <c r="K65" s="5"/>
      <c r="L65" s="5"/>
      <c r="M65" s="5" t="s">
        <v>282</v>
      </c>
      <c r="N65" s="6"/>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row>
    <row r="66" spans="1:61">
      <c r="C66" s="2"/>
      <c r="D66" s="2"/>
      <c r="E66" s="3"/>
      <c r="F66" s="2"/>
      <c r="G66" s="2"/>
      <c r="H66" s="2"/>
      <c r="I66" s="8"/>
      <c r="J66" s="9"/>
      <c r="K66" s="9"/>
      <c r="L66" s="9"/>
      <c r="M66" s="9" t="s">
        <v>287</v>
      </c>
      <c r="N66" s="6"/>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row>
    <row r="67" spans="1:61">
      <c r="C67" s="2"/>
      <c r="D67" s="2"/>
      <c r="E67" s="3"/>
      <c r="F67" s="2"/>
      <c r="G67" s="2"/>
      <c r="H67" s="2"/>
      <c r="I67" s="8"/>
      <c r="J67" s="8"/>
      <c r="K67" s="10"/>
      <c r="L67" s="9"/>
      <c r="M67" s="9"/>
      <c r="N67" s="6"/>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row>
    <row r="68" spans="1:61">
      <c r="C68" s="2"/>
      <c r="D68" s="2"/>
      <c r="E68" s="3"/>
      <c r="F68" s="2"/>
      <c r="G68" s="2"/>
      <c r="H68" s="2"/>
      <c r="I68" s="8"/>
      <c r="J68" s="8"/>
      <c r="K68" s="10"/>
      <c r="L68" s="9"/>
      <c r="M68" s="6"/>
      <c r="N68" s="6"/>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row>
    <row r="69" spans="1:61">
      <c r="C69" s="2" t="s">
        <v>5</v>
      </c>
      <c r="D69" s="107"/>
      <c r="E69" s="107" t="s">
        <v>105</v>
      </c>
      <c r="F69" s="2"/>
      <c r="G69" s="2"/>
      <c r="H69" s="2"/>
      <c r="I69" s="8"/>
      <c r="K69" s="10"/>
      <c r="L69" s="10"/>
      <c r="M69" s="6"/>
      <c r="N69" s="6"/>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row>
    <row r="70" spans="1:61">
      <c r="C70" s="2"/>
      <c r="D70" s="11" t="s">
        <v>6</v>
      </c>
      <c r="E70" s="11" t="s">
        <v>7</v>
      </c>
      <c r="F70" s="11"/>
      <c r="G70" s="11"/>
      <c r="H70" s="11"/>
      <c r="I70" s="8"/>
      <c r="J70" s="8"/>
      <c r="K70" s="10"/>
      <c r="L70" s="10"/>
      <c r="M70" s="6"/>
      <c r="N70" s="6"/>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row>
    <row r="71" spans="1:61">
      <c r="C71" s="2"/>
      <c r="D71" s="11"/>
      <c r="E71" s="11"/>
      <c r="F71" s="11"/>
      <c r="G71" s="11"/>
      <c r="H71" s="11"/>
      <c r="I71" s="8"/>
      <c r="J71" s="8"/>
      <c r="K71" s="316"/>
      <c r="L71" s="317"/>
      <c r="M71" s="315" t="str">
        <f>+M8</f>
        <v>For the 12 months ended 12/31/____</v>
      </c>
      <c r="N71" s="6"/>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row>
    <row r="72" spans="1:61" ht="15.6">
      <c r="C72" s="18"/>
      <c r="D72" s="10"/>
      <c r="E72" s="318" t="str">
        <f>+E9</f>
        <v>NextEra Energy Transmission New York, Inc.</v>
      </c>
      <c r="F72" s="11"/>
      <c r="G72" s="11"/>
      <c r="H72" s="11"/>
      <c r="I72" s="11"/>
      <c r="J72" s="11"/>
      <c r="K72" s="11"/>
      <c r="L72" s="11"/>
      <c r="M72" s="351"/>
      <c r="N72" s="34"/>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row>
    <row r="73" spans="1:61">
      <c r="C73" s="35" t="s">
        <v>8</v>
      </c>
      <c r="D73" s="35" t="s">
        <v>9</v>
      </c>
      <c r="E73" s="35" t="s">
        <v>10</v>
      </c>
      <c r="F73" s="11" t="s">
        <v>6</v>
      </c>
      <c r="G73" s="11"/>
      <c r="H73" s="36" t="s">
        <v>11</v>
      </c>
      <c r="I73" s="11"/>
      <c r="J73" s="37" t="s">
        <v>12</v>
      </c>
      <c r="K73" s="11"/>
      <c r="L73" s="133"/>
      <c r="M73" s="133"/>
      <c r="N73" s="34"/>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row>
    <row r="74" spans="1:61" ht="15.6">
      <c r="C74" s="18"/>
      <c r="D74" s="38"/>
      <c r="E74" s="11"/>
      <c r="F74" s="11"/>
      <c r="G74" s="11"/>
      <c r="H74" s="4"/>
      <c r="I74" s="11"/>
      <c r="J74" s="39" t="s">
        <v>22</v>
      </c>
      <c r="K74" s="11"/>
      <c r="L74" s="134"/>
      <c r="M74" s="135"/>
      <c r="N74" s="34"/>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row>
    <row r="75" spans="1:61" ht="15.6">
      <c r="A75" s="12" t="s">
        <v>13</v>
      </c>
      <c r="C75" s="18"/>
      <c r="D75" s="41" t="s">
        <v>770</v>
      </c>
      <c r="E75" s="39" t="s">
        <v>23</v>
      </c>
      <c r="F75" s="42"/>
      <c r="G75" s="39" t="s">
        <v>24</v>
      </c>
      <c r="H75" s="26"/>
      <c r="I75" s="42"/>
      <c r="J75" s="43" t="s">
        <v>25</v>
      </c>
      <c r="K75" s="11"/>
      <c r="L75" s="89"/>
      <c r="M75" s="945"/>
      <c r="N75" s="34"/>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row>
    <row r="76" spans="1:61" ht="16.2" thickBot="1">
      <c r="A76" s="15" t="s">
        <v>15</v>
      </c>
      <c r="C76" s="44" t="s">
        <v>26</v>
      </c>
      <c r="D76" s="11"/>
      <c r="E76" s="11"/>
      <c r="F76" s="11"/>
      <c r="G76" s="11"/>
      <c r="H76" s="11"/>
      <c r="I76" s="11"/>
      <c r="J76" s="11"/>
      <c r="K76" s="11"/>
      <c r="L76" s="114"/>
      <c r="M76" s="945"/>
      <c r="N76" s="34"/>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row>
    <row r="77" spans="1:61">
      <c r="A77" s="12"/>
      <c r="C77" s="18"/>
      <c r="D77" s="11"/>
      <c r="E77" s="11"/>
      <c r="F77" s="11"/>
      <c r="G77" s="11"/>
      <c r="H77" s="11"/>
      <c r="I77" s="11"/>
      <c r="J77" s="11"/>
      <c r="K77" s="11"/>
      <c r="L77" s="114"/>
      <c r="M77" s="945"/>
      <c r="N77" s="34"/>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row>
    <row r="78" spans="1:61">
      <c r="A78" s="12"/>
      <c r="C78" s="18" t="s">
        <v>339</v>
      </c>
      <c r="D78" s="11"/>
      <c r="E78" s="11"/>
      <c r="F78" s="11"/>
      <c r="G78" s="11"/>
      <c r="H78" s="11"/>
      <c r="I78" s="11"/>
      <c r="J78" s="11"/>
      <c r="K78" s="11"/>
      <c r="L78" s="114"/>
      <c r="M78" s="945"/>
      <c r="N78" s="34"/>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row>
    <row r="79" spans="1:61" ht="15.6">
      <c r="A79" s="12">
        <f>+A25+1</f>
        <v>6</v>
      </c>
      <c r="C79" s="18" t="s">
        <v>27</v>
      </c>
      <c r="D79" s="19" t="s">
        <v>349</v>
      </c>
      <c r="E79" s="110">
        <f>+'2 - Cost Support '!F84</f>
        <v>0</v>
      </c>
      <c r="F79" s="11"/>
      <c r="G79" s="11" t="s">
        <v>28</v>
      </c>
      <c r="H79" s="465">
        <v>0</v>
      </c>
      <c r="I79" s="11"/>
      <c r="J79" s="179">
        <f>+H79*E79</f>
        <v>0</v>
      </c>
      <c r="K79" s="602"/>
      <c r="L79" s="136"/>
      <c r="M79" s="945"/>
      <c r="N79" s="45"/>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row>
    <row r="80" spans="1:61">
      <c r="A80" s="12">
        <f>+A79+1</f>
        <v>7</v>
      </c>
      <c r="C80" s="18" t="s">
        <v>41</v>
      </c>
      <c r="D80" s="19" t="s">
        <v>344</v>
      </c>
      <c r="E80" s="110">
        <f>+'2 - Cost Support '!F20</f>
        <v>0</v>
      </c>
      <c r="F80" s="11"/>
      <c r="G80" s="11" t="s">
        <v>21</v>
      </c>
      <c r="H80" s="465">
        <f>+J$216</f>
        <v>0</v>
      </c>
      <c r="I80" s="11"/>
      <c r="J80" s="179">
        <f>+H80*E80</f>
        <v>0</v>
      </c>
      <c r="K80" s="11"/>
      <c r="L80" s="136"/>
      <c r="N80" s="947"/>
      <c r="O80" s="156"/>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row>
    <row r="81" spans="1:61">
      <c r="A81" s="12">
        <f>+A80+1</f>
        <v>8</v>
      </c>
      <c r="C81" s="18" t="s">
        <v>30</v>
      </c>
      <c r="D81" s="19" t="s">
        <v>345</v>
      </c>
      <c r="E81" s="110">
        <f>+'2 - Cost Support '!F36</f>
        <v>0</v>
      </c>
      <c r="F81" s="11"/>
      <c r="G81" s="11" t="s">
        <v>28</v>
      </c>
      <c r="H81" s="465">
        <v>0</v>
      </c>
      <c r="I81" s="11"/>
      <c r="J81" s="179">
        <f>+H81*E81</f>
        <v>0</v>
      </c>
      <c r="K81" s="11"/>
      <c r="L81" s="136"/>
      <c r="N81" s="94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row>
    <row r="82" spans="1:61">
      <c r="A82" s="12">
        <f>+A81+1</f>
        <v>9</v>
      </c>
      <c r="C82" s="18" t="s">
        <v>186</v>
      </c>
      <c r="D82" s="19" t="s">
        <v>771</v>
      </c>
      <c r="E82" s="110">
        <f>+'2 - Cost Support '!F52+'2 - Cost Support '!F68</f>
        <v>0</v>
      </c>
      <c r="F82" s="11"/>
      <c r="G82" s="11" t="s">
        <v>31</v>
      </c>
      <c r="H82" s="465">
        <f>+$J$224</f>
        <v>0</v>
      </c>
      <c r="I82" s="11"/>
      <c r="J82" s="179">
        <f>+H82*E82</f>
        <v>0</v>
      </c>
      <c r="K82" s="11"/>
      <c r="L82" s="136"/>
      <c r="N82" s="947"/>
      <c r="O82" s="156"/>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row>
    <row r="83" spans="1:61">
      <c r="A83" s="12">
        <f>+A82+1</f>
        <v>10</v>
      </c>
      <c r="C83" s="2" t="str">
        <f>"TOTAL GROSS PLANT (sum lines "&amp;A79&amp;"-"&amp;A82&amp;")"</f>
        <v>TOTAL GROSS PLANT (sum lines 6-9)</v>
      </c>
      <c r="D83" s="1345" t="s">
        <v>772</v>
      </c>
      <c r="E83" s="110">
        <f>SUM(E79:E82)</f>
        <v>0</v>
      </c>
      <c r="F83" s="11"/>
      <c r="G83" s="11" t="s">
        <v>32</v>
      </c>
      <c r="H83" s="477">
        <f>IF(J83=0,0,J83/E83)</f>
        <v>0</v>
      </c>
      <c r="I83" s="11"/>
      <c r="J83" s="179">
        <f>SUM(J79:J82)</f>
        <v>0</v>
      </c>
      <c r="K83" s="11"/>
      <c r="L83" s="137"/>
      <c r="N83" s="947"/>
      <c r="O83" s="156"/>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row>
    <row r="84" spans="1:61" ht="15.75" customHeight="1">
      <c r="A84" s="12"/>
      <c r="C84" s="18"/>
      <c r="D84" s="1345"/>
      <c r="E84" s="110"/>
      <c r="F84" s="11"/>
      <c r="G84" s="11"/>
      <c r="H84" s="478"/>
      <c r="I84" s="11"/>
      <c r="J84" s="179"/>
      <c r="K84" s="11"/>
      <c r="L84" s="138"/>
      <c r="N84" s="94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row>
    <row r="85" spans="1:61">
      <c r="A85" s="12">
        <f>+A83+1</f>
        <v>11</v>
      </c>
      <c r="C85" s="54" t="s">
        <v>340</v>
      </c>
      <c r="D85" s="19"/>
      <c r="E85" s="110"/>
      <c r="F85" s="11"/>
      <c r="G85" s="11"/>
      <c r="H85" s="465"/>
      <c r="I85" s="11"/>
      <c r="J85" s="179"/>
      <c r="K85" s="11"/>
      <c r="L85" s="114"/>
      <c r="N85" s="94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row>
    <row r="86" spans="1:61">
      <c r="A86" s="12">
        <f>+A85+1</f>
        <v>12</v>
      </c>
      <c r="C86" s="18" t="str">
        <f>+C79</f>
        <v xml:space="preserve">  Production</v>
      </c>
      <c r="D86" s="19" t="s">
        <v>346</v>
      </c>
      <c r="E86" s="110">
        <f>+'2 - Cost Support '!F170</f>
        <v>0</v>
      </c>
      <c r="F86" s="11"/>
      <c r="G86" s="11" t="str">
        <f>+G79</f>
        <v>NA</v>
      </c>
      <c r="H86" s="465">
        <v>0</v>
      </c>
      <c r="I86" s="11"/>
      <c r="J86" s="179">
        <f>+H86*E86</f>
        <v>0</v>
      </c>
      <c r="K86" s="11"/>
      <c r="L86" s="136"/>
      <c r="N86" s="94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row>
    <row r="87" spans="1:61">
      <c r="A87" s="12">
        <f>+A86+1</f>
        <v>13</v>
      </c>
      <c r="C87" s="18" t="s">
        <v>41</v>
      </c>
      <c r="D87" s="19" t="s">
        <v>347</v>
      </c>
      <c r="E87" s="110">
        <f>+'2 - Cost Support '!F106</f>
        <v>0</v>
      </c>
      <c r="F87" s="11"/>
      <c r="G87" s="11" t="str">
        <f>+G80</f>
        <v>TP</v>
      </c>
      <c r="H87" s="465">
        <f>+J$216</f>
        <v>0</v>
      </c>
      <c r="I87" s="11"/>
      <c r="J87" s="179">
        <f>+H87*E87</f>
        <v>0</v>
      </c>
      <c r="K87" s="11"/>
      <c r="L87" s="140"/>
      <c r="N87" s="947"/>
      <c r="O87" s="156"/>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row>
    <row r="88" spans="1:61">
      <c r="A88" s="12">
        <f>+A87+1</f>
        <v>14</v>
      </c>
      <c r="C88" s="18" t="str">
        <f>+C81</f>
        <v xml:space="preserve">  Distribution</v>
      </c>
      <c r="D88" s="19" t="s">
        <v>348</v>
      </c>
      <c r="E88" s="110">
        <f>+'2 - Cost Support '!F122</f>
        <v>0</v>
      </c>
      <c r="F88" s="11"/>
      <c r="G88" s="11" t="str">
        <f>+G81</f>
        <v>NA</v>
      </c>
      <c r="H88" s="465">
        <v>0</v>
      </c>
      <c r="I88" s="11"/>
      <c r="J88" s="179">
        <f>+H88*E88</f>
        <v>0</v>
      </c>
      <c r="K88" s="11"/>
      <c r="L88" s="140"/>
      <c r="N88" s="94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row>
    <row r="89" spans="1:61">
      <c r="A89" s="12">
        <f>+A88+1</f>
        <v>15</v>
      </c>
      <c r="C89" s="18" t="s">
        <v>186</v>
      </c>
      <c r="D89" s="19" t="s">
        <v>773</v>
      </c>
      <c r="E89" s="110">
        <f>+'2 - Cost Support '!F138+'2 - Cost Support '!F154</f>
        <v>0</v>
      </c>
      <c r="F89" s="11"/>
      <c r="G89" s="11" t="str">
        <f>+G82</f>
        <v>W/S</v>
      </c>
      <c r="H89" s="465">
        <f>+J$224</f>
        <v>0</v>
      </c>
      <c r="I89" s="11"/>
      <c r="J89" s="179">
        <f>+H89*E89</f>
        <v>0</v>
      </c>
      <c r="K89" s="11"/>
      <c r="L89" s="140"/>
      <c r="N89" s="947"/>
      <c r="O89" s="156"/>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row>
    <row r="90" spans="1:61">
      <c r="A90" s="12">
        <f>+A89+1</f>
        <v>16</v>
      </c>
      <c r="C90" s="18" t="str">
        <f>"TOTAL ACCUM. DEPRECIATION (sum lines "&amp;A86&amp;"-"&amp;A89&amp;")"</f>
        <v>TOTAL ACCUM. DEPRECIATION (sum lines 12-15)</v>
      </c>
      <c r="D90" s="1345"/>
      <c r="E90" s="110">
        <f>SUM(E86:E89)</f>
        <v>0</v>
      </c>
      <c r="F90" s="11"/>
      <c r="G90" s="11"/>
      <c r="H90" s="465"/>
      <c r="I90" s="11"/>
      <c r="J90" s="179">
        <f>SUM(J86:J89)</f>
        <v>0</v>
      </c>
      <c r="K90" s="11"/>
      <c r="L90" s="114"/>
      <c r="N90" s="947"/>
      <c r="O90" s="156"/>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row>
    <row r="91" spans="1:61">
      <c r="A91" s="12"/>
      <c r="C91" s="7"/>
      <c r="D91" s="1345"/>
      <c r="E91" s="339"/>
      <c r="F91" s="11"/>
      <c r="G91" s="11"/>
      <c r="H91" s="478"/>
      <c r="I91" s="11"/>
      <c r="J91" s="164"/>
      <c r="K91" s="11"/>
      <c r="L91" s="138"/>
      <c r="N91" s="94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row>
    <row r="92" spans="1:61">
      <c r="A92" s="12">
        <f>+A90+1</f>
        <v>17</v>
      </c>
      <c r="C92" s="18" t="s">
        <v>33</v>
      </c>
      <c r="D92" s="11"/>
      <c r="E92" s="110"/>
      <c r="F92" s="11"/>
      <c r="G92" s="11"/>
      <c r="H92" s="465"/>
      <c r="I92" s="11"/>
      <c r="J92" s="179"/>
      <c r="K92" s="11"/>
      <c r="L92" s="114"/>
      <c r="N92" s="94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row>
    <row r="93" spans="1:61">
      <c r="A93" s="12">
        <f>+A92+1</f>
        <v>18</v>
      </c>
      <c r="C93" s="18" t="str">
        <f>+C86</f>
        <v xml:space="preserve">  Production</v>
      </c>
      <c r="D93" s="11" t="str">
        <f>" (line "&amp;A79&amp;"- line "&amp;A86&amp;")"</f>
        <v xml:space="preserve"> (line 6- line 12)</v>
      </c>
      <c r="E93" s="110">
        <f>+E79-E86</f>
        <v>0</v>
      </c>
      <c r="F93" s="11"/>
      <c r="G93" s="11"/>
      <c r="H93" s="478"/>
      <c r="I93" s="11"/>
      <c r="J93" s="179">
        <f>+J79-J86</f>
        <v>0</v>
      </c>
      <c r="K93" s="11"/>
      <c r="L93" s="138"/>
      <c r="N93" s="94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row>
    <row r="94" spans="1:61">
      <c r="A94" s="12">
        <f>+A93+1</f>
        <v>19</v>
      </c>
      <c r="C94" s="18" t="s">
        <v>29</v>
      </c>
      <c r="D94" s="11" t="str">
        <f>" (line "&amp;A80&amp;"- line "&amp;A87&amp;")"</f>
        <v xml:space="preserve"> (line 7- line 13)</v>
      </c>
      <c r="E94" s="110">
        <f>+E80-E87</f>
        <v>0</v>
      </c>
      <c r="F94" s="11"/>
      <c r="G94" s="11"/>
      <c r="H94" s="465"/>
      <c r="I94" s="11"/>
      <c r="J94" s="179">
        <f>+J80-J87</f>
        <v>0</v>
      </c>
      <c r="K94" s="11"/>
      <c r="L94" s="138"/>
      <c r="N94" s="94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row>
    <row r="95" spans="1:61">
      <c r="A95" s="12">
        <f>+A94+1</f>
        <v>20</v>
      </c>
      <c r="C95" s="18" t="str">
        <f>+C88</f>
        <v xml:space="preserve">  Distribution</v>
      </c>
      <c r="D95" s="11" t="str">
        <f>" (line "&amp;A81&amp;"- line "&amp;A88&amp;")"</f>
        <v xml:space="preserve"> (line 8- line 14)</v>
      </c>
      <c r="E95" s="110">
        <f>+E81-E88</f>
        <v>0</v>
      </c>
      <c r="F95" s="11"/>
      <c r="G95" s="11"/>
      <c r="H95" s="478"/>
      <c r="I95" s="11"/>
      <c r="J95" s="179">
        <f>+J81-J88</f>
        <v>0</v>
      </c>
      <c r="K95" s="11"/>
      <c r="L95" s="138"/>
      <c r="N95" s="94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row>
    <row r="96" spans="1:61">
      <c r="A96" s="12">
        <f>+A95+1</f>
        <v>21</v>
      </c>
      <c r="C96" s="18" t="s">
        <v>104</v>
      </c>
      <c r="D96" s="11" t="str">
        <f>" (line "&amp;A82&amp;"- line "&amp;A89&amp;")"</f>
        <v xml:space="preserve"> (line 9- line 15)</v>
      </c>
      <c r="E96" s="110">
        <f>+E82-E89</f>
        <v>0</v>
      </c>
      <c r="F96" s="11"/>
      <c r="G96" s="11"/>
      <c r="H96" s="478"/>
      <c r="I96" s="11"/>
      <c r="J96" s="179">
        <f>+J82-J89</f>
        <v>0</v>
      </c>
      <c r="K96" s="11"/>
      <c r="L96" s="138"/>
      <c r="N96" s="94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row>
    <row r="97" spans="1:61">
      <c r="A97" s="12">
        <f>+A96+1</f>
        <v>22</v>
      </c>
      <c r="C97" s="18" t="str">
        <f>"TOTAL NET PLANT (sum lines "&amp;A93&amp;"-"&amp;A96&amp;")"</f>
        <v>TOTAL NET PLANT (sum lines 18-21)</v>
      </c>
      <c r="D97" s="1345" t="s">
        <v>774</v>
      </c>
      <c r="E97" s="110">
        <f>SUM(E93:E96)</f>
        <v>0</v>
      </c>
      <c r="F97" s="19"/>
      <c r="G97" s="19" t="s">
        <v>34</v>
      </c>
      <c r="H97" s="477">
        <f>IF(J97=0,0,J97/E97)</f>
        <v>0</v>
      </c>
      <c r="I97" s="11"/>
      <c r="J97" s="179">
        <f>SUM(J93:J96)</f>
        <v>0</v>
      </c>
      <c r="K97" s="11"/>
      <c r="L97" s="114"/>
      <c r="N97" s="947"/>
      <c r="O97" s="156"/>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row>
    <row r="98" spans="1:61" ht="20.25" customHeight="1">
      <c r="A98" s="12"/>
      <c r="C98" s="7"/>
      <c r="D98" s="1345"/>
      <c r="E98" s="339"/>
      <c r="F98" s="19"/>
      <c r="G98" s="67"/>
      <c r="H98" s="479"/>
      <c r="I98" s="11"/>
      <c r="J98" s="164"/>
      <c r="K98" s="11"/>
      <c r="L98" s="138"/>
      <c r="N98" s="945"/>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row>
    <row r="99" spans="1:61">
      <c r="A99" s="12">
        <f>+A97+1</f>
        <v>23</v>
      </c>
      <c r="C99" s="2" t="str">
        <f>"ADJUSTMENTS TO RATE BASE       (Note "&amp;A267&amp;")"</f>
        <v>ADJUSTMENTS TO RATE BASE       (Note A)</v>
      </c>
      <c r="D99" s="19"/>
      <c r="E99" s="110"/>
      <c r="F99" s="19"/>
      <c r="G99" s="19"/>
      <c r="H99" s="468"/>
      <c r="I99" s="11"/>
      <c r="J99" s="179"/>
      <c r="K99" s="11"/>
      <c r="L99" s="114"/>
      <c r="M99" s="945"/>
      <c r="N99" s="34"/>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row>
    <row r="100" spans="1:61" s="67" customFormat="1">
      <c r="A100" s="86">
        <f t="shared" ref="A100:A107" si="0">+A99+1</f>
        <v>24</v>
      </c>
      <c r="C100" s="488" t="s">
        <v>828</v>
      </c>
      <c r="D100" s="19"/>
      <c r="E100" s="110">
        <f>+'6a-ADIT Projection'!H16</f>
        <v>0</v>
      </c>
      <c r="F100" s="19"/>
      <c r="G100" s="19" t="str">
        <f>+G109</f>
        <v>TP</v>
      </c>
      <c r="H100" s="468">
        <f>+H109</f>
        <v>0</v>
      </c>
      <c r="I100" s="19"/>
      <c r="J100" s="110">
        <f t="shared" ref="J100:J105" si="1">+H100*E100</f>
        <v>0</v>
      </c>
      <c r="K100" s="19"/>
      <c r="L100" s="115"/>
      <c r="M100" s="945"/>
      <c r="N100" s="496"/>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c r="BI100" s="72"/>
    </row>
    <row r="101" spans="1:61" s="67" customFormat="1">
      <c r="A101" s="86">
        <f t="shared" si="0"/>
        <v>25</v>
      </c>
      <c r="C101" s="488" t="s">
        <v>220</v>
      </c>
      <c r="D101" s="19" t="s">
        <v>350</v>
      </c>
      <c r="E101" s="110">
        <f>+'3 - Cost Support'!G5</f>
        <v>0</v>
      </c>
      <c r="F101" s="19"/>
      <c r="G101" s="19" t="s">
        <v>35</v>
      </c>
      <c r="H101" s="468">
        <f>+H$97</f>
        <v>0</v>
      </c>
      <c r="I101" s="19"/>
      <c r="J101" s="155">
        <f t="shared" si="1"/>
        <v>0</v>
      </c>
      <c r="K101" s="19"/>
      <c r="L101" s="115"/>
      <c r="M101" s="945"/>
      <c r="N101" s="496"/>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c r="BI101" s="72"/>
    </row>
    <row r="102" spans="1:61" s="67" customFormat="1">
      <c r="A102" s="1210">
        <f t="shared" si="0"/>
        <v>26</v>
      </c>
      <c r="B102" s="72"/>
      <c r="C102" s="72" t="s">
        <v>183</v>
      </c>
      <c r="D102" s="19" t="s">
        <v>775</v>
      </c>
      <c r="E102" s="155">
        <f>+'8 - Workpaper'!V81</f>
        <v>0</v>
      </c>
      <c r="F102" s="115"/>
      <c r="G102" s="115" t="s">
        <v>131</v>
      </c>
      <c r="H102" s="465">
        <v>1</v>
      </c>
      <c r="I102" s="115"/>
      <c r="J102" s="155">
        <f>+E102</f>
        <v>0</v>
      </c>
      <c r="K102" s="19"/>
      <c r="L102" s="497"/>
      <c r="M102" s="945"/>
      <c r="N102" s="496"/>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2"/>
      <c r="BG102" s="72"/>
      <c r="BH102" s="72"/>
      <c r="BI102" s="72"/>
    </row>
    <row r="103" spans="1:61" s="67" customFormat="1">
      <c r="A103" s="1210" t="s">
        <v>846</v>
      </c>
      <c r="B103" s="72"/>
      <c r="C103" s="72" t="s">
        <v>847</v>
      </c>
      <c r="D103" s="19" t="s">
        <v>851</v>
      </c>
      <c r="E103" s="1211">
        <v>0</v>
      </c>
      <c r="F103" s="115"/>
      <c r="G103" s="115" t="s">
        <v>131</v>
      </c>
      <c r="H103" s="465">
        <v>1</v>
      </c>
      <c r="I103" s="115"/>
      <c r="J103" s="155">
        <f>+E103</f>
        <v>0</v>
      </c>
      <c r="K103" s="19"/>
      <c r="L103" s="497"/>
      <c r="M103" s="945"/>
      <c r="N103" s="496"/>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2"/>
      <c r="AY103" s="72"/>
      <c r="AZ103" s="72"/>
      <c r="BA103" s="72"/>
      <c r="BB103" s="72"/>
      <c r="BC103" s="72"/>
      <c r="BD103" s="72"/>
      <c r="BE103" s="72"/>
      <c r="BF103" s="72"/>
      <c r="BG103" s="72"/>
      <c r="BH103" s="72"/>
      <c r="BI103" s="72"/>
    </row>
    <row r="104" spans="1:61" s="67" customFormat="1">
      <c r="A104" s="1210">
        <f>+A102+1</f>
        <v>27</v>
      </c>
      <c r="B104" s="72"/>
      <c r="C104" s="72" t="s">
        <v>343</v>
      </c>
      <c r="D104" s="19" t="s">
        <v>841</v>
      </c>
      <c r="E104" s="155">
        <f>+'3 - Cost Support'!H42</f>
        <v>0</v>
      </c>
      <c r="F104" s="115"/>
      <c r="G104" s="115" t="str">
        <f>+G105</f>
        <v>DA</v>
      </c>
      <c r="H104" s="480">
        <f>+H105</f>
        <v>1</v>
      </c>
      <c r="I104" s="115"/>
      <c r="J104" s="155">
        <f t="shared" si="1"/>
        <v>0</v>
      </c>
      <c r="K104" s="19"/>
      <c r="L104" s="497"/>
      <c r="M104" s="945"/>
      <c r="N104" s="496"/>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B104" s="72"/>
      <c r="BC104" s="72"/>
      <c r="BD104" s="72"/>
      <c r="BE104" s="72"/>
      <c r="BF104" s="72"/>
      <c r="BG104" s="72"/>
      <c r="BH104" s="72"/>
      <c r="BI104" s="72"/>
    </row>
    <row r="105" spans="1:61">
      <c r="A105" s="86">
        <f>+A104+1</f>
        <v>28</v>
      </c>
      <c r="B105" s="67"/>
      <c r="C105" s="160" t="s">
        <v>277</v>
      </c>
      <c r="D105" s="19" t="s">
        <v>776</v>
      </c>
      <c r="E105" s="155">
        <f>+'8 - Workpaper'!Z10</f>
        <v>0</v>
      </c>
      <c r="F105" s="115"/>
      <c r="G105" s="115" t="str">
        <f>+G106</f>
        <v>DA</v>
      </c>
      <c r="H105" s="480">
        <f>+H106</f>
        <v>1</v>
      </c>
      <c r="I105" s="115"/>
      <c r="J105" s="155">
        <f t="shared" si="1"/>
        <v>0</v>
      </c>
      <c r="K105" s="11"/>
      <c r="L105" s="137"/>
      <c r="M105" s="945"/>
      <c r="N105" s="22"/>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row>
    <row r="106" spans="1:61">
      <c r="A106" s="12">
        <f t="shared" si="0"/>
        <v>29</v>
      </c>
      <c r="C106" s="347" t="s">
        <v>191</v>
      </c>
      <c r="D106" s="343" t="s">
        <v>777</v>
      </c>
      <c r="E106" s="344">
        <f>+'8 - Workpaper'!Z41</f>
        <v>0</v>
      </c>
      <c r="F106" s="345"/>
      <c r="G106" s="345" t="s">
        <v>131</v>
      </c>
      <c r="H106" s="466">
        <v>1</v>
      </c>
      <c r="I106" s="345"/>
      <c r="J106" s="346">
        <f>+H106*E106</f>
        <v>0</v>
      </c>
      <c r="K106" s="11"/>
      <c r="L106" s="115"/>
      <c r="M106" s="945"/>
      <c r="N106" s="22"/>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row>
    <row r="107" spans="1:61">
      <c r="A107" s="12">
        <f t="shared" si="0"/>
        <v>30</v>
      </c>
      <c r="B107" s="7"/>
      <c r="C107" s="340" t="str">
        <f>"TOTAL ADJUSTMENTS  (sum lines "&amp;A100&amp;"-"&amp;A106&amp;")"</f>
        <v>TOTAL ADJUSTMENTS  (sum lines 24-29)</v>
      </c>
      <c r="D107" s="19"/>
      <c r="E107" s="110">
        <f>SUM(E100:E106)</f>
        <v>0</v>
      </c>
      <c r="F107" s="11"/>
      <c r="G107" s="11"/>
      <c r="H107" s="465"/>
      <c r="I107" s="11"/>
      <c r="J107" s="179">
        <f>SUM(J100:J106)</f>
        <v>0</v>
      </c>
      <c r="K107" s="11"/>
      <c r="L107" s="115"/>
      <c r="M107" s="945"/>
      <c r="N107" s="34"/>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row>
    <row r="108" spans="1:61">
      <c r="A108" s="12"/>
      <c r="C108" s="7"/>
      <c r="D108" s="19"/>
      <c r="E108" s="339"/>
      <c r="F108" s="11"/>
      <c r="G108" s="11"/>
      <c r="H108" s="478"/>
      <c r="I108" s="11"/>
      <c r="J108" s="164"/>
      <c r="K108" s="11"/>
      <c r="L108" s="144"/>
      <c r="M108" s="945"/>
      <c r="N108" s="34"/>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row>
    <row r="109" spans="1:61" ht="15.6">
      <c r="A109" s="12">
        <f>+A107+1</f>
        <v>31</v>
      </c>
      <c r="C109" s="2" t="s">
        <v>188</v>
      </c>
      <c r="D109" s="19" t="s">
        <v>823</v>
      </c>
      <c r="E109" s="110">
        <f>+'8 - Workpaper'!R61</f>
        <v>0</v>
      </c>
      <c r="F109" s="11"/>
      <c r="G109" s="11" t="str">
        <f>+G87</f>
        <v>TP</v>
      </c>
      <c r="H109" s="465">
        <f>+J$216</f>
        <v>0</v>
      </c>
      <c r="I109" s="11"/>
      <c r="J109" s="179">
        <f>+H109*E109</f>
        <v>0</v>
      </c>
      <c r="K109" s="602"/>
      <c r="L109" s="115"/>
      <c r="M109" s="945"/>
      <c r="N109" s="34"/>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row>
    <row r="110" spans="1:61">
      <c r="A110" s="12"/>
      <c r="C110" s="18"/>
      <c r="D110" s="19"/>
      <c r="E110" s="110"/>
      <c r="F110" s="11"/>
      <c r="G110" s="11"/>
      <c r="H110" s="465"/>
      <c r="I110" s="11"/>
      <c r="J110" s="179"/>
      <c r="K110" s="11"/>
      <c r="L110" s="115"/>
      <c r="M110" s="945"/>
      <c r="N110" s="34"/>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row>
    <row r="111" spans="1:61">
      <c r="A111" s="12">
        <f>+A109+1</f>
        <v>32</v>
      </c>
      <c r="C111" s="18" t="str">
        <f>"WORKING CAPITAL  (Note "&amp;A271&amp;")"</f>
        <v>WORKING CAPITAL  (Note C)</v>
      </c>
      <c r="D111" s="19" t="s">
        <v>6</v>
      </c>
      <c r="E111" s="110"/>
      <c r="F111" s="11"/>
      <c r="G111" s="11"/>
      <c r="H111" s="465"/>
      <c r="I111" s="11"/>
      <c r="J111" s="179"/>
      <c r="K111" s="11"/>
      <c r="L111" s="115"/>
      <c r="M111" s="945"/>
      <c r="N111" s="34"/>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row>
    <row r="112" spans="1:61">
      <c r="A112" s="12">
        <f>+A111+1</f>
        <v>33</v>
      </c>
      <c r="C112" s="18" t="s">
        <v>37</v>
      </c>
      <c r="D112" s="488" t="s">
        <v>778</v>
      </c>
      <c r="E112" s="110">
        <f>(E153-E151)/8</f>
        <v>0</v>
      </c>
      <c r="F112" s="11"/>
      <c r="G112" s="11"/>
      <c r="H112" s="478"/>
      <c r="I112" s="11"/>
      <c r="J112" s="110">
        <f>(J153-J151)/8</f>
        <v>0</v>
      </c>
      <c r="K112" s="11"/>
      <c r="L112" s="137"/>
      <c r="M112" s="945"/>
      <c r="N112" s="34"/>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row>
    <row r="113" spans="1:61">
      <c r="A113" s="12">
        <f>+A112+1</f>
        <v>34</v>
      </c>
      <c r="C113" s="18" t="str">
        <f>"  Materials &amp; Supplies  (Note "&amp;A270&amp;")"</f>
        <v xml:space="preserve">  Materials &amp; Supplies  (Note B)</v>
      </c>
      <c r="D113" s="19" t="s">
        <v>824</v>
      </c>
      <c r="E113" s="110">
        <f>+'3 - Cost Support'!G117</f>
        <v>0</v>
      </c>
      <c r="F113" s="11"/>
      <c r="G113" s="11" t="str">
        <f>+G109</f>
        <v>TP</v>
      </c>
      <c r="H113" s="465">
        <f>+H109</f>
        <v>0</v>
      </c>
      <c r="I113" s="11"/>
      <c r="J113" s="179">
        <f>+H113*E113</f>
        <v>0</v>
      </c>
      <c r="K113" s="11"/>
      <c r="L113" s="144"/>
      <c r="M113" s="945"/>
      <c r="N113" s="34"/>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row>
    <row r="114" spans="1:61">
      <c r="A114" s="12">
        <f>+A113+1</f>
        <v>35</v>
      </c>
      <c r="C114" s="348" t="str">
        <f xml:space="preserve">  "Prepayments (Account 165 - Note "&amp;A271&amp;")"</f>
        <v>Prepayments (Account 165 - Note C)</v>
      </c>
      <c r="D114" s="343" t="s">
        <v>826</v>
      </c>
      <c r="E114" s="344">
        <f>+'3 - Cost Support'!F26</f>
        <v>0</v>
      </c>
      <c r="F114" s="345"/>
      <c r="G114" s="345" t="s">
        <v>39</v>
      </c>
      <c r="H114" s="469">
        <f>+H$83</f>
        <v>0</v>
      </c>
      <c r="I114" s="345"/>
      <c r="J114" s="346">
        <f>+H114*E114</f>
        <v>0</v>
      </c>
      <c r="K114" s="11"/>
      <c r="L114" s="115"/>
      <c r="M114" s="114"/>
      <c r="N114" s="34"/>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row>
    <row r="115" spans="1:61">
      <c r="A115" s="12">
        <f>+A114+1</f>
        <v>36</v>
      </c>
      <c r="C115" s="18" t="str">
        <f>"TOTAL WORKING CAPITAL (sum lines "&amp;A112&amp;"-"&amp;A114&amp;")"</f>
        <v>TOTAL WORKING CAPITAL (sum lines 33-35)</v>
      </c>
      <c r="D115" s="10"/>
      <c r="E115" s="179">
        <f>SUM(E112:E114)</f>
        <v>0</v>
      </c>
      <c r="F115" s="10"/>
      <c r="G115" s="10"/>
      <c r="H115" s="10"/>
      <c r="I115" s="10"/>
      <c r="J115" s="179">
        <f>SUM(J112:J114)</f>
        <v>0</v>
      </c>
      <c r="K115" s="11"/>
      <c r="L115" s="114"/>
      <c r="M115" s="114"/>
      <c r="N115" s="34"/>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row>
    <row r="116" spans="1:61" ht="15.6" thickBot="1">
      <c r="A116" s="12"/>
      <c r="D116" s="11"/>
      <c r="E116" s="165"/>
      <c r="F116" s="11"/>
      <c r="G116" s="11"/>
      <c r="H116" s="11"/>
      <c r="I116" s="11"/>
      <c r="J116" s="165"/>
      <c r="K116" s="11"/>
      <c r="L116" s="111"/>
      <c r="M116" s="111"/>
      <c r="N116" s="34"/>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row>
    <row r="117" spans="1:61" ht="15.6" thickBot="1">
      <c r="A117" s="12">
        <f>+A115+1</f>
        <v>37</v>
      </c>
      <c r="C117" s="18" t="str">
        <f>"RATE BASE  (sum lines "&amp;A97&amp;", "&amp;A107&amp;", "&amp;A109&amp;", &amp; "&amp;A115&amp;")"</f>
        <v>RATE BASE  (sum lines 22, 30, 31, &amp; 36)</v>
      </c>
      <c r="D117" s="11"/>
      <c r="E117" s="180">
        <f>+E97+E107+E109+E115</f>
        <v>0</v>
      </c>
      <c r="F117" s="11"/>
      <c r="G117" s="11"/>
      <c r="H117" s="46"/>
      <c r="I117" s="11"/>
      <c r="J117" s="180">
        <f>+J97+J107+J109+J115</f>
        <v>0</v>
      </c>
      <c r="K117" s="11"/>
      <c r="L117" s="114"/>
      <c r="M117" s="114"/>
      <c r="N117" s="34"/>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row>
    <row r="118" spans="1:61" ht="15.6" thickTop="1">
      <c r="A118" s="12"/>
      <c r="C118" s="18"/>
      <c r="D118" s="11"/>
      <c r="E118" s="11"/>
      <c r="F118" s="11"/>
      <c r="G118" s="11"/>
      <c r="H118" s="11"/>
      <c r="I118" s="11"/>
      <c r="J118" s="179"/>
      <c r="K118" s="11"/>
      <c r="L118" s="114"/>
      <c r="M118" s="132"/>
      <c r="N118" s="34"/>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row>
    <row r="119" spans="1:61">
      <c r="A119" s="12"/>
      <c r="C119" s="103"/>
      <c r="D119" s="11"/>
      <c r="E119" s="11"/>
      <c r="F119" s="11"/>
      <c r="G119" s="11"/>
      <c r="H119" s="11"/>
      <c r="I119" s="11"/>
      <c r="J119" s="179"/>
      <c r="K119" s="11"/>
      <c r="L119" s="114"/>
      <c r="M119" s="132"/>
      <c r="N119" s="34"/>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row>
    <row r="120" spans="1:61">
      <c r="A120" s="12"/>
      <c r="C120" s="104"/>
      <c r="D120" s="11"/>
      <c r="E120" s="11"/>
      <c r="F120" s="11"/>
      <c r="G120" s="11"/>
      <c r="H120" s="11"/>
      <c r="I120" s="11"/>
      <c r="J120" s="179"/>
      <c r="K120" s="11"/>
      <c r="L120" s="114"/>
      <c r="M120" s="132"/>
      <c r="N120" s="34"/>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row>
    <row r="121" spans="1:61">
      <c r="A121" s="12"/>
      <c r="C121" s="103"/>
      <c r="D121" s="11"/>
      <c r="E121" s="11"/>
      <c r="F121" s="11"/>
      <c r="G121" s="11"/>
      <c r="H121" s="11"/>
      <c r="I121" s="11"/>
      <c r="J121" s="179"/>
      <c r="K121" s="11"/>
      <c r="L121" s="114"/>
      <c r="M121" s="132"/>
      <c r="N121" s="34"/>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row>
    <row r="122" spans="1:61">
      <c r="A122" s="12"/>
      <c r="C122" s="104"/>
      <c r="D122" s="11"/>
      <c r="E122" s="11"/>
      <c r="F122" s="11"/>
      <c r="G122" s="11"/>
      <c r="H122" s="11"/>
      <c r="I122" s="11"/>
      <c r="J122" s="179"/>
      <c r="K122" s="11"/>
      <c r="L122" s="11"/>
      <c r="M122" s="33"/>
      <c r="N122" s="34"/>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row>
    <row r="123" spans="1:61">
      <c r="A123" s="12"/>
      <c r="C123" s="104"/>
      <c r="D123" s="11"/>
      <c r="E123" s="11"/>
      <c r="F123" s="11"/>
      <c r="G123" s="11"/>
      <c r="H123" s="11"/>
      <c r="I123" s="11"/>
      <c r="J123" s="179"/>
      <c r="K123" s="11"/>
      <c r="L123" s="11"/>
      <c r="M123" s="33"/>
      <c r="N123" s="34"/>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row>
    <row r="124" spans="1:61">
      <c r="A124" s="12"/>
      <c r="C124" s="7"/>
      <c r="D124" s="11"/>
      <c r="E124" s="11"/>
      <c r="F124" s="11"/>
      <c r="G124" s="11"/>
      <c r="H124" s="11"/>
      <c r="I124" s="11"/>
      <c r="J124" s="179"/>
      <c r="K124" s="11"/>
      <c r="L124" s="11"/>
      <c r="M124" s="33"/>
      <c r="N124" s="34"/>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row>
    <row r="125" spans="1:61">
      <c r="A125" s="12"/>
      <c r="C125" s="29"/>
      <c r="D125" s="11"/>
      <c r="E125" s="11"/>
      <c r="F125" s="11"/>
      <c r="G125" s="11"/>
      <c r="H125" s="11"/>
      <c r="I125" s="11"/>
      <c r="J125" s="179"/>
      <c r="K125" s="11"/>
      <c r="L125" s="11"/>
      <c r="M125" s="33"/>
      <c r="N125" s="34"/>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row>
    <row r="126" spans="1:61">
      <c r="A126" s="12"/>
      <c r="C126" s="48"/>
      <c r="D126" s="11"/>
      <c r="E126" s="11"/>
      <c r="F126" s="11"/>
      <c r="G126" s="11"/>
      <c r="H126" s="11"/>
      <c r="I126" s="11"/>
      <c r="J126" s="179"/>
      <c r="K126" s="11"/>
      <c r="L126" s="11"/>
      <c r="M126" s="33"/>
      <c r="N126" s="34"/>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row>
    <row r="127" spans="1:61">
      <c r="A127" s="12"/>
      <c r="C127" s="48"/>
      <c r="D127" s="11"/>
      <c r="E127" s="11"/>
      <c r="F127" s="11"/>
      <c r="G127" s="11"/>
      <c r="H127" s="11"/>
      <c r="I127" s="11"/>
      <c r="J127" s="179"/>
      <c r="K127" s="11"/>
      <c r="L127" s="11"/>
      <c r="M127" s="33"/>
      <c r="N127" s="34"/>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row>
    <row r="128" spans="1:61">
      <c r="A128" s="12"/>
      <c r="C128" s="18"/>
      <c r="D128" s="11"/>
      <c r="E128" s="11"/>
      <c r="F128" s="11"/>
      <c r="G128" s="11"/>
      <c r="H128" s="11"/>
      <c r="I128" s="11"/>
      <c r="J128" s="179"/>
      <c r="K128" s="11"/>
      <c r="L128" s="11"/>
      <c r="M128" s="33"/>
      <c r="N128" s="34"/>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row>
    <row r="129" spans="1:61">
      <c r="A129" s="12"/>
      <c r="C129" s="2"/>
      <c r="D129" s="2"/>
      <c r="E129" s="3"/>
      <c r="F129" s="2"/>
      <c r="G129" s="2"/>
      <c r="H129" s="2"/>
      <c r="I129" s="2"/>
      <c r="J129" s="181"/>
      <c r="K129" s="4"/>
      <c r="L129" s="4"/>
      <c r="M129" s="5" t="s">
        <v>282</v>
      </c>
      <c r="N129" s="6"/>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row>
    <row r="130" spans="1:61">
      <c r="A130" s="12"/>
      <c r="C130" s="2"/>
      <c r="D130" s="2"/>
      <c r="E130" s="3"/>
      <c r="F130" s="2"/>
      <c r="G130" s="2"/>
      <c r="H130" s="2"/>
      <c r="I130" s="8"/>
      <c r="J130" s="182"/>
      <c r="K130" s="5"/>
      <c r="L130" s="5"/>
      <c r="M130" s="9" t="s">
        <v>286</v>
      </c>
      <c r="N130" s="6"/>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row>
    <row r="131" spans="1:61">
      <c r="A131" s="12"/>
      <c r="C131" s="2"/>
      <c r="D131" s="2"/>
      <c r="E131" s="3"/>
      <c r="F131" s="2"/>
      <c r="G131" s="2"/>
      <c r="H131" s="2"/>
      <c r="I131" s="8"/>
      <c r="J131" s="183"/>
      <c r="K131" s="9"/>
      <c r="L131" s="9"/>
      <c r="M131" s="9"/>
      <c r="N131" s="6"/>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row>
    <row r="132" spans="1:61">
      <c r="A132" s="12"/>
      <c r="C132" s="2"/>
      <c r="D132" s="2"/>
      <c r="E132" s="3"/>
      <c r="F132" s="2"/>
      <c r="G132" s="2"/>
      <c r="H132" s="2"/>
      <c r="I132" s="8"/>
      <c r="J132" s="184"/>
      <c r="K132" s="10"/>
      <c r="L132" s="9"/>
      <c r="M132" s="9"/>
      <c r="N132" s="6"/>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row>
    <row r="133" spans="1:61">
      <c r="A133" s="12"/>
      <c r="C133" s="2"/>
      <c r="D133" s="2"/>
      <c r="E133" s="3"/>
      <c r="F133" s="2"/>
      <c r="G133" s="2"/>
      <c r="H133" s="2"/>
      <c r="I133" s="8"/>
      <c r="J133" s="184"/>
      <c r="K133" s="10"/>
      <c r="L133" s="9"/>
      <c r="M133" s="6"/>
      <c r="N133" s="6"/>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row>
    <row r="134" spans="1:61">
      <c r="A134" s="12"/>
      <c r="C134" s="2" t="s">
        <v>5</v>
      </c>
      <c r="D134" s="107"/>
      <c r="E134" s="107" t="s">
        <v>105</v>
      </c>
      <c r="F134" s="2"/>
      <c r="G134" s="2"/>
      <c r="H134" s="2"/>
      <c r="I134" s="8"/>
      <c r="J134" s="164"/>
      <c r="K134" s="10"/>
      <c r="L134" s="10"/>
      <c r="M134" s="6"/>
      <c r="N134" s="6"/>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row>
    <row r="135" spans="1:61">
      <c r="A135" s="12"/>
      <c r="C135" s="2"/>
      <c r="D135" s="11" t="s">
        <v>6</v>
      </c>
      <c r="E135" s="11" t="s">
        <v>7</v>
      </c>
      <c r="F135" s="11"/>
      <c r="G135" s="11"/>
      <c r="H135" s="11"/>
      <c r="I135" s="8"/>
      <c r="J135" s="184"/>
      <c r="K135" s="10"/>
      <c r="L135" s="10"/>
      <c r="M135" s="6"/>
      <c r="N135" s="6"/>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row>
    <row r="136" spans="1:61">
      <c r="A136" s="12"/>
      <c r="C136" s="2"/>
      <c r="D136" s="11"/>
      <c r="E136" s="11"/>
      <c r="F136" s="11"/>
      <c r="G136" s="11"/>
      <c r="H136" s="11"/>
      <c r="I136" s="8"/>
      <c r="J136" s="184"/>
      <c r="K136" s="316"/>
      <c r="L136" s="317"/>
      <c r="M136" s="315" t="str">
        <f>+M71</f>
        <v>For the 12 months ended 12/31/____</v>
      </c>
      <c r="N136" s="6"/>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row>
    <row r="137" spans="1:61" ht="15.6">
      <c r="A137" s="12"/>
      <c r="D137" s="26"/>
      <c r="E137" s="318" t="str">
        <f>+E72</f>
        <v>NextEra Energy Transmission New York, Inc.</v>
      </c>
      <c r="F137" s="26"/>
      <c r="G137" s="26"/>
      <c r="H137" s="26"/>
      <c r="I137" s="26"/>
      <c r="J137" s="179"/>
      <c r="K137" s="11"/>
      <c r="L137" s="11"/>
      <c r="M137" s="351"/>
      <c r="N137" s="34"/>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row>
    <row r="138" spans="1:61">
      <c r="A138" s="12"/>
      <c r="C138" s="35" t="s">
        <v>8</v>
      </c>
      <c r="D138" s="35" t="s">
        <v>9</v>
      </c>
      <c r="E138" s="35" t="s">
        <v>10</v>
      </c>
      <c r="F138" s="11" t="s">
        <v>6</v>
      </c>
      <c r="G138" s="11"/>
      <c r="H138" s="36" t="s">
        <v>11</v>
      </c>
      <c r="I138" s="11"/>
      <c r="J138" s="185" t="s">
        <v>12</v>
      </c>
      <c r="K138" s="11"/>
      <c r="L138" s="133"/>
      <c r="M138" s="133"/>
      <c r="N138" s="34"/>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row>
    <row r="139" spans="1:61" ht="15.6">
      <c r="A139" s="12"/>
      <c r="C139" s="35"/>
      <c r="D139" s="49"/>
      <c r="E139" s="49"/>
      <c r="F139" s="49"/>
      <c r="G139" s="49"/>
      <c r="H139" s="49"/>
      <c r="I139" s="49"/>
      <c r="J139" s="186"/>
      <c r="K139" s="49"/>
      <c r="L139" s="146"/>
      <c r="M139" s="147"/>
      <c r="N139" s="34"/>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row>
    <row r="140" spans="1:61" ht="15.6">
      <c r="A140" s="12"/>
      <c r="C140" s="18"/>
      <c r="D140" s="38"/>
      <c r="E140" s="11"/>
      <c r="F140" s="11"/>
      <c r="G140" s="11"/>
      <c r="H140" s="4"/>
      <c r="I140" s="11"/>
      <c r="J140" s="187" t="s">
        <v>22</v>
      </c>
      <c r="K140" s="11"/>
      <c r="L140" s="134"/>
      <c r="M140" s="135"/>
      <c r="N140" s="34"/>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row>
    <row r="141" spans="1:61" ht="15.6">
      <c r="A141" s="12"/>
      <c r="C141" s="18"/>
      <c r="D141" s="41" t="s">
        <v>770</v>
      </c>
      <c r="E141" s="39" t="s">
        <v>23</v>
      </c>
      <c r="F141" s="42"/>
      <c r="G141" s="39" t="s">
        <v>24</v>
      </c>
      <c r="H141" s="26"/>
      <c r="I141" s="42"/>
      <c r="J141" s="188" t="s">
        <v>25</v>
      </c>
      <c r="K141" s="11"/>
      <c r="L141" s="89"/>
      <c r="M141" s="89"/>
      <c r="N141" s="34"/>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row>
    <row r="142" spans="1:61" ht="15.6">
      <c r="A142" s="12"/>
      <c r="C142" s="18"/>
      <c r="D142" s="11"/>
      <c r="E142" s="50"/>
      <c r="F142" s="51"/>
      <c r="G142" s="52"/>
      <c r="H142" s="26"/>
      <c r="I142" s="51"/>
      <c r="J142" s="164"/>
      <c r="K142" s="7"/>
      <c r="L142" s="112"/>
      <c r="M142" s="112"/>
      <c r="N142" s="34"/>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row>
    <row r="143" spans="1:61">
      <c r="A143" s="12">
        <f>+A117+1</f>
        <v>38</v>
      </c>
      <c r="C143" s="18" t="s">
        <v>40</v>
      </c>
      <c r="D143" s="11"/>
      <c r="E143" s="11"/>
      <c r="I143" s="11"/>
      <c r="J143" s="164"/>
      <c r="K143" s="7"/>
      <c r="L143" s="112"/>
      <c r="M143" s="112"/>
      <c r="N143" s="34"/>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row>
    <row r="144" spans="1:61">
      <c r="A144" s="12">
        <f t="shared" ref="A144:A149" si="2">+A143+1</f>
        <v>39</v>
      </c>
      <c r="C144" s="18" t="s">
        <v>41</v>
      </c>
      <c r="D144" s="11" t="s">
        <v>214</v>
      </c>
      <c r="E144" s="190">
        <v>0</v>
      </c>
      <c r="F144" s="11"/>
      <c r="G144" s="11" t="str">
        <f>+I216</f>
        <v>TP=</v>
      </c>
      <c r="H144" s="465">
        <f>+J216</f>
        <v>0</v>
      </c>
      <c r="I144" s="11"/>
      <c r="J144" s="164">
        <f t="shared" ref="J144:J149" si="3">+H144*E144</f>
        <v>0</v>
      </c>
      <c r="K144" s="11"/>
      <c r="L144" s="114"/>
      <c r="M144" s="114"/>
      <c r="N144" s="53"/>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row>
    <row r="145" spans="1:61">
      <c r="A145" s="12">
        <f t="shared" si="2"/>
        <v>40</v>
      </c>
      <c r="C145" s="54" t="s">
        <v>724</v>
      </c>
      <c r="D145" s="19" t="s">
        <v>725</v>
      </c>
      <c r="E145" s="190">
        <v>0</v>
      </c>
      <c r="F145" s="11"/>
      <c r="G145" s="11" t="str">
        <f>+G144</f>
        <v>TP=</v>
      </c>
      <c r="H145" s="465">
        <f>+H144</f>
        <v>0</v>
      </c>
      <c r="I145" s="11"/>
      <c r="J145" s="164">
        <f t="shared" si="3"/>
        <v>0</v>
      </c>
      <c r="K145" s="11"/>
      <c r="L145" s="114"/>
      <c r="M145" s="114"/>
      <c r="N145" s="53"/>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row>
    <row r="146" spans="1:61">
      <c r="A146" s="12">
        <f t="shared" si="2"/>
        <v>41</v>
      </c>
      <c r="C146" s="54" t="s">
        <v>42</v>
      </c>
      <c r="D146" s="19" t="s">
        <v>210</v>
      </c>
      <c r="E146" s="190">
        <v>0</v>
      </c>
      <c r="F146" s="11"/>
      <c r="G146" s="11" t="s">
        <v>31</v>
      </c>
      <c r="H146" s="465">
        <f>+$J$224</f>
        <v>0</v>
      </c>
      <c r="I146" s="11"/>
      <c r="J146" s="164">
        <f t="shared" si="3"/>
        <v>0</v>
      </c>
      <c r="K146" s="11"/>
      <c r="L146" s="114"/>
      <c r="M146" s="114"/>
      <c r="N146" s="34"/>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row>
    <row r="147" spans="1:61" ht="15.6">
      <c r="A147" s="12">
        <f t="shared" si="2"/>
        <v>42</v>
      </c>
      <c r="C147" s="54" t="s">
        <v>200</v>
      </c>
      <c r="D147" s="54" t="str">
        <f>" (Note "&amp;A273&amp;" &amp; Attach 3, line 171, column A)"</f>
        <v xml:space="preserve"> (Note D &amp; Attach 3, line 171, column A)</v>
      </c>
      <c r="E147" s="110">
        <f>+'3 - Cost Support'!G55</f>
        <v>0</v>
      </c>
      <c r="F147" s="11"/>
      <c r="G147" s="11" t="s">
        <v>131</v>
      </c>
      <c r="H147" s="465">
        <v>1</v>
      </c>
      <c r="I147" s="11"/>
      <c r="J147" s="164">
        <f>+E147</f>
        <v>0</v>
      </c>
      <c r="K147" s="602"/>
      <c r="L147" s="114"/>
      <c r="M147" s="114"/>
      <c r="N147" s="34"/>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row>
    <row r="148" spans="1:61">
      <c r="A148" s="12">
        <f t="shared" si="2"/>
        <v>43</v>
      </c>
      <c r="C148" s="54" t="s">
        <v>202</v>
      </c>
      <c r="D148" s="54" t="str">
        <f>" (Note "&amp;A273&amp;" &amp; Attach 3, line 172, column C)"</f>
        <v xml:space="preserve"> (Note D &amp; Attach 3, line 172, column C)</v>
      </c>
      <c r="E148" s="110">
        <f>+'3 - Cost Support'!H64</f>
        <v>0</v>
      </c>
      <c r="F148" s="11"/>
      <c r="G148" s="55" t="str">
        <f>+G144</f>
        <v>TP=</v>
      </c>
      <c r="H148" s="465">
        <f>+H144</f>
        <v>0</v>
      </c>
      <c r="I148" s="11"/>
      <c r="J148" s="164">
        <f t="shared" si="3"/>
        <v>0</v>
      </c>
      <c r="K148" s="11"/>
      <c r="L148" s="114"/>
      <c r="M148" s="114"/>
      <c r="N148" s="34"/>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row>
    <row r="149" spans="1:61">
      <c r="A149" s="12">
        <f t="shared" si="2"/>
        <v>44</v>
      </c>
      <c r="C149" s="54" t="s">
        <v>196</v>
      </c>
      <c r="D149" s="19" t="s">
        <v>779</v>
      </c>
      <c r="E149" s="110">
        <f>+'3 - Cost Support'!E132</f>
        <v>0</v>
      </c>
      <c r="F149" s="11"/>
      <c r="G149" s="55" t="str">
        <f>+G145</f>
        <v>TP=</v>
      </c>
      <c r="H149" s="465">
        <f>+H144</f>
        <v>0</v>
      </c>
      <c r="I149" s="11"/>
      <c r="J149" s="164">
        <f t="shared" si="3"/>
        <v>0</v>
      </c>
      <c r="K149" s="11"/>
      <c r="L149" s="114"/>
      <c r="M149" s="114"/>
      <c r="N149" s="34"/>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row>
    <row r="150" spans="1:61" ht="15.6">
      <c r="A150" s="598" t="s">
        <v>354</v>
      </c>
      <c r="C150" s="54" t="s">
        <v>357</v>
      </c>
      <c r="D150" s="19" t="s">
        <v>592</v>
      </c>
      <c r="E150" s="599">
        <v>0</v>
      </c>
      <c r="F150" s="11"/>
      <c r="G150" s="11" t="s">
        <v>131</v>
      </c>
      <c r="H150" s="465">
        <v>1</v>
      </c>
      <c r="I150" s="11"/>
      <c r="J150" s="164">
        <f t="shared" ref="J150:J152" si="4">+E150</f>
        <v>0</v>
      </c>
      <c r="K150" s="602"/>
      <c r="L150" s="114"/>
      <c r="M150" s="114"/>
      <c r="N150" s="34"/>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row>
    <row r="151" spans="1:61">
      <c r="A151" s="598" t="s">
        <v>355</v>
      </c>
      <c r="C151" s="54" t="s">
        <v>358</v>
      </c>
      <c r="D151" s="19" t="s">
        <v>827</v>
      </c>
      <c r="E151" s="110">
        <f>+'8 - Workpaper'!I21</f>
        <v>0</v>
      </c>
      <c r="F151" s="11"/>
      <c r="G151" s="11" t="s">
        <v>131</v>
      </c>
      <c r="H151" s="465">
        <v>1</v>
      </c>
      <c r="I151" s="11"/>
      <c r="J151" s="164">
        <f t="shared" si="4"/>
        <v>0</v>
      </c>
      <c r="K151" s="11"/>
      <c r="L151" s="114"/>
      <c r="M151" s="114"/>
      <c r="N151" s="34"/>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row>
    <row r="152" spans="1:61">
      <c r="A152" s="598" t="s">
        <v>356</v>
      </c>
      <c r="C152" s="54" t="s">
        <v>359</v>
      </c>
      <c r="D152" s="19" t="s">
        <v>360</v>
      </c>
      <c r="E152" s="110">
        <f>+E150-E151</f>
        <v>0</v>
      </c>
      <c r="F152" s="11"/>
      <c r="G152" s="11" t="s">
        <v>131</v>
      </c>
      <c r="H152" s="465">
        <v>1</v>
      </c>
      <c r="I152" s="11"/>
      <c r="J152" s="164">
        <f t="shared" si="4"/>
        <v>0</v>
      </c>
      <c r="K152" s="11"/>
      <c r="L152" s="114"/>
      <c r="M152" s="114"/>
      <c r="N152" s="34"/>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row>
    <row r="153" spans="1:61">
      <c r="A153" s="12">
        <f>+A149+1</f>
        <v>45</v>
      </c>
      <c r="C153" s="54" t="str">
        <f>"TOTAL O&amp;M   (sum lines "&amp;A144&amp;", "&amp;A146&amp;", "&amp;A148&amp;", "&amp;A149&amp;", "&amp;A151&amp;", "&amp;A152&amp;" less lines "&amp;A145&amp;" &amp; "&amp;A147&amp;", "&amp;A150&amp;") (Note D)"</f>
        <v>TOTAL O&amp;M   (sum lines 39, 41, 43, 44, 44b, 44c less lines 40 &amp; 42, 44a) (Note D)</v>
      </c>
      <c r="D153" s="19"/>
      <c r="E153" s="179">
        <f>+E144-E145+E146-E147+E148+E149-E150+E151+E152</f>
        <v>0</v>
      </c>
      <c r="F153" s="11"/>
      <c r="G153" s="11"/>
      <c r="H153" s="11"/>
      <c r="I153" s="11"/>
      <c r="J153" s="179">
        <f>+J144-J145+J146-J147+J148+J149-J150+J151+J152</f>
        <v>0</v>
      </c>
      <c r="K153" s="11"/>
      <c r="L153" s="114"/>
      <c r="M153" s="114"/>
      <c r="N153" s="34"/>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row>
    <row r="154" spans="1:61">
      <c r="A154" s="12"/>
      <c r="D154" s="11"/>
      <c r="E154" s="164"/>
      <c r="F154" s="11"/>
      <c r="G154" s="11"/>
      <c r="H154" s="11"/>
      <c r="I154" s="11"/>
      <c r="J154" s="164"/>
      <c r="K154" s="11"/>
      <c r="L154" s="114"/>
      <c r="M154" s="114"/>
      <c r="N154" s="34"/>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row>
    <row r="155" spans="1:61">
      <c r="A155" s="12">
        <f>+A153+1</f>
        <v>46</v>
      </c>
      <c r="C155" s="18" t="s">
        <v>521</v>
      </c>
      <c r="D155" s="11"/>
      <c r="E155" s="179"/>
      <c r="F155" s="11"/>
      <c r="G155" s="11"/>
      <c r="H155" s="11"/>
      <c r="I155" s="11"/>
      <c r="J155" s="179"/>
      <c r="K155" s="11"/>
      <c r="L155" s="114"/>
      <c r="M155" s="114"/>
      <c r="N155" s="34"/>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row>
    <row r="156" spans="1:61">
      <c r="A156" s="12">
        <f>+A155+1</f>
        <v>47</v>
      </c>
      <c r="C156" s="18" t="str">
        <f>+C144</f>
        <v xml:space="preserve">  Transmission </v>
      </c>
      <c r="D156" s="19" t="s">
        <v>522</v>
      </c>
      <c r="E156" s="190">
        <v>0</v>
      </c>
      <c r="F156" s="11"/>
      <c r="G156" s="11" t="s">
        <v>21</v>
      </c>
      <c r="H156" s="465">
        <f>+J$216</f>
        <v>0</v>
      </c>
      <c r="I156" s="11"/>
      <c r="J156" s="164">
        <f>+H156*E156</f>
        <v>0</v>
      </c>
      <c r="K156" s="11"/>
      <c r="L156" s="114"/>
      <c r="M156" s="114"/>
      <c r="N156" s="53"/>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row>
    <row r="157" spans="1:61">
      <c r="A157" s="12">
        <f>+A156+1</f>
        <v>48</v>
      </c>
      <c r="C157" s="18" t="s">
        <v>195</v>
      </c>
      <c r="D157" s="19" t="s">
        <v>523</v>
      </c>
      <c r="E157" s="190">
        <v>0</v>
      </c>
      <c r="F157" s="11"/>
      <c r="G157" s="11" t="s">
        <v>31</v>
      </c>
      <c r="H157" s="465">
        <f>+$J$224</f>
        <v>0</v>
      </c>
      <c r="I157" s="11"/>
      <c r="J157" s="164">
        <f>+H157*E157</f>
        <v>0</v>
      </c>
      <c r="K157" s="11"/>
      <c r="L157" s="114"/>
      <c r="M157" s="114"/>
      <c r="N157" s="33"/>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row>
    <row r="158" spans="1:61">
      <c r="A158" s="12">
        <f>+A157+1</f>
        <v>49</v>
      </c>
      <c r="C158" s="342" t="s">
        <v>192</v>
      </c>
      <c r="D158" s="343" t="s">
        <v>352</v>
      </c>
      <c r="E158" s="344">
        <f>+'3 - Cost Support'!H9</f>
        <v>0</v>
      </c>
      <c r="F158" s="345"/>
      <c r="G158" s="345" t="s">
        <v>131</v>
      </c>
      <c r="H158" s="466">
        <v>1</v>
      </c>
      <c r="I158" s="345"/>
      <c r="J158" s="349">
        <f>+H158*E158</f>
        <v>0</v>
      </c>
      <c r="K158" s="11"/>
      <c r="L158" s="114"/>
      <c r="M158" s="114"/>
      <c r="N158" s="33"/>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row>
    <row r="159" spans="1:61">
      <c r="A159" s="12">
        <f>+A158+1</f>
        <v>50</v>
      </c>
      <c r="B159" s="7"/>
      <c r="C159" s="340" t="str">
        <f>"TOTAL DEPRECIATION (Sum lines "&amp;A156&amp;"-"&amp;A158&amp;")"</f>
        <v>TOTAL DEPRECIATION (Sum lines 47-49)</v>
      </c>
      <c r="D159" s="11"/>
      <c r="E159" s="179">
        <f>SUM(E156:E158)</f>
        <v>0</v>
      </c>
      <c r="F159" s="11"/>
      <c r="G159" s="11"/>
      <c r="H159" s="465"/>
      <c r="I159" s="11"/>
      <c r="J159" s="179">
        <f>SUM(J156:J158)</f>
        <v>0</v>
      </c>
      <c r="K159" s="11"/>
      <c r="L159" s="114"/>
      <c r="N159" s="114">
        <f>+J159+J151</f>
        <v>0</v>
      </c>
      <c r="O159" s="156" t="s">
        <v>622</v>
      </c>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row>
    <row r="160" spans="1:61">
      <c r="A160" s="12"/>
      <c r="C160" s="18"/>
      <c r="D160" s="11"/>
      <c r="E160" s="179"/>
      <c r="F160" s="11"/>
      <c r="G160" s="11"/>
      <c r="H160" s="465"/>
      <c r="I160" s="11"/>
      <c r="J160" s="179"/>
      <c r="K160" s="11"/>
      <c r="L160" s="114"/>
      <c r="N160" s="114"/>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row>
    <row r="161" spans="1:61">
      <c r="A161" s="12">
        <f>+A159+1</f>
        <v>51</v>
      </c>
      <c r="C161" s="18" t="str">
        <f>"TAXES OTHER THAN INCOME TAXES  (Note "&amp;A279&amp;")"</f>
        <v>TAXES OTHER THAN INCOME TAXES  (Note E)</v>
      </c>
      <c r="D161" s="26"/>
      <c r="E161" s="179"/>
      <c r="F161" s="11"/>
      <c r="G161" s="11"/>
      <c r="H161" s="465"/>
      <c r="I161" s="11"/>
      <c r="J161" s="179"/>
      <c r="K161" s="11"/>
      <c r="L161" s="114"/>
      <c r="N161" s="114"/>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row>
    <row r="162" spans="1:61">
      <c r="A162" s="12">
        <f t="shared" ref="A162:A168" si="5">+A161+1</f>
        <v>52</v>
      </c>
      <c r="C162" s="18" t="s">
        <v>43</v>
      </c>
      <c r="D162" s="26"/>
      <c r="E162" s="179"/>
      <c r="F162" s="11"/>
      <c r="G162" s="11"/>
      <c r="H162" s="465"/>
      <c r="I162" s="11"/>
      <c r="J162" s="179"/>
      <c r="K162" s="11"/>
      <c r="L162" s="114"/>
      <c r="N162" s="114"/>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row>
    <row r="163" spans="1:61">
      <c r="A163" s="12">
        <f t="shared" si="5"/>
        <v>53</v>
      </c>
      <c r="C163" s="18" t="s">
        <v>44</v>
      </c>
      <c r="D163" s="920" t="s">
        <v>294</v>
      </c>
      <c r="E163" s="190">
        <v>0</v>
      </c>
      <c r="F163" s="11"/>
      <c r="G163" s="11" t="s">
        <v>31</v>
      </c>
      <c r="H163" s="465">
        <f>+J$224</f>
        <v>0</v>
      </c>
      <c r="I163" s="11"/>
      <c r="J163" s="164">
        <f>+H163*E163</f>
        <v>0</v>
      </c>
      <c r="K163" s="11"/>
      <c r="L163" s="114"/>
      <c r="N163" s="114"/>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row>
    <row r="164" spans="1:61">
      <c r="A164" s="12">
        <f t="shared" si="5"/>
        <v>54</v>
      </c>
      <c r="C164" s="18" t="s">
        <v>45</v>
      </c>
      <c r="D164" s="920" t="s">
        <v>294</v>
      </c>
      <c r="E164" s="190">
        <v>0</v>
      </c>
      <c r="F164" s="11"/>
      <c r="G164" s="11" t="str">
        <f>+G163</f>
        <v>W/S</v>
      </c>
      <c r="H164" s="465">
        <f>+J$224</f>
        <v>0</v>
      </c>
      <c r="I164" s="11"/>
      <c r="J164" s="164">
        <f>+H164*E164</f>
        <v>0</v>
      </c>
      <c r="K164" s="11"/>
      <c r="L164" s="114"/>
      <c r="N164" s="114"/>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row>
    <row r="165" spans="1:61">
      <c r="A165" s="12">
        <f t="shared" si="5"/>
        <v>55</v>
      </c>
      <c r="C165" s="18" t="s">
        <v>46</v>
      </c>
      <c r="D165" s="56" t="s">
        <v>6</v>
      </c>
      <c r="E165" s="179"/>
      <c r="F165" s="11"/>
      <c r="G165" s="11"/>
      <c r="H165" s="465"/>
      <c r="I165" s="11"/>
      <c r="J165" s="179"/>
      <c r="K165" s="11"/>
      <c r="L165" s="114"/>
      <c r="N165" s="114"/>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row>
    <row r="166" spans="1:61">
      <c r="A166" s="12">
        <f t="shared" si="5"/>
        <v>56</v>
      </c>
      <c r="C166" s="18" t="s">
        <v>47</v>
      </c>
      <c r="D166" s="920" t="s">
        <v>294</v>
      </c>
      <c r="E166" s="190">
        <v>0</v>
      </c>
      <c r="F166" s="11"/>
      <c r="G166" s="11" t="s">
        <v>39</v>
      </c>
      <c r="H166" s="468">
        <f>+H$83</f>
        <v>0</v>
      </c>
      <c r="I166" s="11"/>
      <c r="J166" s="164">
        <f>+H166*E166</f>
        <v>0</v>
      </c>
      <c r="K166" s="11"/>
      <c r="L166" s="114"/>
      <c r="N166" s="114"/>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row>
    <row r="167" spans="1:61">
      <c r="A167" s="12">
        <f t="shared" si="5"/>
        <v>57</v>
      </c>
      <c r="C167" s="18" t="s">
        <v>48</v>
      </c>
      <c r="D167" s="920" t="s">
        <v>294</v>
      </c>
      <c r="E167" s="190">
        <v>0</v>
      </c>
      <c r="F167" s="11"/>
      <c r="G167" s="19" t="s">
        <v>28</v>
      </c>
      <c r="H167" s="356">
        <v>0</v>
      </c>
      <c r="I167" s="11"/>
      <c r="J167" s="164">
        <f>+H167*E167</f>
        <v>0</v>
      </c>
      <c r="K167" s="11"/>
      <c r="L167" s="114"/>
      <c r="N167" s="114"/>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row>
    <row r="168" spans="1:61">
      <c r="A168" s="12">
        <f t="shared" si="5"/>
        <v>58</v>
      </c>
      <c r="C168" s="18" t="s">
        <v>49</v>
      </c>
      <c r="D168" s="920" t="s">
        <v>294</v>
      </c>
      <c r="E168" s="190">
        <v>0</v>
      </c>
      <c r="F168" s="11"/>
      <c r="G168" s="11" t="str">
        <f>+G166</f>
        <v>GP</v>
      </c>
      <c r="H168" s="468">
        <f>+H$83</f>
        <v>0</v>
      </c>
      <c r="I168" s="11"/>
      <c r="J168" s="164">
        <f>+H168*E168</f>
        <v>0</v>
      </c>
      <c r="K168" s="11"/>
      <c r="L168" s="114"/>
      <c r="N168" s="114"/>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row>
    <row r="169" spans="1:61">
      <c r="A169" s="12">
        <f>+A168+1</f>
        <v>59</v>
      </c>
      <c r="C169" s="18" t="str">
        <f>"TOTAL OTHER TAXES  (sum lines "&amp;A163&amp;"-"&amp;A168&amp;")"</f>
        <v>TOTAL OTHER TAXES  (sum lines 53-58)</v>
      </c>
      <c r="D169" s="11"/>
      <c r="E169" s="179">
        <f>SUM(E163:E168)</f>
        <v>0</v>
      </c>
      <c r="F169" s="11"/>
      <c r="G169" s="11"/>
      <c r="H169" s="465"/>
      <c r="I169" s="11"/>
      <c r="J169" s="179">
        <f>SUM(J163:J168)</f>
        <v>0</v>
      </c>
      <c r="K169" s="11"/>
      <c r="L169" s="114"/>
      <c r="M169" s="586"/>
      <c r="N169" s="114">
        <f>+J169+J153-J151</f>
        <v>0</v>
      </c>
      <c r="O169" s="156" t="s">
        <v>623</v>
      </c>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row>
    <row r="170" spans="1:61">
      <c r="A170" s="12"/>
      <c r="C170" s="18"/>
      <c r="D170" s="11"/>
      <c r="E170" s="11"/>
      <c r="F170" s="11"/>
      <c r="G170" s="11"/>
      <c r="H170" s="465"/>
      <c r="I170" s="11"/>
      <c r="J170" s="179"/>
      <c r="K170" s="11"/>
      <c r="L170" s="114"/>
      <c r="N170" s="114"/>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row>
    <row r="171" spans="1:61">
      <c r="A171" s="12">
        <f>+A169+1</f>
        <v>60</v>
      </c>
      <c r="C171" s="18" t="s">
        <v>50</v>
      </c>
      <c r="D171" s="11" t="str">
        <f>" (Note "&amp;A282&amp;")"</f>
        <v xml:space="preserve"> (Note F)</v>
      </c>
      <c r="E171" s="11"/>
      <c r="F171" s="11"/>
      <c r="H171" s="478"/>
      <c r="I171" s="11"/>
      <c r="J171" s="164"/>
      <c r="K171" s="11"/>
      <c r="L171" s="114"/>
      <c r="N171" s="114"/>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row>
    <row r="172" spans="1:61">
      <c r="A172" s="12">
        <f t="shared" ref="A172:A180" si="6">+A171+1</f>
        <v>61</v>
      </c>
      <c r="C172" s="59" t="s">
        <v>726</v>
      </c>
      <c r="D172" s="11"/>
      <c r="E172" s="356">
        <f>IF(E289&gt;0,1-(((1-E290)*(1-E289))/(1-E290*E289*E291)),0)</f>
        <v>0</v>
      </c>
      <c r="F172" s="11"/>
      <c r="H172" s="58"/>
      <c r="I172" s="33"/>
      <c r="J172" s="164"/>
      <c r="K172" s="11"/>
      <c r="L172" s="114"/>
      <c r="N172" s="114"/>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row>
    <row r="173" spans="1:61">
      <c r="A173" s="12">
        <f t="shared" si="6"/>
        <v>62</v>
      </c>
      <c r="C173" s="1" t="s">
        <v>51</v>
      </c>
      <c r="D173" s="11"/>
      <c r="E173" s="356">
        <f>IF(K232&gt;0,(E172/(1-E172))*(1-K229/K232),0)</f>
        <v>0</v>
      </c>
      <c r="F173" s="11"/>
      <c r="H173" s="58"/>
      <c r="I173" s="33"/>
      <c r="J173" s="164"/>
      <c r="K173" s="11"/>
      <c r="L173" s="114"/>
      <c r="N173" s="114"/>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row>
    <row r="174" spans="1:61">
      <c r="A174" s="12">
        <f t="shared" si="6"/>
        <v>63</v>
      </c>
      <c r="C174" s="18" t="str">
        <f>"       where WCLTD=(line "&amp;A229&amp;") and R= (line "&amp;A232&amp;")"</f>
        <v xml:space="preserve">       where WCLTD=(line 92) and R= (line 95)</v>
      </c>
      <c r="D174" s="11"/>
      <c r="E174" s="11"/>
      <c r="F174" s="11"/>
      <c r="H174" s="58"/>
      <c r="I174" s="33"/>
      <c r="J174" s="164"/>
      <c r="K174" s="11"/>
      <c r="L174" s="114"/>
      <c r="N174" s="114"/>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row>
    <row r="175" spans="1:61">
      <c r="A175" s="12">
        <f t="shared" si="6"/>
        <v>64</v>
      </c>
      <c r="C175" s="18" t="str">
        <f>"       and FIT, SIT, p, &amp; n are as given in footnote "&amp;A282&amp;"."</f>
        <v xml:space="preserve">       and FIT, SIT, p, &amp; n are as given in footnote F.</v>
      </c>
      <c r="D175" s="11"/>
      <c r="E175" s="11"/>
      <c r="F175" s="11"/>
      <c r="H175" s="58"/>
      <c r="I175" s="33"/>
      <c r="J175" s="164"/>
      <c r="K175" s="11"/>
      <c r="L175" s="114"/>
      <c r="N175" s="114"/>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row>
    <row r="176" spans="1:61">
      <c r="A176" s="12">
        <f t="shared" si="6"/>
        <v>65</v>
      </c>
      <c r="C176" s="59" t="str">
        <f>"      1 / (1 - T)  = (T from line "&amp;A172&amp;")"</f>
        <v xml:space="preserve">      1 / (1 - T)  = (T from line 61)</v>
      </c>
      <c r="D176" s="11"/>
      <c r="E176" s="356">
        <f>IF(E172&gt;0,1/(1-E172),0)</f>
        <v>0</v>
      </c>
      <c r="F176" s="11"/>
      <c r="H176" s="58"/>
      <c r="I176" s="33"/>
      <c r="J176" s="164"/>
      <c r="K176" s="11"/>
      <c r="L176" s="114"/>
      <c r="N176" s="114"/>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row>
    <row r="177" spans="1:61">
      <c r="A177" s="12">
        <f t="shared" si="6"/>
        <v>66</v>
      </c>
      <c r="C177" s="18" t="s">
        <v>768</v>
      </c>
      <c r="D177" s="11"/>
      <c r="E177" s="190">
        <v>0</v>
      </c>
      <c r="F177" s="11"/>
      <c r="H177" s="58"/>
      <c r="I177" s="11"/>
      <c r="J177" s="164"/>
      <c r="K177" s="11"/>
      <c r="L177" s="114"/>
      <c r="N177" s="114"/>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row>
    <row r="178" spans="1:61">
      <c r="A178" s="12">
        <f t="shared" si="6"/>
        <v>67</v>
      </c>
      <c r="C178" s="1340" t="s">
        <v>972</v>
      </c>
      <c r="D178" s="17" t="s">
        <v>973</v>
      </c>
      <c r="E178" s="110">
        <f>+'3 - Cost Support'!M76*'Appendix A'!E176</f>
        <v>0</v>
      </c>
      <c r="F178" s="11"/>
      <c r="G178" s="1341" t="s">
        <v>35</v>
      </c>
      <c r="H178" s="1342">
        <f>H180</f>
        <v>0</v>
      </c>
      <c r="I178" s="17"/>
      <c r="J178" s="179">
        <f>+E178*H178</f>
        <v>0</v>
      </c>
      <c r="K178" s="11"/>
      <c r="L178" s="114"/>
      <c r="N178" s="114"/>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row>
    <row r="179" spans="1:61">
      <c r="A179" s="12">
        <f t="shared" si="6"/>
        <v>68</v>
      </c>
      <c r="C179" s="59" t="s">
        <v>976</v>
      </c>
      <c r="D179" s="1247"/>
      <c r="E179" s="1198">
        <f>+E173*E184</f>
        <v>0</v>
      </c>
      <c r="F179" s="11"/>
      <c r="G179" s="11"/>
      <c r="H179" s="21"/>
      <c r="I179" s="11"/>
      <c r="J179" s="1198">
        <f>+E173*J184</f>
        <v>0</v>
      </c>
      <c r="K179" s="11"/>
      <c r="L179" s="114"/>
      <c r="N179" s="114"/>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row>
    <row r="180" spans="1:61">
      <c r="A180" s="12">
        <f t="shared" si="6"/>
        <v>69</v>
      </c>
      <c r="C180" s="1248" t="s">
        <v>977</v>
      </c>
      <c r="D180" s="1249"/>
      <c r="E180" s="1250">
        <f>+$E$176*E177</f>
        <v>0</v>
      </c>
      <c r="F180" s="1251"/>
      <c r="G180" s="1248" t="s">
        <v>35</v>
      </c>
      <c r="H180" s="1252">
        <f>+H$97</f>
        <v>0</v>
      </c>
      <c r="I180" s="1251"/>
      <c r="J180" s="1250">
        <f>+H180*E180</f>
        <v>0</v>
      </c>
      <c r="K180" s="11"/>
      <c r="L180" s="114"/>
      <c r="N180" s="114"/>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row>
    <row r="181" spans="1:61">
      <c r="A181" s="12">
        <f>A180+1</f>
        <v>70</v>
      </c>
      <c r="C181" s="60" t="s">
        <v>53</v>
      </c>
      <c r="D181" s="1" t="str">
        <f>"(Sum lines "&amp;A178&amp;" to "&amp;A180&amp;")"</f>
        <v>(Sum lines 67 to 69)</v>
      </c>
      <c r="E181" s="189">
        <f>+E180+E179+E178</f>
        <v>0</v>
      </c>
      <c r="F181" s="11"/>
      <c r="G181" s="11" t="s">
        <v>6</v>
      </c>
      <c r="H181" s="21" t="s">
        <v>6</v>
      </c>
      <c r="I181" s="11"/>
      <c r="J181" s="189">
        <f>+J180+J179+J178</f>
        <v>0</v>
      </c>
      <c r="K181" s="11"/>
      <c r="L181" s="559"/>
      <c r="N181" s="114"/>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row>
    <row r="182" spans="1:61">
      <c r="A182" s="12"/>
      <c r="D182" s="62"/>
      <c r="E182" s="179"/>
      <c r="F182" s="11"/>
      <c r="G182" s="11"/>
      <c r="H182" s="21"/>
      <c r="I182" s="11"/>
      <c r="J182" s="179"/>
      <c r="K182" s="11"/>
      <c r="L182" s="559"/>
      <c r="N182" s="114"/>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row>
    <row r="183" spans="1:61">
      <c r="A183" s="12">
        <f>+A181+1</f>
        <v>71</v>
      </c>
      <c r="C183" s="18" t="s">
        <v>54</v>
      </c>
      <c r="D183" s="46"/>
      <c r="E183" s="164"/>
      <c r="H183" s="58"/>
      <c r="I183" s="11"/>
      <c r="K183" s="11"/>
      <c r="L183" s="559"/>
      <c r="N183" s="114"/>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row>
    <row r="184" spans="1:61">
      <c r="A184" s="12">
        <f>+A183+1</f>
        <v>72</v>
      </c>
      <c r="C184" s="60" t="str">
        <f>" [ Rate Base (line "&amp;A117&amp;") * Rate of Return (line "&amp;A232&amp;")]"</f>
        <v xml:space="preserve"> [ Rate Base (line 37) * Rate of Return (line 95)]</v>
      </c>
      <c r="D184" s="26"/>
      <c r="E184" s="179">
        <f>+K232*E117</f>
        <v>0</v>
      </c>
      <c r="F184" s="11"/>
      <c r="G184" s="11" t="s">
        <v>28</v>
      </c>
      <c r="H184" s="58"/>
      <c r="I184" s="11"/>
      <c r="J184" s="179">
        <f>+J117*K232</f>
        <v>0</v>
      </c>
      <c r="K184" s="11"/>
      <c r="L184" s="559"/>
      <c r="N184" s="114"/>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row>
    <row r="185" spans="1:61">
      <c r="A185" s="12"/>
      <c r="C185" s="18"/>
      <c r="D185" s="26"/>
      <c r="E185" s="114"/>
      <c r="F185" s="11"/>
      <c r="G185" s="11"/>
      <c r="H185" s="58"/>
      <c r="I185" s="11"/>
      <c r="J185" s="550"/>
      <c r="K185" s="11"/>
      <c r="L185" s="559"/>
      <c r="N185" s="114"/>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row>
    <row r="186" spans="1:61">
      <c r="A186" s="86">
        <f>+A184+1</f>
        <v>73</v>
      </c>
      <c r="C186" s="18" t="str">
        <f>"Rev Requirement before Incentive Projects  (sum lines "&amp;A153&amp;", "&amp;A159&amp;", "&amp;A169&amp;", "&amp;A181&amp;", "&amp;A184&amp;")"</f>
        <v>Rev Requirement before Incentive Projects  (sum lines 45, 50, 59, 70, 72)</v>
      </c>
      <c r="D186" s="26"/>
      <c r="E186" s="550">
        <f>+E153+E159+E169+E181+E184</f>
        <v>0</v>
      </c>
      <c r="F186" s="592"/>
      <c r="G186" s="592"/>
      <c r="H186" s="593"/>
      <c r="I186" s="592"/>
      <c r="J186" s="550">
        <f>+J153+J159+J169+J181+J184</f>
        <v>0</v>
      </c>
      <c r="L186" s="559"/>
      <c r="N186" s="11">
        <f>+J184+J181</f>
        <v>0</v>
      </c>
      <c r="O186" s="156" t="s">
        <v>621</v>
      </c>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row>
    <row r="187" spans="1:61">
      <c r="A187" s="86"/>
      <c r="C187" s="18"/>
      <c r="D187" s="26"/>
      <c r="E187" s="577"/>
      <c r="F187" s="114"/>
      <c r="G187" s="114"/>
      <c r="H187" s="551"/>
      <c r="I187" s="114"/>
      <c r="J187" s="550"/>
      <c r="K187" s="11"/>
      <c r="L187" s="559"/>
      <c r="M187" s="114"/>
      <c r="N187" s="33"/>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row>
    <row r="188" spans="1:61">
      <c r="A188" s="86">
        <f>+A186+1</f>
        <v>74</v>
      </c>
      <c r="C188" s="18" t="s">
        <v>842</v>
      </c>
      <c r="D188" s="26"/>
      <c r="E188" s="155">
        <f>+'4 - Incentives'!I136+'4 - Incentives'!K136+'4 - Incentives'!Q136</f>
        <v>0</v>
      </c>
      <c r="F188" s="11"/>
      <c r="G188" s="11" t="s">
        <v>131</v>
      </c>
      <c r="H188" s="465">
        <v>1</v>
      </c>
      <c r="I188" s="11"/>
      <c r="J188" s="550">
        <f>+H188*E188</f>
        <v>0</v>
      </c>
      <c r="K188" s="11"/>
      <c r="L188" s="114"/>
      <c r="M188" s="114"/>
      <c r="N188" s="33"/>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row>
    <row r="189" spans="1:61">
      <c r="A189" s="86"/>
      <c r="C189" s="18" t="s">
        <v>904</v>
      </c>
      <c r="D189" s="26"/>
      <c r="E189" s="155"/>
      <c r="F189" s="11"/>
      <c r="G189" s="11"/>
      <c r="H189" s="465"/>
      <c r="I189" s="11"/>
      <c r="J189" s="550"/>
      <c r="K189" s="11"/>
      <c r="L189" s="114"/>
      <c r="M189" s="114"/>
      <c r="N189" s="33"/>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row>
    <row r="190" spans="1:61">
      <c r="A190" s="12"/>
      <c r="C190" s="18"/>
      <c r="D190" s="26"/>
      <c r="E190" s="114"/>
      <c r="F190" s="11"/>
      <c r="G190" s="11"/>
      <c r="H190" s="58"/>
      <c r="I190" s="11"/>
      <c r="J190" s="550"/>
      <c r="K190" s="11"/>
      <c r="L190" s="114"/>
      <c r="M190" s="114"/>
      <c r="N190" s="33"/>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row>
    <row r="191" spans="1:61" ht="15.6" thickBot="1">
      <c r="A191" s="12">
        <f>+A188+1</f>
        <v>75</v>
      </c>
      <c r="C191" s="18" t="str">
        <f>"Total Revenue Requirement  (sum lines "&amp;A186&amp;" &amp; "&amp;A188&amp;")"</f>
        <v>Total Revenue Requirement  (sum lines 73 &amp; 74)</v>
      </c>
      <c r="D191" s="11"/>
      <c r="E191" s="180">
        <f>+E184+E181+E169+E159+E153+E188</f>
        <v>0</v>
      </c>
      <c r="F191" s="11"/>
      <c r="G191" s="11"/>
      <c r="H191" s="11"/>
      <c r="I191" s="11"/>
      <c r="J191" s="180">
        <f>+J184+J181+J169+J159+J153+J188</f>
        <v>0</v>
      </c>
      <c r="K191" s="11"/>
      <c r="L191" s="357"/>
      <c r="M191" s="114"/>
      <c r="N191" s="34"/>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row>
    <row r="192" spans="1:61" ht="15.6" thickTop="1">
      <c r="A192" s="12"/>
      <c r="C192" s="64"/>
      <c r="D192" s="64"/>
      <c r="E192" s="64"/>
      <c r="F192" s="64"/>
      <c r="G192" s="64"/>
      <c r="H192" s="64"/>
      <c r="I192" s="64"/>
      <c r="J192" s="64"/>
      <c r="K192" s="149"/>
      <c r="L192" s="148"/>
      <c r="M192" s="148"/>
      <c r="N192" s="64"/>
      <c r="O192" s="64"/>
      <c r="P192" s="64"/>
      <c r="Q192" s="64"/>
    </row>
    <row r="193" spans="1:61">
      <c r="A193" s="12"/>
      <c r="C193" s="26"/>
      <c r="D193" s="64"/>
      <c r="E193" s="64"/>
      <c r="F193" s="64"/>
      <c r="G193" s="64"/>
      <c r="H193" s="64"/>
      <c r="I193" s="64"/>
      <c r="J193" s="64"/>
      <c r="K193" s="64"/>
      <c r="L193" s="149"/>
      <c r="M193" s="149"/>
      <c r="N193" s="64"/>
      <c r="O193" s="64"/>
      <c r="P193" s="64"/>
      <c r="Q193" s="64"/>
    </row>
    <row r="194" spans="1:61">
      <c r="A194" s="12"/>
      <c r="C194" s="102"/>
      <c r="D194" s="64"/>
      <c r="E194" s="64"/>
      <c r="F194" s="64"/>
      <c r="G194" s="64"/>
      <c r="H194" s="64"/>
      <c r="I194" s="64"/>
      <c r="J194" s="64"/>
      <c r="K194" s="64"/>
      <c r="L194" s="64"/>
      <c r="M194" s="64"/>
      <c r="N194" s="64"/>
      <c r="O194" s="64"/>
      <c r="P194" s="64"/>
      <c r="Q194" s="64"/>
    </row>
    <row r="195" spans="1:61">
      <c r="A195" s="12"/>
      <c r="C195" s="105"/>
      <c r="D195" s="64"/>
      <c r="E195" s="64"/>
      <c r="F195" s="64"/>
      <c r="G195" s="64"/>
      <c r="H195" s="64"/>
      <c r="I195" s="64"/>
      <c r="J195" s="64"/>
      <c r="K195" s="64"/>
      <c r="L195" s="64"/>
      <c r="M195" s="64"/>
      <c r="N195" s="64"/>
      <c r="O195" s="64"/>
      <c r="P195" s="64"/>
      <c r="Q195" s="64"/>
    </row>
    <row r="196" spans="1:61">
      <c r="A196" s="12"/>
      <c r="C196" s="102"/>
      <c r="D196" s="64"/>
      <c r="E196" s="64"/>
      <c r="F196" s="64"/>
      <c r="G196" s="64"/>
      <c r="H196" s="64"/>
      <c r="I196" s="64"/>
      <c r="J196" s="64"/>
      <c r="K196" s="64"/>
      <c r="L196" s="64"/>
      <c r="M196" s="64"/>
      <c r="N196" s="64"/>
      <c r="O196" s="64"/>
      <c r="P196" s="64"/>
      <c r="Q196" s="64"/>
    </row>
    <row r="197" spans="1:61">
      <c r="A197" s="12"/>
      <c r="C197" s="26"/>
      <c r="D197" s="64"/>
      <c r="E197" s="64"/>
      <c r="F197" s="64"/>
      <c r="G197" s="64"/>
      <c r="H197" s="64"/>
      <c r="I197" s="64"/>
      <c r="J197" s="64"/>
      <c r="K197" s="64"/>
      <c r="L197" s="64"/>
      <c r="M197" s="64"/>
      <c r="N197" s="64"/>
      <c r="O197" s="64"/>
      <c r="P197" s="64"/>
      <c r="Q197" s="64"/>
    </row>
    <row r="198" spans="1:61">
      <c r="A198" s="12"/>
      <c r="C198" s="2"/>
      <c r="D198" s="2"/>
      <c r="E198" s="3"/>
      <c r="F198" s="2"/>
      <c r="G198" s="2"/>
      <c r="H198" s="2"/>
      <c r="I198" s="2"/>
      <c r="J198" s="2"/>
      <c r="K198" s="4"/>
      <c r="L198" s="4"/>
      <c r="M198" s="5"/>
      <c r="N198" s="6"/>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row>
    <row r="199" spans="1:61">
      <c r="A199" s="12"/>
      <c r="C199" s="2"/>
      <c r="D199" s="2"/>
      <c r="E199" s="3"/>
      <c r="F199" s="2"/>
      <c r="G199" s="2"/>
      <c r="H199" s="2"/>
      <c r="I199" s="8"/>
      <c r="J199" s="5"/>
      <c r="K199" s="5"/>
      <c r="L199" s="5"/>
      <c r="M199" s="5" t="s">
        <v>282</v>
      </c>
      <c r="N199" s="6"/>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row>
    <row r="200" spans="1:61">
      <c r="A200" s="12"/>
      <c r="C200" s="2"/>
      <c r="D200" s="2"/>
      <c r="E200" s="3"/>
      <c r="F200" s="2"/>
      <c r="G200" s="2"/>
      <c r="H200" s="2"/>
      <c r="I200" s="8"/>
      <c r="J200" s="9"/>
      <c r="K200" s="9"/>
      <c r="L200" s="9"/>
      <c r="M200" s="9" t="s">
        <v>285</v>
      </c>
      <c r="N200" s="6"/>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row>
    <row r="201" spans="1:61">
      <c r="A201" s="12"/>
      <c r="C201" s="2"/>
      <c r="D201" s="2"/>
      <c r="E201" s="3"/>
      <c r="F201" s="2"/>
      <c r="G201" s="2"/>
      <c r="H201" s="2"/>
      <c r="I201" s="8"/>
      <c r="J201" s="8"/>
      <c r="K201" s="10"/>
      <c r="L201" s="9"/>
      <c r="M201" s="9"/>
      <c r="N201" s="6"/>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row>
    <row r="202" spans="1:61">
      <c r="A202" s="12"/>
      <c r="C202" s="2"/>
      <c r="D202" s="2"/>
      <c r="E202" s="3"/>
      <c r="F202" s="2"/>
      <c r="G202" s="2"/>
      <c r="H202" s="2"/>
      <c r="I202" s="8"/>
      <c r="J202" s="8"/>
      <c r="K202" s="10"/>
      <c r="L202" s="9"/>
      <c r="M202" s="6"/>
      <c r="N202" s="6"/>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row>
    <row r="203" spans="1:61">
      <c r="A203" s="12"/>
      <c r="C203" s="2" t="s">
        <v>5</v>
      </c>
      <c r="D203" s="107"/>
      <c r="E203" s="4" t="s">
        <v>106</v>
      </c>
      <c r="F203" s="2"/>
      <c r="G203" s="2"/>
      <c r="H203" s="2"/>
      <c r="I203" s="8"/>
      <c r="K203" s="10"/>
      <c r="L203" s="10"/>
      <c r="M203" s="6"/>
      <c r="N203" s="6"/>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row>
    <row r="204" spans="1:61">
      <c r="A204" s="12"/>
      <c r="C204" s="2"/>
      <c r="D204" s="11"/>
      <c r="E204" s="79" t="s">
        <v>7</v>
      </c>
      <c r="F204" s="11"/>
      <c r="G204" s="11"/>
      <c r="H204" s="11"/>
      <c r="I204" s="8"/>
      <c r="J204" s="8"/>
      <c r="K204" s="10"/>
      <c r="L204" s="10"/>
      <c r="M204" s="6"/>
      <c r="N204" s="6"/>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row>
    <row r="205" spans="1:61">
      <c r="A205" s="12"/>
      <c r="C205" s="26"/>
      <c r="D205" s="26"/>
      <c r="E205" s="26"/>
      <c r="F205" s="26"/>
      <c r="G205" s="26"/>
      <c r="H205" s="26"/>
      <c r="I205" s="26"/>
      <c r="J205" s="26"/>
      <c r="K205" s="316"/>
      <c r="L205" s="317"/>
      <c r="M205" s="315" t="str">
        <f>+M136</f>
        <v>For the 12 months ended 12/31/____</v>
      </c>
      <c r="N205" s="34"/>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row>
    <row r="206" spans="1:61" ht="15.6">
      <c r="A206" s="12"/>
      <c r="D206" s="26"/>
      <c r="E206" s="41" t="str">
        <f>E9</f>
        <v>NextEra Energy Transmission New York, Inc.</v>
      </c>
      <c r="F206" s="26"/>
      <c r="G206" s="26"/>
      <c r="H206" s="26"/>
      <c r="I206" s="26"/>
      <c r="J206" s="26"/>
      <c r="K206" s="11"/>
      <c r="M206" s="351"/>
      <c r="N206" s="34"/>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row>
    <row r="207" spans="1:61" ht="15.6">
      <c r="A207" s="12"/>
      <c r="C207" s="26"/>
      <c r="E207" s="52" t="s">
        <v>215</v>
      </c>
      <c r="F207" s="10"/>
      <c r="G207" s="10"/>
      <c r="H207" s="10"/>
      <c r="I207" s="10"/>
      <c r="J207" s="10"/>
      <c r="K207" s="11"/>
      <c r="L207" s="11"/>
      <c r="M207" s="6"/>
      <c r="N207" s="34"/>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row>
    <row r="208" spans="1:61" ht="15.6">
      <c r="A208" s="12"/>
      <c r="C208" s="44"/>
      <c r="D208" s="10"/>
      <c r="E208" s="10"/>
      <c r="F208" s="10"/>
      <c r="G208" s="10"/>
      <c r="H208" s="10"/>
      <c r="I208" s="10"/>
      <c r="J208" s="10"/>
      <c r="K208" s="11"/>
      <c r="L208" s="11"/>
      <c r="M208" s="6"/>
      <c r="N208" s="34"/>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row>
    <row r="209" spans="1:61">
      <c r="A209" s="12">
        <f>+A191+1</f>
        <v>76</v>
      </c>
      <c r="C209" s="65" t="s">
        <v>762</v>
      </c>
      <c r="D209" s="66"/>
      <c r="E209" s="66"/>
      <c r="F209" s="66"/>
      <c r="G209" s="66"/>
      <c r="H209" s="66"/>
      <c r="I209" s="67"/>
      <c r="J209" s="68"/>
      <c r="K209" s="61"/>
      <c r="L209" s="61"/>
      <c r="M209" s="70"/>
      <c r="N209" s="34"/>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row>
    <row r="210" spans="1:61">
      <c r="A210" s="12"/>
      <c r="C210" s="65"/>
      <c r="D210" s="66"/>
      <c r="E210" s="66"/>
      <c r="F210" s="66"/>
      <c r="G210" s="66"/>
      <c r="H210" s="66"/>
      <c r="I210" s="66"/>
      <c r="J210" s="61"/>
      <c r="K210" s="61"/>
      <c r="L210" s="61"/>
      <c r="M210" s="69"/>
      <c r="N210" s="71"/>
      <c r="O210" s="72"/>
      <c r="P210" s="72"/>
      <c r="Q210" s="72"/>
      <c r="R210" s="72"/>
      <c r="S210" s="72"/>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row>
    <row r="211" spans="1:61">
      <c r="A211" s="12">
        <f>+A209+1</f>
        <v>77</v>
      </c>
      <c r="C211" s="28" t="str">
        <f>"Total transmission plant    (line "&amp;A80&amp;", column 3)"</f>
        <v>Total transmission plant    (line 7, column 3)</v>
      </c>
      <c r="D211" s="66"/>
      <c r="E211" s="19"/>
      <c r="F211" s="19"/>
      <c r="G211" s="19"/>
      <c r="H211" s="19"/>
      <c r="I211" s="19"/>
      <c r="J211" s="467">
        <f>+E80</f>
        <v>0</v>
      </c>
      <c r="K211" s="19"/>
      <c r="L211" s="19"/>
      <c r="M211" s="19"/>
      <c r="N211" s="71"/>
      <c r="O211" s="72"/>
      <c r="P211" s="72"/>
      <c r="Q211" s="72"/>
      <c r="R211" s="72"/>
      <c r="S211" s="72"/>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row>
    <row r="212" spans="1:61">
      <c r="A212" s="12">
        <f>+A211+1</f>
        <v>78</v>
      </c>
      <c r="C212" s="28" t="str">
        <f>"Less transmission plant excluded from ISO rates       (Note "&amp;A298&amp;")"</f>
        <v>Less transmission plant excluded from ISO rates       (Note H)</v>
      </c>
      <c r="D212" s="63"/>
      <c r="E212" s="63" t="s">
        <v>551</v>
      </c>
      <c r="F212" s="63"/>
      <c r="G212" s="63"/>
      <c r="H212" s="63"/>
      <c r="I212" s="63"/>
      <c r="J212" s="467">
        <f>+'3 - Cost Support'!G93</f>
        <v>0</v>
      </c>
      <c r="K212" s="19"/>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row>
    <row r="213" spans="1:61" ht="15.6" thickBot="1">
      <c r="A213" s="12">
        <f>+A212+1</f>
        <v>79</v>
      </c>
      <c r="C213" s="73" t="str">
        <f>"Less transmission plant included in OATT Ancillary Services    (Note "&amp;A298&amp;")"</f>
        <v>Less transmission plant included in OATT Ancillary Services    (Note H)</v>
      </c>
      <c r="D213" s="74"/>
      <c r="E213" s="63" t="s">
        <v>551</v>
      </c>
      <c r="F213" s="19"/>
      <c r="G213" s="19"/>
      <c r="H213" s="75"/>
      <c r="I213" s="19"/>
      <c r="J213" s="467">
        <f>+'3 - Cost Support'!H93</f>
        <v>0</v>
      </c>
      <c r="K213" s="19"/>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row>
    <row r="214" spans="1:61">
      <c r="A214" s="12">
        <f>+A213+1</f>
        <v>80</v>
      </c>
      <c r="C214" s="28" t="str">
        <f>"Transmission plant included in ISO rates  (line "&amp;A211&amp;" less lines "&amp;A212&amp;" &amp; "&amp;A213&amp;")"</f>
        <v>Transmission plant included in ISO rates  (line 77 less lines 78 &amp; 79)</v>
      </c>
      <c r="D214" s="66"/>
      <c r="E214" s="19"/>
      <c r="F214" s="19"/>
      <c r="G214" s="19"/>
      <c r="H214" s="75"/>
      <c r="I214" s="19"/>
      <c r="J214" s="467">
        <f>SUM(J211:J213)</f>
        <v>0</v>
      </c>
      <c r="K214" s="19"/>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row>
    <row r="215" spans="1:61">
      <c r="A215" s="12"/>
      <c r="C215" s="63"/>
      <c r="D215" s="66"/>
      <c r="E215" s="19"/>
      <c r="F215" s="19"/>
      <c r="G215" s="19"/>
      <c r="H215" s="75"/>
      <c r="I215" s="19"/>
      <c r="J215" s="67"/>
      <c r="K215" s="19"/>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row>
    <row r="216" spans="1:61">
      <c r="A216" s="12">
        <f>+A214+1</f>
        <v>81</v>
      </c>
      <c r="C216" s="28" t="str">
        <f>"Percentage of transmission plant included in ISO Rates (line "&amp;A214&amp;" divided by line "&amp;A211&amp;") [If line "&amp;A211&amp;" equal zero, enter 1)"</f>
        <v>Percentage of transmission plant included in ISO Rates (line 80 divided by line 77) [If line 77 equal zero, enter 1)</v>
      </c>
      <c r="D216" s="76"/>
      <c r="E216" s="77"/>
      <c r="F216" s="77"/>
      <c r="G216" s="77"/>
      <c r="H216" s="78"/>
      <c r="I216" s="19" t="s">
        <v>56</v>
      </c>
      <c r="J216" s="1155">
        <f>IF(J211=0,0,J214/J211)</f>
        <v>0</v>
      </c>
      <c r="K216" s="4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row>
    <row r="217" spans="1:61">
      <c r="A217" s="12"/>
      <c r="C217" s="67"/>
      <c r="D217" s="67"/>
      <c r="E217" s="67"/>
      <c r="F217" s="67"/>
      <c r="G217" s="67"/>
      <c r="H217" s="67"/>
      <c r="I217" s="67"/>
      <c r="J217" s="67"/>
      <c r="K217" s="19"/>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row>
    <row r="218" spans="1:61">
      <c r="A218" s="12">
        <f>+A216+1</f>
        <v>82</v>
      </c>
      <c r="C218" s="18" t="s">
        <v>222</v>
      </c>
      <c r="D218" s="11"/>
      <c r="F218" s="11"/>
      <c r="G218" s="11"/>
      <c r="H218" s="19"/>
      <c r="I218" s="61"/>
      <c r="J218" s="80"/>
      <c r="K218" s="6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row>
    <row r="219" spans="1:61" ht="15.6" thickBot="1">
      <c r="A219" s="12">
        <f t="shared" ref="A219:A224" si="7">+A218+1</f>
        <v>83</v>
      </c>
      <c r="C219" s="18"/>
      <c r="D219" s="24" t="s">
        <v>57</v>
      </c>
      <c r="E219" s="81" t="s">
        <v>58</v>
      </c>
      <c r="F219" s="81" t="s">
        <v>21</v>
      </c>
      <c r="G219" s="11"/>
      <c r="H219" s="81" t="s">
        <v>59</v>
      </c>
      <c r="I219" s="11"/>
      <c r="J219" s="67"/>
      <c r="K219" s="67"/>
      <c r="L219" s="67"/>
      <c r="M219" s="57"/>
      <c r="N219" s="34"/>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row>
    <row r="220" spans="1:61">
      <c r="A220" s="12">
        <f t="shared" si="7"/>
        <v>84</v>
      </c>
      <c r="C220" s="18" t="s">
        <v>27</v>
      </c>
      <c r="D220" s="11" t="s">
        <v>60</v>
      </c>
      <c r="E220" s="470">
        <v>0</v>
      </c>
      <c r="F220" s="463">
        <v>0</v>
      </c>
      <c r="G220" s="82"/>
      <c r="H220" s="463">
        <f>+F220*E220</f>
        <v>0</v>
      </c>
      <c r="I220" s="11"/>
      <c r="J220" s="67"/>
      <c r="K220" s="19"/>
      <c r="L220" s="19"/>
      <c r="M220" s="57"/>
      <c r="N220" s="83"/>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row>
    <row r="221" spans="1:61">
      <c r="A221" s="12">
        <f t="shared" si="7"/>
        <v>85</v>
      </c>
      <c r="C221" s="18" t="s">
        <v>29</v>
      </c>
      <c r="D221" s="11" t="s">
        <v>211</v>
      </c>
      <c r="E221" s="470">
        <v>0</v>
      </c>
      <c r="F221" s="470">
        <f>+J216</f>
        <v>0</v>
      </c>
      <c r="H221" s="463">
        <f>+F221*E221</f>
        <v>0</v>
      </c>
      <c r="I221" s="11"/>
      <c r="J221" s="67"/>
      <c r="K221" s="19"/>
      <c r="L221" s="19"/>
      <c r="M221" s="57"/>
      <c r="N221" s="83"/>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row>
    <row r="222" spans="1:61">
      <c r="A222" s="12">
        <f t="shared" si="7"/>
        <v>86</v>
      </c>
      <c r="C222" s="18" t="s">
        <v>30</v>
      </c>
      <c r="D222" s="11" t="s">
        <v>212</v>
      </c>
      <c r="E222" s="470">
        <v>0</v>
      </c>
      <c r="F222" s="463">
        <v>0</v>
      </c>
      <c r="G222" s="82"/>
      <c r="H222" s="463">
        <f>+F222*E222</f>
        <v>0</v>
      </c>
      <c r="I222" s="11"/>
      <c r="J222" s="84" t="s">
        <v>61</v>
      </c>
      <c r="K222" s="19"/>
      <c r="L222" s="19"/>
      <c r="M222" s="57"/>
      <c r="N222" s="83"/>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row>
    <row r="223" spans="1:61" ht="15.6" thickBot="1">
      <c r="A223" s="12">
        <f t="shared" si="7"/>
        <v>87</v>
      </c>
      <c r="C223" s="18" t="s">
        <v>62</v>
      </c>
      <c r="D223" s="11" t="s">
        <v>213</v>
      </c>
      <c r="E223" s="471">
        <v>0</v>
      </c>
      <c r="F223" s="463">
        <v>0</v>
      </c>
      <c r="G223" s="82"/>
      <c r="H223" s="472">
        <f>+F223*E223</f>
        <v>0</v>
      </c>
      <c r="I223" s="11"/>
      <c r="J223" s="85" t="s">
        <v>63</v>
      </c>
      <c r="K223" s="19"/>
      <c r="L223" s="19"/>
      <c r="M223" s="57"/>
      <c r="N223" s="34"/>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row>
    <row r="224" spans="1:61">
      <c r="A224" s="12">
        <f t="shared" si="7"/>
        <v>88</v>
      </c>
      <c r="C224" s="18" t="str">
        <f>"  Total  (sum lines "&amp;A220&amp;"-"&amp;A223&amp;") [TP equals 1 if there are no wages &amp; salaries]"</f>
        <v xml:space="preserve">  Total  (sum lines 84-87) [TP equals 1 if there are no wages &amp; salaries]</v>
      </c>
      <c r="D224" s="11"/>
      <c r="E224" s="463">
        <f>SUM(E220:E223)</f>
        <v>0</v>
      </c>
      <c r="F224" s="11"/>
      <c r="G224" s="11"/>
      <c r="H224" s="463">
        <f>SUM(H220:H223)</f>
        <v>0</v>
      </c>
      <c r="I224" s="35" t="s">
        <v>64</v>
      </c>
      <c r="J224" s="1334">
        <f>IF(E224=0,0,H224/E224)</f>
        <v>0</v>
      </c>
      <c r="K224" s="75" t="s">
        <v>64</v>
      </c>
      <c r="L224" s="75" t="s">
        <v>65</v>
      </c>
      <c r="M224" s="57"/>
      <c r="N224" s="34"/>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row>
    <row r="225" spans="1:61">
      <c r="A225" s="12"/>
      <c r="B225" s="49"/>
      <c r="C225" s="2"/>
      <c r="D225" s="11"/>
      <c r="E225" s="11"/>
      <c r="F225" s="11"/>
      <c r="G225" s="11"/>
      <c r="H225" s="11"/>
      <c r="I225" s="11"/>
      <c r="J225" s="11"/>
      <c r="K225" s="11"/>
      <c r="L225" s="152"/>
      <c r="M225" s="143"/>
      <c r="N225" s="71"/>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row>
    <row r="226" spans="1:61">
      <c r="A226" s="12">
        <f>+A224+1</f>
        <v>89</v>
      </c>
      <c r="B226" s="49"/>
      <c r="C226" s="65" t="str">
        <f>"RETURN (R)      (Note "&amp;A302&amp;")"</f>
        <v>RETURN (R)      (Note J)</v>
      </c>
      <c r="D226" s="19"/>
      <c r="E226" s="108"/>
      <c r="F226" s="108"/>
      <c r="G226" s="49"/>
      <c r="H226" s="49"/>
      <c r="I226" s="49"/>
      <c r="J226" s="11"/>
      <c r="K226" s="11"/>
      <c r="L226" s="114"/>
      <c r="M226" s="132"/>
      <c r="N226" s="34"/>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row>
    <row r="227" spans="1:61">
      <c r="A227" s="12">
        <f t="shared" ref="A227:A232" si="8">+A226+1</f>
        <v>90</v>
      </c>
      <c r="C227" s="54"/>
      <c r="D227" s="19"/>
      <c r="E227" s="11"/>
      <c r="F227" s="11"/>
      <c r="G227" s="11"/>
      <c r="I227" s="11"/>
      <c r="J227" s="11"/>
      <c r="K227" s="11"/>
      <c r="L227" s="114"/>
      <c r="M227" s="132"/>
      <c r="N227" s="34"/>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row>
    <row r="228" spans="1:61" ht="15.6" thickBot="1">
      <c r="A228" s="12">
        <f t="shared" si="8"/>
        <v>91</v>
      </c>
      <c r="C228" s="54"/>
      <c r="D228" s="19"/>
      <c r="F228" s="16" t="s">
        <v>58</v>
      </c>
      <c r="G228" s="16" t="s">
        <v>67</v>
      </c>
      <c r="H228" s="11"/>
      <c r="I228" s="81" t="s">
        <v>66</v>
      </c>
      <c r="J228" s="11"/>
      <c r="K228" s="16" t="s">
        <v>68</v>
      </c>
      <c r="L228" s="11"/>
      <c r="M228" s="132"/>
      <c r="N228" s="34"/>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row>
    <row r="229" spans="1:61" ht="15.6">
      <c r="A229" s="12">
        <f t="shared" si="8"/>
        <v>92</v>
      </c>
      <c r="C229" s="65" t="s">
        <v>353</v>
      </c>
      <c r="D229" s="19" t="s">
        <v>706</v>
      </c>
      <c r="F229" s="473">
        <f>+'3 - Cost Support (cont.)'!Q14</f>
        <v>0</v>
      </c>
      <c r="G229" s="771">
        <f>IF(F$232=0,0,F229/F$232)</f>
        <v>0</v>
      </c>
      <c r="H229" s="87"/>
      <c r="I229" s="771">
        <f>+'3 - Cost Support (cont.)'!P35</f>
        <v>0</v>
      </c>
      <c r="K229" s="464">
        <f>+I229*G229</f>
        <v>0</v>
      </c>
      <c r="L229" s="88" t="s">
        <v>69</v>
      </c>
      <c r="M229" s="602"/>
      <c r="N229" s="83"/>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row>
    <row r="230" spans="1:61">
      <c r="A230" s="12">
        <f t="shared" si="8"/>
        <v>93</v>
      </c>
      <c r="C230" s="65" t="s">
        <v>187</v>
      </c>
      <c r="D230" s="19" t="s">
        <v>554</v>
      </c>
      <c r="F230" s="467">
        <f>+'3 - Cost Support (cont.)'!Q16</f>
        <v>0</v>
      </c>
      <c r="G230" s="771">
        <f>IF(F$232=0,0,F230/F$232)</f>
        <v>0</v>
      </c>
      <c r="H230" s="87"/>
      <c r="I230" s="771">
        <f>+'3 - Cost Support (cont.)'!P40</f>
        <v>0</v>
      </c>
      <c r="K230" s="464">
        <f>+I230*G230</f>
        <v>0</v>
      </c>
      <c r="L230" s="11"/>
      <c r="M230" s="132"/>
      <c r="N230" s="34"/>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row>
    <row r="231" spans="1:61" ht="15.6" thickBot="1">
      <c r="A231" s="12">
        <f t="shared" si="8"/>
        <v>94</v>
      </c>
      <c r="C231" s="65" t="str">
        <f>"  Common Stock "</f>
        <v xml:space="preserve">  Common Stock </v>
      </c>
      <c r="D231" s="19" t="s">
        <v>553</v>
      </c>
      <c r="F231" s="474">
        <f>+'3 - Cost Support (cont.)'!Q22</f>
        <v>0</v>
      </c>
      <c r="G231" s="771">
        <f>IF(F$232=0,0,F231/F$232)</f>
        <v>0</v>
      </c>
      <c r="H231" s="87"/>
      <c r="I231" s="723">
        <v>9.6500000000000002E-2</v>
      </c>
      <c r="K231" s="475">
        <f>+I231*G231</f>
        <v>0</v>
      </c>
      <c r="L231" s="11"/>
      <c r="M231" s="132"/>
      <c r="N231" s="83"/>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row>
    <row r="232" spans="1:61">
      <c r="A232" s="12">
        <f t="shared" si="8"/>
        <v>95</v>
      </c>
      <c r="C232" s="18" t="str">
        <f>"Total  (sum lines "&amp;A229&amp;"-"&amp;A231&amp;")"</f>
        <v>Total  (sum lines 92-94)</v>
      </c>
      <c r="F232" s="463">
        <f>SUM(F229:F231)</f>
        <v>0</v>
      </c>
      <c r="G232" s="11" t="s">
        <v>6</v>
      </c>
      <c r="H232" s="11"/>
      <c r="I232" s="11"/>
      <c r="J232" s="11"/>
      <c r="K232" s="464">
        <f>SUM(K229:K231)</f>
        <v>0</v>
      </c>
      <c r="L232" s="88" t="s">
        <v>70</v>
      </c>
      <c r="M232" s="132"/>
      <c r="N232" s="33"/>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row>
    <row r="233" spans="1:61">
      <c r="F233" s="11"/>
      <c r="G233" s="11"/>
      <c r="H233" s="11"/>
      <c r="I233" s="11"/>
      <c r="L233" s="836"/>
      <c r="M233" s="132"/>
      <c r="N233" s="33"/>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row>
    <row r="234" spans="1:61">
      <c r="F234" s="11"/>
      <c r="G234" s="11"/>
      <c r="H234" s="11"/>
      <c r="I234" s="11"/>
      <c r="L234" s="111"/>
      <c r="M234" s="132"/>
      <c r="N234" s="34"/>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row>
    <row r="235" spans="1:61" ht="15.6">
      <c r="A235" s="67"/>
      <c r="B235" s="67"/>
      <c r="C235" s="505" t="s">
        <v>595</v>
      </c>
      <c r="D235" s="67"/>
      <c r="F235" s="19"/>
      <c r="G235" s="19"/>
      <c r="H235" s="75" t="s">
        <v>299</v>
      </c>
      <c r="I235" s="75"/>
      <c r="J235" s="576" t="s">
        <v>300</v>
      </c>
      <c r="K235" s="488"/>
      <c r="L235" s="117"/>
      <c r="M235" s="576" t="s">
        <v>310</v>
      </c>
      <c r="N235" s="34"/>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row>
    <row r="236" spans="1:61" ht="60">
      <c r="A236" s="535"/>
      <c r="B236" s="67"/>
      <c r="C236" s="488"/>
      <c r="D236" s="488" t="s">
        <v>594</v>
      </c>
      <c r="F236" s="75"/>
      <c r="G236" s="75"/>
      <c r="H236" s="880" t="s">
        <v>557</v>
      </c>
      <c r="I236" s="67"/>
      <c r="J236" s="879" t="s">
        <v>558</v>
      </c>
      <c r="K236" s="67"/>
      <c r="L236" s="117"/>
      <c r="M236" s="156" t="s">
        <v>19</v>
      </c>
      <c r="N236" s="33"/>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row>
    <row r="237" spans="1:61">
      <c r="A237" s="535">
        <f>+A232+1</f>
        <v>96</v>
      </c>
      <c r="B237" s="67"/>
      <c r="C237" s="72" t="s">
        <v>620</v>
      </c>
      <c r="D237" s="72" t="str">
        <f>"(Line "&amp;A94&amp;" and Transmission CIACs)"</f>
        <v>(Line 19 and Transmission CIACs)</v>
      </c>
      <c r="F237" s="19"/>
      <c r="G237" s="19"/>
      <c r="H237" s="924">
        <f>+'4 - Incentives'!C119</f>
        <v>0</v>
      </c>
      <c r="I237" s="19"/>
      <c r="J237" s="924">
        <f>'4 - Incentives'!C118</f>
        <v>0</v>
      </c>
      <c r="K237" s="67"/>
      <c r="L237" s="117"/>
      <c r="M237" s="586">
        <f>+H237+J237</f>
        <v>0</v>
      </c>
      <c r="N237" s="34"/>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row>
    <row r="238" spans="1:61">
      <c r="A238" s="535">
        <f t="shared" ref="A238:A244" si="9">+A237+1</f>
        <v>97</v>
      </c>
      <c r="B238" s="67"/>
      <c r="C238" s="488" t="s">
        <v>326</v>
      </c>
      <c r="D238" s="67" t="str">
        <f>"(Line "&amp;A102&amp;")"</f>
        <v>(Line 26)</v>
      </c>
      <c r="F238" s="19"/>
      <c r="G238" s="19"/>
      <c r="H238" s="924">
        <v>0</v>
      </c>
      <c r="J238" s="771">
        <v>0</v>
      </c>
      <c r="K238" s="67"/>
      <c r="L238" s="117"/>
      <c r="M238" s="586">
        <f>+J102</f>
        <v>0</v>
      </c>
      <c r="N238" s="34"/>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row>
    <row r="239" spans="1:61">
      <c r="A239" s="535">
        <f t="shared" si="9"/>
        <v>98</v>
      </c>
      <c r="B239" s="67"/>
      <c r="C239" s="491" t="s">
        <v>2</v>
      </c>
      <c r="D239" s="67" t="str">
        <f>"(Line "&amp;A106&amp;")"</f>
        <v>(Line 29)</v>
      </c>
      <c r="F239" s="19"/>
      <c r="G239" s="19"/>
      <c r="H239" s="924">
        <v>0</v>
      </c>
      <c r="I239" s="19"/>
      <c r="J239" s="67"/>
      <c r="K239" s="67"/>
      <c r="L239" s="117"/>
      <c r="M239" s="586">
        <f>+J106</f>
        <v>0</v>
      </c>
      <c r="N239" s="34"/>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row>
    <row r="240" spans="1:61">
      <c r="A240" s="535">
        <f t="shared" si="9"/>
        <v>99</v>
      </c>
      <c r="B240" s="67"/>
      <c r="C240" s="491" t="s">
        <v>821</v>
      </c>
      <c r="D240" s="67" t="str">
        <f>"(Line "&amp;A105&amp;")"</f>
        <v>(Line 28)</v>
      </c>
      <c r="F240" s="19"/>
      <c r="G240" s="19"/>
      <c r="H240" s="924">
        <v>0</v>
      </c>
      <c r="I240" s="19"/>
      <c r="J240" s="67"/>
      <c r="L240" s="117"/>
      <c r="M240" s="586">
        <f>+H240</f>
        <v>0</v>
      </c>
      <c r="N240" s="34"/>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row>
    <row r="241" spans="1:61" ht="27.75" customHeight="1">
      <c r="A241" s="535">
        <f t="shared" si="9"/>
        <v>100</v>
      </c>
      <c r="B241" s="67"/>
      <c r="C241" s="542" t="str">
        <f>+C235</f>
        <v>Development of Base Carrying charge and Summary of Incentive and Non-Incentive Investments</v>
      </c>
      <c r="D241" s="67"/>
      <c r="F241" s="19"/>
      <c r="G241" s="19"/>
      <c r="H241" s="925">
        <v>0</v>
      </c>
      <c r="I241" s="19"/>
      <c r="J241" s="925">
        <v>0</v>
      </c>
      <c r="K241" s="926"/>
      <c r="L241" s="926"/>
      <c r="M241" s="586">
        <f>SUM(M237:M240)</f>
        <v>0</v>
      </c>
      <c r="N241" s="34"/>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row>
    <row r="242" spans="1:61">
      <c r="A242" s="535">
        <f t="shared" si="9"/>
        <v>101</v>
      </c>
      <c r="B242" s="67"/>
      <c r="C242" s="72" t="s">
        <v>617</v>
      </c>
      <c r="D242" s="72" t="s">
        <v>619</v>
      </c>
      <c r="E242" s="67"/>
      <c r="F242" s="19"/>
      <c r="G242" s="19"/>
      <c r="H242" s="19"/>
      <c r="I242" s="19"/>
      <c r="K242" s="67"/>
      <c r="L242" s="117"/>
      <c r="M242" s="490">
        <f>+J181+J184</f>
        <v>0</v>
      </c>
      <c r="N242" s="34"/>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row>
    <row r="243" spans="1:61">
      <c r="A243" s="535">
        <f t="shared" si="9"/>
        <v>102</v>
      </c>
      <c r="B243" s="67"/>
      <c r="C243" s="72" t="str">
        <f>+C19</f>
        <v>Total Revenue Credits</v>
      </c>
      <c r="D243" s="946" t="s">
        <v>618</v>
      </c>
      <c r="E243" s="67"/>
      <c r="F243" s="19"/>
      <c r="G243" s="19"/>
      <c r="H243" s="19"/>
      <c r="I243" s="19"/>
      <c r="K243" s="67"/>
      <c r="L243" s="117"/>
      <c r="M243" s="490">
        <f>+J19</f>
        <v>0</v>
      </c>
      <c r="N243" s="34"/>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row>
    <row r="244" spans="1:61">
      <c r="A244" s="535">
        <f t="shared" si="9"/>
        <v>103</v>
      </c>
      <c r="B244" s="67"/>
      <c r="C244" s="488" t="s">
        <v>598</v>
      </c>
      <c r="D244" s="156" t="s">
        <v>333</v>
      </c>
      <c r="E244" s="67"/>
      <c r="F244" s="19"/>
      <c r="G244" s="19"/>
      <c r="H244" s="19"/>
      <c r="I244" s="19"/>
      <c r="K244" s="67"/>
      <c r="L244" s="117"/>
      <c r="M244" s="479">
        <f>IF(M241=0,0,(M242-M243)/M241)</f>
        <v>0</v>
      </c>
      <c r="N244" s="34"/>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row>
    <row r="245" spans="1:61">
      <c r="A245" s="67"/>
      <c r="B245" s="67"/>
      <c r="C245" s="492"/>
      <c r="D245" s="492"/>
      <c r="E245" s="492"/>
      <c r="F245" s="19"/>
      <c r="G245" s="19"/>
      <c r="H245" s="493"/>
      <c r="I245" s="19"/>
      <c r="J245" s="494"/>
      <c r="K245" s="67"/>
      <c r="L245" s="117"/>
      <c r="M245" s="495"/>
      <c r="N245" s="34"/>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row>
    <row r="246" spans="1:61">
      <c r="A246" s="67"/>
      <c r="B246" s="67"/>
      <c r="C246" s="67"/>
      <c r="D246" s="67"/>
      <c r="E246" s="479"/>
      <c r="F246" s="19"/>
      <c r="G246" s="19"/>
      <c r="H246" s="110"/>
      <c r="I246" s="19"/>
      <c r="J246" s="67"/>
      <c r="K246" s="67"/>
      <c r="L246" s="117"/>
      <c r="M246" s="489"/>
      <c r="N246" s="34"/>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row>
    <row r="247" spans="1:61">
      <c r="A247" s="67"/>
      <c r="B247" s="67"/>
      <c r="C247" s="67"/>
      <c r="D247" s="67"/>
      <c r="E247" s="67"/>
      <c r="F247" s="19"/>
      <c r="G247" s="19"/>
      <c r="H247" s="19"/>
      <c r="I247" s="19"/>
      <c r="J247" s="67"/>
      <c r="K247" s="67"/>
      <c r="L247" s="117"/>
      <c r="M247" s="489"/>
      <c r="N247" s="34"/>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row>
    <row r="248" spans="1:61">
      <c r="A248" s="12"/>
      <c r="C248" s="26"/>
      <c r="E248" s="26"/>
      <c r="F248" s="26"/>
      <c r="G248" s="26"/>
      <c r="H248" s="26"/>
      <c r="I248" s="26"/>
      <c r="J248" s="26"/>
      <c r="K248" s="26"/>
      <c r="L248" s="11"/>
      <c r="M248" s="33"/>
      <c r="N248" s="34"/>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row>
    <row r="249" spans="1:61" ht="17.399999999999999">
      <c r="A249" s="92"/>
      <c r="B249" s="92"/>
      <c r="C249" s="93"/>
      <c r="D249" s="64"/>
      <c r="E249" s="64"/>
      <c r="F249" s="64"/>
      <c r="G249" s="64"/>
      <c r="H249" s="64"/>
      <c r="I249" s="64"/>
      <c r="J249" s="64"/>
      <c r="K249" s="64"/>
      <c r="M249" s="111"/>
    </row>
    <row r="250" spans="1:61">
      <c r="C250" s="2"/>
      <c r="D250" s="2"/>
      <c r="E250" s="3"/>
      <c r="F250" s="2"/>
      <c r="G250" s="2"/>
      <c r="H250" s="2"/>
      <c r="I250" s="2"/>
      <c r="J250" s="2"/>
      <c r="K250" s="4"/>
      <c r="L250" s="4"/>
      <c r="M250" s="5"/>
      <c r="N250" s="6"/>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row>
    <row r="251" spans="1:61">
      <c r="C251" s="2"/>
      <c r="D251" s="2"/>
      <c r="E251" s="3"/>
      <c r="F251" s="2"/>
      <c r="G251" s="2"/>
      <c r="H251" s="2"/>
      <c r="I251" s="8"/>
      <c r="J251" s="5"/>
      <c r="K251" s="5"/>
      <c r="L251" s="5"/>
      <c r="M251" s="5"/>
      <c r="N251" s="6"/>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row>
    <row r="252" spans="1:61">
      <c r="C252" s="2"/>
      <c r="D252" s="2"/>
      <c r="E252" s="3"/>
      <c r="F252" s="2"/>
      <c r="G252" s="2"/>
      <c r="H252" s="2"/>
      <c r="I252" s="8"/>
      <c r="J252" s="9"/>
      <c r="K252" s="9"/>
      <c r="L252" s="9"/>
      <c r="M252" s="5" t="s">
        <v>282</v>
      </c>
      <c r="N252" s="6"/>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row>
    <row r="253" spans="1:61">
      <c r="C253" s="2"/>
      <c r="D253" s="2"/>
      <c r="E253" s="3"/>
      <c r="F253" s="2"/>
      <c r="G253" s="2"/>
      <c r="H253" s="2"/>
      <c r="I253" s="8"/>
      <c r="J253" s="8"/>
      <c r="K253" s="10"/>
      <c r="L253" s="9"/>
      <c r="M253" s="9" t="s">
        <v>284</v>
      </c>
      <c r="N253" s="6"/>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row>
    <row r="254" spans="1:61" ht="15.6">
      <c r="C254" s="2"/>
      <c r="D254" s="44" t="s">
        <v>55</v>
      </c>
      <c r="F254" s="2"/>
      <c r="G254" s="2"/>
      <c r="H254" s="2"/>
      <c r="I254" s="8"/>
      <c r="J254" s="8"/>
      <c r="K254" s="10"/>
      <c r="L254" s="9"/>
      <c r="M254" s="6"/>
      <c r="N254" s="6"/>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row>
    <row r="255" spans="1:61">
      <c r="C255" s="2" t="s">
        <v>5</v>
      </c>
      <c r="D255" s="107"/>
      <c r="E255" s="107" t="s">
        <v>105</v>
      </c>
      <c r="F255" s="2"/>
      <c r="G255" s="2"/>
      <c r="H255" s="2"/>
      <c r="I255" s="8"/>
      <c r="K255" s="10"/>
      <c r="L255" s="10"/>
      <c r="M255" s="6"/>
      <c r="N255" s="6"/>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row>
    <row r="256" spans="1:61">
      <c r="C256" s="2"/>
      <c r="D256" s="11" t="s">
        <v>6</v>
      </c>
      <c r="E256" s="11" t="s">
        <v>7</v>
      </c>
      <c r="F256" s="11"/>
      <c r="G256" s="11"/>
      <c r="H256" s="11"/>
      <c r="I256" s="8"/>
      <c r="J256" s="8"/>
      <c r="K256" s="10"/>
      <c r="L256" s="10"/>
      <c r="M256" s="6"/>
      <c r="N256" s="6"/>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row>
    <row r="257" spans="1:61">
      <c r="A257" s="12"/>
      <c r="C257" s="26"/>
      <c r="D257" s="26"/>
      <c r="E257" s="26"/>
      <c r="F257" s="26"/>
      <c r="G257" s="26"/>
      <c r="H257" s="26"/>
      <c r="I257" s="26"/>
      <c r="J257" s="26"/>
      <c r="K257" s="316"/>
      <c r="L257" s="317"/>
      <c r="M257" s="315" t="str">
        <f>+M205</f>
        <v>For the 12 months ended 12/31/____</v>
      </c>
      <c r="N257" s="34"/>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row>
    <row r="258" spans="1:61" ht="15.6">
      <c r="A258" s="12"/>
      <c r="D258" s="26"/>
      <c r="E258" s="38" t="str">
        <f>E9</f>
        <v>NextEra Energy Transmission New York, Inc.</v>
      </c>
      <c r="F258" s="26"/>
      <c r="G258" s="26"/>
      <c r="H258" s="26"/>
      <c r="I258" s="26"/>
      <c r="J258" s="26"/>
      <c r="K258" s="11"/>
      <c r="M258" s="351"/>
      <c r="N258" s="34"/>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row>
    <row r="259" spans="1:61">
      <c r="A259" s="12"/>
      <c r="C259" s="26"/>
      <c r="D259" s="4"/>
      <c r="F259" s="10"/>
      <c r="G259" s="10"/>
      <c r="H259" s="10"/>
      <c r="I259" s="10"/>
      <c r="J259" s="10"/>
      <c r="K259" s="11"/>
      <c r="L259" s="11"/>
      <c r="M259" s="6"/>
      <c r="N259" s="34"/>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row>
    <row r="260" spans="1:61" ht="15.6">
      <c r="A260" s="12"/>
      <c r="B260" s="49"/>
      <c r="C260" s="91"/>
      <c r="D260" s="4"/>
      <c r="E260" s="11"/>
      <c r="F260" s="11"/>
      <c r="G260" s="11"/>
      <c r="H260" s="11"/>
      <c r="I260" s="8"/>
      <c r="J260" s="154"/>
      <c r="K260" s="90"/>
      <c r="L260" s="94"/>
      <c r="M260" s="95"/>
      <c r="N260" s="6"/>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row>
    <row r="261" spans="1:61" s="92" customFormat="1" ht="18">
      <c r="A261" s="96"/>
      <c r="B261" s="97"/>
      <c r="C261" s="781"/>
      <c r="F261" s="782"/>
      <c r="G261" s="782"/>
      <c r="H261" s="782"/>
      <c r="I261" s="783"/>
      <c r="J261" s="784"/>
      <c r="K261" s="785"/>
      <c r="L261" s="786"/>
      <c r="M261" s="100"/>
      <c r="N261" s="787"/>
    </row>
    <row r="262" spans="1:61" s="92" customFormat="1" ht="18">
      <c r="A262" s="96"/>
      <c r="B262" s="97"/>
      <c r="C262" s="781"/>
      <c r="D262" s="788"/>
      <c r="E262" s="782"/>
      <c r="F262" s="782"/>
      <c r="G262" s="782"/>
      <c r="H262" s="782"/>
      <c r="I262" s="783"/>
      <c r="J262" s="784"/>
      <c r="K262" s="785"/>
      <c r="L262" s="786"/>
      <c r="M262" s="100"/>
      <c r="N262" s="787"/>
    </row>
    <row r="263" spans="1:61" s="92" customFormat="1" ht="18">
      <c r="A263" s="96"/>
      <c r="B263" s="97"/>
      <c r="C263" s="98" t="s">
        <v>71</v>
      </c>
      <c r="D263" s="96"/>
      <c r="E263" s="99"/>
      <c r="F263" s="99"/>
      <c r="G263" s="99"/>
      <c r="H263" s="99"/>
      <c r="I263" s="97"/>
      <c r="J263" s="99"/>
      <c r="K263" s="97"/>
      <c r="L263" s="99"/>
      <c r="M263" s="100"/>
      <c r="N263" s="787"/>
    </row>
    <row r="264" spans="1:61" s="92" customFormat="1" ht="18">
      <c r="A264" s="96"/>
      <c r="B264" s="97"/>
      <c r="C264" s="98" t="s">
        <v>72</v>
      </c>
      <c r="D264" s="96"/>
      <c r="E264" s="99"/>
      <c r="F264" s="99"/>
      <c r="G264" s="99"/>
      <c r="H264" s="99"/>
      <c r="I264" s="97"/>
      <c r="J264" s="99"/>
      <c r="K264" s="97"/>
      <c r="L264" s="99"/>
      <c r="M264" s="100"/>
      <c r="N264" s="787"/>
    </row>
    <row r="265" spans="1:61" s="92" customFormat="1" ht="18">
      <c r="A265" s="96" t="s">
        <v>73</v>
      </c>
      <c r="B265" s="97"/>
      <c r="C265" s="98"/>
      <c r="D265" s="97"/>
      <c r="E265" s="99"/>
      <c r="F265" s="99"/>
      <c r="G265" s="99"/>
      <c r="H265" s="99"/>
      <c r="I265" s="97"/>
      <c r="J265" s="99"/>
      <c r="K265" s="97"/>
      <c r="L265" s="99"/>
      <c r="M265" s="100"/>
      <c r="N265" s="787"/>
    </row>
    <row r="266" spans="1:61" s="92" customFormat="1" ht="18.600000000000001" thickBot="1">
      <c r="A266" s="101" t="s">
        <v>74</v>
      </c>
      <c r="B266" s="97"/>
      <c r="C266" s="98"/>
      <c r="D266" s="97"/>
      <c r="E266" s="99"/>
      <c r="F266" s="99"/>
      <c r="G266" s="99"/>
      <c r="H266" s="99"/>
      <c r="I266" s="97"/>
      <c r="J266" s="99"/>
      <c r="K266" s="97"/>
      <c r="L266" s="99"/>
      <c r="M266" s="100"/>
      <c r="N266" s="787"/>
    </row>
    <row r="267" spans="1:61" s="92" customFormat="1" ht="18">
      <c r="A267" s="772" t="s">
        <v>75</v>
      </c>
      <c r="B267" s="773"/>
      <c r="C267" s="422" t="s">
        <v>409</v>
      </c>
      <c r="D267" s="422"/>
      <c r="E267" s="422"/>
      <c r="F267" s="422"/>
      <c r="G267" s="422"/>
      <c r="H267" s="422"/>
      <c r="I267" s="422"/>
      <c r="J267" s="422"/>
      <c r="K267" s="422"/>
      <c r="L267" s="422"/>
      <c r="M267" s="774"/>
      <c r="N267" s="787"/>
    </row>
    <row r="268" spans="1:61" s="92" customFormat="1" ht="18">
      <c r="A268" s="772"/>
      <c r="B268" s="773"/>
      <c r="C268" s="422" t="s">
        <v>810</v>
      </c>
      <c r="D268" s="422"/>
      <c r="E268" s="422"/>
      <c r="F268" s="422"/>
      <c r="G268" s="422"/>
      <c r="H268" s="422"/>
      <c r="I268" s="422"/>
      <c r="J268" s="422"/>
      <c r="K268" s="422"/>
      <c r="L268" s="422"/>
      <c r="M268" s="774"/>
      <c r="N268" s="787"/>
    </row>
    <row r="269" spans="1:61" s="92" customFormat="1" ht="18">
      <c r="A269" s="772"/>
      <c r="B269" s="773"/>
      <c r="C269" s="422" t="str">
        <f>"   to utilize amortization of tax credits against taxable income as discussed in Note "&amp;A282&amp;".  Account 281 is not allocated."</f>
        <v xml:space="preserve">   to utilize amortization of tax credits against taxable income as discussed in Note F.  Account 281 is not allocated.</v>
      </c>
      <c r="D269" s="422"/>
      <c r="E269" s="422"/>
      <c r="F269" s="422"/>
      <c r="G269" s="422"/>
      <c r="H269" s="422"/>
      <c r="I269" s="422"/>
      <c r="J269" s="422"/>
      <c r="K269" s="422"/>
      <c r="L269" s="422"/>
      <c r="M269" s="774"/>
      <c r="N269" s="787"/>
    </row>
    <row r="270" spans="1:61" s="92" customFormat="1" ht="18">
      <c r="A270" s="772" t="s">
        <v>76</v>
      </c>
      <c r="B270" s="773"/>
      <c r="C270" s="422" t="s">
        <v>82</v>
      </c>
      <c r="D270" s="422"/>
      <c r="E270" s="422"/>
      <c r="F270" s="422"/>
      <c r="G270" s="422"/>
      <c r="H270" s="422"/>
      <c r="I270" s="422"/>
      <c r="J270" s="422"/>
      <c r="K270" s="422"/>
      <c r="L270" s="422"/>
      <c r="M270" s="774"/>
      <c r="N270" s="787"/>
    </row>
    <row r="271" spans="1:61" s="92" customFormat="1" ht="18">
      <c r="A271" s="772" t="s">
        <v>77</v>
      </c>
      <c r="B271" s="773"/>
      <c r="C271" s="422" t="s">
        <v>811</v>
      </c>
      <c r="D271" s="422"/>
      <c r="E271" s="422"/>
      <c r="F271" s="422"/>
      <c r="G271" s="422"/>
      <c r="H271" s="422"/>
      <c r="I271" s="422"/>
      <c r="J271" s="422"/>
      <c r="K271" s="422"/>
      <c r="L271" s="422"/>
      <c r="M271" s="774"/>
      <c r="N271" s="787"/>
    </row>
    <row r="272" spans="1:61" s="92" customFormat="1" ht="18">
      <c r="A272" s="772"/>
      <c r="B272" s="773"/>
      <c r="C272" s="422" t="s">
        <v>84</v>
      </c>
      <c r="D272" s="422"/>
      <c r="E272" s="422"/>
      <c r="F272" s="422"/>
      <c r="G272" s="422"/>
      <c r="H272" s="422"/>
      <c r="I272" s="422"/>
      <c r="J272" s="422"/>
      <c r="K272" s="422"/>
      <c r="L272" s="422"/>
      <c r="M272" s="774"/>
      <c r="N272" s="787"/>
    </row>
    <row r="273" spans="1:14" s="93" customFormat="1" ht="18">
      <c r="A273" s="774" t="s">
        <v>78</v>
      </c>
      <c r="B273" s="422"/>
      <c r="C273" s="484" t="s">
        <v>559</v>
      </c>
      <c r="D273" s="422"/>
      <c r="E273" s="422"/>
      <c r="F273" s="422"/>
      <c r="G273" s="422"/>
      <c r="H273" s="422"/>
      <c r="I273" s="422"/>
      <c r="J273" s="422"/>
      <c r="K273" s="484"/>
      <c r="L273" s="422"/>
      <c r="M273" s="774"/>
      <c r="N273" s="426"/>
    </row>
    <row r="274" spans="1:14" s="93" customFormat="1" ht="18">
      <c r="A274" s="774"/>
      <c r="B274" s="422"/>
      <c r="C274" s="484" t="s">
        <v>560</v>
      </c>
      <c r="D274" s="422"/>
      <c r="E274" s="422"/>
      <c r="F274" s="422"/>
      <c r="G274" s="422"/>
      <c r="H274" s="422"/>
      <c r="I274" s="422"/>
      <c r="J274" s="422"/>
      <c r="K274" s="484"/>
      <c r="L274" s="422"/>
      <c r="M274" s="774"/>
      <c r="N274" s="426"/>
    </row>
    <row r="275" spans="1:14" s="93" customFormat="1" ht="18">
      <c r="A275" s="774"/>
      <c r="B275" s="422"/>
      <c r="C275" s="484" t="s">
        <v>561</v>
      </c>
      <c r="D275" s="422"/>
      <c r="E275" s="422"/>
      <c r="F275" s="422"/>
      <c r="G275" s="422"/>
      <c r="H275" s="422"/>
      <c r="I275" s="422"/>
      <c r="J275" s="422"/>
      <c r="K275" s="422"/>
      <c r="L275" s="422"/>
      <c r="M275" s="774"/>
      <c r="N275" s="423"/>
    </row>
    <row r="276" spans="1:14" s="92" customFormat="1" ht="18">
      <c r="A276" s="772"/>
      <c r="B276" s="773"/>
      <c r="C276" s="484" t="s">
        <v>723</v>
      </c>
      <c r="D276" s="422"/>
      <c r="E276" s="422"/>
      <c r="F276" s="422"/>
      <c r="G276" s="422"/>
      <c r="H276" s="422"/>
      <c r="I276" s="422"/>
      <c r="J276" s="422"/>
      <c r="K276" s="423"/>
      <c r="L276" s="422"/>
      <c r="M276" s="774"/>
      <c r="N276" s="426"/>
    </row>
    <row r="277" spans="1:14" s="92" customFormat="1" ht="18">
      <c r="A277" s="772"/>
      <c r="B277" s="773"/>
      <c r="C277" s="484" t="s">
        <v>763</v>
      </c>
      <c r="D277" s="422"/>
      <c r="E277" s="422"/>
      <c r="F277" s="422"/>
      <c r="G277" s="422"/>
      <c r="H277" s="422"/>
      <c r="I277" s="422"/>
      <c r="J277" s="422"/>
      <c r="K277" s="422"/>
      <c r="L277" s="422"/>
      <c r="M277" s="774"/>
      <c r="N277" s="426"/>
    </row>
    <row r="278" spans="1:14" s="92" customFormat="1" ht="18">
      <c r="A278" s="772"/>
      <c r="B278" s="773"/>
      <c r="C278" s="484" t="s">
        <v>829</v>
      </c>
      <c r="D278" s="422"/>
      <c r="E278" s="422"/>
      <c r="F278" s="422"/>
      <c r="G278" s="422"/>
      <c r="H278" s="422"/>
      <c r="I278" s="422"/>
      <c r="J278" s="422"/>
      <c r="K278" s="422"/>
      <c r="L278" s="422"/>
      <c r="M278" s="774"/>
      <c r="N278" s="426"/>
    </row>
    <row r="279" spans="1:14" s="92" customFormat="1" ht="18">
      <c r="A279" s="772" t="s">
        <v>79</v>
      </c>
      <c r="B279" s="773"/>
      <c r="C279" s="422" t="s">
        <v>87</v>
      </c>
      <c r="D279" s="422"/>
      <c r="E279" s="422"/>
      <c r="F279" s="422"/>
      <c r="G279" s="422"/>
      <c r="H279" s="422"/>
      <c r="I279" s="422"/>
      <c r="J279" s="422"/>
      <c r="K279" s="422"/>
      <c r="L279" s="422"/>
      <c r="M279" s="774"/>
      <c r="N279" s="787"/>
    </row>
    <row r="280" spans="1:14" s="92" customFormat="1" ht="18">
      <c r="A280" s="772"/>
      <c r="B280" s="773"/>
      <c r="C280" s="422" t="s">
        <v>88</v>
      </c>
      <c r="D280" s="422"/>
      <c r="E280" s="422"/>
      <c r="F280" s="422"/>
      <c r="G280" s="422"/>
      <c r="H280" s="422"/>
      <c r="I280" s="422"/>
      <c r="J280" s="422"/>
      <c r="K280" s="422"/>
      <c r="L280" s="422"/>
      <c r="M280" s="774"/>
      <c r="N280" s="787"/>
    </row>
    <row r="281" spans="1:14" s="92" customFormat="1" ht="18">
      <c r="A281" s="772"/>
      <c r="B281" s="773"/>
      <c r="C281" s="422" t="s">
        <v>89</v>
      </c>
      <c r="D281" s="422"/>
      <c r="E281" s="422"/>
      <c r="F281" s="422"/>
      <c r="G281" s="422"/>
      <c r="H281" s="422"/>
      <c r="I281" s="422"/>
      <c r="J281" s="422"/>
      <c r="K281" s="422"/>
      <c r="L281" s="422"/>
      <c r="M281" s="774"/>
      <c r="N281" s="787"/>
    </row>
    <row r="282" spans="1:14" s="92" customFormat="1" ht="18">
      <c r="A282" s="772" t="s">
        <v>80</v>
      </c>
      <c r="B282" s="773"/>
      <c r="C282" s="422" t="s">
        <v>90</v>
      </c>
      <c r="D282" s="422"/>
      <c r="E282" s="422"/>
      <c r="F282" s="422"/>
      <c r="G282" s="422"/>
      <c r="H282" s="422"/>
      <c r="I282" s="422"/>
      <c r="J282" s="422"/>
      <c r="K282" s="422"/>
      <c r="L282" s="422"/>
      <c r="M282" s="774"/>
      <c r="N282" s="787"/>
    </row>
    <row r="283" spans="1:14" s="92" customFormat="1" ht="18">
      <c r="A283" s="772"/>
      <c r="B283" s="773"/>
      <c r="C283" s="422" t="s">
        <v>91</v>
      </c>
      <c r="D283" s="422"/>
      <c r="E283" s="422"/>
      <c r="F283" s="422"/>
      <c r="G283" s="422"/>
      <c r="H283" s="422"/>
      <c r="I283" s="422"/>
      <c r="J283" s="422"/>
      <c r="K283" s="422"/>
      <c r="L283" s="422"/>
      <c r="M283" s="774"/>
      <c r="N283" s="787"/>
    </row>
    <row r="284" spans="1:14" s="92" customFormat="1" ht="18">
      <c r="A284" s="772"/>
      <c r="B284" s="773"/>
      <c r="C284" s="422" t="s">
        <v>92</v>
      </c>
      <c r="D284" s="422"/>
      <c r="E284" s="422"/>
      <c r="F284" s="422"/>
      <c r="G284" s="422"/>
      <c r="H284" s="1200"/>
      <c r="I284" s="422"/>
      <c r="J284" s="422"/>
      <c r="K284" s="422"/>
      <c r="L284" s="422"/>
      <c r="M284" s="774"/>
      <c r="N284" s="787"/>
    </row>
    <row r="285" spans="1:14" s="92" customFormat="1" ht="18">
      <c r="A285" s="772"/>
      <c r="B285" s="773"/>
      <c r="C285" s="422" t="s">
        <v>93</v>
      </c>
      <c r="D285" s="422"/>
      <c r="E285" s="422"/>
      <c r="F285" s="422"/>
      <c r="G285" s="422"/>
      <c r="I285" s="422"/>
      <c r="J285" s="422"/>
      <c r="K285" s="422"/>
      <c r="L285" s="422"/>
      <c r="M285" s="774"/>
      <c r="N285" s="787"/>
    </row>
    <row r="286" spans="1:14" s="92" customFormat="1" ht="18">
      <c r="A286" s="772"/>
      <c r="B286" s="773"/>
      <c r="C286" s="1200" t="s">
        <v>830</v>
      </c>
      <c r="D286" s="422"/>
      <c r="E286" s="422"/>
      <c r="F286" s="422"/>
      <c r="G286" s="422"/>
      <c r="H286" s="1200"/>
      <c r="I286" s="422"/>
      <c r="J286" s="422"/>
      <c r="K286" s="422"/>
      <c r="L286" s="422"/>
      <c r="M286" s="774"/>
      <c r="N286" s="787"/>
    </row>
    <row r="287" spans="1:14" s="92" customFormat="1" ht="18">
      <c r="A287" s="772"/>
      <c r="B287" s="773"/>
      <c r="C287" s="422" t="s">
        <v>844</v>
      </c>
      <c r="D287" s="422"/>
      <c r="E287" s="422"/>
      <c r="F287" s="422"/>
      <c r="G287" s="422"/>
      <c r="H287" s="1200"/>
      <c r="I287" s="422"/>
      <c r="J287" s="422"/>
      <c r="K287" s="422"/>
      <c r="L287" s="422"/>
      <c r="M287" s="774"/>
      <c r="N287" s="787"/>
    </row>
    <row r="288" spans="1:14" s="92" customFormat="1" ht="18">
      <c r="A288" s="772"/>
      <c r="B288" s="773"/>
      <c r="C288" s="422"/>
      <c r="D288" s="422"/>
      <c r="E288" s="596"/>
      <c r="F288" s="596"/>
      <c r="G288" s="596"/>
      <c r="H288" s="596"/>
      <c r="I288" s="596"/>
      <c r="J288" s="422"/>
      <c r="K288" s="596"/>
      <c r="L288" s="578"/>
      <c r="M288" s="775"/>
      <c r="N288" s="787"/>
    </row>
    <row r="289" spans="1:256" s="92" customFormat="1" ht="18">
      <c r="A289" s="772" t="s">
        <v>6</v>
      </c>
      <c r="B289" s="773"/>
      <c r="C289" s="422" t="s">
        <v>94</v>
      </c>
      <c r="D289" s="422" t="s">
        <v>95</v>
      </c>
      <c r="E289" s="476">
        <v>0</v>
      </c>
      <c r="F289" s="422"/>
      <c r="G289" s="422"/>
      <c r="H289" s="422"/>
      <c r="I289" s="422"/>
      <c r="J289" s="422"/>
      <c r="K289" s="422"/>
      <c r="L289" s="422"/>
      <c r="M289" s="774"/>
      <c r="N289" s="787"/>
    </row>
    <row r="290" spans="1:256" s="92" customFormat="1" ht="18">
      <c r="A290" s="772"/>
      <c r="B290" s="773"/>
      <c r="C290" s="422"/>
      <c r="D290" s="422" t="s">
        <v>96</v>
      </c>
      <c r="E290" s="582">
        <v>0</v>
      </c>
      <c r="F290" s="422" t="s">
        <v>351</v>
      </c>
      <c r="G290" s="422"/>
      <c r="H290" s="422"/>
      <c r="I290" s="422"/>
      <c r="J290" s="422"/>
      <c r="K290" s="422"/>
      <c r="L290" s="422"/>
      <c r="M290" s="789"/>
      <c r="N290" s="790"/>
    </row>
    <row r="291" spans="1:256" s="92" customFormat="1" ht="18">
      <c r="A291" s="772"/>
      <c r="B291" s="773"/>
      <c r="C291" s="422"/>
      <c r="D291" s="422" t="s">
        <v>97</v>
      </c>
      <c r="E291" s="476">
        <v>0</v>
      </c>
      <c r="F291" s="422" t="s">
        <v>98</v>
      </c>
      <c r="G291" s="422"/>
      <c r="H291" s="422"/>
      <c r="I291" s="422"/>
      <c r="J291" s="422"/>
      <c r="K291" s="422"/>
      <c r="L291" s="422"/>
      <c r="M291" s="774"/>
      <c r="N291" s="787"/>
    </row>
    <row r="292" spans="1:256" s="92" customFormat="1" ht="18">
      <c r="A292" s="772"/>
      <c r="B292" s="773"/>
      <c r="C292" s="484" t="s">
        <v>0</v>
      </c>
      <c r="D292" s="422"/>
      <c r="E292" s="485"/>
      <c r="F292" s="422"/>
      <c r="G292" s="422"/>
      <c r="H292" s="422"/>
      <c r="I292" s="422"/>
      <c r="J292" s="422"/>
      <c r="K292" s="422"/>
      <c r="L292" s="422"/>
      <c r="M292" s="774"/>
      <c r="N292" s="787"/>
    </row>
    <row r="293" spans="1:256" s="92" customFormat="1" ht="18">
      <c r="A293" s="772"/>
      <c r="B293" s="773"/>
      <c r="C293" s="422" t="s">
        <v>1</v>
      </c>
      <c r="D293" s="422"/>
      <c r="E293" s="485"/>
      <c r="F293" s="422"/>
      <c r="G293" s="422"/>
      <c r="H293" s="422"/>
      <c r="I293" s="422"/>
      <c r="J293" s="422"/>
      <c r="K293" s="422"/>
      <c r="L293" s="422"/>
      <c r="M293" s="774"/>
      <c r="N293" s="787"/>
    </row>
    <row r="294" spans="1:256" s="92" customFormat="1" ht="18">
      <c r="A294" s="772"/>
      <c r="B294" s="773"/>
      <c r="C294" s="422" t="s">
        <v>266</v>
      </c>
      <c r="D294" s="422"/>
      <c r="E294" s="485"/>
      <c r="F294" s="422"/>
      <c r="G294" s="422"/>
      <c r="H294" s="422"/>
      <c r="I294" s="422"/>
      <c r="J294" s="422"/>
      <c r="K294" s="422"/>
      <c r="L294" s="422"/>
      <c r="M294" s="774"/>
      <c r="N294" s="787"/>
    </row>
    <row r="295" spans="1:256" s="92" customFormat="1" ht="18" customHeight="1">
      <c r="A295" s="772" t="s">
        <v>81</v>
      </c>
      <c r="B295" s="773"/>
      <c r="C295" s="1346" t="s">
        <v>855</v>
      </c>
      <c r="D295" s="1346"/>
      <c r="E295" s="1346"/>
      <c r="F295" s="1346"/>
      <c r="G295" s="1346"/>
      <c r="H295" s="1346"/>
      <c r="I295" s="1346"/>
      <c r="J295" s="1346"/>
      <c r="K295" s="1346"/>
      <c r="L295" s="422"/>
      <c r="M295" s="774"/>
      <c r="N295" s="787"/>
    </row>
    <row r="296" spans="1:256" s="92" customFormat="1" ht="18">
      <c r="A296" s="772"/>
      <c r="B296" s="773"/>
      <c r="C296" s="1346"/>
      <c r="D296" s="1346"/>
      <c r="E296" s="1346"/>
      <c r="F296" s="1346"/>
      <c r="G296" s="1346"/>
      <c r="H296" s="1346"/>
      <c r="I296" s="1346"/>
      <c r="J296" s="1346"/>
      <c r="K296" s="1346"/>
      <c r="L296" s="487"/>
      <c r="M296" s="774"/>
      <c r="N296" s="787"/>
    </row>
    <row r="297" spans="1:256" s="92" customFormat="1" ht="18">
      <c r="A297" s="772"/>
      <c r="B297" s="773"/>
      <c r="C297" s="1346"/>
      <c r="D297" s="1346"/>
      <c r="E297" s="1346"/>
      <c r="F297" s="1346"/>
      <c r="G297" s="1346"/>
      <c r="H297" s="1346"/>
      <c r="I297" s="1346"/>
      <c r="J297" s="1346"/>
      <c r="K297" s="1346"/>
      <c r="L297" s="487"/>
      <c r="M297" s="774"/>
      <c r="N297" s="787"/>
    </row>
    <row r="298" spans="1:256" s="92" customFormat="1" ht="18">
      <c r="A298" s="772" t="s">
        <v>83</v>
      </c>
      <c r="B298" s="773"/>
      <c r="C298" s="422" t="s">
        <v>99</v>
      </c>
      <c r="D298" s="422"/>
      <c r="E298" s="422"/>
      <c r="F298" s="422"/>
      <c r="G298" s="422"/>
      <c r="H298" s="422"/>
      <c r="I298" s="422"/>
      <c r="J298" s="422"/>
      <c r="K298" s="422"/>
      <c r="L298" s="422"/>
      <c r="M298" s="774"/>
      <c r="N298" s="787"/>
    </row>
    <row r="299" spans="1:256" s="92" customFormat="1" ht="18">
      <c r="A299" s="772"/>
      <c r="B299" s="773"/>
      <c r="C299" s="422" t="s">
        <v>100</v>
      </c>
      <c r="D299" s="422"/>
      <c r="E299" s="422"/>
      <c r="F299" s="422"/>
      <c r="G299" s="422"/>
      <c r="H299" s="422"/>
      <c r="I299" s="422"/>
      <c r="J299" s="422"/>
      <c r="K299" s="422"/>
      <c r="L299" s="422"/>
      <c r="M299" s="774"/>
      <c r="N299" s="787"/>
    </row>
    <row r="300" spans="1:256" s="92" customFormat="1" ht="18">
      <c r="A300" s="772"/>
      <c r="B300" s="773"/>
      <c r="C300" s="422" t="s">
        <v>101</v>
      </c>
      <c r="D300" s="422"/>
      <c r="E300" s="422"/>
      <c r="F300" s="422"/>
      <c r="G300" s="422"/>
      <c r="H300" s="422"/>
      <c r="I300" s="422"/>
      <c r="J300" s="422"/>
      <c r="K300" s="422"/>
      <c r="L300" s="422"/>
      <c r="M300" s="774"/>
      <c r="N300" s="787"/>
    </row>
    <row r="301" spans="1:256" s="92" customFormat="1" ht="18">
      <c r="A301" s="772" t="s">
        <v>85</v>
      </c>
      <c r="B301" s="773"/>
      <c r="C301" s="422" t="s">
        <v>102</v>
      </c>
      <c r="D301" s="422"/>
      <c r="E301" s="422"/>
      <c r="F301" s="422"/>
      <c r="G301" s="422"/>
      <c r="H301" s="422"/>
      <c r="I301" s="422"/>
      <c r="J301" s="422"/>
      <c r="K301" s="422"/>
      <c r="L301" s="422"/>
      <c r="M301" s="774"/>
      <c r="N301" s="787"/>
    </row>
    <row r="302" spans="1:256" s="92" customFormat="1" ht="18">
      <c r="A302" s="772" t="s">
        <v>86</v>
      </c>
      <c r="B302" s="422"/>
      <c r="C302" s="561" t="s">
        <v>301</v>
      </c>
      <c r="D302" s="422"/>
      <c r="E302" s="422"/>
      <c r="F302" s="422"/>
      <c r="G302" s="422"/>
      <c r="H302" s="422"/>
      <c r="I302" s="422"/>
      <c r="J302" s="422"/>
      <c r="K302" s="422"/>
      <c r="L302" s="422"/>
      <c r="M302" s="774"/>
      <c r="N302" s="787"/>
    </row>
    <row r="303" spans="1:256" s="92" customFormat="1" ht="15.75" hidden="1" customHeight="1">
      <c r="A303" s="455"/>
      <c r="B303" s="455"/>
      <c r="C303" s="560"/>
      <c r="D303" s="560"/>
      <c r="E303" s="560"/>
      <c r="F303" s="560"/>
      <c r="G303" s="560"/>
      <c r="H303" s="560"/>
      <c r="I303" s="560"/>
      <c r="J303" s="560"/>
      <c r="K303" s="560"/>
      <c r="L303" s="560"/>
      <c r="M303" s="455"/>
      <c r="N303" s="791"/>
      <c r="O303" s="791"/>
      <c r="P303" s="791"/>
      <c r="Q303" s="791"/>
      <c r="R303" s="791"/>
      <c r="S303" s="791"/>
      <c r="T303" s="791"/>
      <c r="U303" s="791"/>
      <c r="V303" s="791"/>
      <c r="W303" s="791"/>
      <c r="X303" s="791"/>
      <c r="Y303" s="791"/>
      <c r="Z303" s="791"/>
      <c r="AA303" s="791"/>
      <c r="AB303" s="791"/>
      <c r="AC303" s="791"/>
      <c r="AD303" s="791"/>
      <c r="AE303" s="791"/>
      <c r="AF303" s="791"/>
      <c r="AG303" s="791"/>
      <c r="AH303" s="791"/>
      <c r="AI303" s="791"/>
      <c r="AJ303" s="791"/>
      <c r="AK303" s="791"/>
      <c r="AL303" s="791"/>
      <c r="AM303" s="791"/>
      <c r="AN303" s="791"/>
      <c r="AO303" s="791"/>
      <c r="AP303" s="791"/>
      <c r="AQ303" s="791"/>
      <c r="AR303" s="791"/>
      <c r="AS303" s="791"/>
      <c r="AT303" s="791"/>
      <c r="AU303" s="791"/>
      <c r="AV303" s="791"/>
      <c r="AW303" s="791"/>
      <c r="AX303" s="791"/>
      <c r="AY303" s="791"/>
      <c r="AZ303" s="791"/>
      <c r="BA303" s="791"/>
      <c r="BB303" s="791"/>
      <c r="BC303" s="791"/>
      <c r="BD303" s="791"/>
      <c r="BE303" s="791"/>
      <c r="BF303" s="791"/>
      <c r="BG303" s="791"/>
      <c r="BH303" s="791"/>
      <c r="BI303" s="791"/>
      <c r="BJ303" s="791"/>
      <c r="BK303" s="791"/>
      <c r="BL303" s="791"/>
      <c r="BM303" s="791"/>
      <c r="BN303" s="791"/>
      <c r="BO303" s="791"/>
      <c r="BP303" s="791"/>
      <c r="BQ303" s="791"/>
      <c r="BR303" s="791"/>
      <c r="BS303" s="791"/>
      <c r="BT303" s="791"/>
      <c r="BU303" s="791"/>
      <c r="BV303" s="791"/>
      <c r="BW303" s="791"/>
      <c r="BX303" s="791"/>
      <c r="BY303" s="791"/>
      <c r="BZ303" s="791"/>
      <c r="CA303" s="791"/>
      <c r="CB303" s="791"/>
      <c r="CC303" s="791"/>
      <c r="CD303" s="791"/>
      <c r="CE303" s="791"/>
      <c r="CF303" s="791"/>
      <c r="CG303" s="791"/>
      <c r="CH303" s="791"/>
      <c r="CI303" s="791"/>
      <c r="CJ303" s="791"/>
      <c r="CK303" s="791"/>
      <c r="CL303" s="791"/>
      <c r="CM303" s="791"/>
      <c r="CN303" s="791"/>
      <c r="CO303" s="791"/>
      <c r="CP303" s="791"/>
      <c r="CQ303" s="791"/>
      <c r="CR303" s="791"/>
      <c r="CS303" s="791"/>
      <c r="CT303" s="791"/>
      <c r="CU303" s="791"/>
      <c r="CV303" s="791"/>
      <c r="CW303" s="791"/>
      <c r="CX303" s="791"/>
      <c r="CY303" s="791"/>
      <c r="CZ303" s="791"/>
      <c r="DA303" s="791"/>
      <c r="DB303" s="791"/>
      <c r="DC303" s="791"/>
      <c r="DD303" s="791"/>
      <c r="DE303" s="791"/>
      <c r="DF303" s="791"/>
      <c r="DG303" s="791"/>
      <c r="DH303" s="791"/>
      <c r="DI303" s="791"/>
      <c r="DJ303" s="791"/>
      <c r="DK303" s="791"/>
      <c r="DL303" s="791"/>
      <c r="DM303" s="791"/>
      <c r="DN303" s="791"/>
      <c r="DO303" s="791"/>
      <c r="DP303" s="791"/>
      <c r="DQ303" s="791"/>
      <c r="DR303" s="791"/>
      <c r="DS303" s="791"/>
      <c r="DT303" s="791"/>
      <c r="DU303" s="791"/>
      <c r="DV303" s="791"/>
      <c r="DW303" s="791"/>
      <c r="DX303" s="791"/>
      <c r="DY303" s="791"/>
      <c r="DZ303" s="791"/>
      <c r="EA303" s="791"/>
      <c r="EB303" s="791"/>
      <c r="EC303" s="791"/>
      <c r="ED303" s="791"/>
      <c r="EE303" s="791"/>
      <c r="EF303" s="791"/>
      <c r="EG303" s="791"/>
      <c r="EH303" s="791"/>
      <c r="EI303" s="791"/>
      <c r="EJ303" s="791"/>
      <c r="EK303" s="791"/>
      <c r="EL303" s="791"/>
      <c r="EM303" s="791"/>
      <c r="EN303" s="791"/>
      <c r="EO303" s="791"/>
      <c r="EP303" s="791"/>
      <c r="EQ303" s="791"/>
      <c r="ER303" s="791"/>
      <c r="ES303" s="791"/>
      <c r="ET303" s="791"/>
      <c r="EU303" s="791"/>
      <c r="EV303" s="791"/>
      <c r="EW303" s="791"/>
      <c r="EX303" s="791"/>
      <c r="EY303" s="791"/>
      <c r="EZ303" s="791"/>
      <c r="FA303" s="791"/>
      <c r="FB303" s="791"/>
      <c r="FC303" s="791"/>
      <c r="FD303" s="791"/>
      <c r="FE303" s="791"/>
      <c r="FF303" s="791"/>
      <c r="FG303" s="791"/>
      <c r="FH303" s="791"/>
      <c r="FI303" s="791"/>
      <c r="FJ303" s="791"/>
      <c r="FK303" s="791"/>
      <c r="FL303" s="791"/>
      <c r="FM303" s="791"/>
      <c r="FN303" s="791"/>
      <c r="FO303" s="791"/>
      <c r="FP303" s="791"/>
      <c r="FQ303" s="791"/>
      <c r="FR303" s="791"/>
      <c r="FS303" s="791"/>
      <c r="FT303" s="791"/>
      <c r="FU303" s="791"/>
      <c r="FV303" s="791"/>
      <c r="FW303" s="791"/>
      <c r="FX303" s="791"/>
      <c r="FY303" s="791"/>
      <c r="FZ303" s="791"/>
      <c r="GA303" s="791"/>
      <c r="GB303" s="791"/>
      <c r="GC303" s="791"/>
      <c r="GD303" s="791"/>
      <c r="GE303" s="791"/>
      <c r="GF303" s="791"/>
      <c r="GG303" s="791"/>
      <c r="GH303" s="791"/>
      <c r="GI303" s="791"/>
      <c r="GJ303" s="791"/>
      <c r="GK303" s="791"/>
      <c r="GL303" s="791"/>
      <c r="GM303" s="791"/>
      <c r="GN303" s="791"/>
      <c r="GO303" s="791"/>
      <c r="GP303" s="791"/>
      <c r="GQ303" s="791"/>
      <c r="GR303" s="791"/>
      <c r="GS303" s="791"/>
      <c r="GT303" s="791"/>
      <c r="GU303" s="791"/>
      <c r="GV303" s="791"/>
      <c r="GW303" s="791"/>
      <c r="GX303" s="791"/>
      <c r="GY303" s="791"/>
      <c r="GZ303" s="791"/>
      <c r="HA303" s="791"/>
      <c r="HB303" s="791"/>
      <c r="HC303" s="791"/>
      <c r="HD303" s="791"/>
      <c r="HE303" s="791"/>
      <c r="HF303" s="791"/>
      <c r="HG303" s="791"/>
      <c r="HH303" s="791"/>
      <c r="HI303" s="791"/>
      <c r="HJ303" s="791"/>
      <c r="HK303" s="791"/>
      <c r="HL303" s="791"/>
      <c r="HM303" s="791"/>
      <c r="HN303" s="791"/>
      <c r="HO303" s="791"/>
      <c r="HP303" s="791"/>
      <c r="HQ303" s="791"/>
      <c r="HR303" s="791"/>
      <c r="HS303" s="791"/>
      <c r="HT303" s="791"/>
      <c r="HU303" s="791"/>
      <c r="HV303" s="791"/>
      <c r="HW303" s="791"/>
      <c r="HX303" s="791"/>
      <c r="HY303" s="791"/>
      <c r="HZ303" s="791"/>
      <c r="IA303" s="791"/>
      <c r="IB303" s="791"/>
      <c r="IC303" s="791"/>
      <c r="ID303" s="791"/>
      <c r="IE303" s="791"/>
      <c r="IF303" s="791"/>
      <c r="IG303" s="791"/>
      <c r="IH303" s="791"/>
      <c r="II303" s="791"/>
      <c r="IJ303" s="791"/>
      <c r="IK303" s="791"/>
      <c r="IL303" s="791"/>
      <c r="IM303" s="791"/>
      <c r="IN303" s="791"/>
      <c r="IO303" s="791"/>
      <c r="IP303" s="791"/>
      <c r="IQ303" s="791"/>
      <c r="IR303" s="791"/>
      <c r="IS303" s="791"/>
      <c r="IT303" s="791"/>
      <c r="IU303" s="791"/>
      <c r="IV303" s="791"/>
    </row>
    <row r="304" spans="1:256" s="92" customFormat="1" ht="60" customHeight="1">
      <c r="A304" s="792" t="s">
        <v>243</v>
      </c>
      <c r="B304" s="455"/>
      <c r="C304" s="1344" t="s">
        <v>831</v>
      </c>
      <c r="D304" s="1344"/>
      <c r="E304" s="1344"/>
      <c r="F304" s="1344"/>
      <c r="G304" s="1344"/>
      <c r="H304" s="1344"/>
      <c r="I304" s="1344"/>
      <c r="J304" s="1344"/>
      <c r="K304" s="1344"/>
      <c r="L304" s="1344"/>
      <c r="M304" s="455"/>
      <c r="N304" s="791"/>
      <c r="O304" s="791"/>
      <c r="P304" s="791"/>
      <c r="Q304" s="791"/>
      <c r="R304" s="791"/>
      <c r="S304" s="791"/>
      <c r="T304" s="791"/>
      <c r="U304" s="791"/>
      <c r="V304" s="791"/>
      <c r="W304" s="791"/>
      <c r="X304" s="791"/>
      <c r="Y304" s="791"/>
      <c r="Z304" s="791"/>
      <c r="AA304" s="791"/>
      <c r="AB304" s="791"/>
      <c r="AC304" s="791"/>
      <c r="AD304" s="791"/>
      <c r="AE304" s="791"/>
      <c r="AF304" s="791"/>
      <c r="AG304" s="791"/>
      <c r="AH304" s="791"/>
      <c r="AI304" s="791"/>
      <c r="AJ304" s="791"/>
      <c r="AK304" s="791"/>
      <c r="AL304" s="791"/>
      <c r="AM304" s="791"/>
      <c r="AN304" s="791"/>
      <c r="AO304" s="791"/>
      <c r="AP304" s="791"/>
      <c r="AQ304" s="791"/>
      <c r="AR304" s="791"/>
      <c r="AS304" s="791"/>
      <c r="AT304" s="791"/>
      <c r="AU304" s="791"/>
      <c r="AV304" s="791"/>
      <c r="AW304" s="791"/>
      <c r="AX304" s="791"/>
      <c r="AY304" s="791"/>
      <c r="AZ304" s="791"/>
      <c r="BA304" s="791"/>
      <c r="BB304" s="791"/>
      <c r="BC304" s="791"/>
      <c r="BD304" s="791"/>
      <c r="BE304" s="791"/>
      <c r="BF304" s="791"/>
      <c r="BG304" s="791"/>
      <c r="BH304" s="791"/>
      <c r="BI304" s="791"/>
      <c r="BJ304" s="791"/>
      <c r="BK304" s="791"/>
      <c r="BL304" s="791"/>
      <c r="BM304" s="791"/>
      <c r="BN304" s="791"/>
      <c r="BO304" s="791"/>
      <c r="BP304" s="791"/>
      <c r="BQ304" s="791"/>
      <c r="BR304" s="791"/>
      <c r="BS304" s="791"/>
      <c r="BT304" s="791"/>
      <c r="BU304" s="791"/>
      <c r="BV304" s="791"/>
      <c r="BW304" s="791"/>
      <c r="BX304" s="791"/>
      <c r="BY304" s="791"/>
      <c r="BZ304" s="791"/>
      <c r="CA304" s="791"/>
      <c r="CB304" s="791"/>
      <c r="CC304" s="791"/>
      <c r="CD304" s="791"/>
      <c r="CE304" s="791"/>
      <c r="CF304" s="791"/>
      <c r="CG304" s="791"/>
      <c r="CH304" s="791"/>
      <c r="CI304" s="791"/>
      <c r="CJ304" s="791"/>
      <c r="CK304" s="791"/>
      <c r="CL304" s="791"/>
      <c r="CM304" s="791"/>
      <c r="CN304" s="791"/>
      <c r="CO304" s="791"/>
      <c r="CP304" s="791"/>
      <c r="CQ304" s="791"/>
      <c r="CR304" s="791"/>
      <c r="CS304" s="791"/>
      <c r="CT304" s="791"/>
      <c r="CU304" s="791"/>
      <c r="CV304" s="791"/>
      <c r="CW304" s="791"/>
      <c r="CX304" s="791"/>
      <c r="CY304" s="791"/>
      <c r="CZ304" s="791"/>
      <c r="DA304" s="791"/>
      <c r="DB304" s="791"/>
      <c r="DC304" s="791"/>
      <c r="DD304" s="791"/>
      <c r="DE304" s="791"/>
      <c r="DF304" s="791"/>
      <c r="DG304" s="791"/>
      <c r="DH304" s="791"/>
      <c r="DI304" s="791"/>
      <c r="DJ304" s="791"/>
      <c r="DK304" s="791"/>
      <c r="DL304" s="791"/>
      <c r="DM304" s="791"/>
      <c r="DN304" s="791"/>
      <c r="DO304" s="791"/>
      <c r="DP304" s="791"/>
      <c r="DQ304" s="791"/>
      <c r="DR304" s="791"/>
      <c r="DS304" s="791"/>
      <c r="DT304" s="791"/>
      <c r="DU304" s="791"/>
      <c r="DV304" s="791"/>
      <c r="DW304" s="791"/>
      <c r="DX304" s="791"/>
      <c r="DY304" s="791"/>
      <c r="DZ304" s="791"/>
      <c r="EA304" s="791"/>
      <c r="EB304" s="791"/>
      <c r="EC304" s="791"/>
      <c r="ED304" s="791"/>
      <c r="EE304" s="791"/>
      <c r="EF304" s="791"/>
      <c r="EG304" s="791"/>
      <c r="EH304" s="791"/>
      <c r="EI304" s="791"/>
      <c r="EJ304" s="791"/>
      <c r="EK304" s="791"/>
      <c r="EL304" s="791"/>
      <c r="EM304" s="791"/>
      <c r="EN304" s="791"/>
      <c r="EO304" s="791"/>
      <c r="EP304" s="791"/>
      <c r="EQ304" s="791"/>
      <c r="ER304" s="791"/>
      <c r="ES304" s="791"/>
      <c r="ET304" s="791"/>
      <c r="EU304" s="791"/>
      <c r="EV304" s="791"/>
      <c r="EW304" s="791"/>
      <c r="EX304" s="791"/>
      <c r="EY304" s="791"/>
      <c r="EZ304" s="791"/>
      <c r="FA304" s="791"/>
      <c r="FB304" s="791"/>
      <c r="FC304" s="791"/>
      <c r="FD304" s="791"/>
      <c r="FE304" s="791"/>
      <c r="FF304" s="791"/>
      <c r="FG304" s="791"/>
      <c r="FH304" s="791"/>
      <c r="FI304" s="791"/>
      <c r="FJ304" s="791"/>
      <c r="FK304" s="791"/>
      <c r="FL304" s="791"/>
      <c r="FM304" s="791"/>
      <c r="FN304" s="791"/>
      <c r="FO304" s="791"/>
      <c r="FP304" s="791"/>
      <c r="FQ304" s="791"/>
      <c r="FR304" s="791"/>
      <c r="FS304" s="791"/>
      <c r="FT304" s="791"/>
      <c r="FU304" s="791"/>
      <c r="FV304" s="791"/>
      <c r="FW304" s="791"/>
      <c r="FX304" s="791"/>
      <c r="FY304" s="791"/>
      <c r="FZ304" s="791"/>
      <c r="GA304" s="791"/>
      <c r="GB304" s="791"/>
      <c r="GC304" s="791"/>
      <c r="GD304" s="791"/>
      <c r="GE304" s="791"/>
      <c r="GF304" s="791"/>
      <c r="GG304" s="791"/>
      <c r="GH304" s="791"/>
      <c r="GI304" s="791"/>
      <c r="GJ304" s="791"/>
      <c r="GK304" s="791"/>
      <c r="GL304" s="791"/>
      <c r="GM304" s="791"/>
      <c r="GN304" s="791"/>
      <c r="GO304" s="791"/>
      <c r="GP304" s="791"/>
      <c r="GQ304" s="791"/>
      <c r="GR304" s="791"/>
      <c r="GS304" s="791"/>
      <c r="GT304" s="791"/>
      <c r="GU304" s="791"/>
      <c r="GV304" s="791"/>
      <c r="GW304" s="791"/>
      <c r="GX304" s="791"/>
      <c r="GY304" s="791"/>
      <c r="GZ304" s="791"/>
      <c r="HA304" s="791"/>
      <c r="HB304" s="791"/>
      <c r="HC304" s="791"/>
      <c r="HD304" s="791"/>
      <c r="HE304" s="791"/>
      <c r="HF304" s="791"/>
      <c r="HG304" s="791"/>
      <c r="HH304" s="791"/>
      <c r="HI304" s="791"/>
      <c r="HJ304" s="791"/>
      <c r="HK304" s="791"/>
      <c r="HL304" s="791"/>
      <c r="HM304" s="791"/>
      <c r="HN304" s="791"/>
      <c r="HO304" s="791"/>
      <c r="HP304" s="791"/>
      <c r="HQ304" s="791"/>
      <c r="HR304" s="791"/>
      <c r="HS304" s="791"/>
      <c r="HT304" s="791"/>
      <c r="HU304" s="791"/>
      <c r="HV304" s="791"/>
      <c r="HW304" s="791"/>
      <c r="HX304" s="791"/>
      <c r="HY304" s="791"/>
      <c r="HZ304" s="791"/>
      <c r="IA304" s="791"/>
      <c r="IB304" s="791"/>
      <c r="IC304" s="791"/>
      <c r="ID304" s="791"/>
      <c r="IE304" s="791"/>
      <c r="IF304" s="791"/>
      <c r="IG304" s="791"/>
      <c r="IH304" s="791"/>
      <c r="II304" s="791"/>
      <c r="IJ304" s="791"/>
      <c r="IK304" s="791"/>
      <c r="IL304" s="791"/>
      <c r="IM304" s="791"/>
      <c r="IN304" s="791"/>
      <c r="IO304" s="791"/>
      <c r="IP304" s="791"/>
      <c r="IQ304" s="791"/>
      <c r="IR304" s="791"/>
      <c r="IS304" s="791"/>
      <c r="IT304" s="791"/>
      <c r="IU304" s="791"/>
      <c r="IV304" s="791"/>
    </row>
    <row r="305" spans="1:256" s="92" customFormat="1" ht="18">
      <c r="A305" s="793" t="s">
        <v>327</v>
      </c>
      <c r="B305" s="455"/>
      <c r="C305" s="595" t="s">
        <v>328</v>
      </c>
      <c r="D305" s="455"/>
      <c r="E305" s="455"/>
      <c r="F305" s="455"/>
      <c r="G305" s="455"/>
      <c r="H305" s="455"/>
      <c r="I305" s="455"/>
      <c r="J305" s="455"/>
      <c r="K305" s="455"/>
      <c r="L305" s="455"/>
      <c r="M305" s="455"/>
      <c r="N305" s="791"/>
      <c r="O305" s="791"/>
      <c r="P305" s="791"/>
      <c r="Q305" s="791"/>
      <c r="R305" s="791"/>
      <c r="S305" s="791"/>
      <c r="T305" s="791"/>
      <c r="U305" s="791"/>
      <c r="V305" s="791"/>
      <c r="W305" s="791"/>
      <c r="X305" s="791"/>
      <c r="Y305" s="791"/>
      <c r="Z305" s="791"/>
      <c r="AA305" s="791"/>
      <c r="AB305" s="791"/>
      <c r="AC305" s="791"/>
      <c r="AD305" s="791"/>
      <c r="AE305" s="791"/>
      <c r="AF305" s="791"/>
      <c r="AG305" s="791"/>
      <c r="AH305" s="791"/>
      <c r="AI305" s="791"/>
      <c r="AJ305" s="791"/>
      <c r="AK305" s="791"/>
      <c r="AL305" s="791"/>
      <c r="AM305" s="791"/>
      <c r="AN305" s="791"/>
      <c r="AO305" s="791"/>
      <c r="AP305" s="791"/>
      <c r="AQ305" s="791"/>
      <c r="AR305" s="791"/>
      <c r="AS305" s="791"/>
      <c r="AT305" s="791"/>
      <c r="AU305" s="791"/>
      <c r="AV305" s="791"/>
      <c r="AW305" s="791"/>
      <c r="AX305" s="791"/>
      <c r="AY305" s="791"/>
      <c r="AZ305" s="791"/>
      <c r="BA305" s="791"/>
      <c r="BB305" s="791"/>
      <c r="BC305" s="791"/>
      <c r="BD305" s="791"/>
      <c r="BE305" s="791"/>
      <c r="BF305" s="791"/>
      <c r="BG305" s="791"/>
      <c r="BH305" s="791"/>
      <c r="BI305" s="791"/>
      <c r="BJ305" s="791"/>
      <c r="BK305" s="791"/>
      <c r="BL305" s="791"/>
      <c r="BM305" s="791"/>
      <c r="BN305" s="791"/>
      <c r="BO305" s="791"/>
      <c r="BP305" s="791"/>
      <c r="BQ305" s="791"/>
      <c r="BR305" s="791"/>
      <c r="BS305" s="791"/>
      <c r="BT305" s="791"/>
      <c r="BU305" s="791"/>
      <c r="BV305" s="791"/>
      <c r="BW305" s="791"/>
      <c r="BX305" s="791"/>
      <c r="BY305" s="791"/>
      <c r="BZ305" s="791"/>
      <c r="CA305" s="791"/>
      <c r="CB305" s="791"/>
      <c r="CC305" s="791"/>
      <c r="CD305" s="791"/>
      <c r="CE305" s="791"/>
      <c r="CF305" s="791"/>
      <c r="CG305" s="791"/>
      <c r="CH305" s="791"/>
      <c r="CI305" s="791"/>
      <c r="CJ305" s="791"/>
      <c r="CK305" s="791"/>
      <c r="CL305" s="791"/>
      <c r="CM305" s="791"/>
      <c r="CN305" s="791"/>
      <c r="CO305" s="791"/>
      <c r="CP305" s="791"/>
      <c r="CQ305" s="791"/>
      <c r="CR305" s="791"/>
      <c r="CS305" s="791"/>
      <c r="CT305" s="791"/>
      <c r="CU305" s="791"/>
      <c r="CV305" s="791"/>
      <c r="CW305" s="791"/>
      <c r="CX305" s="791"/>
      <c r="CY305" s="791"/>
      <c r="CZ305" s="791"/>
      <c r="DA305" s="791"/>
      <c r="DB305" s="791"/>
      <c r="DC305" s="791"/>
      <c r="DD305" s="791"/>
      <c r="DE305" s="791"/>
      <c r="DF305" s="791"/>
      <c r="DG305" s="791"/>
      <c r="DH305" s="791"/>
      <c r="DI305" s="791"/>
      <c r="DJ305" s="791"/>
      <c r="DK305" s="791"/>
      <c r="DL305" s="791"/>
      <c r="DM305" s="791"/>
      <c r="DN305" s="791"/>
      <c r="DO305" s="791"/>
      <c r="DP305" s="791"/>
      <c r="DQ305" s="791"/>
      <c r="DR305" s="791"/>
      <c r="DS305" s="791"/>
      <c r="DT305" s="791"/>
      <c r="DU305" s="791"/>
      <c r="DV305" s="791"/>
      <c r="DW305" s="791"/>
      <c r="DX305" s="791"/>
      <c r="DY305" s="791"/>
      <c r="DZ305" s="791"/>
      <c r="EA305" s="791"/>
      <c r="EB305" s="791"/>
      <c r="EC305" s="791"/>
      <c r="ED305" s="791"/>
      <c r="EE305" s="791"/>
      <c r="EF305" s="791"/>
      <c r="EG305" s="791"/>
      <c r="EH305" s="791"/>
      <c r="EI305" s="791"/>
      <c r="EJ305" s="791"/>
      <c r="EK305" s="791"/>
      <c r="EL305" s="791"/>
      <c r="EM305" s="791"/>
      <c r="EN305" s="791"/>
      <c r="EO305" s="791"/>
      <c r="EP305" s="791"/>
      <c r="EQ305" s="791"/>
      <c r="ER305" s="791"/>
      <c r="ES305" s="791"/>
      <c r="ET305" s="791"/>
      <c r="EU305" s="791"/>
      <c r="EV305" s="791"/>
      <c r="EW305" s="791"/>
      <c r="EX305" s="791"/>
      <c r="EY305" s="791"/>
      <c r="EZ305" s="791"/>
      <c r="FA305" s="791"/>
      <c r="FB305" s="791"/>
      <c r="FC305" s="791"/>
      <c r="FD305" s="791"/>
      <c r="FE305" s="791"/>
      <c r="FF305" s="791"/>
      <c r="FG305" s="791"/>
      <c r="FH305" s="791"/>
      <c r="FI305" s="791"/>
      <c r="FJ305" s="791"/>
      <c r="FK305" s="791"/>
      <c r="FL305" s="791"/>
      <c r="FM305" s="791"/>
      <c r="FN305" s="791"/>
      <c r="FO305" s="791"/>
      <c r="FP305" s="791"/>
      <c r="FQ305" s="791"/>
      <c r="FR305" s="791"/>
      <c r="FS305" s="791"/>
      <c r="FT305" s="791"/>
      <c r="FU305" s="791"/>
      <c r="FV305" s="791"/>
      <c r="FW305" s="791"/>
      <c r="FX305" s="791"/>
      <c r="FY305" s="791"/>
      <c r="FZ305" s="791"/>
      <c r="GA305" s="791"/>
      <c r="GB305" s="791"/>
      <c r="GC305" s="791"/>
      <c r="GD305" s="791"/>
      <c r="GE305" s="791"/>
      <c r="GF305" s="791"/>
      <c r="GG305" s="791"/>
      <c r="GH305" s="791"/>
      <c r="GI305" s="791"/>
      <c r="GJ305" s="791"/>
      <c r="GK305" s="791"/>
      <c r="GL305" s="791"/>
      <c r="GM305" s="791"/>
      <c r="GN305" s="791"/>
      <c r="GO305" s="791"/>
      <c r="GP305" s="791"/>
      <c r="GQ305" s="791"/>
      <c r="GR305" s="791"/>
      <c r="GS305" s="791"/>
      <c r="GT305" s="791"/>
      <c r="GU305" s="791"/>
      <c r="GV305" s="791"/>
      <c r="GW305" s="791"/>
      <c r="GX305" s="791"/>
      <c r="GY305" s="791"/>
      <c r="GZ305" s="791"/>
      <c r="HA305" s="791"/>
      <c r="HB305" s="791"/>
      <c r="HC305" s="791"/>
      <c r="HD305" s="791"/>
      <c r="HE305" s="791"/>
      <c r="HF305" s="791"/>
      <c r="HG305" s="791"/>
      <c r="HH305" s="791"/>
      <c r="HI305" s="791"/>
      <c r="HJ305" s="791"/>
      <c r="HK305" s="791"/>
      <c r="HL305" s="791"/>
      <c r="HM305" s="791"/>
      <c r="HN305" s="791"/>
      <c r="HO305" s="791"/>
      <c r="HP305" s="791"/>
      <c r="HQ305" s="791"/>
      <c r="HR305" s="791"/>
      <c r="HS305" s="791"/>
      <c r="HT305" s="791"/>
      <c r="HU305" s="791"/>
      <c r="HV305" s="791"/>
      <c r="HW305" s="791"/>
      <c r="HX305" s="791"/>
      <c r="HY305" s="791"/>
      <c r="HZ305" s="791"/>
      <c r="IA305" s="791"/>
      <c r="IB305" s="791"/>
      <c r="IC305" s="791"/>
      <c r="ID305" s="791"/>
      <c r="IE305" s="791"/>
      <c r="IF305" s="791"/>
      <c r="IG305" s="791"/>
      <c r="IH305" s="791"/>
      <c r="II305" s="791"/>
      <c r="IJ305" s="791"/>
      <c r="IK305" s="791"/>
      <c r="IL305" s="791"/>
      <c r="IM305" s="791"/>
      <c r="IN305" s="791"/>
      <c r="IO305" s="791"/>
      <c r="IP305" s="791"/>
      <c r="IQ305" s="791"/>
      <c r="IR305" s="791"/>
      <c r="IS305" s="791"/>
      <c r="IT305" s="791"/>
      <c r="IU305" s="791"/>
      <c r="IV305" s="791"/>
    </row>
    <row r="306" spans="1:256" s="92" customFormat="1" ht="18">
      <c r="A306" s="772"/>
      <c r="B306" s="773"/>
      <c r="C306" s="595" t="s">
        <v>520</v>
      </c>
      <c r="D306" s="422"/>
      <c r="E306" s="422"/>
      <c r="F306" s="422"/>
      <c r="G306" s="422"/>
      <c r="H306" s="422"/>
      <c r="I306" s="422"/>
      <c r="J306" s="422"/>
      <c r="K306" s="422"/>
      <c r="L306" s="422"/>
      <c r="M306" s="774"/>
      <c r="N306" s="787"/>
    </row>
    <row r="307" spans="1:256" s="92" customFormat="1" ht="18">
      <c r="A307" s="772" t="s">
        <v>337</v>
      </c>
      <c r="B307" s="773"/>
      <c r="C307" s="596" t="s">
        <v>338</v>
      </c>
      <c r="D307" s="595"/>
      <c r="E307" s="595"/>
      <c r="F307" s="595"/>
      <c r="G307" s="595"/>
      <c r="H307" s="595"/>
      <c r="I307" s="595"/>
      <c r="J307" s="595"/>
      <c r="K307" s="595"/>
      <c r="L307" s="595"/>
      <c r="M307" s="774"/>
      <c r="N307" s="787"/>
    </row>
    <row r="308" spans="1:256" s="92" customFormat="1" ht="18">
      <c r="A308" s="776" t="s">
        <v>555</v>
      </c>
      <c r="B308" s="596"/>
      <c r="C308" s="595" t="s">
        <v>556</v>
      </c>
      <c r="D308" s="595"/>
      <c r="E308" s="595"/>
      <c r="F308" s="595"/>
      <c r="G308" s="595"/>
      <c r="H308" s="595"/>
      <c r="I308" s="595"/>
      <c r="J308" s="595"/>
      <c r="K308" s="595"/>
      <c r="L308" s="595"/>
      <c r="M308" s="487"/>
      <c r="N308" s="787"/>
    </row>
    <row r="309" spans="1:256" s="92" customFormat="1" ht="18">
      <c r="A309" s="776" t="s">
        <v>840</v>
      </c>
      <c r="B309" s="596"/>
      <c r="C309" s="1202" t="s">
        <v>838</v>
      </c>
      <c r="D309" s="595"/>
      <c r="E309" s="595"/>
      <c r="F309" s="595"/>
      <c r="G309" s="595"/>
      <c r="H309" s="595"/>
      <c r="I309" s="595"/>
      <c r="J309" s="595"/>
      <c r="K309" s="595"/>
      <c r="L309" s="595"/>
      <c r="M309" s="487"/>
      <c r="N309" s="787"/>
    </row>
    <row r="310" spans="1:256" s="92" customFormat="1" ht="18">
      <c r="A310" s="596"/>
      <c r="B310" s="596"/>
      <c r="C310" s="1202" t="s">
        <v>839</v>
      </c>
      <c r="D310" s="595"/>
      <c r="E310" s="595"/>
      <c r="F310" s="595"/>
      <c r="G310" s="595"/>
      <c r="H310" s="595"/>
      <c r="I310" s="595"/>
      <c r="J310" s="595"/>
      <c r="K310" s="595"/>
      <c r="L310" s="595"/>
      <c r="M310" s="487"/>
      <c r="N310" s="787"/>
    </row>
    <row r="311" spans="1:256" s="92" customFormat="1" ht="21.75" customHeight="1">
      <c r="A311" s="776" t="s">
        <v>850</v>
      </c>
      <c r="B311" s="596"/>
      <c r="C311" s="1209" t="s">
        <v>848</v>
      </c>
      <c r="D311" s="1209"/>
      <c r="E311" s="1209"/>
      <c r="F311" s="1209"/>
      <c r="G311" s="1209"/>
      <c r="H311" s="1209"/>
      <c r="I311" s="1209"/>
      <c r="J311" s="1209"/>
      <c r="K311" s="1209"/>
      <c r="L311" s="1209"/>
      <c r="M311" s="1208"/>
      <c r="N311" s="787"/>
    </row>
    <row r="312" spans="1:256" s="92" customFormat="1" ht="22.5" customHeight="1">
      <c r="A312" s="596"/>
      <c r="B312" s="596"/>
      <c r="C312" s="1209" t="s">
        <v>849</v>
      </c>
      <c r="D312" s="1209"/>
      <c r="E312" s="1209"/>
      <c r="F312" s="1209"/>
      <c r="G312" s="1209"/>
      <c r="H312" s="1209"/>
      <c r="I312" s="1209"/>
      <c r="J312" s="1209"/>
      <c r="K312" s="1209"/>
      <c r="L312" s="1209"/>
      <c r="M312" s="1208"/>
      <c r="N312" s="787"/>
    </row>
    <row r="313" spans="1:256" s="92" customFormat="1" ht="18">
      <c r="A313" s="596"/>
      <c r="B313" s="596"/>
      <c r="C313" s="777"/>
      <c r="D313" s="777"/>
      <c r="E313" s="486"/>
      <c r="F313" s="486"/>
      <c r="G313" s="778"/>
      <c r="H313" s="779"/>
      <c r="I313" s="423"/>
      <c r="J313" s="423"/>
      <c r="K313" s="596"/>
      <c r="L313" s="596"/>
      <c r="M313" s="596"/>
    </row>
    <row r="314" spans="1:256" s="92" customFormat="1" ht="18">
      <c r="A314" s="596"/>
      <c r="B314" s="596"/>
      <c r="C314" s="778"/>
      <c r="D314" s="777"/>
      <c r="E314" s="486"/>
      <c r="F314" s="486"/>
      <c r="G314" s="778"/>
      <c r="H314" s="780"/>
      <c r="I314" s="423"/>
      <c r="J314" s="423"/>
      <c r="K314" s="596"/>
      <c r="L314" s="596"/>
      <c r="M314" s="596"/>
    </row>
    <row r="315" spans="1:256" s="92" customFormat="1" ht="18">
      <c r="A315" s="596"/>
      <c r="B315" s="596"/>
      <c r="C315" s="423"/>
      <c r="D315" s="423"/>
      <c r="E315" s="423"/>
      <c r="F315" s="423"/>
      <c r="G315" s="423"/>
      <c r="H315" s="423"/>
      <c r="I315" s="423"/>
      <c r="J315" s="423"/>
      <c r="K315" s="596"/>
      <c r="L315" s="596"/>
      <c r="M315" s="596"/>
    </row>
    <row r="316" spans="1:256" s="92" customFormat="1" ht="18">
      <c r="A316" s="596"/>
      <c r="B316" s="596"/>
      <c r="C316" s="423"/>
      <c r="D316" s="423"/>
      <c r="E316" s="423"/>
      <c r="F316" s="423"/>
      <c r="G316" s="423"/>
      <c r="H316" s="423"/>
      <c r="I316" s="423"/>
      <c r="J316" s="423"/>
      <c r="K316" s="596"/>
      <c r="L316" s="596"/>
      <c r="M316" s="596"/>
    </row>
    <row r="317" spans="1:256" s="92" customFormat="1" ht="18">
      <c r="A317" s="596"/>
      <c r="B317" s="596"/>
      <c r="C317" s="596"/>
      <c r="D317" s="596"/>
      <c r="E317" s="596"/>
      <c r="F317" s="596"/>
      <c r="G317" s="596"/>
      <c r="H317" s="596"/>
      <c r="I317" s="596"/>
      <c r="J317" s="596"/>
      <c r="K317" s="596"/>
      <c r="L317" s="596"/>
      <c r="M317" s="596"/>
    </row>
    <row r="318" spans="1:256" s="92" customFormat="1" ht="18">
      <c r="A318" s="596"/>
      <c r="B318" s="596"/>
      <c r="C318" s="596"/>
      <c r="D318" s="596"/>
      <c r="E318" s="596"/>
      <c r="F318" s="596"/>
      <c r="G318" s="596"/>
      <c r="H318" s="596"/>
      <c r="I318" s="596"/>
      <c r="J318" s="596"/>
      <c r="K318" s="596"/>
      <c r="L318" s="596"/>
      <c r="M318" s="596"/>
    </row>
    <row r="319" spans="1:256" s="92" customFormat="1" ht="18">
      <c r="A319" s="596"/>
      <c r="B319" s="596"/>
      <c r="C319" s="596"/>
      <c r="D319" s="596"/>
      <c r="E319" s="596"/>
      <c r="F319" s="596"/>
      <c r="G319" s="596"/>
      <c r="H319" s="596"/>
      <c r="I319" s="596"/>
      <c r="J319" s="596"/>
      <c r="K319" s="596"/>
      <c r="L319" s="596"/>
      <c r="M319" s="596"/>
    </row>
    <row r="320" spans="1:256" s="92" customFormat="1" ht="18">
      <c r="A320" s="596"/>
      <c r="B320" s="596"/>
      <c r="C320" s="596"/>
      <c r="D320" s="596"/>
      <c r="E320" s="596"/>
      <c r="F320" s="596"/>
      <c r="G320" s="596"/>
      <c r="H320" s="596"/>
      <c r="I320" s="596"/>
      <c r="J320" s="596"/>
      <c r="K320" s="596"/>
      <c r="L320" s="596"/>
      <c r="M320" s="596"/>
    </row>
    <row r="321" spans="1:13" s="92" customFormat="1" ht="18">
      <c r="A321" s="596"/>
      <c r="B321" s="596"/>
      <c r="C321" s="596"/>
      <c r="D321" s="596"/>
      <c r="E321" s="596"/>
      <c r="F321" s="596"/>
      <c r="G321" s="596"/>
      <c r="H321" s="596"/>
      <c r="I321" s="596"/>
      <c r="J321" s="596"/>
      <c r="K321" s="596"/>
      <c r="L321" s="596"/>
      <c r="M321" s="596"/>
    </row>
    <row r="322" spans="1:13" s="92" customFormat="1" ht="18">
      <c r="A322" s="596"/>
      <c r="B322" s="596"/>
      <c r="C322" s="596"/>
      <c r="D322" s="596"/>
      <c r="E322" s="596"/>
      <c r="F322" s="596"/>
      <c r="G322" s="596"/>
      <c r="H322" s="596"/>
      <c r="I322" s="596"/>
      <c r="J322" s="596"/>
      <c r="K322" s="596"/>
      <c r="L322" s="596"/>
      <c r="M322" s="596"/>
    </row>
    <row r="323" spans="1:13" s="92" customFormat="1" ht="18">
      <c r="A323" s="596"/>
      <c r="B323" s="596"/>
      <c r="C323" s="596"/>
      <c r="D323" s="596"/>
      <c r="E323" s="596"/>
      <c r="F323" s="596"/>
      <c r="G323" s="596"/>
      <c r="H323" s="596"/>
      <c r="I323" s="596"/>
      <c r="J323" s="596"/>
      <c r="K323" s="596"/>
      <c r="L323" s="596"/>
      <c r="M323" s="596"/>
    </row>
    <row r="324" spans="1:13" s="92" customFormat="1" ht="18">
      <c r="A324" s="596"/>
      <c r="B324" s="596"/>
      <c r="C324" s="596"/>
      <c r="D324" s="596"/>
      <c r="E324" s="596"/>
      <c r="F324" s="596"/>
      <c r="G324" s="596"/>
      <c r="H324" s="596"/>
      <c r="I324" s="596"/>
      <c r="J324" s="596"/>
      <c r="K324" s="596"/>
      <c r="L324" s="596"/>
      <c r="M324" s="596"/>
    </row>
    <row r="325" spans="1:13" s="92" customFormat="1" ht="18">
      <c r="A325" s="596"/>
      <c r="B325" s="596"/>
      <c r="C325" s="596"/>
      <c r="D325" s="596"/>
      <c r="E325" s="596"/>
      <c r="F325" s="596"/>
      <c r="G325" s="596"/>
      <c r="H325" s="596"/>
      <c r="I325" s="596"/>
      <c r="J325" s="596"/>
      <c r="K325" s="596"/>
      <c r="L325" s="596"/>
      <c r="M325" s="596"/>
    </row>
    <row r="326" spans="1:13" s="92" customFormat="1" ht="18">
      <c r="A326" s="596"/>
      <c r="B326" s="596"/>
      <c r="C326" s="596"/>
      <c r="D326" s="596"/>
      <c r="E326" s="596"/>
      <c r="F326" s="596"/>
      <c r="G326" s="596"/>
      <c r="H326" s="596"/>
      <c r="I326" s="596"/>
      <c r="J326" s="596"/>
      <c r="K326" s="596"/>
      <c r="L326" s="596"/>
      <c r="M326" s="596"/>
    </row>
    <row r="327" spans="1:13" s="92" customFormat="1" ht="18">
      <c r="A327" s="596"/>
      <c r="B327" s="596"/>
      <c r="C327" s="596"/>
      <c r="D327" s="596"/>
      <c r="E327" s="596"/>
      <c r="F327" s="596"/>
      <c r="G327" s="596"/>
      <c r="H327" s="596"/>
      <c r="I327" s="596"/>
      <c r="J327" s="596"/>
      <c r="K327" s="596"/>
      <c r="L327" s="596"/>
      <c r="M327" s="596"/>
    </row>
    <row r="328" spans="1:13" s="92" customFormat="1" ht="18">
      <c r="A328" s="596"/>
      <c r="B328" s="596"/>
      <c r="C328" s="596"/>
      <c r="D328" s="596"/>
      <c r="E328" s="596"/>
      <c r="F328" s="596"/>
      <c r="G328" s="596"/>
      <c r="H328" s="596"/>
      <c r="I328" s="596"/>
      <c r="J328" s="596"/>
      <c r="K328" s="596"/>
      <c r="L328" s="596"/>
      <c r="M328" s="596"/>
    </row>
    <row r="329" spans="1:13" s="92" customFormat="1" ht="18">
      <c r="A329" s="596"/>
      <c r="B329" s="596"/>
      <c r="C329" s="596"/>
      <c r="D329" s="596"/>
      <c r="E329" s="596"/>
      <c r="F329" s="596"/>
      <c r="G329" s="596"/>
      <c r="H329" s="596"/>
      <c r="I329" s="596"/>
      <c r="J329" s="596"/>
      <c r="K329" s="596"/>
      <c r="L329" s="596"/>
      <c r="M329" s="596"/>
    </row>
    <row r="330" spans="1:13" s="92" customFormat="1" ht="18">
      <c r="A330" s="596"/>
      <c r="B330" s="596"/>
      <c r="C330" s="596"/>
      <c r="D330" s="596"/>
      <c r="E330" s="596"/>
      <c r="F330" s="596"/>
      <c r="G330" s="596"/>
      <c r="H330" s="596"/>
      <c r="I330" s="596"/>
      <c r="J330" s="596"/>
      <c r="K330" s="596"/>
      <c r="L330" s="596"/>
      <c r="M330" s="596"/>
    </row>
    <row r="331" spans="1:13" s="92" customFormat="1" ht="18">
      <c r="A331" s="596"/>
      <c r="B331" s="596"/>
      <c r="C331" s="596"/>
      <c r="D331" s="596"/>
      <c r="E331" s="596"/>
      <c r="F331" s="596"/>
      <c r="G331" s="596"/>
      <c r="H331" s="596"/>
      <c r="I331" s="596"/>
      <c r="J331" s="596"/>
      <c r="K331" s="596"/>
      <c r="L331" s="596"/>
      <c r="M331" s="596"/>
    </row>
    <row r="332" spans="1:13" s="92" customFormat="1" ht="18">
      <c r="A332" s="596"/>
      <c r="B332" s="596"/>
      <c r="C332" s="596"/>
      <c r="D332" s="596"/>
      <c r="E332" s="596"/>
      <c r="F332" s="596"/>
      <c r="G332" s="596"/>
      <c r="H332" s="596"/>
      <c r="I332" s="596"/>
      <c r="J332" s="596"/>
      <c r="K332" s="596"/>
      <c r="L332" s="596"/>
      <c r="M332" s="596"/>
    </row>
    <row r="333" spans="1:13" s="92" customFormat="1" ht="18">
      <c r="A333" s="596"/>
      <c r="B333" s="596"/>
      <c r="C333" s="596"/>
      <c r="D333" s="596"/>
      <c r="E333" s="596"/>
      <c r="F333" s="596"/>
      <c r="G333" s="596"/>
      <c r="H333" s="596"/>
      <c r="I333" s="596"/>
      <c r="J333" s="596"/>
      <c r="K333" s="596"/>
      <c r="L333" s="596"/>
      <c r="M333" s="596"/>
    </row>
    <row r="334" spans="1:13" s="92" customFormat="1" ht="18">
      <c r="A334" s="596"/>
      <c r="B334" s="596"/>
      <c r="C334" s="596"/>
      <c r="D334" s="596"/>
      <c r="E334" s="596"/>
      <c r="F334" s="596"/>
      <c r="G334" s="596"/>
      <c r="H334" s="596"/>
      <c r="I334" s="596"/>
      <c r="J334" s="596"/>
      <c r="K334" s="596"/>
      <c r="L334" s="596"/>
      <c r="M334" s="596"/>
    </row>
    <row r="335" spans="1:13" s="92" customFormat="1" ht="18">
      <c r="A335" s="596"/>
      <c r="B335" s="596"/>
      <c r="C335" s="596"/>
      <c r="D335" s="596"/>
      <c r="E335" s="596"/>
      <c r="F335" s="596"/>
      <c r="G335" s="596"/>
      <c r="H335" s="596"/>
      <c r="I335" s="596"/>
      <c r="J335" s="596"/>
      <c r="K335" s="596"/>
      <c r="L335" s="596"/>
      <c r="M335" s="596"/>
    </row>
    <row r="336" spans="1:13" s="92" customFormat="1" ht="18">
      <c r="A336" s="596"/>
      <c r="B336" s="596"/>
      <c r="C336" s="596"/>
      <c r="D336" s="596"/>
      <c r="E336" s="596"/>
      <c r="F336" s="596"/>
      <c r="G336" s="596"/>
      <c r="H336" s="596"/>
      <c r="I336" s="596"/>
      <c r="J336" s="596"/>
      <c r="K336" s="596"/>
      <c r="L336" s="596"/>
      <c r="M336" s="596"/>
    </row>
    <row r="337" spans="1:13" s="92" customFormat="1" ht="18">
      <c r="A337" s="596"/>
      <c r="B337" s="596"/>
      <c r="C337" s="596"/>
      <c r="D337" s="596"/>
      <c r="E337" s="596"/>
      <c r="F337" s="596"/>
      <c r="G337" s="596"/>
      <c r="H337" s="596"/>
      <c r="I337" s="596"/>
      <c r="J337" s="596"/>
      <c r="K337" s="596"/>
      <c r="L337" s="596"/>
      <c r="M337" s="596"/>
    </row>
    <row r="338" spans="1:13" s="92" customFormat="1" ht="18">
      <c r="A338" s="596"/>
      <c r="B338" s="596"/>
      <c r="C338" s="596"/>
      <c r="D338" s="596"/>
      <c r="E338" s="596"/>
      <c r="F338" s="596"/>
      <c r="G338" s="596"/>
      <c r="H338" s="596"/>
      <c r="I338" s="596"/>
      <c r="J338" s="596"/>
      <c r="K338" s="596"/>
      <c r="L338" s="596"/>
      <c r="M338" s="596"/>
    </row>
    <row r="339" spans="1:13" s="92" customFormat="1" ht="18">
      <c r="A339" s="596"/>
      <c r="B339" s="596"/>
      <c r="C339" s="596"/>
      <c r="D339" s="596"/>
      <c r="E339" s="596"/>
      <c r="F339" s="596"/>
      <c r="G339" s="596"/>
      <c r="H339" s="596"/>
      <c r="I339" s="596"/>
      <c r="J339" s="596"/>
      <c r="K339" s="596"/>
      <c r="L339" s="596"/>
      <c r="M339" s="596"/>
    </row>
    <row r="340" spans="1:13" s="92" customFormat="1" ht="18">
      <c r="A340" s="596"/>
      <c r="B340" s="596"/>
      <c r="C340" s="596"/>
      <c r="D340" s="596"/>
      <c r="E340" s="596"/>
      <c r="F340" s="596"/>
      <c r="G340" s="596"/>
      <c r="H340" s="596"/>
      <c r="I340" s="596"/>
      <c r="J340" s="596"/>
      <c r="K340" s="596"/>
      <c r="L340" s="596"/>
      <c r="M340" s="596"/>
    </row>
    <row r="341" spans="1:13" s="92" customFormat="1" ht="18">
      <c r="A341" s="596"/>
      <c r="B341" s="596"/>
      <c r="C341" s="596"/>
      <c r="D341" s="596"/>
      <c r="E341" s="596"/>
      <c r="F341" s="596"/>
      <c r="G341" s="596"/>
      <c r="H341" s="596"/>
      <c r="I341" s="596"/>
      <c r="J341" s="596"/>
      <c r="K341" s="596"/>
      <c r="L341" s="596"/>
      <c r="M341" s="596"/>
    </row>
    <row r="342" spans="1:13" s="92" customFormat="1" ht="18">
      <c r="A342" s="596"/>
      <c r="B342" s="596"/>
      <c r="C342" s="596"/>
      <c r="D342" s="596"/>
      <c r="E342" s="596"/>
      <c r="F342" s="596"/>
      <c r="G342" s="596"/>
      <c r="H342" s="596"/>
      <c r="I342" s="596"/>
      <c r="J342" s="596"/>
      <c r="K342" s="596"/>
      <c r="L342" s="596"/>
      <c r="M342" s="596"/>
    </row>
    <row r="343" spans="1:13" s="92" customFormat="1" ht="18">
      <c r="A343" s="596"/>
      <c r="B343" s="596"/>
      <c r="C343" s="596"/>
      <c r="D343" s="596"/>
      <c r="E343" s="596"/>
      <c r="F343" s="596"/>
      <c r="G343" s="596"/>
      <c r="H343" s="596"/>
      <c r="I343" s="596"/>
      <c r="J343" s="596"/>
      <c r="K343" s="596"/>
      <c r="L343" s="596"/>
      <c r="M343" s="596"/>
    </row>
    <row r="344" spans="1:13" s="92" customFormat="1" ht="18">
      <c r="A344" s="596"/>
      <c r="B344" s="596"/>
      <c r="C344" s="596"/>
      <c r="D344" s="596"/>
      <c r="E344" s="596"/>
      <c r="F344" s="596"/>
      <c r="G344" s="596"/>
      <c r="H344" s="596"/>
      <c r="I344" s="596"/>
      <c r="J344" s="596"/>
      <c r="K344" s="596"/>
      <c r="L344" s="596"/>
      <c r="M344" s="596"/>
    </row>
    <row r="345" spans="1:13" s="92" customFormat="1" ht="18">
      <c r="A345" s="596"/>
      <c r="B345" s="596"/>
      <c r="C345" s="596"/>
      <c r="D345" s="596"/>
      <c r="E345" s="596"/>
      <c r="F345" s="596"/>
      <c r="G345" s="596"/>
      <c r="H345" s="596"/>
      <c r="I345" s="596"/>
      <c r="J345" s="596"/>
      <c r="K345" s="596"/>
      <c r="L345" s="596"/>
      <c r="M345" s="596"/>
    </row>
    <row r="346" spans="1:13" s="92" customFormat="1" ht="18">
      <c r="A346" s="596"/>
      <c r="B346" s="596"/>
      <c r="C346" s="596"/>
      <c r="D346" s="596"/>
      <c r="E346" s="596"/>
      <c r="F346" s="596"/>
      <c r="G346" s="596"/>
      <c r="H346" s="596"/>
      <c r="I346" s="596"/>
      <c r="J346" s="596"/>
      <c r="K346" s="596"/>
      <c r="L346" s="596"/>
      <c r="M346" s="596"/>
    </row>
    <row r="347" spans="1:13" s="92" customFormat="1" ht="18">
      <c r="A347" s="596"/>
      <c r="B347" s="596"/>
      <c r="C347" s="596"/>
      <c r="D347" s="596"/>
      <c r="E347" s="596"/>
      <c r="F347" s="596"/>
      <c r="G347" s="596"/>
      <c r="H347" s="596"/>
      <c r="I347" s="596"/>
      <c r="J347" s="596"/>
      <c r="K347" s="596"/>
      <c r="L347" s="596"/>
      <c r="M347" s="596"/>
    </row>
    <row r="348" spans="1:13" s="92" customFormat="1" ht="18">
      <c r="A348" s="596"/>
      <c r="B348" s="596"/>
      <c r="C348" s="596"/>
      <c r="D348" s="596"/>
      <c r="E348" s="596"/>
      <c r="F348" s="596"/>
      <c r="G348" s="596"/>
      <c r="H348" s="596"/>
      <c r="I348" s="596"/>
      <c r="J348" s="596"/>
      <c r="K348" s="596"/>
      <c r="L348" s="596"/>
      <c r="M348" s="596"/>
    </row>
    <row r="349" spans="1:13" s="92" customFormat="1" ht="18">
      <c r="A349" s="596"/>
      <c r="B349" s="596"/>
      <c r="C349" s="596"/>
      <c r="D349" s="596"/>
      <c r="E349" s="596"/>
      <c r="F349" s="596"/>
      <c r="G349" s="596"/>
      <c r="H349" s="596"/>
      <c r="I349" s="596"/>
      <c r="J349" s="596"/>
      <c r="K349" s="596"/>
      <c r="L349" s="596"/>
      <c r="M349" s="596"/>
    </row>
    <row r="350" spans="1:13" s="92" customFormat="1" ht="18">
      <c r="A350" s="596"/>
      <c r="B350" s="596"/>
      <c r="C350" s="596"/>
      <c r="D350" s="596"/>
      <c r="E350" s="596"/>
      <c r="F350" s="596"/>
      <c r="G350" s="596"/>
      <c r="H350" s="596"/>
      <c r="I350" s="596"/>
      <c r="J350" s="596"/>
      <c r="K350" s="596"/>
      <c r="L350" s="596"/>
      <c r="M350" s="596"/>
    </row>
    <row r="351" spans="1:13" s="92" customFormat="1" ht="18">
      <c r="A351" s="596"/>
      <c r="B351" s="596"/>
      <c r="C351" s="596"/>
      <c r="D351" s="596"/>
      <c r="E351" s="596"/>
      <c r="F351" s="596"/>
      <c r="G351" s="596"/>
      <c r="H351" s="596"/>
      <c r="I351" s="596"/>
      <c r="J351" s="596"/>
      <c r="K351" s="596"/>
      <c r="L351" s="596"/>
      <c r="M351" s="596"/>
    </row>
    <row r="352" spans="1:13" s="92" customFormat="1" ht="18">
      <c r="A352" s="596"/>
      <c r="B352" s="596"/>
      <c r="C352" s="596"/>
      <c r="D352" s="596"/>
      <c r="E352" s="596"/>
      <c r="F352" s="596"/>
      <c r="G352" s="596"/>
      <c r="H352" s="596"/>
      <c r="I352" s="596"/>
      <c r="J352" s="596"/>
      <c r="K352" s="596"/>
      <c r="L352" s="596"/>
      <c r="M352" s="596"/>
    </row>
    <row r="353" spans="1:13" s="92" customFormat="1" ht="18">
      <c r="A353" s="596"/>
      <c r="B353" s="596"/>
      <c r="C353" s="596"/>
      <c r="D353" s="596"/>
      <c r="E353" s="596"/>
      <c r="F353" s="596"/>
      <c r="G353" s="596"/>
      <c r="H353" s="596"/>
      <c r="I353" s="596"/>
      <c r="J353" s="596"/>
      <c r="K353" s="596"/>
      <c r="L353" s="596"/>
      <c r="M353" s="596"/>
    </row>
    <row r="354" spans="1:13" s="92" customFormat="1" ht="18">
      <c r="A354" s="596"/>
      <c r="B354" s="596"/>
      <c r="C354" s="596"/>
      <c r="D354" s="596"/>
      <c r="E354" s="596"/>
      <c r="F354" s="596"/>
      <c r="G354" s="596"/>
      <c r="H354" s="596"/>
      <c r="I354" s="596"/>
      <c r="J354" s="596"/>
      <c r="K354" s="596"/>
      <c r="L354" s="596"/>
      <c r="M354" s="596"/>
    </row>
    <row r="355" spans="1:13" s="92" customFormat="1" ht="18">
      <c r="A355" s="596"/>
      <c r="B355" s="596"/>
      <c r="C355" s="596"/>
      <c r="D355" s="596"/>
      <c r="E355" s="596"/>
      <c r="F355" s="596"/>
      <c r="G355" s="596"/>
      <c r="H355" s="596"/>
      <c r="I355" s="596"/>
      <c r="J355" s="596"/>
      <c r="K355" s="596"/>
      <c r="L355" s="596"/>
      <c r="M355" s="596"/>
    </row>
    <row r="356" spans="1:13" s="92" customFormat="1" ht="18">
      <c r="A356" s="596"/>
      <c r="B356" s="596"/>
      <c r="C356" s="596"/>
      <c r="D356" s="596"/>
      <c r="E356" s="596"/>
      <c r="F356" s="596"/>
      <c r="G356" s="596"/>
      <c r="H356" s="596"/>
      <c r="I356" s="596"/>
      <c r="J356" s="596"/>
      <c r="K356" s="596"/>
      <c r="L356" s="596"/>
      <c r="M356" s="596"/>
    </row>
    <row r="357" spans="1:13" s="92" customFormat="1" ht="18">
      <c r="A357" s="596"/>
      <c r="B357" s="596"/>
      <c r="C357" s="596"/>
      <c r="D357" s="596"/>
      <c r="E357" s="596"/>
      <c r="F357" s="596"/>
      <c r="G357" s="596"/>
      <c r="H357" s="596"/>
      <c r="I357" s="596"/>
      <c r="J357" s="596"/>
      <c r="K357" s="596"/>
      <c r="L357" s="596"/>
      <c r="M357" s="596"/>
    </row>
    <row r="358" spans="1:13" s="92" customFormat="1" ht="18">
      <c r="A358" s="596"/>
      <c r="B358" s="596"/>
      <c r="C358" s="596"/>
      <c r="D358" s="596"/>
      <c r="E358" s="596"/>
      <c r="F358" s="596"/>
      <c r="G358" s="596"/>
      <c r="H358" s="596"/>
      <c r="I358" s="596"/>
      <c r="J358" s="596"/>
      <c r="K358" s="596"/>
      <c r="L358" s="596"/>
      <c r="M358" s="596"/>
    </row>
    <row r="359" spans="1:13" s="92" customFormat="1" ht="18">
      <c r="A359" s="596"/>
      <c r="B359" s="596"/>
      <c r="C359" s="596"/>
      <c r="D359" s="596"/>
      <c r="E359" s="596"/>
      <c r="F359" s="596"/>
      <c r="G359" s="596"/>
      <c r="H359" s="596"/>
      <c r="I359" s="596"/>
      <c r="J359" s="596"/>
      <c r="K359" s="596"/>
      <c r="L359" s="596"/>
      <c r="M359" s="596"/>
    </row>
    <row r="360" spans="1:13" s="92" customFormat="1" ht="18">
      <c r="A360" s="596"/>
      <c r="B360" s="596"/>
      <c r="C360" s="596"/>
      <c r="D360" s="596"/>
      <c r="E360" s="596"/>
      <c r="F360" s="596"/>
      <c r="G360" s="596"/>
      <c r="H360" s="596"/>
      <c r="I360" s="596"/>
      <c r="J360" s="596"/>
      <c r="K360" s="596"/>
      <c r="L360" s="596"/>
      <c r="M360" s="596"/>
    </row>
    <row r="361" spans="1:13" s="92" customFormat="1" ht="18">
      <c r="A361" s="596"/>
      <c r="B361" s="596"/>
      <c r="C361" s="596"/>
      <c r="D361" s="596"/>
      <c r="E361" s="596"/>
      <c r="F361" s="596"/>
      <c r="G361" s="596"/>
      <c r="H361" s="596"/>
      <c r="I361" s="596"/>
      <c r="J361" s="596"/>
      <c r="K361" s="596"/>
      <c r="L361" s="596"/>
      <c r="M361" s="596"/>
    </row>
    <row r="362" spans="1:13" s="92" customFormat="1" ht="18">
      <c r="A362" s="596"/>
      <c r="B362" s="596"/>
      <c r="C362" s="596"/>
      <c r="D362" s="596"/>
      <c r="E362" s="596"/>
      <c r="F362" s="596"/>
      <c r="G362" s="596"/>
      <c r="H362" s="596"/>
      <c r="I362" s="596"/>
      <c r="J362" s="596"/>
      <c r="K362" s="596"/>
      <c r="L362" s="596"/>
      <c r="M362" s="596"/>
    </row>
    <row r="363" spans="1:13" s="92" customFormat="1" ht="18">
      <c r="A363" s="596"/>
      <c r="B363" s="596"/>
      <c r="C363" s="596"/>
      <c r="D363" s="596"/>
      <c r="E363" s="596"/>
      <c r="F363" s="596"/>
      <c r="G363" s="596"/>
      <c r="H363" s="596"/>
      <c r="I363" s="596"/>
      <c r="J363" s="596"/>
      <c r="K363" s="596"/>
      <c r="L363" s="596"/>
      <c r="M363" s="596"/>
    </row>
    <row r="364" spans="1:13" s="92" customFormat="1" ht="18">
      <c r="A364" s="596"/>
      <c r="B364" s="596"/>
      <c r="C364" s="596"/>
      <c r="D364" s="596"/>
      <c r="E364" s="596"/>
      <c r="F364" s="596"/>
      <c r="G364" s="596"/>
      <c r="H364" s="596"/>
      <c r="I364" s="596"/>
      <c r="J364" s="596"/>
      <c r="K364" s="596"/>
      <c r="L364" s="596"/>
      <c r="M364" s="596"/>
    </row>
    <row r="365" spans="1:13" s="92" customFormat="1" ht="18">
      <c r="A365" s="596"/>
      <c r="B365" s="596"/>
      <c r="C365" s="596"/>
      <c r="D365" s="596"/>
      <c r="E365" s="596"/>
      <c r="F365" s="596"/>
      <c r="G365" s="596"/>
      <c r="H365" s="596"/>
      <c r="I365" s="596"/>
      <c r="J365" s="596"/>
      <c r="K365" s="596"/>
      <c r="L365" s="596"/>
      <c r="M365" s="596"/>
    </row>
    <row r="366" spans="1:13" s="92" customFormat="1" ht="18">
      <c r="A366" s="596"/>
      <c r="B366" s="596"/>
      <c r="C366" s="596"/>
      <c r="D366" s="596"/>
      <c r="E366" s="596"/>
      <c r="F366" s="596"/>
      <c r="G366" s="596"/>
      <c r="H366" s="596"/>
      <c r="I366" s="596"/>
      <c r="J366" s="596"/>
      <c r="K366" s="596"/>
      <c r="L366" s="596"/>
      <c r="M366" s="596"/>
    </row>
    <row r="367" spans="1:13" s="92" customFormat="1" ht="18">
      <c r="A367" s="596"/>
      <c r="B367" s="596"/>
      <c r="C367" s="596"/>
      <c r="D367" s="596"/>
      <c r="E367" s="596"/>
      <c r="F367" s="596"/>
      <c r="G367" s="596"/>
      <c r="H367" s="596"/>
      <c r="I367" s="596"/>
      <c r="J367" s="596"/>
      <c r="K367" s="596"/>
      <c r="L367" s="596"/>
      <c r="M367" s="596"/>
    </row>
    <row r="368" spans="1:13" s="92" customFormat="1" ht="18">
      <c r="A368" s="596"/>
      <c r="B368" s="596"/>
      <c r="C368" s="596"/>
      <c r="D368" s="596"/>
      <c r="E368" s="596"/>
      <c r="F368" s="596"/>
      <c r="G368" s="596"/>
      <c r="H368" s="596"/>
      <c r="I368" s="596"/>
      <c r="J368" s="596"/>
      <c r="K368" s="596"/>
      <c r="L368" s="596"/>
      <c r="M368" s="596"/>
    </row>
    <row r="369" spans="1:13" s="92" customFormat="1" ht="18">
      <c r="A369" s="596"/>
      <c r="B369" s="596"/>
      <c r="C369" s="596"/>
      <c r="D369" s="596"/>
      <c r="E369" s="596"/>
      <c r="F369" s="596"/>
      <c r="G369" s="596"/>
      <c r="H369" s="596"/>
      <c r="I369" s="596"/>
      <c r="J369" s="596"/>
      <c r="K369" s="596"/>
      <c r="L369" s="596"/>
      <c r="M369" s="596"/>
    </row>
    <row r="370" spans="1:13" s="92" customFormat="1" ht="18">
      <c r="A370" s="596"/>
      <c r="B370" s="596"/>
      <c r="C370" s="596"/>
      <c r="D370" s="596"/>
      <c r="E370" s="596"/>
      <c r="F370" s="596"/>
      <c r="G370" s="596"/>
      <c r="H370" s="596"/>
      <c r="I370" s="596"/>
      <c r="J370" s="596"/>
      <c r="K370" s="596"/>
      <c r="L370" s="596"/>
      <c r="M370" s="596"/>
    </row>
    <row r="371" spans="1:13" s="92" customFormat="1" ht="18">
      <c r="A371" s="596"/>
      <c r="B371" s="596"/>
      <c r="C371" s="596"/>
      <c r="D371" s="596"/>
      <c r="E371" s="596"/>
      <c r="F371" s="596"/>
      <c r="G371" s="596"/>
      <c r="H371" s="596"/>
      <c r="I371" s="596"/>
      <c r="J371" s="596"/>
      <c r="K371" s="596"/>
      <c r="L371" s="596"/>
      <c r="M371" s="596"/>
    </row>
    <row r="372" spans="1:13" s="92" customFormat="1" ht="18">
      <c r="A372" s="596"/>
      <c r="B372" s="596"/>
      <c r="C372" s="596"/>
      <c r="D372" s="596"/>
      <c r="E372" s="596"/>
      <c r="F372" s="596"/>
      <c r="G372" s="596"/>
      <c r="H372" s="596"/>
      <c r="I372" s="596"/>
      <c r="J372" s="596"/>
      <c r="K372" s="596"/>
      <c r="L372" s="596"/>
      <c r="M372" s="596"/>
    </row>
    <row r="373" spans="1:13" s="92" customFormat="1" ht="18">
      <c r="A373" s="596"/>
      <c r="B373" s="596"/>
      <c r="C373" s="596"/>
      <c r="D373" s="596"/>
      <c r="E373" s="596"/>
      <c r="F373" s="596"/>
      <c r="G373" s="596"/>
      <c r="H373" s="596"/>
      <c r="I373" s="596"/>
      <c r="J373" s="596"/>
      <c r="K373" s="596"/>
      <c r="L373" s="596"/>
      <c r="M373" s="596"/>
    </row>
    <row r="374" spans="1:13" s="92" customFormat="1" ht="17.399999999999999"/>
    <row r="375" spans="1:13" s="92" customFormat="1" ht="17.399999999999999"/>
    <row r="376" spans="1:13" s="92" customFormat="1" ht="17.399999999999999"/>
    <row r="377" spans="1:13" s="92" customFormat="1" ht="17.399999999999999"/>
    <row r="378" spans="1:13" s="92" customFormat="1" ht="17.399999999999999"/>
    <row r="379" spans="1:13" s="92" customFormat="1" ht="17.399999999999999"/>
    <row r="380" spans="1:13" s="92" customFormat="1" ht="17.399999999999999"/>
    <row r="381" spans="1:13" s="92" customFormat="1" ht="17.399999999999999"/>
    <row r="382" spans="1:13" s="92" customFormat="1" ht="17.399999999999999"/>
    <row r="383" spans="1:13" s="92" customFormat="1" ht="17.399999999999999"/>
    <row r="384" spans="1:13" s="92" customFormat="1" ht="17.399999999999999"/>
    <row r="385" s="92" customFormat="1" ht="17.399999999999999"/>
    <row r="386" s="92" customFormat="1" ht="17.399999999999999"/>
    <row r="387" s="92" customFormat="1" ht="17.399999999999999"/>
    <row r="388" s="92" customFormat="1" ht="17.399999999999999"/>
    <row r="389" s="92" customFormat="1" ht="17.399999999999999"/>
    <row r="390" s="92" customFormat="1" ht="17.399999999999999"/>
    <row r="391" s="92" customFormat="1" ht="17.399999999999999"/>
    <row r="392" s="92" customFormat="1" ht="17.399999999999999"/>
    <row r="393" s="92" customFormat="1" ht="17.399999999999999"/>
    <row r="394" s="92" customFormat="1" ht="17.399999999999999"/>
    <row r="395" s="92" customFormat="1" ht="17.399999999999999"/>
    <row r="396" s="92" customFormat="1" ht="17.399999999999999"/>
    <row r="397" s="92" customFormat="1" ht="17.399999999999999"/>
    <row r="398" s="92" customFormat="1" ht="17.399999999999999"/>
    <row r="399" s="92" customFormat="1" ht="17.399999999999999"/>
    <row r="400" s="92" customFormat="1" ht="17.399999999999999"/>
    <row r="401" s="92" customFormat="1" ht="17.399999999999999"/>
    <row r="402" s="92" customFormat="1" ht="17.399999999999999"/>
    <row r="403" s="92" customFormat="1" ht="17.399999999999999"/>
    <row r="404" s="92" customFormat="1" ht="17.399999999999999"/>
    <row r="405" s="92" customFormat="1" ht="17.399999999999999"/>
    <row r="406" s="92" customFormat="1" ht="17.399999999999999"/>
    <row r="407" s="92" customFormat="1" ht="17.399999999999999"/>
    <row r="408" s="92" customFormat="1" ht="17.399999999999999"/>
    <row r="409" s="92" customFormat="1" ht="17.399999999999999"/>
    <row r="410" s="92" customFormat="1" ht="17.399999999999999"/>
    <row r="411" s="92" customFormat="1" ht="17.399999999999999"/>
    <row r="412" s="92" customFormat="1" ht="17.399999999999999"/>
    <row r="413" s="92" customFormat="1" ht="17.399999999999999"/>
    <row r="414" s="92" customFormat="1" ht="17.399999999999999"/>
    <row r="415" s="92" customFormat="1" ht="17.399999999999999"/>
    <row r="416" s="92" customFormat="1" ht="17.399999999999999"/>
    <row r="417" spans="3:17" s="92" customFormat="1" ht="17.399999999999999"/>
    <row r="418" spans="3:17" s="92" customFormat="1" ht="17.399999999999999"/>
    <row r="419" spans="3:17" s="92" customFormat="1" ht="17.399999999999999"/>
    <row r="420" spans="3:17" s="92" customFormat="1" ht="17.399999999999999"/>
    <row r="421" spans="3:17" s="92" customFormat="1" ht="17.399999999999999"/>
    <row r="422" spans="3:17" s="92" customFormat="1" ht="17.399999999999999"/>
    <row r="423" spans="3:17" s="92" customFormat="1" ht="17.399999999999999"/>
    <row r="424" spans="3:17" s="92" customFormat="1" ht="17.399999999999999"/>
    <row r="425" spans="3:17" s="92" customFormat="1" ht="17.399999999999999"/>
    <row r="426" spans="3:17" s="92" customFormat="1" ht="17.399999999999999"/>
    <row r="427" spans="3:17" s="92" customFormat="1" ht="17.399999999999999"/>
    <row r="428" spans="3:17" s="92" customFormat="1" ht="17.399999999999999"/>
    <row r="429" spans="3:17" s="92" customFormat="1" ht="17.399999999999999"/>
    <row r="430" spans="3:17" s="92" customFormat="1" ht="17.399999999999999"/>
    <row r="431" spans="3:17">
      <c r="C431" s="64"/>
      <c r="D431" s="64"/>
      <c r="E431" s="64"/>
      <c r="F431" s="64"/>
      <c r="G431" s="64"/>
      <c r="H431" s="64"/>
      <c r="I431" s="64"/>
      <c r="J431" s="64"/>
      <c r="K431" s="64"/>
      <c r="L431" s="64"/>
      <c r="M431" s="64"/>
      <c r="N431" s="64"/>
      <c r="O431" s="64"/>
      <c r="P431" s="64"/>
      <c r="Q431" s="64"/>
    </row>
    <row r="432" spans="3:17">
      <c r="C432" s="64"/>
      <c r="D432" s="64"/>
      <c r="E432" s="64"/>
      <c r="F432" s="64"/>
      <c r="G432" s="64"/>
      <c r="H432" s="64"/>
      <c r="I432" s="64"/>
      <c r="J432" s="64"/>
      <c r="K432" s="64"/>
      <c r="L432" s="64"/>
      <c r="M432" s="64"/>
      <c r="N432" s="64"/>
      <c r="O432" s="64"/>
      <c r="P432" s="64"/>
      <c r="Q432" s="64"/>
    </row>
    <row r="433" spans="3:17">
      <c r="C433" s="64"/>
      <c r="D433" s="64"/>
      <c r="E433" s="64"/>
      <c r="F433" s="64"/>
      <c r="G433" s="64"/>
      <c r="H433" s="64"/>
      <c r="I433" s="64"/>
      <c r="J433" s="64"/>
      <c r="K433" s="64"/>
      <c r="L433" s="64"/>
      <c r="M433" s="64"/>
      <c r="N433" s="64"/>
      <c r="O433" s="64"/>
      <c r="P433" s="64"/>
      <c r="Q433" s="64"/>
    </row>
    <row r="434" spans="3:17">
      <c r="C434" s="64"/>
      <c r="D434" s="64"/>
      <c r="E434" s="64"/>
      <c r="F434" s="64"/>
      <c r="G434" s="64"/>
      <c r="H434" s="64"/>
      <c r="I434" s="64"/>
      <c r="J434" s="64"/>
      <c r="K434" s="64"/>
      <c r="L434" s="64"/>
      <c r="M434" s="64"/>
      <c r="N434" s="64"/>
      <c r="O434" s="64"/>
      <c r="P434" s="64"/>
      <c r="Q434" s="64"/>
    </row>
    <row r="435" spans="3:17">
      <c r="C435" s="64"/>
      <c r="D435" s="64"/>
      <c r="E435" s="64"/>
      <c r="F435" s="64"/>
      <c r="G435" s="64"/>
      <c r="H435" s="64"/>
      <c r="I435" s="64"/>
      <c r="J435" s="64"/>
      <c r="K435" s="64"/>
      <c r="L435" s="64"/>
      <c r="M435" s="64"/>
      <c r="N435" s="64"/>
      <c r="O435" s="64"/>
      <c r="P435" s="64"/>
      <c r="Q435" s="64"/>
    </row>
    <row r="436" spans="3:17">
      <c r="C436" s="64"/>
      <c r="D436" s="64"/>
      <c r="E436" s="64"/>
      <c r="F436" s="64"/>
      <c r="G436" s="64"/>
      <c r="H436" s="64"/>
      <c r="I436" s="64"/>
      <c r="J436" s="64"/>
      <c r="K436" s="64"/>
      <c r="L436" s="64"/>
      <c r="M436" s="64"/>
      <c r="N436" s="64"/>
      <c r="O436" s="64"/>
      <c r="P436" s="64"/>
      <c r="Q436" s="64"/>
    </row>
    <row r="437" spans="3:17">
      <c r="C437" s="64"/>
      <c r="D437" s="64"/>
      <c r="E437" s="64"/>
      <c r="F437" s="64"/>
      <c r="G437" s="64"/>
      <c r="H437" s="64"/>
      <c r="I437" s="64"/>
      <c r="J437" s="64"/>
      <c r="K437" s="64"/>
      <c r="L437" s="64"/>
      <c r="M437" s="64"/>
      <c r="N437" s="64"/>
      <c r="O437" s="64"/>
      <c r="P437" s="64"/>
      <c r="Q437" s="64"/>
    </row>
    <row r="438" spans="3:17">
      <c r="C438" s="64"/>
      <c r="D438" s="64"/>
      <c r="E438" s="64"/>
      <c r="F438" s="64"/>
      <c r="G438" s="64"/>
      <c r="H438" s="64"/>
      <c r="I438" s="64"/>
      <c r="J438" s="64"/>
      <c r="K438" s="64"/>
      <c r="L438" s="64"/>
      <c r="M438" s="64"/>
      <c r="N438" s="64"/>
      <c r="O438" s="64"/>
      <c r="P438" s="64"/>
      <c r="Q438" s="64"/>
    </row>
    <row r="439" spans="3:17">
      <c r="C439" s="64"/>
      <c r="D439" s="64"/>
      <c r="E439" s="64"/>
      <c r="F439" s="64"/>
      <c r="G439" s="64"/>
      <c r="H439" s="64"/>
      <c r="I439" s="64"/>
      <c r="J439" s="64"/>
      <c r="K439" s="64"/>
      <c r="L439" s="64"/>
      <c r="M439" s="64"/>
      <c r="N439" s="64"/>
      <c r="O439" s="64"/>
      <c r="P439" s="64"/>
      <c r="Q439" s="64"/>
    </row>
    <row r="440" spans="3:17">
      <c r="C440" s="64"/>
      <c r="D440" s="64"/>
      <c r="E440" s="64"/>
      <c r="F440" s="64"/>
      <c r="G440" s="64"/>
      <c r="H440" s="64"/>
      <c r="I440" s="64"/>
      <c r="J440" s="64"/>
      <c r="K440" s="64"/>
      <c r="L440" s="64"/>
      <c r="M440" s="64"/>
      <c r="N440" s="64"/>
      <c r="O440" s="64"/>
      <c r="P440" s="64"/>
      <c r="Q440" s="64"/>
    </row>
    <row r="441" spans="3:17">
      <c r="C441" s="64"/>
      <c r="D441" s="64"/>
      <c r="E441" s="64"/>
      <c r="F441" s="64"/>
      <c r="G441" s="64"/>
      <c r="H441" s="64"/>
      <c r="I441" s="64"/>
      <c r="J441" s="64"/>
      <c r="K441" s="64"/>
      <c r="L441" s="64"/>
      <c r="M441" s="64"/>
      <c r="N441" s="64"/>
      <c r="O441" s="64"/>
      <c r="P441" s="64"/>
      <c r="Q441" s="64"/>
    </row>
    <row r="442" spans="3:17">
      <c r="C442" s="64"/>
      <c r="D442" s="64"/>
      <c r="E442" s="64"/>
      <c r="F442" s="64"/>
      <c r="G442" s="64"/>
      <c r="H442" s="64"/>
      <c r="I442" s="64"/>
      <c r="J442" s="64"/>
      <c r="K442" s="64"/>
      <c r="L442" s="64"/>
      <c r="M442" s="64"/>
      <c r="N442" s="64"/>
      <c r="O442" s="64"/>
      <c r="P442" s="64"/>
      <c r="Q442" s="64"/>
    </row>
    <row r="443" spans="3:17">
      <c r="C443" s="64"/>
      <c r="D443" s="64"/>
      <c r="E443" s="64"/>
      <c r="F443" s="64"/>
      <c r="G443" s="64"/>
      <c r="H443" s="64"/>
      <c r="I443" s="64"/>
      <c r="J443" s="64"/>
      <c r="K443" s="64"/>
      <c r="L443" s="64"/>
      <c r="M443" s="64"/>
      <c r="N443" s="64"/>
      <c r="O443" s="64"/>
      <c r="P443" s="64"/>
      <c r="Q443" s="64"/>
    </row>
    <row r="444" spans="3:17">
      <c r="C444" s="64"/>
      <c r="D444" s="64"/>
      <c r="E444" s="64"/>
      <c r="F444" s="64"/>
      <c r="G444" s="64"/>
      <c r="H444" s="64"/>
      <c r="I444" s="64"/>
      <c r="J444" s="64"/>
      <c r="K444" s="64"/>
      <c r="L444" s="64"/>
      <c r="M444" s="64"/>
      <c r="N444" s="64"/>
      <c r="O444" s="64"/>
      <c r="P444" s="64"/>
      <c r="Q444" s="64"/>
    </row>
    <row r="445" spans="3:17">
      <c r="C445" s="64"/>
      <c r="D445" s="64"/>
      <c r="E445" s="64"/>
      <c r="F445" s="64"/>
      <c r="G445" s="64"/>
      <c r="H445" s="64"/>
      <c r="I445" s="64"/>
      <c r="J445" s="64"/>
      <c r="K445" s="64"/>
      <c r="L445" s="64"/>
      <c r="M445" s="64"/>
      <c r="N445" s="64"/>
      <c r="O445" s="64"/>
      <c r="P445" s="64"/>
      <c r="Q445" s="64"/>
    </row>
    <row r="446" spans="3:17">
      <c r="C446" s="64"/>
      <c r="D446" s="64"/>
      <c r="E446" s="64"/>
      <c r="F446" s="64"/>
      <c r="G446" s="64"/>
      <c r="H446" s="64"/>
      <c r="I446" s="64"/>
      <c r="J446" s="64"/>
      <c r="K446" s="64"/>
      <c r="L446" s="64"/>
      <c r="M446" s="64"/>
      <c r="N446" s="64"/>
      <c r="O446" s="64"/>
      <c r="P446" s="64"/>
      <c r="Q446" s="64"/>
    </row>
    <row r="447" spans="3:17">
      <c r="C447" s="64"/>
      <c r="D447" s="64"/>
      <c r="E447" s="64"/>
      <c r="F447" s="64"/>
      <c r="G447" s="64"/>
      <c r="H447" s="64"/>
      <c r="I447" s="64"/>
      <c r="J447" s="64"/>
      <c r="K447" s="64"/>
      <c r="L447" s="64"/>
      <c r="M447" s="64"/>
      <c r="N447" s="64"/>
      <c r="O447" s="64"/>
      <c r="P447" s="64"/>
      <c r="Q447" s="64"/>
    </row>
    <row r="448" spans="3:17">
      <c r="C448" s="64"/>
      <c r="D448" s="64"/>
      <c r="E448" s="64"/>
      <c r="F448" s="64"/>
      <c r="G448" s="64"/>
      <c r="H448" s="64"/>
      <c r="I448" s="64"/>
      <c r="J448" s="64"/>
      <c r="K448" s="64"/>
      <c r="L448" s="64"/>
      <c r="M448" s="64"/>
      <c r="N448" s="64"/>
      <c r="O448" s="64"/>
      <c r="P448" s="64"/>
      <c r="Q448" s="64"/>
    </row>
    <row r="449" spans="3:17">
      <c r="C449" s="64"/>
      <c r="D449" s="64"/>
      <c r="E449" s="64"/>
      <c r="F449" s="64"/>
      <c r="G449" s="64"/>
      <c r="H449" s="64"/>
      <c r="I449" s="64"/>
      <c r="J449" s="64"/>
      <c r="K449" s="64"/>
      <c r="L449" s="64"/>
      <c r="M449" s="64"/>
      <c r="N449" s="64"/>
      <c r="O449" s="64"/>
      <c r="P449" s="64"/>
      <c r="Q449" s="64"/>
    </row>
    <row r="450" spans="3:17">
      <c r="C450" s="64"/>
      <c r="D450" s="64"/>
      <c r="E450" s="64"/>
      <c r="F450" s="64"/>
      <c r="G450" s="64"/>
      <c r="H450" s="64"/>
      <c r="I450" s="64"/>
      <c r="J450" s="64"/>
      <c r="K450" s="64"/>
      <c r="L450" s="64"/>
      <c r="M450" s="64"/>
      <c r="N450" s="64"/>
      <c r="O450" s="64"/>
      <c r="P450" s="64"/>
      <c r="Q450" s="64"/>
    </row>
    <row r="451" spans="3:17">
      <c r="C451" s="64"/>
      <c r="D451" s="64"/>
      <c r="E451" s="64"/>
      <c r="F451" s="64"/>
      <c r="G451" s="64"/>
      <c r="H451" s="64"/>
      <c r="I451" s="64"/>
      <c r="J451" s="64"/>
      <c r="K451" s="64"/>
      <c r="L451" s="64"/>
      <c r="M451" s="64"/>
      <c r="N451" s="64"/>
      <c r="O451" s="64"/>
      <c r="P451" s="64"/>
      <c r="Q451" s="64"/>
    </row>
    <row r="452" spans="3:17">
      <c r="C452" s="64"/>
      <c r="D452" s="64"/>
      <c r="E452" s="64"/>
      <c r="F452" s="64"/>
      <c r="G452" s="64"/>
      <c r="H452" s="64"/>
      <c r="I452" s="64"/>
      <c r="J452" s="64"/>
      <c r="K452" s="64"/>
      <c r="L452" s="64"/>
      <c r="M452" s="64"/>
      <c r="N452" s="64"/>
      <c r="O452" s="64"/>
      <c r="P452" s="64"/>
      <c r="Q452" s="64"/>
    </row>
    <row r="453" spans="3:17">
      <c r="C453" s="64"/>
      <c r="D453" s="64"/>
      <c r="E453" s="64"/>
      <c r="F453" s="64"/>
      <c r="G453" s="64"/>
      <c r="H453" s="64"/>
      <c r="I453" s="64"/>
      <c r="J453" s="64"/>
      <c r="K453" s="64"/>
      <c r="L453" s="64"/>
      <c r="M453" s="64"/>
      <c r="N453" s="64"/>
      <c r="O453" s="64"/>
      <c r="P453" s="64"/>
      <c r="Q453" s="64"/>
    </row>
    <row r="454" spans="3:17">
      <c r="C454" s="64"/>
      <c r="D454" s="64"/>
      <c r="E454" s="64"/>
      <c r="F454" s="64"/>
      <c r="G454" s="64"/>
      <c r="H454" s="64"/>
      <c r="I454" s="64"/>
      <c r="J454" s="64"/>
      <c r="K454" s="64"/>
      <c r="L454" s="64"/>
      <c r="M454" s="64"/>
      <c r="N454" s="64"/>
      <c r="O454" s="64"/>
      <c r="P454" s="64"/>
      <c r="Q454" s="64"/>
    </row>
    <row r="455" spans="3:17">
      <c r="C455" s="64"/>
      <c r="D455" s="64"/>
      <c r="E455" s="64"/>
      <c r="F455" s="64"/>
      <c r="G455" s="64"/>
      <c r="H455" s="64"/>
      <c r="I455" s="64"/>
      <c r="J455" s="64"/>
      <c r="K455" s="64"/>
      <c r="L455" s="64"/>
      <c r="M455" s="64"/>
      <c r="N455" s="64"/>
      <c r="O455" s="64"/>
      <c r="P455" s="64"/>
      <c r="Q455" s="64"/>
    </row>
    <row r="456" spans="3:17">
      <c r="C456" s="64"/>
      <c r="D456" s="64"/>
      <c r="E456" s="64"/>
      <c r="F456" s="64"/>
      <c r="G456" s="64"/>
      <c r="H456" s="64"/>
      <c r="I456" s="64"/>
      <c r="J456" s="64"/>
      <c r="K456" s="64"/>
      <c r="L456" s="64"/>
      <c r="M456" s="64"/>
      <c r="N456" s="64"/>
      <c r="O456" s="64"/>
      <c r="P456" s="64"/>
      <c r="Q456" s="64"/>
    </row>
    <row r="457" spans="3:17">
      <c r="C457" s="64"/>
      <c r="D457" s="64"/>
      <c r="E457" s="64"/>
      <c r="F457" s="64"/>
      <c r="G457" s="64"/>
      <c r="H457" s="64"/>
      <c r="I457" s="64"/>
      <c r="J457" s="64"/>
      <c r="K457" s="64"/>
      <c r="L457" s="64"/>
      <c r="M457" s="64"/>
      <c r="N457" s="64"/>
      <c r="O457" s="64"/>
      <c r="P457" s="64"/>
      <c r="Q457" s="64"/>
    </row>
    <row r="458" spans="3:17">
      <c r="C458" s="64"/>
      <c r="D458" s="64"/>
      <c r="E458" s="64"/>
      <c r="F458" s="64"/>
      <c r="G458" s="64"/>
      <c r="H458" s="64"/>
      <c r="I458" s="64"/>
      <c r="J458" s="64"/>
      <c r="K458" s="64"/>
      <c r="L458" s="64"/>
      <c r="M458" s="64"/>
      <c r="N458" s="64"/>
      <c r="O458" s="64"/>
      <c r="P458" s="64"/>
      <c r="Q458" s="64"/>
    </row>
    <row r="459" spans="3:17">
      <c r="C459" s="64"/>
      <c r="D459" s="64"/>
      <c r="E459" s="64"/>
      <c r="F459" s="64"/>
      <c r="G459" s="64"/>
      <c r="H459" s="64"/>
      <c r="I459" s="64"/>
      <c r="J459" s="64"/>
      <c r="K459" s="64"/>
      <c r="L459" s="64"/>
      <c r="M459" s="64"/>
      <c r="N459" s="64"/>
      <c r="O459" s="64"/>
      <c r="P459" s="64"/>
      <c r="Q459" s="64"/>
    </row>
    <row r="460" spans="3:17">
      <c r="C460" s="64"/>
      <c r="D460" s="64"/>
      <c r="E460" s="64"/>
      <c r="F460" s="64"/>
      <c r="G460" s="64"/>
      <c r="H460" s="64"/>
      <c r="I460" s="64"/>
      <c r="J460" s="64"/>
      <c r="K460" s="64"/>
      <c r="L460" s="64"/>
      <c r="M460" s="64"/>
      <c r="N460" s="64"/>
      <c r="O460" s="64"/>
      <c r="P460" s="64"/>
      <c r="Q460" s="64"/>
    </row>
    <row r="461" spans="3:17">
      <c r="C461" s="64"/>
      <c r="D461" s="64"/>
      <c r="E461" s="64"/>
      <c r="F461" s="64"/>
      <c r="G461" s="64"/>
      <c r="H461" s="64"/>
      <c r="I461" s="64"/>
      <c r="J461" s="64"/>
      <c r="K461" s="64"/>
      <c r="L461" s="64"/>
      <c r="M461" s="64"/>
      <c r="N461" s="64"/>
      <c r="O461" s="64"/>
      <c r="P461" s="64"/>
      <c r="Q461" s="64"/>
    </row>
    <row r="462" spans="3:17">
      <c r="C462" s="64"/>
      <c r="D462" s="64"/>
      <c r="E462" s="64"/>
      <c r="F462" s="64"/>
      <c r="G462" s="64"/>
      <c r="H462" s="64"/>
      <c r="I462" s="64"/>
      <c r="J462" s="64"/>
      <c r="K462" s="64"/>
      <c r="L462" s="64"/>
      <c r="M462" s="64"/>
      <c r="N462" s="64"/>
      <c r="O462" s="64"/>
      <c r="P462" s="64"/>
      <c r="Q462" s="64"/>
    </row>
    <row r="463" spans="3:17">
      <c r="C463" s="64"/>
      <c r="D463" s="64"/>
      <c r="E463" s="64"/>
      <c r="F463" s="64"/>
      <c r="G463" s="64"/>
      <c r="H463" s="64"/>
      <c r="I463" s="64"/>
      <c r="J463" s="64"/>
      <c r="K463" s="64"/>
      <c r="L463" s="64"/>
      <c r="M463" s="64"/>
      <c r="N463" s="64"/>
      <c r="O463" s="64"/>
      <c r="P463" s="64"/>
      <c r="Q463" s="64"/>
    </row>
    <row r="464" spans="3:17">
      <c r="C464" s="64"/>
      <c r="D464" s="64"/>
      <c r="E464" s="64"/>
      <c r="F464" s="64"/>
      <c r="G464" s="64"/>
      <c r="H464" s="64"/>
      <c r="I464" s="64"/>
      <c r="J464" s="64"/>
      <c r="K464" s="64"/>
      <c r="L464" s="64"/>
      <c r="M464" s="64"/>
      <c r="N464" s="64"/>
      <c r="O464" s="64"/>
      <c r="P464" s="64"/>
      <c r="Q464" s="64"/>
    </row>
    <row r="465" spans="3:17">
      <c r="C465" s="64"/>
      <c r="D465" s="64"/>
      <c r="E465" s="64"/>
      <c r="F465" s="64"/>
      <c r="G465" s="64"/>
      <c r="H465" s="64"/>
      <c r="I465" s="64"/>
      <c r="J465" s="64"/>
      <c r="K465" s="64"/>
      <c r="L465" s="64"/>
      <c r="M465" s="64"/>
      <c r="N465" s="64"/>
      <c r="O465" s="64"/>
      <c r="P465" s="64"/>
      <c r="Q465" s="64"/>
    </row>
    <row r="466" spans="3:17">
      <c r="C466" s="64"/>
      <c r="D466" s="64"/>
      <c r="E466" s="64"/>
      <c r="F466" s="64"/>
      <c r="G466" s="64"/>
      <c r="H466" s="64"/>
      <c r="I466" s="64"/>
      <c r="J466" s="64"/>
      <c r="K466" s="64"/>
      <c r="L466" s="64"/>
      <c r="M466" s="64"/>
      <c r="N466" s="64"/>
      <c r="O466" s="64"/>
      <c r="P466" s="64"/>
      <c r="Q466" s="64"/>
    </row>
    <row r="467" spans="3:17">
      <c r="C467" s="64"/>
      <c r="D467" s="64"/>
      <c r="E467" s="64"/>
      <c r="F467" s="64"/>
      <c r="G467" s="64"/>
      <c r="H467" s="64"/>
      <c r="I467" s="64"/>
      <c r="J467" s="64"/>
      <c r="K467" s="64"/>
      <c r="L467" s="64"/>
      <c r="M467" s="64"/>
      <c r="N467" s="64"/>
      <c r="O467" s="64"/>
      <c r="P467" s="64"/>
      <c r="Q467" s="64"/>
    </row>
    <row r="468" spans="3:17">
      <c r="C468" s="64"/>
      <c r="D468" s="64"/>
      <c r="E468" s="64"/>
      <c r="F468" s="64"/>
      <c r="G468" s="64"/>
      <c r="H468" s="64"/>
      <c r="I468" s="64"/>
      <c r="J468" s="64"/>
      <c r="K468" s="64"/>
      <c r="L468" s="64"/>
      <c r="M468" s="64"/>
      <c r="N468" s="64"/>
      <c r="O468" s="64"/>
      <c r="P468" s="64"/>
      <c r="Q468" s="64"/>
    </row>
    <row r="469" spans="3:17">
      <c r="C469" s="64"/>
      <c r="D469" s="64"/>
      <c r="E469" s="64"/>
      <c r="F469" s="64"/>
      <c r="G469" s="64"/>
      <c r="H469" s="64"/>
      <c r="I469" s="64"/>
      <c r="J469" s="64"/>
      <c r="K469" s="64"/>
      <c r="L469" s="64"/>
      <c r="M469" s="64"/>
      <c r="N469" s="64"/>
      <c r="O469" s="64"/>
      <c r="P469" s="64"/>
      <c r="Q469" s="64"/>
    </row>
    <row r="470" spans="3:17">
      <c r="C470" s="64"/>
      <c r="D470" s="64"/>
      <c r="E470" s="64"/>
      <c r="F470" s="64"/>
      <c r="G470" s="64"/>
      <c r="H470" s="64"/>
      <c r="I470" s="64"/>
      <c r="J470" s="64"/>
      <c r="K470" s="64"/>
      <c r="L470" s="64"/>
      <c r="M470" s="64"/>
      <c r="N470" s="64"/>
      <c r="O470" s="64"/>
      <c r="P470" s="64"/>
      <c r="Q470" s="64"/>
    </row>
    <row r="471" spans="3:17">
      <c r="C471" s="64"/>
      <c r="D471" s="64"/>
      <c r="E471" s="64"/>
      <c r="F471" s="64"/>
      <c r="G471" s="64"/>
      <c r="H471" s="64"/>
      <c r="I471" s="64"/>
      <c r="J471" s="64"/>
      <c r="K471" s="64"/>
      <c r="L471" s="64"/>
      <c r="M471" s="64"/>
      <c r="N471" s="64"/>
      <c r="O471" s="64"/>
      <c r="P471" s="64"/>
      <c r="Q471" s="64"/>
    </row>
    <row r="472" spans="3:17">
      <c r="C472" s="64"/>
      <c r="D472" s="64"/>
      <c r="E472" s="64"/>
      <c r="F472" s="64"/>
      <c r="G472" s="64"/>
      <c r="H472" s="64"/>
      <c r="I472" s="64"/>
      <c r="J472" s="64"/>
      <c r="K472" s="64"/>
      <c r="L472" s="64"/>
      <c r="M472" s="64"/>
      <c r="N472" s="64"/>
      <c r="O472" s="64"/>
      <c r="P472" s="64"/>
      <c r="Q472" s="64"/>
    </row>
    <row r="473" spans="3:17">
      <c r="C473" s="64"/>
      <c r="D473" s="64"/>
      <c r="E473" s="64"/>
      <c r="F473" s="64"/>
      <c r="G473" s="64"/>
      <c r="H473" s="64"/>
      <c r="I473" s="64"/>
      <c r="J473" s="64"/>
      <c r="K473" s="64"/>
      <c r="L473" s="64"/>
      <c r="M473" s="64"/>
      <c r="N473" s="64"/>
      <c r="O473" s="64"/>
      <c r="P473" s="64"/>
      <c r="Q473" s="64"/>
    </row>
    <row r="474" spans="3:17">
      <c r="C474" s="64"/>
      <c r="D474" s="64"/>
      <c r="E474" s="64"/>
      <c r="F474" s="64"/>
      <c r="G474" s="64"/>
      <c r="H474" s="64"/>
      <c r="I474" s="64"/>
      <c r="J474" s="64"/>
      <c r="K474" s="64"/>
      <c r="L474" s="64"/>
      <c r="M474" s="64"/>
      <c r="N474" s="64"/>
      <c r="O474" s="64"/>
      <c r="P474" s="64"/>
      <c r="Q474" s="64"/>
    </row>
    <row r="475" spans="3:17">
      <c r="C475" s="64"/>
      <c r="D475" s="64"/>
      <c r="E475" s="64"/>
      <c r="F475" s="64"/>
      <c r="G475" s="64"/>
      <c r="H475" s="64"/>
      <c r="I475" s="64"/>
      <c r="J475" s="64"/>
      <c r="K475" s="64"/>
      <c r="L475" s="64"/>
      <c r="M475" s="64"/>
      <c r="N475" s="64"/>
      <c r="O475" s="64"/>
      <c r="P475" s="64"/>
      <c r="Q475" s="64"/>
    </row>
    <row r="476" spans="3:17">
      <c r="C476" s="64"/>
      <c r="D476" s="64"/>
      <c r="E476" s="64"/>
      <c r="F476" s="64"/>
      <c r="G476" s="64"/>
      <c r="H476" s="64"/>
      <c r="I476" s="64"/>
      <c r="J476" s="64"/>
      <c r="K476" s="64"/>
      <c r="L476" s="64"/>
      <c r="M476" s="64"/>
      <c r="N476" s="64"/>
      <c r="O476" s="64"/>
      <c r="P476" s="64"/>
      <c r="Q476" s="64"/>
    </row>
    <row r="477" spans="3:17">
      <c r="C477" s="64"/>
      <c r="D477" s="64"/>
      <c r="E477" s="64"/>
      <c r="F477" s="64"/>
      <c r="G477" s="64"/>
      <c r="H477" s="64"/>
      <c r="I477" s="64"/>
      <c r="J477" s="64"/>
      <c r="K477" s="64"/>
      <c r="L477" s="64"/>
      <c r="M477" s="64"/>
      <c r="N477" s="64"/>
      <c r="O477" s="64"/>
      <c r="P477" s="64"/>
      <c r="Q477" s="64"/>
    </row>
    <row r="478" spans="3:17">
      <c r="C478" s="64"/>
      <c r="D478" s="64"/>
      <c r="E478" s="64"/>
      <c r="F478" s="64"/>
      <c r="G478" s="64"/>
      <c r="H478" s="64"/>
      <c r="I478" s="64"/>
      <c r="J478" s="64"/>
      <c r="K478" s="64"/>
      <c r="L478" s="64"/>
      <c r="M478" s="64"/>
      <c r="N478" s="64"/>
      <c r="O478" s="64"/>
      <c r="P478" s="64"/>
      <c r="Q478" s="64"/>
    </row>
    <row r="479" spans="3:17">
      <c r="C479" s="64"/>
      <c r="D479" s="64"/>
      <c r="E479" s="64"/>
      <c r="F479" s="64"/>
      <c r="G479" s="64"/>
      <c r="H479" s="64"/>
      <c r="I479" s="64"/>
      <c r="J479" s="64"/>
      <c r="K479" s="64"/>
      <c r="L479" s="64"/>
      <c r="M479" s="64"/>
      <c r="N479" s="64"/>
      <c r="O479" s="64"/>
      <c r="P479" s="64"/>
      <c r="Q479" s="64"/>
    </row>
    <row r="480" spans="3:17">
      <c r="C480" s="64"/>
      <c r="D480" s="64"/>
      <c r="E480" s="64"/>
      <c r="F480" s="64"/>
      <c r="G480" s="64"/>
      <c r="H480" s="64"/>
      <c r="I480" s="64"/>
      <c r="J480" s="64"/>
      <c r="K480" s="64"/>
      <c r="L480" s="64"/>
      <c r="M480" s="64"/>
      <c r="N480" s="64"/>
      <c r="O480" s="64"/>
      <c r="P480" s="64"/>
      <c r="Q480" s="64"/>
    </row>
    <row r="481" spans="3:17">
      <c r="C481" s="64"/>
      <c r="D481" s="64"/>
      <c r="E481" s="64"/>
      <c r="F481" s="64"/>
      <c r="G481" s="64"/>
      <c r="H481" s="64"/>
      <c r="I481" s="64"/>
      <c r="J481" s="64"/>
      <c r="K481" s="64"/>
      <c r="L481" s="64"/>
      <c r="M481" s="64"/>
      <c r="N481" s="64"/>
      <c r="O481" s="64"/>
      <c r="P481" s="64"/>
      <c r="Q481" s="64"/>
    </row>
    <row r="482" spans="3:17">
      <c r="C482" s="64"/>
      <c r="D482" s="64"/>
      <c r="E482" s="64"/>
      <c r="F482" s="64"/>
      <c r="G482" s="64"/>
      <c r="H482" s="64"/>
      <c r="I482" s="64"/>
      <c r="J482" s="64"/>
      <c r="K482" s="64"/>
      <c r="L482" s="64"/>
      <c r="M482" s="64"/>
      <c r="N482" s="64"/>
      <c r="O482" s="64"/>
      <c r="P482" s="64"/>
      <c r="Q482" s="64"/>
    </row>
    <row r="483" spans="3:17">
      <c r="C483" s="64"/>
      <c r="D483" s="64"/>
      <c r="E483" s="64"/>
      <c r="F483" s="64"/>
      <c r="G483" s="64"/>
      <c r="H483" s="64"/>
      <c r="I483" s="64"/>
      <c r="J483" s="64"/>
      <c r="K483" s="64"/>
      <c r="L483" s="64"/>
      <c r="M483" s="64"/>
      <c r="N483" s="64"/>
      <c r="O483" s="64"/>
      <c r="P483" s="64"/>
      <c r="Q483" s="64"/>
    </row>
    <row r="484" spans="3:17">
      <c r="C484" s="64"/>
      <c r="D484" s="64"/>
      <c r="E484" s="64"/>
      <c r="F484" s="64"/>
      <c r="G484" s="64"/>
      <c r="H484" s="64"/>
      <c r="I484" s="64"/>
      <c r="J484" s="64"/>
      <c r="K484" s="64"/>
      <c r="L484" s="64"/>
      <c r="M484" s="64"/>
      <c r="N484" s="64"/>
      <c r="O484" s="64"/>
      <c r="P484" s="64"/>
      <c r="Q484" s="64"/>
    </row>
    <row r="485" spans="3:17">
      <c r="C485" s="64"/>
      <c r="D485" s="64"/>
      <c r="E485" s="64"/>
      <c r="F485" s="64"/>
      <c r="G485" s="64"/>
      <c r="H485" s="64"/>
      <c r="I485" s="64"/>
      <c r="J485" s="64"/>
      <c r="K485" s="64"/>
      <c r="L485" s="64"/>
      <c r="M485" s="64"/>
      <c r="N485" s="64"/>
      <c r="O485" s="64"/>
      <c r="P485" s="64"/>
      <c r="Q485" s="64"/>
    </row>
    <row r="486" spans="3:17">
      <c r="C486" s="64"/>
      <c r="D486" s="64"/>
      <c r="E486" s="64"/>
      <c r="F486" s="64"/>
      <c r="G486" s="64"/>
      <c r="H486" s="64"/>
      <c r="I486" s="64"/>
      <c r="J486" s="64"/>
      <c r="K486" s="64"/>
      <c r="L486" s="64"/>
      <c r="M486" s="64"/>
      <c r="N486" s="64"/>
      <c r="O486" s="64"/>
      <c r="P486" s="64"/>
      <c r="Q486" s="64"/>
    </row>
    <row r="487" spans="3:17">
      <c r="C487" s="64"/>
      <c r="D487" s="64"/>
      <c r="E487" s="64"/>
      <c r="F487" s="64"/>
      <c r="G487" s="64"/>
      <c r="H487" s="64"/>
      <c r="I487" s="64"/>
      <c r="J487" s="64"/>
      <c r="K487" s="64"/>
      <c r="L487" s="64"/>
      <c r="M487" s="64"/>
      <c r="N487" s="64"/>
      <c r="O487" s="64"/>
      <c r="P487" s="64"/>
      <c r="Q487" s="64"/>
    </row>
    <row r="488" spans="3:17">
      <c r="C488" s="64"/>
      <c r="D488" s="64"/>
      <c r="E488" s="64"/>
      <c r="F488" s="64"/>
      <c r="G488" s="64"/>
      <c r="H488" s="64"/>
      <c r="I488" s="64"/>
      <c r="J488" s="64"/>
      <c r="K488" s="64"/>
      <c r="L488" s="64"/>
      <c r="M488" s="64"/>
      <c r="N488" s="64"/>
      <c r="O488" s="64"/>
      <c r="P488" s="64"/>
      <c r="Q488" s="64"/>
    </row>
    <row r="489" spans="3:17">
      <c r="C489" s="64"/>
      <c r="D489" s="64"/>
      <c r="E489" s="64"/>
      <c r="F489" s="64"/>
      <c r="G489" s="64"/>
      <c r="H489" s="64"/>
      <c r="I489" s="64"/>
      <c r="J489" s="64"/>
      <c r="K489" s="64"/>
      <c r="L489" s="64"/>
      <c r="M489" s="64"/>
      <c r="N489" s="64"/>
      <c r="O489" s="64"/>
      <c r="P489" s="64"/>
      <c r="Q489" s="64"/>
    </row>
    <row r="490" spans="3:17">
      <c r="C490" s="64"/>
      <c r="D490" s="64"/>
      <c r="E490" s="64"/>
      <c r="F490" s="64"/>
      <c r="G490" s="64"/>
      <c r="H490" s="64"/>
      <c r="I490" s="64"/>
      <c r="J490" s="64"/>
      <c r="K490" s="64"/>
      <c r="L490" s="64"/>
      <c r="M490" s="64"/>
      <c r="N490" s="64"/>
      <c r="O490" s="64"/>
      <c r="P490" s="64"/>
      <c r="Q490" s="64"/>
    </row>
    <row r="491" spans="3:17">
      <c r="C491" s="64"/>
      <c r="D491" s="64"/>
      <c r="E491" s="64"/>
      <c r="F491" s="64"/>
      <c r="G491" s="64"/>
      <c r="H491" s="64"/>
      <c r="I491" s="64"/>
      <c r="J491" s="64"/>
      <c r="K491" s="64"/>
      <c r="L491" s="64"/>
      <c r="M491" s="64"/>
      <c r="N491" s="64"/>
      <c r="O491" s="64"/>
      <c r="P491" s="64"/>
      <c r="Q491" s="64"/>
    </row>
    <row r="492" spans="3:17">
      <c r="C492" s="64"/>
      <c r="D492" s="64"/>
      <c r="E492" s="64"/>
      <c r="F492" s="64"/>
      <c r="G492" s="64"/>
      <c r="H492" s="64"/>
      <c r="I492" s="64"/>
      <c r="J492" s="64"/>
      <c r="K492" s="64"/>
      <c r="L492" s="64"/>
      <c r="M492" s="64"/>
      <c r="N492" s="64"/>
      <c r="O492" s="64"/>
      <c r="P492" s="64"/>
      <c r="Q492" s="64"/>
    </row>
    <row r="493" spans="3:17">
      <c r="C493" s="64"/>
      <c r="D493" s="64"/>
      <c r="E493" s="64"/>
      <c r="F493" s="64"/>
      <c r="G493" s="64"/>
      <c r="H493" s="64"/>
      <c r="I493" s="64"/>
      <c r="J493" s="64"/>
      <c r="K493" s="64"/>
      <c r="L493" s="64"/>
      <c r="M493" s="64"/>
      <c r="N493" s="64"/>
      <c r="O493" s="64"/>
      <c r="P493" s="64"/>
      <c r="Q493" s="64"/>
    </row>
    <row r="494" spans="3:17">
      <c r="C494" s="64"/>
      <c r="D494" s="64"/>
      <c r="E494" s="64"/>
      <c r="F494" s="64"/>
      <c r="G494" s="64"/>
      <c r="H494" s="64"/>
      <c r="I494" s="64"/>
      <c r="J494" s="64"/>
      <c r="K494" s="64"/>
      <c r="L494" s="64"/>
      <c r="M494" s="64"/>
      <c r="N494" s="64"/>
      <c r="O494" s="64"/>
      <c r="P494" s="64"/>
      <c r="Q494" s="64"/>
    </row>
    <row r="495" spans="3:17">
      <c r="C495" s="64"/>
      <c r="D495" s="64"/>
      <c r="E495" s="64"/>
      <c r="F495" s="64"/>
      <c r="G495" s="64"/>
      <c r="H495" s="64"/>
      <c r="I495" s="64"/>
      <c r="J495" s="64"/>
      <c r="K495" s="64"/>
      <c r="L495" s="64"/>
      <c r="M495" s="64"/>
      <c r="N495" s="64"/>
      <c r="O495" s="64"/>
      <c r="P495" s="64"/>
      <c r="Q495" s="64"/>
    </row>
    <row r="496" spans="3:17">
      <c r="C496" s="64"/>
      <c r="D496" s="64"/>
      <c r="E496" s="64"/>
      <c r="F496" s="64"/>
      <c r="G496" s="64"/>
      <c r="H496" s="64"/>
      <c r="I496" s="64"/>
      <c r="J496" s="64"/>
      <c r="K496" s="64"/>
      <c r="L496" s="64"/>
      <c r="M496" s="64"/>
      <c r="N496" s="64"/>
      <c r="O496" s="64"/>
      <c r="P496" s="64"/>
      <c r="Q496" s="64"/>
    </row>
    <row r="497" spans="3:17">
      <c r="C497" s="64"/>
      <c r="D497" s="64"/>
      <c r="E497" s="64"/>
      <c r="F497" s="64"/>
      <c r="G497" s="64"/>
      <c r="H497" s="64"/>
      <c r="I497" s="64"/>
      <c r="J497" s="64"/>
      <c r="K497" s="64"/>
      <c r="L497" s="64"/>
      <c r="M497" s="64"/>
      <c r="N497" s="64"/>
      <c r="O497" s="64"/>
      <c r="P497" s="64"/>
      <c r="Q497" s="64"/>
    </row>
    <row r="498" spans="3:17">
      <c r="C498" s="64"/>
      <c r="D498" s="64"/>
      <c r="E498" s="64"/>
      <c r="F498" s="64"/>
      <c r="G498" s="64"/>
      <c r="H498" s="64"/>
      <c r="I498" s="64"/>
      <c r="J498" s="64"/>
      <c r="K498" s="64"/>
      <c r="L498" s="64"/>
      <c r="M498" s="64"/>
      <c r="N498" s="64"/>
      <c r="O498" s="64"/>
      <c r="P498" s="64"/>
      <c r="Q498" s="64"/>
    </row>
    <row r="499" spans="3:17">
      <c r="C499" s="64"/>
      <c r="D499" s="64"/>
      <c r="E499" s="64"/>
      <c r="F499" s="64"/>
      <c r="G499" s="64"/>
      <c r="H499" s="64"/>
      <c r="I499" s="64"/>
      <c r="J499" s="64"/>
      <c r="K499" s="64"/>
      <c r="L499" s="64"/>
      <c r="M499" s="64"/>
      <c r="N499" s="64"/>
      <c r="O499" s="64"/>
      <c r="P499" s="64"/>
      <c r="Q499" s="64"/>
    </row>
    <row r="500" spans="3:17">
      <c r="C500" s="64"/>
      <c r="D500" s="64"/>
      <c r="E500" s="64"/>
      <c r="F500" s="64"/>
      <c r="G500" s="64"/>
      <c r="H500" s="64"/>
      <c r="I500" s="64"/>
      <c r="J500" s="64"/>
      <c r="K500" s="64"/>
      <c r="L500" s="64"/>
      <c r="M500" s="64"/>
      <c r="N500" s="64"/>
      <c r="O500" s="64"/>
      <c r="P500" s="64"/>
      <c r="Q500" s="64"/>
    </row>
    <row r="501" spans="3:17">
      <c r="C501" s="64"/>
      <c r="D501" s="64"/>
      <c r="E501" s="64"/>
      <c r="F501" s="64"/>
      <c r="G501" s="64"/>
      <c r="H501" s="64"/>
      <c r="I501" s="64"/>
      <c r="J501" s="64"/>
      <c r="K501" s="64"/>
      <c r="L501" s="64"/>
      <c r="M501" s="64"/>
      <c r="N501" s="64"/>
      <c r="O501" s="64"/>
      <c r="P501" s="64"/>
      <c r="Q501" s="64"/>
    </row>
    <row r="502" spans="3:17">
      <c r="C502" s="64"/>
      <c r="D502" s="64"/>
      <c r="E502" s="64"/>
      <c r="F502" s="64"/>
      <c r="G502" s="64"/>
      <c r="H502" s="64"/>
      <c r="I502" s="64"/>
      <c r="J502" s="64"/>
      <c r="K502" s="64"/>
      <c r="L502" s="64"/>
      <c r="M502" s="64"/>
      <c r="N502" s="64"/>
      <c r="O502" s="64"/>
      <c r="P502" s="64"/>
      <c r="Q502" s="64"/>
    </row>
    <row r="503" spans="3:17">
      <c r="C503" s="64"/>
      <c r="D503" s="64"/>
      <c r="E503" s="64"/>
      <c r="F503" s="64"/>
      <c r="G503" s="64"/>
      <c r="H503" s="64"/>
      <c r="I503" s="64"/>
      <c r="J503" s="64"/>
      <c r="K503" s="64"/>
      <c r="L503" s="64"/>
      <c r="M503" s="64"/>
      <c r="N503" s="64"/>
      <c r="O503" s="64"/>
      <c r="P503" s="64"/>
      <c r="Q503" s="64"/>
    </row>
    <row r="504" spans="3:17">
      <c r="C504" s="64"/>
      <c r="D504" s="64"/>
      <c r="E504" s="64"/>
      <c r="F504" s="64"/>
      <c r="G504" s="64"/>
      <c r="H504" s="64"/>
      <c r="I504" s="64"/>
      <c r="J504" s="64"/>
      <c r="K504" s="64"/>
      <c r="L504" s="64"/>
      <c r="M504" s="64"/>
      <c r="N504" s="64"/>
      <c r="O504" s="64"/>
      <c r="P504" s="64"/>
      <c r="Q504" s="64"/>
    </row>
    <row r="505" spans="3:17">
      <c r="C505" s="64"/>
      <c r="D505" s="64"/>
      <c r="E505" s="64"/>
      <c r="F505" s="64"/>
      <c r="G505" s="64"/>
      <c r="H505" s="64"/>
      <c r="I505" s="64"/>
      <c r="J505" s="64"/>
      <c r="K505" s="64"/>
      <c r="L505" s="64"/>
      <c r="M505" s="64"/>
      <c r="N505" s="64"/>
      <c r="O505" s="64"/>
      <c r="P505" s="64"/>
      <c r="Q505" s="64"/>
    </row>
    <row r="506" spans="3:17">
      <c r="C506" s="64"/>
      <c r="D506" s="64"/>
      <c r="E506" s="64"/>
      <c r="F506" s="64"/>
      <c r="G506" s="64"/>
      <c r="H506" s="64"/>
      <c r="I506" s="64"/>
      <c r="J506" s="64"/>
      <c r="K506" s="64"/>
      <c r="L506" s="64"/>
      <c r="M506" s="64"/>
      <c r="N506" s="64"/>
      <c r="O506" s="64"/>
      <c r="P506" s="64"/>
      <c r="Q506" s="64"/>
    </row>
    <row r="507" spans="3:17">
      <c r="C507" s="64"/>
      <c r="D507" s="64"/>
      <c r="E507" s="64"/>
      <c r="F507" s="64"/>
      <c r="G507" s="64"/>
      <c r="H507" s="64"/>
      <c r="I507" s="64"/>
      <c r="J507" s="64"/>
      <c r="K507" s="64"/>
      <c r="L507" s="64"/>
      <c r="M507" s="64"/>
      <c r="N507" s="64"/>
      <c r="O507" s="64"/>
      <c r="P507" s="64"/>
      <c r="Q507" s="64"/>
    </row>
    <row r="508" spans="3:17">
      <c r="C508" s="64"/>
      <c r="D508" s="64"/>
      <c r="E508" s="64"/>
      <c r="F508" s="64"/>
      <c r="G508" s="64"/>
      <c r="H508" s="64"/>
      <c r="I508" s="64"/>
      <c r="J508" s="64"/>
      <c r="K508" s="64"/>
      <c r="L508" s="64"/>
      <c r="M508" s="64"/>
      <c r="N508" s="64"/>
      <c r="O508" s="64"/>
      <c r="P508" s="64"/>
      <c r="Q508" s="64"/>
    </row>
    <row r="509" spans="3:17">
      <c r="C509" s="64"/>
      <c r="D509" s="64"/>
      <c r="E509" s="64"/>
      <c r="F509" s="64"/>
      <c r="G509" s="64"/>
      <c r="H509" s="64"/>
      <c r="I509" s="64"/>
      <c r="J509" s="64"/>
      <c r="K509" s="64"/>
      <c r="L509" s="64"/>
      <c r="M509" s="64"/>
      <c r="N509" s="64"/>
      <c r="O509" s="64"/>
      <c r="P509" s="64"/>
      <c r="Q509" s="64"/>
    </row>
    <row r="510" spans="3:17">
      <c r="C510" s="64"/>
      <c r="D510" s="64"/>
      <c r="E510" s="64"/>
      <c r="F510" s="64"/>
      <c r="G510" s="64"/>
      <c r="H510" s="64"/>
      <c r="I510" s="64"/>
      <c r="J510" s="64"/>
      <c r="K510" s="64"/>
      <c r="L510" s="64"/>
      <c r="M510" s="64"/>
      <c r="N510" s="64"/>
      <c r="O510" s="64"/>
      <c r="P510" s="64"/>
      <c r="Q510" s="64"/>
    </row>
    <row r="511" spans="3:17">
      <c r="C511" s="64"/>
      <c r="D511" s="64"/>
      <c r="E511" s="64"/>
      <c r="F511" s="64"/>
      <c r="G511" s="64"/>
      <c r="H511" s="64"/>
      <c r="I511" s="64"/>
      <c r="J511" s="64"/>
      <c r="K511" s="64"/>
      <c r="L511" s="64"/>
      <c r="M511" s="64"/>
      <c r="N511" s="64"/>
      <c r="O511" s="64"/>
      <c r="P511" s="64"/>
      <c r="Q511" s="64"/>
    </row>
    <row r="512" spans="3:17">
      <c r="C512" s="64"/>
      <c r="D512" s="64"/>
      <c r="E512" s="64"/>
      <c r="F512" s="64"/>
      <c r="G512" s="64"/>
      <c r="H512" s="64"/>
      <c r="I512" s="64"/>
      <c r="J512" s="64"/>
      <c r="K512" s="64"/>
      <c r="L512" s="64"/>
      <c r="M512" s="64"/>
      <c r="N512" s="64"/>
      <c r="O512" s="64"/>
      <c r="P512" s="64"/>
      <c r="Q512" s="64"/>
    </row>
    <row r="513" spans="3:17">
      <c r="C513" s="64"/>
      <c r="D513" s="64"/>
      <c r="E513" s="64"/>
      <c r="F513" s="64"/>
      <c r="G513" s="64"/>
      <c r="H513" s="64"/>
      <c r="I513" s="64"/>
      <c r="J513" s="64"/>
      <c r="K513" s="64"/>
      <c r="L513" s="64"/>
      <c r="M513" s="64"/>
      <c r="N513" s="64"/>
      <c r="O513" s="64"/>
      <c r="P513" s="64"/>
      <c r="Q513" s="64"/>
    </row>
    <row r="514" spans="3:17">
      <c r="C514" s="64"/>
      <c r="D514" s="64"/>
      <c r="E514" s="64"/>
      <c r="F514" s="64"/>
      <c r="G514" s="64"/>
      <c r="H514" s="64"/>
      <c r="I514" s="64"/>
      <c r="J514" s="64"/>
      <c r="K514" s="64"/>
      <c r="L514" s="64"/>
      <c r="M514" s="64"/>
      <c r="N514" s="64"/>
      <c r="O514" s="64"/>
      <c r="P514" s="64"/>
      <c r="Q514" s="64"/>
    </row>
    <row r="515" spans="3:17">
      <c r="C515" s="64"/>
      <c r="D515" s="64"/>
      <c r="E515" s="64"/>
      <c r="F515" s="64"/>
      <c r="G515" s="64"/>
      <c r="H515" s="64"/>
      <c r="I515" s="64"/>
      <c r="J515" s="64"/>
      <c r="K515" s="64"/>
      <c r="L515" s="64"/>
      <c r="M515" s="64"/>
      <c r="N515" s="64"/>
      <c r="O515" s="64"/>
      <c r="P515" s="64"/>
      <c r="Q515" s="64"/>
    </row>
    <row r="516" spans="3:17">
      <c r="C516" s="64"/>
      <c r="D516" s="64"/>
      <c r="E516" s="64"/>
      <c r="F516" s="64"/>
      <c r="G516" s="64"/>
      <c r="H516" s="64"/>
      <c r="I516" s="64"/>
      <c r="J516" s="64"/>
      <c r="K516" s="64"/>
      <c r="L516" s="64"/>
      <c r="M516" s="64"/>
      <c r="N516" s="64"/>
      <c r="O516" s="64"/>
      <c r="P516" s="64"/>
      <c r="Q516" s="64"/>
    </row>
    <row r="517" spans="3:17">
      <c r="C517" s="64"/>
      <c r="D517" s="64"/>
      <c r="E517" s="64"/>
      <c r="F517" s="64"/>
      <c r="G517" s="64"/>
      <c r="H517" s="64"/>
      <c r="I517" s="64"/>
      <c r="J517" s="64"/>
      <c r="K517" s="64"/>
      <c r="L517" s="64"/>
      <c r="M517" s="64"/>
      <c r="N517" s="64"/>
      <c r="O517" s="64"/>
      <c r="P517" s="64"/>
      <c r="Q517" s="64"/>
    </row>
    <row r="518" spans="3:17">
      <c r="C518" s="64"/>
      <c r="D518" s="64"/>
      <c r="E518" s="64"/>
      <c r="F518" s="64"/>
      <c r="G518" s="64"/>
      <c r="H518" s="64"/>
      <c r="I518" s="64"/>
      <c r="J518" s="64"/>
      <c r="K518" s="64"/>
      <c r="L518" s="64"/>
      <c r="M518" s="64"/>
      <c r="N518" s="64"/>
      <c r="O518" s="64"/>
      <c r="P518" s="64"/>
      <c r="Q518" s="64"/>
    </row>
    <row r="519" spans="3:17">
      <c r="C519" s="64"/>
      <c r="D519" s="64"/>
      <c r="E519" s="64"/>
      <c r="F519" s="64"/>
      <c r="G519" s="64"/>
      <c r="H519" s="64"/>
      <c r="I519" s="64"/>
      <c r="J519" s="64"/>
      <c r="K519" s="64"/>
      <c r="L519" s="64"/>
      <c r="M519" s="64"/>
      <c r="N519" s="64"/>
      <c r="O519" s="64"/>
      <c r="P519" s="64"/>
      <c r="Q519" s="64"/>
    </row>
    <row r="520" spans="3:17">
      <c r="C520" s="64"/>
      <c r="D520" s="64"/>
      <c r="E520" s="64"/>
      <c r="F520" s="64"/>
      <c r="G520" s="64"/>
      <c r="H520" s="64"/>
      <c r="I520" s="64"/>
      <c r="J520" s="64"/>
      <c r="K520" s="64"/>
      <c r="L520" s="64"/>
      <c r="M520" s="64"/>
      <c r="N520" s="64"/>
      <c r="O520" s="64"/>
      <c r="P520" s="64"/>
      <c r="Q520" s="64"/>
    </row>
    <row r="521" spans="3:17">
      <c r="C521" s="64"/>
      <c r="D521" s="64"/>
      <c r="E521" s="64"/>
      <c r="F521" s="64"/>
      <c r="G521" s="64"/>
      <c r="H521" s="64"/>
      <c r="I521" s="64"/>
      <c r="J521" s="64"/>
      <c r="K521" s="64"/>
      <c r="L521" s="64"/>
      <c r="M521" s="64"/>
      <c r="N521" s="64"/>
      <c r="O521" s="64"/>
      <c r="P521" s="64"/>
      <c r="Q521" s="64"/>
    </row>
    <row r="522" spans="3:17">
      <c r="C522" s="64"/>
      <c r="D522" s="64"/>
      <c r="E522" s="64"/>
      <c r="F522" s="64"/>
      <c r="G522" s="64"/>
      <c r="H522" s="64"/>
      <c r="I522" s="64"/>
      <c r="J522" s="64"/>
      <c r="K522" s="64"/>
      <c r="L522" s="64"/>
      <c r="M522" s="64"/>
      <c r="N522" s="64"/>
      <c r="O522" s="64"/>
      <c r="P522" s="64"/>
      <c r="Q522" s="64"/>
    </row>
    <row r="523" spans="3:17">
      <c r="C523" s="64"/>
      <c r="D523" s="64"/>
      <c r="E523" s="64"/>
      <c r="F523" s="64"/>
      <c r="G523" s="64"/>
      <c r="H523" s="64"/>
      <c r="I523" s="64"/>
      <c r="J523" s="64"/>
      <c r="K523" s="64"/>
      <c r="L523" s="64"/>
      <c r="M523" s="64"/>
      <c r="N523" s="64"/>
      <c r="O523" s="64"/>
      <c r="P523" s="64"/>
      <c r="Q523" s="64"/>
    </row>
    <row r="524" spans="3:17">
      <c r="C524" s="64"/>
      <c r="D524" s="64"/>
      <c r="E524" s="64"/>
      <c r="F524" s="64"/>
      <c r="G524" s="64"/>
      <c r="H524" s="64"/>
      <c r="I524" s="64"/>
      <c r="J524" s="64"/>
      <c r="K524" s="64"/>
      <c r="L524" s="64"/>
      <c r="M524" s="64"/>
      <c r="N524" s="64"/>
      <c r="O524" s="64"/>
      <c r="P524" s="64"/>
      <c r="Q524" s="64"/>
    </row>
    <row r="525" spans="3:17">
      <c r="C525" s="64"/>
      <c r="D525" s="64"/>
      <c r="E525" s="64"/>
      <c r="F525" s="64"/>
      <c r="G525" s="64"/>
      <c r="H525" s="64"/>
      <c r="I525" s="64"/>
      <c r="J525" s="64"/>
      <c r="K525" s="64"/>
      <c r="L525" s="64"/>
      <c r="M525" s="64"/>
      <c r="N525" s="64"/>
      <c r="O525" s="64"/>
      <c r="P525" s="64"/>
      <c r="Q525" s="64"/>
    </row>
    <row r="526" spans="3:17">
      <c r="C526" s="64"/>
      <c r="D526" s="64"/>
      <c r="E526" s="64"/>
      <c r="F526" s="64"/>
      <c r="G526" s="64"/>
      <c r="H526" s="64"/>
      <c r="I526" s="64"/>
      <c r="J526" s="64"/>
      <c r="K526" s="64"/>
      <c r="L526" s="64"/>
      <c r="M526" s="64"/>
      <c r="N526" s="64"/>
      <c r="O526" s="64"/>
      <c r="P526" s="64"/>
      <c r="Q526" s="64"/>
    </row>
    <row r="527" spans="3:17">
      <c r="C527" s="64"/>
      <c r="D527" s="64"/>
      <c r="E527" s="64"/>
      <c r="F527" s="64"/>
      <c r="G527" s="64"/>
      <c r="H527" s="64"/>
      <c r="I527" s="64"/>
      <c r="J527" s="64"/>
      <c r="K527" s="64"/>
      <c r="L527" s="64"/>
      <c r="M527" s="64"/>
      <c r="N527" s="64"/>
      <c r="O527" s="64"/>
      <c r="P527" s="64"/>
      <c r="Q527" s="64"/>
    </row>
    <row r="528" spans="3:17">
      <c r="C528" s="64"/>
      <c r="D528" s="64"/>
      <c r="E528" s="64"/>
      <c r="F528" s="64"/>
      <c r="G528" s="64"/>
      <c r="H528" s="64"/>
      <c r="I528" s="64"/>
      <c r="J528" s="64"/>
      <c r="K528" s="64"/>
      <c r="L528" s="64"/>
      <c r="M528" s="64"/>
      <c r="N528" s="64"/>
      <c r="O528" s="64"/>
      <c r="P528" s="64"/>
      <c r="Q528" s="64"/>
    </row>
    <row r="529" spans="3:17">
      <c r="C529" s="64"/>
      <c r="D529" s="64"/>
      <c r="E529" s="64"/>
      <c r="F529" s="64"/>
      <c r="G529" s="64"/>
      <c r="H529" s="64"/>
      <c r="I529" s="64"/>
      <c r="J529" s="64"/>
      <c r="K529" s="64"/>
      <c r="L529" s="64"/>
      <c r="M529" s="64"/>
      <c r="N529" s="64"/>
      <c r="O529" s="64"/>
      <c r="P529" s="64"/>
      <c r="Q529" s="64"/>
    </row>
    <row r="530" spans="3:17">
      <c r="C530" s="64"/>
      <c r="D530" s="64"/>
      <c r="E530" s="64"/>
      <c r="F530" s="64"/>
      <c r="G530" s="64"/>
      <c r="H530" s="64"/>
      <c r="I530" s="64"/>
      <c r="J530" s="64"/>
      <c r="K530" s="64"/>
      <c r="L530" s="64"/>
      <c r="M530" s="64"/>
      <c r="N530" s="64"/>
      <c r="O530" s="64"/>
      <c r="P530" s="64"/>
      <c r="Q530" s="64"/>
    </row>
    <row r="531" spans="3:17">
      <c r="C531" s="64"/>
      <c r="D531" s="64"/>
      <c r="E531" s="64"/>
      <c r="F531" s="64"/>
      <c r="G531" s="64"/>
      <c r="H531" s="64"/>
      <c r="I531" s="64"/>
      <c r="J531" s="64"/>
      <c r="K531" s="64"/>
      <c r="L531" s="64"/>
      <c r="M531" s="64"/>
      <c r="N531" s="64"/>
      <c r="O531" s="64"/>
      <c r="P531" s="64"/>
      <c r="Q531" s="64"/>
    </row>
    <row r="532" spans="3:17">
      <c r="C532" s="64"/>
      <c r="D532" s="64"/>
      <c r="E532" s="64"/>
      <c r="F532" s="64"/>
      <c r="G532" s="64"/>
      <c r="H532" s="64"/>
      <c r="I532" s="64"/>
      <c r="J532" s="64"/>
      <c r="K532" s="64"/>
      <c r="L532" s="64"/>
      <c r="M532" s="64"/>
      <c r="N532" s="64"/>
      <c r="O532" s="64"/>
      <c r="P532" s="64"/>
      <c r="Q532" s="64"/>
    </row>
    <row r="533" spans="3:17">
      <c r="C533" s="64"/>
      <c r="D533" s="64"/>
      <c r="E533" s="64"/>
      <c r="F533" s="64"/>
      <c r="G533" s="64"/>
      <c r="H533" s="64"/>
      <c r="I533" s="64"/>
      <c r="J533" s="64"/>
      <c r="K533" s="64"/>
      <c r="L533" s="64"/>
      <c r="M533" s="64"/>
      <c r="N533" s="64"/>
      <c r="O533" s="64"/>
      <c r="P533" s="64"/>
      <c r="Q533" s="64"/>
    </row>
  </sheetData>
  <mergeCells count="6">
    <mergeCell ref="L4:M4"/>
    <mergeCell ref="C304:L304"/>
    <mergeCell ref="D83:D84"/>
    <mergeCell ref="D90:D91"/>
    <mergeCell ref="D97:D98"/>
    <mergeCell ref="C295:K297"/>
  </mergeCells>
  <phoneticPr fontId="0" type="noConversion"/>
  <pageMargins left="0.25" right="0.25" top="0.75" bottom="0.75" header="0.3" footer="0.3"/>
  <pageSetup scale="45" fitToHeight="5" orientation="landscape" r:id="rId1"/>
  <headerFooter alignWithMargins="0">
    <oddHeader xml:space="preserve">&amp;R&amp;"Times New Roman,Regular"
</oddHeader>
  </headerFooter>
  <rowBreaks count="4" manualBreakCount="4">
    <brk id="62" max="16383" man="1"/>
    <brk id="127" max="16383" man="1"/>
    <brk id="197" max="12" man="1"/>
    <brk id="249" max="16383" man="1"/>
  </rowBreaks>
  <customProperties>
    <customPr name="_pios_id" r:id="rId2"/>
    <customPr name="EpmWorksheetKeyString_GU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pageSetUpPr fitToPage="1"/>
  </sheetPr>
  <dimension ref="A1:H265"/>
  <sheetViews>
    <sheetView view="pageBreakPreview" zoomScale="75" zoomScaleNormal="100" zoomScaleSheetLayoutView="75" workbookViewId="0"/>
  </sheetViews>
  <sheetFormatPr defaultColWidth="8.7265625" defaultRowHeight="15.6"/>
  <cols>
    <col min="1" max="1" width="7.26953125" style="193" customWidth="1"/>
    <col min="2" max="2" width="57.7265625" style="193" customWidth="1"/>
    <col min="3" max="3" width="28.26953125" style="193" customWidth="1"/>
    <col min="4" max="4" width="10.7265625" style="194" bestFit="1" customWidth="1"/>
    <col min="5" max="5" width="9.26953125" style="193" bestFit="1" customWidth="1"/>
    <col min="6" max="6" width="8.7265625" style="193"/>
    <col min="7" max="16384" width="8.7265625" style="166"/>
  </cols>
  <sheetData>
    <row r="1" spans="1:7">
      <c r="A1" s="193" t="s">
        <v>4</v>
      </c>
      <c r="B1" s="1327"/>
      <c r="C1" s="1327"/>
      <c r="D1" s="1327"/>
    </row>
    <row r="2" spans="1:7">
      <c r="A2" s="1348" t="str">
        <f>'Appendix A'!$E$9</f>
        <v>NextEra Energy Transmission New York, Inc.</v>
      </c>
      <c r="B2" s="1348"/>
      <c r="C2" s="1348"/>
      <c r="D2" s="1348"/>
    </row>
    <row r="5" spans="1:7">
      <c r="A5" s="197"/>
      <c r="B5" s="205" t="s">
        <v>568</v>
      </c>
      <c r="C5" s="193" t="s">
        <v>290</v>
      </c>
    </row>
    <row r="6" spans="1:7">
      <c r="A6" s="197">
        <v>1</v>
      </c>
      <c r="B6" s="201" t="s">
        <v>217</v>
      </c>
      <c r="D6" s="199">
        <v>0</v>
      </c>
    </row>
    <row r="7" spans="1:7">
      <c r="A7" s="197"/>
      <c r="C7" s="201"/>
      <c r="D7" s="207"/>
      <c r="E7" s="197"/>
      <c r="G7" s="206"/>
    </row>
    <row r="8" spans="1:7">
      <c r="A8" s="197"/>
      <c r="B8" s="794" t="s">
        <v>569</v>
      </c>
      <c r="C8" s="193" t="s">
        <v>290</v>
      </c>
      <c r="E8" s="197"/>
      <c r="G8" s="204"/>
    </row>
    <row r="9" spans="1:7">
      <c r="A9" s="355">
        <f>+A6+1</f>
        <v>2</v>
      </c>
      <c r="B9" s="201" t="s">
        <v>218</v>
      </c>
      <c r="C9" s="201"/>
      <c r="D9" s="199">
        <v>0</v>
      </c>
      <c r="E9" s="197"/>
      <c r="G9" s="204"/>
    </row>
    <row r="10" spans="1:7">
      <c r="A10" s="355">
        <f>+A9+1</f>
        <v>3</v>
      </c>
      <c r="B10" s="201" t="s">
        <v>288</v>
      </c>
      <c r="C10" s="198"/>
      <c r="D10" s="199">
        <v>0</v>
      </c>
      <c r="E10" s="197"/>
      <c r="F10" s="197"/>
      <c r="G10" s="202"/>
    </row>
    <row r="11" spans="1:7">
      <c r="A11" s="355">
        <f>+A10+1</f>
        <v>4</v>
      </c>
      <c r="B11" s="201" t="s">
        <v>173</v>
      </c>
      <c r="C11" s="197"/>
      <c r="D11" s="199">
        <v>0</v>
      </c>
      <c r="E11" s="197"/>
    </row>
    <row r="12" spans="1:7">
      <c r="A12" s="355">
        <f>+A11+1</f>
        <v>5</v>
      </c>
      <c r="B12" s="201" t="s">
        <v>289</v>
      </c>
      <c r="C12" s="197"/>
      <c r="D12" s="199">
        <v>0</v>
      </c>
      <c r="E12" s="197"/>
    </row>
    <row r="13" spans="1:7">
      <c r="A13" s="197"/>
      <c r="B13" s="201"/>
      <c r="D13" s="200"/>
      <c r="E13" s="197"/>
    </row>
    <row r="14" spans="1:7">
      <c r="A14" s="197">
        <f>+A12+1</f>
        <v>6</v>
      </c>
      <c r="B14" s="201" t="s">
        <v>172</v>
      </c>
      <c r="C14" s="193" t="str">
        <f>"Sum lines "&amp;A9&amp;"-"&amp;A12&amp;" + line "&amp;A6&amp;""</f>
        <v>Sum lines 2-5 + line 1</v>
      </c>
      <c r="D14" s="196">
        <f>SUM(D9:D13)+D6</f>
        <v>0</v>
      </c>
      <c r="E14" s="197"/>
    </row>
    <row r="15" spans="1:7">
      <c r="A15" s="197"/>
      <c r="C15" s="197"/>
      <c r="D15" s="196"/>
      <c r="E15" s="197"/>
    </row>
    <row r="16" spans="1:7">
      <c r="A16" s="197"/>
      <c r="B16" s="197"/>
      <c r="D16" s="795"/>
      <c r="E16" s="428"/>
    </row>
    <row r="17" spans="1:8" s="195" customFormat="1">
      <c r="A17" s="197"/>
      <c r="B17" s="197"/>
      <c r="C17" s="197"/>
      <c r="D17" s="797"/>
      <c r="E17" s="200"/>
      <c r="F17" s="798"/>
    </row>
    <row r="18" spans="1:8" ht="82.5" customHeight="1">
      <c r="A18" s="355" t="s">
        <v>171</v>
      </c>
      <c r="B18" s="1349" t="s">
        <v>341</v>
      </c>
      <c r="C18" s="1349"/>
      <c r="D18" s="1349"/>
      <c r="E18" s="1349"/>
      <c r="F18" s="1349"/>
    </row>
    <row r="19" spans="1:8" ht="38.25" customHeight="1">
      <c r="A19" s="355" t="s">
        <v>170</v>
      </c>
      <c r="B19" s="1349" t="s">
        <v>224</v>
      </c>
      <c r="C19" s="1349"/>
      <c r="D19" s="1349"/>
      <c r="E19" s="1349"/>
      <c r="F19" s="1349"/>
    </row>
    <row r="20" spans="1:8">
      <c r="A20" s="197"/>
      <c r="B20" s="197"/>
    </row>
    <row r="21" spans="1:8">
      <c r="A21" s="355" t="s">
        <v>291</v>
      </c>
      <c r="B21" s="197" t="s">
        <v>780</v>
      </c>
      <c r="C21" s="197"/>
      <c r="D21" s="196"/>
    </row>
    <row r="22" spans="1:8">
      <c r="A22" s="525"/>
      <c r="B22" s="525"/>
      <c r="C22" s="525"/>
      <c r="D22" s="525"/>
      <c r="E22" s="525"/>
      <c r="F22" s="525"/>
      <c r="G22" s="362"/>
      <c r="H22" s="362"/>
    </row>
    <row r="23" spans="1:8">
      <c r="A23" s="799" t="s">
        <v>225</v>
      </c>
      <c r="B23" s="525"/>
      <c r="C23" s="525"/>
      <c r="D23" s="525"/>
      <c r="E23" s="525"/>
      <c r="F23" s="800"/>
      <c r="G23" s="363"/>
      <c r="H23" s="363"/>
    </row>
    <row r="24" spans="1:8">
      <c r="A24" s="801">
        <v>1</v>
      </c>
      <c r="B24" s="197" t="s">
        <v>781</v>
      </c>
      <c r="C24" s="802" t="s">
        <v>226</v>
      </c>
      <c r="D24" s="802" t="s">
        <v>324</v>
      </c>
      <c r="E24" s="802" t="s">
        <v>229</v>
      </c>
      <c r="F24" s="802" t="s">
        <v>230</v>
      </c>
    </row>
    <row r="25" spans="1:8">
      <c r="A25" s="803" t="s">
        <v>231</v>
      </c>
      <c r="B25" s="804"/>
      <c r="C25" s="747">
        <f>SUM(D25:F25)</f>
        <v>0</v>
      </c>
      <c r="D25" s="805">
        <v>0</v>
      </c>
      <c r="E25" s="805">
        <v>0</v>
      </c>
      <c r="F25" s="805">
        <v>0</v>
      </c>
    </row>
    <row r="26" spans="1:8">
      <c r="A26" s="803" t="s">
        <v>275</v>
      </c>
      <c r="B26" s="804"/>
      <c r="C26" s="747">
        <f>SUM(D26:F26)</f>
        <v>0</v>
      </c>
      <c r="D26" s="805">
        <v>0</v>
      </c>
      <c r="E26" s="805">
        <v>0</v>
      </c>
      <c r="F26" s="805">
        <v>0</v>
      </c>
    </row>
    <row r="27" spans="1:8">
      <c r="A27" s="803" t="s">
        <v>234</v>
      </c>
      <c r="B27" s="804"/>
      <c r="C27" s="747">
        <f>SUM(D27:F27)</f>
        <v>0</v>
      </c>
      <c r="D27" s="805">
        <v>0</v>
      </c>
      <c r="E27" s="805">
        <v>0</v>
      </c>
      <c r="F27" s="805">
        <v>0</v>
      </c>
    </row>
    <row r="28" spans="1:8">
      <c r="A28" s="803">
        <v>2</v>
      </c>
      <c r="B28" s="804"/>
      <c r="C28" s="747">
        <f>SUM(D28:F28)</f>
        <v>0</v>
      </c>
      <c r="D28" s="805">
        <v>0</v>
      </c>
      <c r="E28" s="805">
        <v>0</v>
      </c>
      <c r="F28" s="805">
        <v>0</v>
      </c>
    </row>
    <row r="29" spans="1:8">
      <c r="A29" s="801">
        <v>3</v>
      </c>
      <c r="B29" s="806" t="s">
        <v>19</v>
      </c>
      <c r="C29" s="807">
        <f>SUM(C25:C28)</f>
        <v>0</v>
      </c>
      <c r="D29" s="807">
        <f t="shared" ref="D29:F29" si="0">SUM(D25:D28)</f>
        <v>0</v>
      </c>
      <c r="E29" s="807">
        <f t="shared" si="0"/>
        <v>0</v>
      </c>
      <c r="F29" s="807">
        <f t="shared" si="0"/>
        <v>0</v>
      </c>
    </row>
    <row r="30" spans="1:8">
      <c r="A30" s="801">
        <v>4</v>
      </c>
      <c r="B30" s="806" t="s">
        <v>227</v>
      </c>
      <c r="C30" s="747"/>
      <c r="D30" s="747"/>
      <c r="E30" s="747"/>
      <c r="F30" s="747"/>
    </row>
    <row r="31" spans="1:8">
      <c r="A31" s="801">
        <v>5</v>
      </c>
      <c r="B31" s="806" t="s">
        <v>233</v>
      </c>
      <c r="C31" s="747">
        <f>SUM(D31:F31)</f>
        <v>0</v>
      </c>
      <c r="D31" s="805">
        <v>0</v>
      </c>
      <c r="E31" s="805">
        <v>0</v>
      </c>
      <c r="F31" s="805">
        <v>0</v>
      </c>
    </row>
    <row r="32" spans="1:8">
      <c r="A32" s="801">
        <v>6</v>
      </c>
      <c r="B32" s="808" t="s">
        <v>228</v>
      </c>
      <c r="C32" s="807">
        <f>+C29-C31</f>
        <v>0</v>
      </c>
      <c r="D32" s="807">
        <f>+D29-D31</f>
        <v>0</v>
      </c>
      <c r="E32" s="807">
        <f>+E29-E31</f>
        <v>0</v>
      </c>
      <c r="F32" s="807">
        <f>+F29-F31</f>
        <v>0</v>
      </c>
    </row>
    <row r="33" spans="1:8">
      <c r="A33" s="801">
        <v>7</v>
      </c>
      <c r="B33" s="806" t="s">
        <v>232</v>
      </c>
      <c r="C33" s="805">
        <v>0</v>
      </c>
      <c r="D33" s="805">
        <v>0</v>
      </c>
      <c r="E33" s="805">
        <v>0</v>
      </c>
      <c r="F33" s="805">
        <v>0</v>
      </c>
    </row>
    <row r="34" spans="1:8">
      <c r="A34" s="428">
        <v>8</v>
      </c>
      <c r="B34" s="193" t="s">
        <v>784</v>
      </c>
      <c r="C34" s="858">
        <f>+C32+C33</f>
        <v>0</v>
      </c>
      <c r="D34" s="858">
        <f>+D32+D33</f>
        <v>0</v>
      </c>
      <c r="E34" s="858">
        <f>+E32+E33</f>
        <v>0</v>
      </c>
      <c r="F34" s="858">
        <f>+F32+F33</f>
        <v>0</v>
      </c>
      <c r="G34" s="203"/>
      <c r="H34" s="203"/>
    </row>
    <row r="35" spans="1:8">
      <c r="A35" s="428"/>
      <c r="G35" s="203"/>
      <c r="H35" s="203"/>
    </row>
    <row r="36" spans="1:8">
      <c r="A36" s="428">
        <v>9</v>
      </c>
      <c r="B36" s="197" t="s">
        <v>782</v>
      </c>
      <c r="C36" s="809" t="s">
        <v>58</v>
      </c>
      <c r="D36" s="193"/>
      <c r="G36" s="203"/>
      <c r="H36" s="203"/>
    </row>
    <row r="37" spans="1:8">
      <c r="A37" s="428" t="s">
        <v>235</v>
      </c>
      <c r="B37" s="810"/>
      <c r="C37" s="199">
        <v>0</v>
      </c>
      <c r="D37" s="193"/>
      <c r="G37" s="203"/>
      <c r="H37" s="203"/>
    </row>
    <row r="38" spans="1:8">
      <c r="A38" s="428" t="s">
        <v>236</v>
      </c>
      <c r="B38" s="810"/>
      <c r="C38" s="199">
        <v>0</v>
      </c>
      <c r="D38" s="193"/>
      <c r="G38" s="203"/>
      <c r="H38" s="203"/>
    </row>
    <row r="39" spans="1:8">
      <c r="A39" s="428" t="s">
        <v>237</v>
      </c>
      <c r="B39" s="810"/>
      <c r="C39" s="199">
        <v>0</v>
      </c>
      <c r="D39" s="193"/>
      <c r="G39" s="203"/>
      <c r="H39" s="203"/>
    </row>
    <row r="40" spans="1:8">
      <c r="A40" s="428" t="s">
        <v>238</v>
      </c>
      <c r="B40" s="810"/>
      <c r="C40" s="199">
        <v>0</v>
      </c>
      <c r="D40" s="193"/>
      <c r="G40" s="203"/>
      <c r="H40" s="203"/>
    </row>
    <row r="41" spans="1:8">
      <c r="A41" s="428" t="s">
        <v>239</v>
      </c>
      <c r="B41" s="810"/>
      <c r="C41" s="199">
        <v>0</v>
      </c>
      <c r="D41" s="193"/>
      <c r="G41" s="203"/>
      <c r="H41" s="203"/>
    </row>
    <row r="42" spans="1:8">
      <c r="A42" s="428" t="s">
        <v>240</v>
      </c>
      <c r="B42" s="810"/>
      <c r="C42" s="199">
        <v>0</v>
      </c>
      <c r="D42" s="193"/>
      <c r="G42" s="203"/>
      <c r="H42" s="203"/>
    </row>
    <row r="43" spans="1:8">
      <c r="A43" s="428" t="s">
        <v>241</v>
      </c>
      <c r="B43" s="810"/>
      <c r="C43" s="199">
        <v>0</v>
      </c>
      <c r="D43" s="193"/>
      <c r="G43" s="203"/>
      <c r="H43" s="203"/>
    </row>
    <row r="44" spans="1:8">
      <c r="A44" s="428" t="s">
        <v>275</v>
      </c>
      <c r="B44" s="810"/>
      <c r="C44" s="199"/>
      <c r="D44" s="193"/>
      <c r="G44" s="203"/>
      <c r="H44" s="203"/>
    </row>
    <row r="45" spans="1:8">
      <c r="A45" s="428" t="s">
        <v>242</v>
      </c>
      <c r="B45" s="810"/>
      <c r="C45" s="199">
        <v>0</v>
      </c>
      <c r="D45" s="193"/>
      <c r="G45" s="203"/>
      <c r="H45" s="203"/>
    </row>
    <row r="46" spans="1:8">
      <c r="A46" s="428">
        <v>10</v>
      </c>
      <c r="B46" s="197" t="s">
        <v>783</v>
      </c>
      <c r="C46" s="811">
        <f>SUM(C37:C45)</f>
        <v>0</v>
      </c>
      <c r="D46" s="193"/>
      <c r="G46" s="203"/>
      <c r="H46" s="203"/>
    </row>
    <row r="47" spans="1:8">
      <c r="G47" s="203"/>
      <c r="H47" s="203"/>
    </row>
    <row r="48" spans="1:8" ht="99" customHeight="1">
      <c r="A48" s="355"/>
      <c r="B48" s="1347"/>
      <c r="C48" s="1347"/>
      <c r="D48" s="1347"/>
      <c r="E48" s="1347"/>
      <c r="F48" s="1347"/>
    </row>
    <row r="123" spans="4:4">
      <c r="D123" s="796"/>
    </row>
    <row r="242" spans="7:7">
      <c r="G242" s="193"/>
    </row>
    <row r="243" spans="7:7" ht="99.75" customHeight="1">
      <c r="G243" s="193"/>
    </row>
    <row r="244" spans="7:7">
      <c r="G244" s="193"/>
    </row>
    <row r="245" spans="7:7">
      <c r="G245" s="193"/>
    </row>
    <row r="246" spans="7:7">
      <c r="G246" s="193"/>
    </row>
    <row r="247" spans="7:7">
      <c r="G247" s="193"/>
    </row>
    <row r="248" spans="7:7">
      <c r="G248" s="193"/>
    </row>
    <row r="249" spans="7:7">
      <c r="G249" s="193"/>
    </row>
    <row r="250" spans="7:7">
      <c r="G250" s="193"/>
    </row>
    <row r="251" spans="7:7">
      <c r="G251" s="193"/>
    </row>
    <row r="252" spans="7:7">
      <c r="G252" s="193"/>
    </row>
    <row r="253" spans="7:7">
      <c r="G253" s="193"/>
    </row>
    <row r="254" spans="7:7">
      <c r="G254" s="193"/>
    </row>
    <row r="255" spans="7:7">
      <c r="G255" s="193"/>
    </row>
    <row r="256" spans="7:7">
      <c r="G256" s="193"/>
    </row>
    <row r="257" spans="7:7">
      <c r="G257" s="193"/>
    </row>
    <row r="258" spans="7:7">
      <c r="G258" s="193"/>
    </row>
    <row r="259" spans="7:7">
      <c r="G259" s="193"/>
    </row>
    <row r="260" spans="7:7">
      <c r="G260" s="193"/>
    </row>
    <row r="261" spans="7:7">
      <c r="G261" s="193"/>
    </row>
    <row r="262" spans="7:7">
      <c r="G262" s="193"/>
    </row>
    <row r="263" spans="7:7">
      <c r="G263" s="193"/>
    </row>
    <row r="264" spans="7:7" ht="40.5" customHeight="1">
      <c r="G264" s="193"/>
    </row>
    <row r="265" spans="7:7">
      <c r="G265" s="193"/>
    </row>
  </sheetData>
  <mergeCells count="4">
    <mergeCell ref="B48:F48"/>
    <mergeCell ref="A2:D2"/>
    <mergeCell ref="B18:F18"/>
    <mergeCell ref="B19:F19"/>
  </mergeCells>
  <phoneticPr fontId="0" type="noConversion"/>
  <pageMargins left="0.75" right="0.75" top="1.28" bottom="1" header="0.5" footer="0.5"/>
  <pageSetup scale="61" orientation="portrait" r:id="rId1"/>
  <headerFooter alignWithMargins="0"/>
  <rowBreaks count="1" manualBreakCount="1">
    <brk id="65" max="3" man="1"/>
  </rowBreaks>
  <customProperties>
    <customPr name="_pios_id" r:id="rId2"/>
    <customPr name="EpmWorksheetKeyString_GU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1:N196"/>
  <sheetViews>
    <sheetView view="pageBreakPreview" zoomScale="85" zoomScaleNormal="100" zoomScaleSheetLayoutView="85" workbookViewId="0"/>
  </sheetViews>
  <sheetFormatPr defaultColWidth="8.7265625" defaultRowHeight="15.6"/>
  <cols>
    <col min="1" max="1" width="5" style="428" customWidth="1"/>
    <col min="2" max="2" width="3.26953125" style="193" customWidth="1"/>
    <col min="3" max="3" width="48.26953125" style="193" customWidth="1"/>
    <col min="4" max="4" width="21" style="193" customWidth="1"/>
    <col min="5" max="5" width="13.7265625" style="1160" customWidth="1"/>
    <col min="6" max="6" width="18.08984375" style="193" customWidth="1"/>
    <col min="7" max="7" width="15.26953125" style="203" customWidth="1"/>
    <col min="8" max="8" width="11.7265625" style="604" customWidth="1"/>
    <col min="9" max="9" width="13" style="203" customWidth="1"/>
    <col min="10" max="10" width="10.7265625" style="203" customWidth="1"/>
    <col min="11" max="11" width="9" style="203" customWidth="1"/>
    <col min="12" max="13" width="7.54296875" style="203" customWidth="1"/>
    <col min="14" max="16384" width="8.7265625" style="203"/>
  </cols>
  <sheetData>
    <row r="1" spans="1:13" ht="22.5" customHeight="1">
      <c r="A1" s="193" t="s">
        <v>276</v>
      </c>
      <c r="B1" s="1327"/>
      <c r="C1" s="1327"/>
      <c r="D1" s="1327"/>
      <c r="E1" s="1327"/>
      <c r="F1" s="1327"/>
      <c r="G1" s="549"/>
      <c r="H1" s="603"/>
      <c r="I1" s="549"/>
      <c r="J1" s="549"/>
      <c r="K1" s="549"/>
      <c r="L1" s="549"/>
      <c r="M1" s="549"/>
    </row>
    <row r="2" spans="1:13" ht="17.399999999999999">
      <c r="A2" s="1348" t="str">
        <f>'Appendix A'!$E$9</f>
        <v>NextEra Energy Transmission New York, Inc.</v>
      </c>
      <c r="B2" s="1348"/>
      <c r="C2" s="1348"/>
      <c r="D2" s="1348"/>
      <c r="E2" s="1348"/>
      <c r="F2" s="1348"/>
      <c r="G2" s="549"/>
      <c r="H2" s="603"/>
      <c r="I2" s="549"/>
      <c r="J2" s="549"/>
      <c r="K2" s="549"/>
      <c r="L2" s="549"/>
      <c r="M2" s="549"/>
    </row>
    <row r="4" spans="1:13" ht="16.2" thickBot="1">
      <c r="A4" s="429" t="s">
        <v>169</v>
      </c>
    </row>
    <row r="5" spans="1:13">
      <c r="A5" s="1352"/>
      <c r="B5" s="1353"/>
      <c r="C5" s="1353"/>
      <c r="D5" s="1353"/>
      <c r="E5" s="1353"/>
      <c r="F5" s="1354"/>
      <c r="G5" s="543"/>
      <c r="H5" s="605"/>
      <c r="I5" s="543"/>
      <c r="J5" s="1350"/>
      <c r="K5" s="1351"/>
      <c r="L5" s="1351"/>
      <c r="M5" s="1351"/>
    </row>
    <row r="6" spans="1:13">
      <c r="A6" s="430">
        <v>1</v>
      </c>
      <c r="B6" s="431"/>
      <c r="C6" s="432" t="s">
        <v>168</v>
      </c>
      <c r="D6" s="258" t="s">
        <v>402</v>
      </c>
      <c r="E6" s="1161" t="s">
        <v>129</v>
      </c>
      <c r="F6" s="813" t="s">
        <v>126</v>
      </c>
      <c r="G6" s="544"/>
      <c r="H6" s="606"/>
      <c r="I6" s="218"/>
      <c r="J6" s="217"/>
      <c r="K6" s="217"/>
      <c r="L6" s="217"/>
      <c r="M6" s="217"/>
    </row>
    <row r="7" spans="1:13">
      <c r="A7" s="430">
        <f t="shared" ref="A7:A20" si="0">+A6+1</f>
        <v>2</v>
      </c>
      <c r="B7" s="240"/>
      <c r="C7" s="240" t="s">
        <v>137</v>
      </c>
      <c r="D7" s="427" t="s">
        <v>167</v>
      </c>
      <c r="E7" s="1162">
        <v>2015</v>
      </c>
      <c r="F7" s="814">
        <v>0</v>
      </c>
      <c r="G7" s="545"/>
      <c r="H7" s="607"/>
      <c r="I7" s="219"/>
      <c r="J7" s="217"/>
      <c r="K7" s="217"/>
      <c r="L7" s="217"/>
      <c r="M7" s="217"/>
    </row>
    <row r="8" spans="1:13">
      <c r="A8" s="430">
        <f t="shared" si="0"/>
        <v>3</v>
      </c>
      <c r="B8" s="431"/>
      <c r="C8" s="815" t="s">
        <v>147</v>
      </c>
      <c r="D8" s="258" t="s">
        <v>138</v>
      </c>
      <c r="E8" s="1162">
        <f>+E7+1</f>
        <v>2016</v>
      </c>
      <c r="F8" s="814">
        <v>0</v>
      </c>
      <c r="G8" s="546"/>
      <c r="H8" s="606"/>
      <c r="I8" s="218"/>
      <c r="J8" s="217"/>
      <c r="K8" s="217"/>
      <c r="L8" s="217"/>
      <c r="M8" s="217"/>
    </row>
    <row r="9" spans="1:13">
      <c r="A9" s="430">
        <f t="shared" si="0"/>
        <v>4</v>
      </c>
      <c r="B9" s="816"/>
      <c r="C9" s="817" t="s">
        <v>146</v>
      </c>
      <c r="D9" s="258" t="s">
        <v>138</v>
      </c>
      <c r="E9" s="1162">
        <f>+$E$8</f>
        <v>2016</v>
      </c>
      <c r="F9" s="814">
        <v>0</v>
      </c>
      <c r="G9" s="545"/>
      <c r="H9" s="607"/>
      <c r="I9" s="215"/>
      <c r="J9" s="217"/>
      <c r="K9" s="217"/>
      <c r="L9" s="217"/>
      <c r="M9" s="217"/>
    </row>
    <row r="10" spans="1:13">
      <c r="A10" s="430">
        <f t="shared" si="0"/>
        <v>5</v>
      </c>
      <c r="B10" s="816"/>
      <c r="C10" s="817" t="s">
        <v>145</v>
      </c>
      <c r="D10" s="258" t="s">
        <v>138</v>
      </c>
      <c r="E10" s="1162">
        <f t="shared" ref="E10:E19" si="1">+$E$8</f>
        <v>2016</v>
      </c>
      <c r="F10" s="814">
        <v>0</v>
      </c>
      <c r="G10" s="545"/>
      <c r="H10" s="607"/>
      <c r="I10" s="215"/>
      <c r="J10" s="217"/>
      <c r="K10" s="217"/>
      <c r="L10" s="217"/>
      <c r="M10" s="217"/>
    </row>
    <row r="11" spans="1:13">
      <c r="A11" s="430">
        <f t="shared" si="0"/>
        <v>6</v>
      </c>
      <c r="B11" s="258"/>
      <c r="C11" s="815" t="s">
        <v>128</v>
      </c>
      <c r="D11" s="258" t="s">
        <v>138</v>
      </c>
      <c r="E11" s="1162">
        <f t="shared" si="1"/>
        <v>2016</v>
      </c>
      <c r="F11" s="814">
        <v>0</v>
      </c>
      <c r="G11" s="545"/>
      <c r="H11" s="607"/>
      <c r="I11" s="215"/>
      <c r="J11" s="217"/>
      <c r="K11" s="217"/>
      <c r="L11" s="217"/>
      <c r="M11" s="217"/>
    </row>
    <row r="12" spans="1:13">
      <c r="A12" s="430">
        <f t="shared" si="0"/>
        <v>7</v>
      </c>
      <c r="B12" s="431"/>
      <c r="C12" s="817" t="s">
        <v>127</v>
      </c>
      <c r="D12" s="258" t="s">
        <v>138</v>
      </c>
      <c r="E12" s="1162">
        <f t="shared" si="1"/>
        <v>2016</v>
      </c>
      <c r="F12" s="814">
        <v>0</v>
      </c>
      <c r="G12" s="232"/>
      <c r="H12" s="606"/>
      <c r="I12" s="218"/>
      <c r="J12" s="218"/>
      <c r="K12" s="218"/>
      <c r="L12" s="218"/>
      <c r="M12" s="218"/>
    </row>
    <row r="13" spans="1:13">
      <c r="A13" s="430">
        <f t="shared" si="0"/>
        <v>8</v>
      </c>
      <c r="B13" s="258"/>
      <c r="C13" s="817" t="s">
        <v>144</v>
      </c>
      <c r="D13" s="258" t="s">
        <v>138</v>
      </c>
      <c r="E13" s="1162">
        <f t="shared" si="1"/>
        <v>2016</v>
      </c>
      <c r="F13" s="814">
        <v>0</v>
      </c>
      <c r="G13" s="545"/>
      <c r="H13" s="607"/>
      <c r="I13" s="219"/>
      <c r="J13" s="217"/>
      <c r="K13" s="217"/>
      <c r="L13" s="217"/>
      <c r="M13" s="217"/>
    </row>
    <row r="14" spans="1:13">
      <c r="A14" s="430">
        <f t="shared" si="0"/>
        <v>9</v>
      </c>
      <c r="B14" s="431"/>
      <c r="C14" s="815" t="s">
        <v>143</v>
      </c>
      <c r="D14" s="258" t="s">
        <v>138</v>
      </c>
      <c r="E14" s="1162">
        <f t="shared" si="1"/>
        <v>2016</v>
      </c>
      <c r="F14" s="814">
        <v>0</v>
      </c>
      <c r="G14" s="546"/>
      <c r="H14" s="606"/>
      <c r="I14" s="218"/>
      <c r="J14" s="217"/>
      <c r="K14" s="217"/>
      <c r="L14" s="217"/>
      <c r="M14" s="217"/>
    </row>
    <row r="15" spans="1:13">
      <c r="A15" s="430">
        <f t="shared" si="0"/>
        <v>10</v>
      </c>
      <c r="B15" s="816"/>
      <c r="C15" s="817" t="s">
        <v>142</v>
      </c>
      <c r="D15" s="258" t="s">
        <v>138</v>
      </c>
      <c r="E15" s="1162">
        <f t="shared" si="1"/>
        <v>2016</v>
      </c>
      <c r="F15" s="814">
        <v>0</v>
      </c>
      <c r="G15" s="545"/>
      <c r="H15" s="607"/>
      <c r="I15" s="215"/>
      <c r="J15" s="217"/>
      <c r="K15" s="217"/>
      <c r="L15" s="217"/>
      <c r="M15" s="217"/>
    </row>
    <row r="16" spans="1:13">
      <c r="A16" s="430">
        <f t="shared" si="0"/>
        <v>11</v>
      </c>
      <c r="B16" s="816"/>
      <c r="C16" s="817" t="s">
        <v>141</v>
      </c>
      <c r="D16" s="258" t="s">
        <v>138</v>
      </c>
      <c r="E16" s="1162">
        <f t="shared" si="1"/>
        <v>2016</v>
      </c>
      <c r="F16" s="814">
        <v>0</v>
      </c>
      <c r="G16" s="545"/>
      <c r="H16" s="607"/>
      <c r="I16" s="215"/>
      <c r="J16" s="217"/>
      <c r="K16" s="217"/>
      <c r="L16" s="217"/>
      <c r="M16" s="217"/>
    </row>
    <row r="17" spans="1:13">
      <c r="A17" s="430">
        <f t="shared" si="0"/>
        <v>12</v>
      </c>
      <c r="B17" s="258"/>
      <c r="C17" s="815" t="s">
        <v>140</v>
      </c>
      <c r="D17" s="258" t="s">
        <v>138</v>
      </c>
      <c r="E17" s="1162">
        <f t="shared" si="1"/>
        <v>2016</v>
      </c>
      <c r="F17" s="814">
        <v>0</v>
      </c>
      <c r="G17" s="545"/>
      <c r="H17" s="607"/>
      <c r="I17" s="215"/>
      <c r="J17" s="217"/>
      <c r="K17" s="217"/>
      <c r="L17" s="217"/>
      <c r="M17" s="217"/>
    </row>
    <row r="18" spans="1:13">
      <c r="A18" s="430">
        <f t="shared" si="0"/>
        <v>13</v>
      </c>
      <c r="B18" s="258"/>
      <c r="C18" s="815" t="s">
        <v>139</v>
      </c>
      <c r="D18" s="258" t="s">
        <v>138</v>
      </c>
      <c r="E18" s="1162">
        <f t="shared" si="1"/>
        <v>2016</v>
      </c>
      <c r="F18" s="814">
        <v>0</v>
      </c>
      <c r="G18" s="545"/>
      <c r="H18" s="607"/>
      <c r="I18" s="215"/>
      <c r="J18" s="217"/>
      <c r="K18" s="217"/>
      <c r="L18" s="217"/>
      <c r="M18" s="217"/>
    </row>
    <row r="19" spans="1:13">
      <c r="A19" s="430">
        <f t="shared" si="0"/>
        <v>14</v>
      </c>
      <c r="B19" s="431"/>
      <c r="C19" s="818" t="s">
        <v>137</v>
      </c>
      <c r="D19" s="812" t="s">
        <v>135</v>
      </c>
      <c r="E19" s="1163">
        <f t="shared" si="1"/>
        <v>2016</v>
      </c>
      <c r="F19" s="819">
        <v>0</v>
      </c>
      <c r="G19" s="547"/>
      <c r="H19" s="607"/>
      <c r="I19" s="218"/>
      <c r="J19" s="218"/>
      <c r="K19" s="218"/>
      <c r="L19" s="218"/>
      <c r="M19" s="218"/>
    </row>
    <row r="20" spans="1:13">
      <c r="A20" s="430">
        <f t="shared" si="0"/>
        <v>15</v>
      </c>
      <c r="B20" s="258"/>
      <c r="C20" s="820" t="s">
        <v>176</v>
      </c>
      <c r="D20" s="258" t="str">
        <f>"(sum lines "&amp;A7&amp;"-"&amp;A19&amp;") /13"</f>
        <v>(sum lines 2-14) /13</v>
      </c>
      <c r="E20" s="1164"/>
      <c r="F20" s="821">
        <f>SUM(F7:F19)/13</f>
        <v>0</v>
      </c>
      <c r="G20" s="548"/>
      <c r="H20" s="606"/>
      <c r="I20" s="218"/>
      <c r="J20" s="217"/>
      <c r="K20" s="217"/>
      <c r="L20" s="217"/>
      <c r="M20" s="217"/>
    </row>
    <row r="21" spans="1:13">
      <c r="A21" s="430"/>
      <c r="B21" s="816"/>
      <c r="C21" s="817"/>
      <c r="D21" s="258"/>
      <c r="E21" s="1164"/>
      <c r="F21" s="822"/>
      <c r="G21" s="545"/>
      <c r="H21" s="607"/>
      <c r="I21" s="215"/>
      <c r="J21" s="217"/>
      <c r="K21" s="217"/>
      <c r="L21" s="217"/>
      <c r="M21" s="217"/>
    </row>
    <row r="22" spans="1:13">
      <c r="A22" s="430">
        <f>+A20+1</f>
        <v>16</v>
      </c>
      <c r="B22" s="431"/>
      <c r="C22" s="432" t="s">
        <v>166</v>
      </c>
      <c r="D22" s="258" t="s">
        <v>402</v>
      </c>
      <c r="E22" s="1161"/>
      <c r="F22" s="823"/>
      <c r="G22" s="232"/>
      <c r="H22" s="606"/>
      <c r="I22" s="218"/>
      <c r="J22" s="217"/>
      <c r="K22" s="217"/>
      <c r="L22" s="217"/>
      <c r="M22" s="217"/>
    </row>
    <row r="23" spans="1:13">
      <c r="A23" s="430">
        <f t="shared" ref="A23:A36" si="2">+A22+1</f>
        <v>17</v>
      </c>
      <c r="B23" s="240"/>
      <c r="C23" s="240" t="s">
        <v>137</v>
      </c>
      <c r="D23" s="427" t="s">
        <v>165</v>
      </c>
      <c r="E23" s="1162">
        <f>+$E$7</f>
        <v>2015</v>
      </c>
      <c r="F23" s="814">
        <v>0</v>
      </c>
      <c r="G23" s="545"/>
      <c r="H23" s="607"/>
      <c r="I23" s="219"/>
      <c r="J23" s="217"/>
      <c r="K23" s="217"/>
      <c r="L23" s="217"/>
      <c r="M23" s="217"/>
    </row>
    <row r="24" spans="1:13">
      <c r="A24" s="430">
        <f t="shared" si="2"/>
        <v>18</v>
      </c>
      <c r="B24" s="431"/>
      <c r="C24" s="815" t="s">
        <v>147</v>
      </c>
      <c r="D24" s="258" t="s">
        <v>138</v>
      </c>
      <c r="E24" s="1162">
        <f>+$E$8</f>
        <v>2016</v>
      </c>
      <c r="F24" s="814">
        <v>0</v>
      </c>
      <c r="G24" s="546"/>
      <c r="H24" s="606"/>
      <c r="I24" s="218"/>
      <c r="J24" s="217"/>
      <c r="K24" s="217"/>
      <c r="L24" s="217"/>
      <c r="M24" s="217"/>
    </row>
    <row r="25" spans="1:13">
      <c r="A25" s="430">
        <f t="shared" si="2"/>
        <v>19</v>
      </c>
      <c r="B25" s="816"/>
      <c r="C25" s="817" t="s">
        <v>146</v>
      </c>
      <c r="D25" s="258" t="s">
        <v>138</v>
      </c>
      <c r="E25" s="1162">
        <f t="shared" ref="E25:E35" si="3">+$E$8</f>
        <v>2016</v>
      </c>
      <c r="F25" s="814">
        <v>0</v>
      </c>
      <c r="G25" s="545"/>
      <c r="H25" s="607"/>
      <c r="I25" s="215"/>
      <c r="J25" s="217"/>
      <c r="K25" s="217"/>
      <c r="L25" s="217"/>
      <c r="M25" s="217"/>
    </row>
    <row r="26" spans="1:13">
      <c r="A26" s="430">
        <f t="shared" si="2"/>
        <v>20</v>
      </c>
      <c r="B26" s="816"/>
      <c r="C26" s="817" t="s">
        <v>145</v>
      </c>
      <c r="D26" s="258" t="s">
        <v>138</v>
      </c>
      <c r="E26" s="1162">
        <f t="shared" si="3"/>
        <v>2016</v>
      </c>
      <c r="F26" s="814">
        <v>0</v>
      </c>
      <c r="G26" s="545"/>
      <c r="H26" s="607"/>
      <c r="I26" s="215"/>
      <c r="J26" s="217"/>
      <c r="K26" s="217"/>
      <c r="L26" s="217"/>
      <c r="M26" s="217"/>
    </row>
    <row r="27" spans="1:13">
      <c r="A27" s="430">
        <f t="shared" si="2"/>
        <v>21</v>
      </c>
      <c r="B27" s="258"/>
      <c r="C27" s="815" t="s">
        <v>128</v>
      </c>
      <c r="D27" s="258" t="s">
        <v>138</v>
      </c>
      <c r="E27" s="1162">
        <f t="shared" si="3"/>
        <v>2016</v>
      </c>
      <c r="F27" s="814">
        <v>0</v>
      </c>
      <c r="G27" s="545"/>
      <c r="H27" s="607"/>
      <c r="I27" s="215"/>
      <c r="J27" s="217"/>
      <c r="K27" s="217"/>
      <c r="L27" s="217"/>
      <c r="M27" s="217"/>
    </row>
    <row r="28" spans="1:13">
      <c r="A28" s="430">
        <f t="shared" si="2"/>
        <v>22</v>
      </c>
      <c r="B28" s="431"/>
      <c r="C28" s="817" t="s">
        <v>127</v>
      </c>
      <c r="D28" s="258" t="s">
        <v>138</v>
      </c>
      <c r="E28" s="1162">
        <f t="shared" si="3"/>
        <v>2016</v>
      </c>
      <c r="F28" s="814">
        <v>0</v>
      </c>
      <c r="G28" s="232"/>
      <c r="H28" s="606"/>
      <c r="I28" s="218"/>
      <c r="J28" s="218"/>
      <c r="K28" s="218"/>
      <c r="L28" s="218"/>
      <c r="M28" s="218"/>
    </row>
    <row r="29" spans="1:13">
      <c r="A29" s="430">
        <f t="shared" si="2"/>
        <v>23</v>
      </c>
      <c r="B29" s="258"/>
      <c r="C29" s="817" t="s">
        <v>144</v>
      </c>
      <c r="D29" s="258" t="s">
        <v>138</v>
      </c>
      <c r="E29" s="1162">
        <f t="shared" si="3"/>
        <v>2016</v>
      </c>
      <c r="F29" s="814">
        <v>0</v>
      </c>
      <c r="G29" s="545"/>
      <c r="H29" s="607"/>
      <c r="I29" s="219"/>
      <c r="J29" s="217"/>
      <c r="K29" s="217"/>
      <c r="L29" s="217"/>
      <c r="M29" s="217"/>
    </row>
    <row r="30" spans="1:13">
      <c r="A30" s="430">
        <f t="shared" si="2"/>
        <v>24</v>
      </c>
      <c r="B30" s="431"/>
      <c r="C30" s="815" t="s">
        <v>143</v>
      </c>
      <c r="D30" s="258" t="s">
        <v>138</v>
      </c>
      <c r="E30" s="1162">
        <f t="shared" si="3"/>
        <v>2016</v>
      </c>
      <c r="F30" s="814">
        <v>0</v>
      </c>
      <c r="G30" s="546"/>
      <c r="H30" s="606"/>
      <c r="I30" s="218"/>
      <c r="J30" s="217"/>
      <c r="K30" s="217"/>
      <c r="L30" s="217"/>
      <c r="M30" s="217"/>
    </row>
    <row r="31" spans="1:13">
      <c r="A31" s="430">
        <f t="shared" si="2"/>
        <v>25</v>
      </c>
      <c r="B31" s="816"/>
      <c r="C31" s="817" t="s">
        <v>142</v>
      </c>
      <c r="D31" s="258" t="s">
        <v>138</v>
      </c>
      <c r="E31" s="1162">
        <f t="shared" si="3"/>
        <v>2016</v>
      </c>
      <c r="F31" s="814">
        <v>0</v>
      </c>
      <c r="G31" s="545"/>
      <c r="H31" s="607"/>
      <c r="I31" s="215"/>
      <c r="J31" s="217"/>
      <c r="K31" s="217"/>
      <c r="L31" s="217"/>
      <c r="M31" s="217"/>
    </row>
    <row r="32" spans="1:13">
      <c r="A32" s="430">
        <f t="shared" si="2"/>
        <v>26</v>
      </c>
      <c r="B32" s="816"/>
      <c r="C32" s="817" t="s">
        <v>141</v>
      </c>
      <c r="D32" s="258" t="s">
        <v>138</v>
      </c>
      <c r="E32" s="1162">
        <f t="shared" si="3"/>
        <v>2016</v>
      </c>
      <c r="F32" s="814">
        <v>0</v>
      </c>
      <c r="G32" s="545"/>
      <c r="H32" s="607"/>
      <c r="I32" s="215"/>
      <c r="J32" s="217"/>
      <c r="K32" s="217"/>
      <c r="L32" s="217"/>
      <c r="M32" s="217"/>
    </row>
    <row r="33" spans="1:13">
      <c r="A33" s="430">
        <f t="shared" si="2"/>
        <v>27</v>
      </c>
      <c r="B33" s="258"/>
      <c r="C33" s="815" t="s">
        <v>154</v>
      </c>
      <c r="D33" s="258" t="s">
        <v>138</v>
      </c>
      <c r="E33" s="1162">
        <f t="shared" si="3"/>
        <v>2016</v>
      </c>
      <c r="F33" s="814">
        <v>0</v>
      </c>
      <c r="G33" s="545"/>
      <c r="H33" s="607"/>
      <c r="I33" s="215"/>
      <c r="J33" s="217"/>
      <c r="K33" s="217"/>
      <c r="L33" s="217"/>
      <c r="M33" s="217"/>
    </row>
    <row r="34" spans="1:13">
      <c r="A34" s="430">
        <f t="shared" si="2"/>
        <v>28</v>
      </c>
      <c r="B34" s="258"/>
      <c r="C34" s="815" t="s">
        <v>139</v>
      </c>
      <c r="D34" s="258" t="s">
        <v>138</v>
      </c>
      <c r="E34" s="1162">
        <f t="shared" si="3"/>
        <v>2016</v>
      </c>
      <c r="F34" s="814">
        <v>0</v>
      </c>
      <c r="G34" s="545"/>
      <c r="H34" s="607"/>
      <c r="I34" s="215"/>
      <c r="J34" s="217"/>
      <c r="K34" s="217"/>
      <c r="L34" s="217"/>
      <c r="M34" s="217"/>
    </row>
    <row r="35" spans="1:13">
      <c r="A35" s="430">
        <f t="shared" si="2"/>
        <v>29</v>
      </c>
      <c r="B35" s="431"/>
      <c r="C35" s="818" t="s">
        <v>137</v>
      </c>
      <c r="D35" s="812" t="s">
        <v>164</v>
      </c>
      <c r="E35" s="1163">
        <f t="shared" si="3"/>
        <v>2016</v>
      </c>
      <c r="F35" s="819">
        <v>0</v>
      </c>
      <c r="G35" s="547"/>
      <c r="H35" s="606"/>
      <c r="I35" s="218"/>
      <c r="J35" s="218"/>
      <c r="K35" s="218"/>
      <c r="L35" s="218"/>
      <c r="M35" s="218"/>
    </row>
    <row r="36" spans="1:13">
      <c r="A36" s="430">
        <f t="shared" si="2"/>
        <v>30</v>
      </c>
      <c r="B36" s="258"/>
      <c r="C36" s="820" t="s">
        <v>163</v>
      </c>
      <c r="D36" s="258" t="str">
        <f>"(sum lines "&amp;A23&amp;"-"&amp;A35&amp;") /13"</f>
        <v>(sum lines 17-29) /13</v>
      </c>
      <c r="E36" s="1164"/>
      <c r="F36" s="821">
        <f>SUM(F23:F35)/13</f>
        <v>0</v>
      </c>
      <c r="G36" s="548"/>
      <c r="H36" s="606"/>
      <c r="I36" s="218"/>
      <c r="J36" s="217"/>
      <c r="K36" s="217"/>
      <c r="L36" s="217"/>
      <c r="M36" s="217"/>
    </row>
    <row r="37" spans="1:13">
      <c r="A37" s="430"/>
      <c r="B37" s="816"/>
      <c r="C37" s="817"/>
      <c r="D37" s="258"/>
      <c r="E37" s="1164"/>
      <c r="F37" s="822"/>
      <c r="G37" s="545"/>
      <c r="H37" s="607"/>
      <c r="I37" s="215"/>
      <c r="J37" s="217"/>
      <c r="K37" s="217"/>
      <c r="L37" s="217"/>
      <c r="M37" s="217"/>
    </row>
    <row r="38" spans="1:13">
      <c r="A38" s="430">
        <f>+A36+1</f>
        <v>31</v>
      </c>
      <c r="B38" s="431"/>
      <c r="C38" s="432" t="s">
        <v>162</v>
      </c>
      <c r="D38" s="258" t="s">
        <v>402</v>
      </c>
      <c r="E38" s="1161"/>
      <c r="F38" s="823"/>
      <c r="G38" s="232"/>
      <c r="H38" s="606"/>
      <c r="I38" s="218"/>
      <c r="J38" s="217"/>
      <c r="K38" s="217"/>
      <c r="L38" s="217"/>
      <c r="M38" s="217"/>
    </row>
    <row r="39" spans="1:13">
      <c r="A39" s="430">
        <f>+A38+1</f>
        <v>32</v>
      </c>
      <c r="B39" s="240"/>
      <c r="C39" s="240" t="s">
        <v>137</v>
      </c>
      <c r="D39" s="427" t="s">
        <v>204</v>
      </c>
      <c r="E39" s="1162">
        <f>+$E$7</f>
        <v>2015</v>
      </c>
      <c r="F39" s="814">
        <v>0</v>
      </c>
      <c r="G39" s="545"/>
      <c r="H39" s="608"/>
      <c r="I39" s="214"/>
      <c r="J39" s="217"/>
      <c r="K39" s="217"/>
      <c r="L39" s="217"/>
      <c r="M39" s="217"/>
    </row>
    <row r="40" spans="1:13">
      <c r="A40" s="430">
        <f t="shared" ref="A40:A51" si="4">+A39+1</f>
        <v>33</v>
      </c>
      <c r="B40" s="240"/>
      <c r="C40" s="815" t="s">
        <v>147</v>
      </c>
      <c r="D40" s="258" t="s">
        <v>138</v>
      </c>
      <c r="E40" s="1162">
        <f>+$E$8</f>
        <v>2016</v>
      </c>
      <c r="F40" s="814">
        <v>0</v>
      </c>
      <c r="G40" s="545"/>
      <c r="H40" s="608"/>
      <c r="I40" s="214"/>
      <c r="J40" s="217"/>
      <c r="K40" s="217"/>
      <c r="L40" s="217"/>
      <c r="M40" s="217"/>
    </row>
    <row r="41" spans="1:13">
      <c r="A41" s="430">
        <f t="shared" si="4"/>
        <v>34</v>
      </c>
      <c r="B41" s="240"/>
      <c r="C41" s="817" t="s">
        <v>146</v>
      </c>
      <c r="D41" s="258" t="s">
        <v>138</v>
      </c>
      <c r="E41" s="1162">
        <f t="shared" ref="E41:E51" si="5">+$E$8</f>
        <v>2016</v>
      </c>
      <c r="F41" s="814">
        <v>0</v>
      </c>
      <c r="G41" s="545"/>
      <c r="H41" s="608"/>
      <c r="I41" s="214"/>
      <c r="J41" s="217"/>
      <c r="K41" s="217"/>
      <c r="L41" s="217"/>
      <c r="M41" s="217"/>
    </row>
    <row r="42" spans="1:13">
      <c r="A42" s="430">
        <f t="shared" si="4"/>
        <v>35</v>
      </c>
      <c r="B42" s="240"/>
      <c r="C42" s="817" t="s">
        <v>145</v>
      </c>
      <c r="D42" s="258" t="s">
        <v>138</v>
      </c>
      <c r="E42" s="1162">
        <f t="shared" si="5"/>
        <v>2016</v>
      </c>
      <c r="F42" s="814">
        <v>0</v>
      </c>
      <c r="G42" s="545"/>
      <c r="H42" s="608"/>
      <c r="I42" s="214"/>
      <c r="J42" s="217"/>
      <c r="K42" s="217"/>
      <c r="L42" s="217"/>
      <c r="M42" s="217"/>
    </row>
    <row r="43" spans="1:13">
      <c r="A43" s="430">
        <f t="shared" si="4"/>
        <v>36</v>
      </c>
      <c r="B43" s="240"/>
      <c r="C43" s="815" t="s">
        <v>128</v>
      </c>
      <c r="D43" s="258" t="s">
        <v>138</v>
      </c>
      <c r="E43" s="1162">
        <f t="shared" si="5"/>
        <v>2016</v>
      </c>
      <c r="F43" s="814">
        <v>0</v>
      </c>
      <c r="G43" s="545"/>
      <c r="H43" s="608"/>
      <c r="I43" s="214"/>
      <c r="J43" s="217"/>
      <c r="K43" s="217"/>
      <c r="L43" s="217"/>
      <c r="M43" s="217"/>
    </row>
    <row r="44" spans="1:13">
      <c r="A44" s="430">
        <f t="shared" si="4"/>
        <v>37</v>
      </c>
      <c r="B44" s="240"/>
      <c r="C44" s="817" t="s">
        <v>127</v>
      </c>
      <c r="D44" s="258" t="s">
        <v>138</v>
      </c>
      <c r="E44" s="1162">
        <f t="shared" si="5"/>
        <v>2016</v>
      </c>
      <c r="F44" s="814">
        <v>0</v>
      </c>
      <c r="G44" s="545"/>
      <c r="H44" s="608"/>
      <c r="I44" s="214"/>
      <c r="J44" s="217"/>
      <c r="K44" s="217"/>
      <c r="L44" s="217"/>
      <c r="M44" s="217"/>
    </row>
    <row r="45" spans="1:13">
      <c r="A45" s="430">
        <f t="shared" si="4"/>
        <v>38</v>
      </c>
      <c r="B45" s="240"/>
      <c r="C45" s="817" t="s">
        <v>144</v>
      </c>
      <c r="D45" s="258" t="s">
        <v>138</v>
      </c>
      <c r="E45" s="1162">
        <f t="shared" si="5"/>
        <v>2016</v>
      </c>
      <c r="F45" s="814">
        <v>0</v>
      </c>
      <c r="G45" s="545"/>
      <c r="H45" s="608"/>
      <c r="I45" s="214"/>
      <c r="J45" s="217"/>
      <c r="K45" s="217"/>
      <c r="L45" s="217"/>
      <c r="M45" s="217"/>
    </row>
    <row r="46" spans="1:13">
      <c r="A46" s="430">
        <f t="shared" si="4"/>
        <v>39</v>
      </c>
      <c r="B46" s="240"/>
      <c r="C46" s="815" t="s">
        <v>143</v>
      </c>
      <c r="D46" s="258" t="s">
        <v>138</v>
      </c>
      <c r="E46" s="1162">
        <f t="shared" si="5"/>
        <v>2016</v>
      </c>
      <c r="F46" s="814">
        <v>0</v>
      </c>
      <c r="G46" s="545"/>
      <c r="H46" s="608"/>
      <c r="I46" s="214"/>
      <c r="J46" s="217"/>
      <c r="K46" s="217"/>
      <c r="L46" s="217"/>
      <c r="M46" s="217"/>
    </row>
    <row r="47" spans="1:13">
      <c r="A47" s="430">
        <f t="shared" si="4"/>
        <v>40</v>
      </c>
      <c r="B47" s="240"/>
      <c r="C47" s="817" t="s">
        <v>142</v>
      </c>
      <c r="D47" s="258" t="s">
        <v>138</v>
      </c>
      <c r="E47" s="1162">
        <f t="shared" si="5"/>
        <v>2016</v>
      </c>
      <c r="F47" s="814">
        <v>0</v>
      </c>
      <c r="G47" s="545"/>
      <c r="H47" s="608"/>
      <c r="I47" s="214"/>
      <c r="J47" s="217"/>
      <c r="K47" s="217"/>
      <c r="L47" s="217"/>
      <c r="M47" s="217"/>
    </row>
    <row r="48" spans="1:13">
      <c r="A48" s="430">
        <f t="shared" si="4"/>
        <v>41</v>
      </c>
      <c r="B48" s="240"/>
      <c r="C48" s="817" t="s">
        <v>141</v>
      </c>
      <c r="D48" s="258" t="s">
        <v>138</v>
      </c>
      <c r="E48" s="1162">
        <f t="shared" si="5"/>
        <v>2016</v>
      </c>
      <c r="F48" s="814">
        <v>0</v>
      </c>
      <c r="G48" s="545"/>
      <c r="H48" s="608"/>
      <c r="I48" s="214"/>
      <c r="J48" s="217"/>
      <c r="K48" s="217"/>
      <c r="L48" s="217"/>
      <c r="M48" s="217"/>
    </row>
    <row r="49" spans="1:13">
      <c r="A49" s="430">
        <f t="shared" si="4"/>
        <v>42</v>
      </c>
      <c r="B49" s="240"/>
      <c r="C49" s="815" t="s">
        <v>154</v>
      </c>
      <c r="D49" s="258" t="s">
        <v>138</v>
      </c>
      <c r="E49" s="1162">
        <f t="shared" si="5"/>
        <v>2016</v>
      </c>
      <c r="F49" s="814">
        <v>0</v>
      </c>
      <c r="G49" s="545"/>
      <c r="H49" s="608"/>
      <c r="I49" s="214"/>
      <c r="J49" s="217"/>
      <c r="K49" s="217"/>
      <c r="L49" s="217"/>
      <c r="M49" s="217"/>
    </row>
    <row r="50" spans="1:13">
      <c r="A50" s="430">
        <f t="shared" si="4"/>
        <v>43</v>
      </c>
      <c r="B50" s="240"/>
      <c r="C50" s="815" t="s">
        <v>139</v>
      </c>
      <c r="D50" s="258" t="s">
        <v>138</v>
      </c>
      <c r="E50" s="1162">
        <f t="shared" si="5"/>
        <v>2016</v>
      </c>
      <c r="F50" s="814">
        <v>0</v>
      </c>
      <c r="G50" s="545"/>
      <c r="H50" s="608"/>
      <c r="I50" s="214"/>
      <c r="J50" s="217"/>
      <c r="K50" s="217"/>
      <c r="L50" s="217"/>
      <c r="M50" s="217"/>
    </row>
    <row r="51" spans="1:13">
      <c r="A51" s="430">
        <f t="shared" si="4"/>
        <v>44</v>
      </c>
      <c r="B51" s="431"/>
      <c r="C51" s="818" t="s">
        <v>137</v>
      </c>
      <c r="D51" s="812" t="s">
        <v>205</v>
      </c>
      <c r="E51" s="1163">
        <f t="shared" si="5"/>
        <v>2016</v>
      </c>
      <c r="F51" s="819">
        <v>0</v>
      </c>
      <c r="G51" s="547"/>
      <c r="H51" s="607"/>
      <c r="I51" s="218"/>
      <c r="J51" s="218"/>
      <c r="K51" s="218"/>
      <c r="L51" s="218"/>
      <c r="M51" s="218"/>
    </row>
    <row r="52" spans="1:13">
      <c r="A52" s="430">
        <f>+A51+1</f>
        <v>45</v>
      </c>
      <c r="B52" s="258"/>
      <c r="C52" s="820" t="s">
        <v>161</v>
      </c>
      <c r="D52" s="258" t="str">
        <f>"(sum lines "&amp;A39&amp;"-"&amp;A51&amp;") /13"</f>
        <v>(sum lines 32-44) /13</v>
      </c>
      <c r="E52" s="1164"/>
      <c r="F52" s="821">
        <f>SUM(F39:F51)/13</f>
        <v>0</v>
      </c>
      <c r="G52" s="548"/>
      <c r="H52" s="606"/>
      <c r="I52" s="314"/>
      <c r="J52" s="217"/>
      <c r="K52" s="217"/>
      <c r="L52" s="217"/>
      <c r="M52" s="217"/>
    </row>
    <row r="53" spans="1:13">
      <c r="A53" s="430"/>
      <c r="B53" s="258"/>
      <c r="C53" s="815"/>
      <c r="D53" s="258"/>
      <c r="E53" s="1165"/>
      <c r="F53" s="824"/>
      <c r="G53" s="545"/>
      <c r="H53" s="607"/>
      <c r="I53" s="215"/>
      <c r="J53" s="217"/>
      <c r="K53" s="217"/>
      <c r="L53" s="217"/>
      <c r="M53" s="217"/>
    </row>
    <row r="54" spans="1:13">
      <c r="A54" s="430">
        <f>+A52+1</f>
        <v>46</v>
      </c>
      <c r="B54" s="431"/>
      <c r="C54" s="432" t="s">
        <v>160</v>
      </c>
      <c r="D54" s="258" t="s">
        <v>402</v>
      </c>
      <c r="E54" s="1161"/>
      <c r="F54" s="823"/>
      <c r="G54" s="232"/>
      <c r="H54" s="606"/>
      <c r="I54" s="218"/>
      <c r="J54" s="217"/>
      <c r="K54" s="217"/>
      <c r="L54" s="217"/>
      <c r="M54" s="217"/>
    </row>
    <row r="55" spans="1:13">
      <c r="A55" s="430">
        <f>+A54+1</f>
        <v>47</v>
      </c>
      <c r="B55" s="240"/>
      <c r="C55" s="240" t="s">
        <v>137</v>
      </c>
      <c r="D55" s="427" t="s">
        <v>206</v>
      </c>
      <c r="E55" s="1162">
        <f>+$E$7</f>
        <v>2015</v>
      </c>
      <c r="F55" s="814">
        <v>0</v>
      </c>
      <c r="G55" s="545"/>
      <c r="H55" s="607"/>
      <c r="I55" s="219"/>
      <c r="J55" s="217"/>
      <c r="K55" s="217"/>
      <c r="L55" s="217"/>
      <c r="M55" s="217"/>
    </row>
    <row r="56" spans="1:13">
      <c r="A56" s="430">
        <f t="shared" ref="A56:A66" si="6">+A55+1</f>
        <v>48</v>
      </c>
      <c r="B56" s="240"/>
      <c r="C56" s="815" t="s">
        <v>147</v>
      </c>
      <c r="D56" s="258" t="s">
        <v>138</v>
      </c>
      <c r="E56" s="1162">
        <f>+$E$8</f>
        <v>2016</v>
      </c>
      <c r="F56" s="814">
        <v>0</v>
      </c>
      <c r="G56" s="545"/>
      <c r="H56" s="607"/>
      <c r="I56" s="219"/>
      <c r="J56" s="217"/>
      <c r="K56" s="217"/>
      <c r="L56" s="217"/>
      <c r="M56" s="217"/>
    </row>
    <row r="57" spans="1:13">
      <c r="A57" s="430">
        <f t="shared" si="6"/>
        <v>49</v>
      </c>
      <c r="B57" s="240"/>
      <c r="C57" s="817" t="s">
        <v>146</v>
      </c>
      <c r="D57" s="258" t="s">
        <v>138</v>
      </c>
      <c r="E57" s="1162">
        <f t="shared" ref="E57:E67" si="7">+$E$8</f>
        <v>2016</v>
      </c>
      <c r="F57" s="814">
        <v>0</v>
      </c>
      <c r="G57" s="545"/>
      <c r="H57" s="607"/>
      <c r="I57" s="219"/>
      <c r="J57" s="217"/>
      <c r="K57" s="217"/>
      <c r="L57" s="217"/>
      <c r="M57" s="217"/>
    </row>
    <row r="58" spans="1:13">
      <c r="A58" s="430">
        <f t="shared" si="6"/>
        <v>50</v>
      </c>
      <c r="B58" s="240"/>
      <c r="C58" s="817" t="s">
        <v>145</v>
      </c>
      <c r="D58" s="258" t="s">
        <v>138</v>
      </c>
      <c r="E58" s="1162">
        <f t="shared" si="7"/>
        <v>2016</v>
      </c>
      <c r="F58" s="814">
        <v>0</v>
      </c>
      <c r="G58" s="545"/>
      <c r="H58" s="607"/>
      <c r="I58" s="219"/>
      <c r="J58" s="217"/>
      <c r="K58" s="217"/>
      <c r="L58" s="217"/>
      <c r="M58" s="217"/>
    </row>
    <row r="59" spans="1:13">
      <c r="A59" s="430">
        <f t="shared" si="6"/>
        <v>51</v>
      </c>
      <c r="B59" s="240"/>
      <c r="C59" s="815" t="s">
        <v>128</v>
      </c>
      <c r="D59" s="258" t="s">
        <v>138</v>
      </c>
      <c r="E59" s="1162">
        <f t="shared" si="7"/>
        <v>2016</v>
      </c>
      <c r="F59" s="814">
        <v>0</v>
      </c>
      <c r="G59" s="545"/>
      <c r="H59" s="607"/>
      <c r="I59" s="219"/>
      <c r="J59" s="217"/>
      <c r="K59" s="217"/>
      <c r="L59" s="217"/>
      <c r="M59" s="217"/>
    </row>
    <row r="60" spans="1:13">
      <c r="A60" s="430">
        <f t="shared" si="6"/>
        <v>52</v>
      </c>
      <c r="B60" s="240"/>
      <c r="C60" s="817" t="s">
        <v>127</v>
      </c>
      <c r="D60" s="258" t="s">
        <v>138</v>
      </c>
      <c r="E60" s="1162">
        <f t="shared" si="7"/>
        <v>2016</v>
      </c>
      <c r="F60" s="814">
        <v>0</v>
      </c>
      <c r="G60" s="545"/>
      <c r="H60" s="607"/>
      <c r="I60" s="219"/>
      <c r="J60" s="217"/>
      <c r="K60" s="217"/>
      <c r="L60" s="217"/>
      <c r="M60" s="217"/>
    </row>
    <row r="61" spans="1:13">
      <c r="A61" s="430">
        <f t="shared" si="6"/>
        <v>53</v>
      </c>
      <c r="B61" s="240"/>
      <c r="C61" s="817" t="s">
        <v>144</v>
      </c>
      <c r="D61" s="258" t="s">
        <v>138</v>
      </c>
      <c r="E61" s="1162">
        <f t="shared" si="7"/>
        <v>2016</v>
      </c>
      <c r="F61" s="814">
        <v>0</v>
      </c>
      <c r="G61" s="545"/>
      <c r="H61" s="607"/>
      <c r="I61" s="219"/>
      <c r="J61" s="217"/>
      <c r="K61" s="217"/>
      <c r="L61" s="217"/>
      <c r="M61" s="217"/>
    </row>
    <row r="62" spans="1:13">
      <c r="A62" s="430">
        <f t="shared" si="6"/>
        <v>54</v>
      </c>
      <c r="B62" s="240"/>
      <c r="C62" s="815" t="s">
        <v>143</v>
      </c>
      <c r="D62" s="258" t="s">
        <v>138</v>
      </c>
      <c r="E62" s="1162">
        <f t="shared" si="7"/>
        <v>2016</v>
      </c>
      <c r="F62" s="814">
        <v>0</v>
      </c>
      <c r="G62" s="545"/>
      <c r="H62" s="607"/>
      <c r="I62" s="219"/>
      <c r="J62" s="217"/>
      <c r="K62" s="217"/>
      <c r="L62" s="217"/>
      <c r="M62" s="217"/>
    </row>
    <row r="63" spans="1:13">
      <c r="A63" s="430">
        <f t="shared" si="6"/>
        <v>55</v>
      </c>
      <c r="B63" s="240"/>
      <c r="C63" s="817" t="s">
        <v>142</v>
      </c>
      <c r="D63" s="258" t="s">
        <v>138</v>
      </c>
      <c r="E63" s="1162">
        <f t="shared" si="7"/>
        <v>2016</v>
      </c>
      <c r="F63" s="814">
        <v>0</v>
      </c>
      <c r="G63" s="545"/>
      <c r="H63" s="607"/>
      <c r="I63" s="219"/>
      <c r="J63" s="217"/>
      <c r="K63" s="217"/>
      <c r="L63" s="217"/>
      <c r="M63" s="217"/>
    </row>
    <row r="64" spans="1:13">
      <c r="A64" s="430">
        <f t="shared" si="6"/>
        <v>56</v>
      </c>
      <c r="B64" s="240"/>
      <c r="C64" s="817" t="s">
        <v>141</v>
      </c>
      <c r="D64" s="258" t="s">
        <v>138</v>
      </c>
      <c r="E64" s="1162">
        <f t="shared" si="7"/>
        <v>2016</v>
      </c>
      <c r="F64" s="814">
        <v>0</v>
      </c>
      <c r="G64" s="545"/>
      <c r="H64" s="607"/>
      <c r="I64" s="219"/>
      <c r="J64" s="217"/>
      <c r="K64" s="217"/>
      <c r="L64" s="217"/>
      <c r="M64" s="217"/>
    </row>
    <row r="65" spans="1:13">
      <c r="A65" s="430">
        <f t="shared" si="6"/>
        <v>57</v>
      </c>
      <c r="B65" s="240"/>
      <c r="C65" s="815" t="s">
        <v>154</v>
      </c>
      <c r="D65" s="258" t="s">
        <v>138</v>
      </c>
      <c r="E65" s="1162">
        <f t="shared" si="7"/>
        <v>2016</v>
      </c>
      <c r="F65" s="814">
        <v>0</v>
      </c>
      <c r="G65" s="545"/>
      <c r="H65" s="607"/>
      <c r="I65" s="219"/>
      <c r="J65" s="217"/>
      <c r="K65" s="217"/>
      <c r="L65" s="217"/>
      <c r="M65" s="217"/>
    </row>
    <row r="66" spans="1:13">
      <c r="A66" s="430">
        <f t="shared" si="6"/>
        <v>58</v>
      </c>
      <c r="B66" s="240"/>
      <c r="C66" s="815" t="s">
        <v>139</v>
      </c>
      <c r="D66" s="258" t="s">
        <v>138</v>
      </c>
      <c r="E66" s="1162">
        <f t="shared" si="7"/>
        <v>2016</v>
      </c>
      <c r="F66" s="814">
        <v>0</v>
      </c>
      <c r="G66" s="545"/>
      <c r="H66" s="607"/>
      <c r="I66" s="219"/>
      <c r="J66" s="217"/>
      <c r="K66" s="217"/>
      <c r="L66" s="217"/>
      <c r="M66" s="217"/>
    </row>
    <row r="67" spans="1:13">
      <c r="A67" s="430">
        <f>+A66+1</f>
        <v>59</v>
      </c>
      <c r="B67" s="431"/>
      <c r="C67" s="818" t="s">
        <v>137</v>
      </c>
      <c r="D67" s="812" t="s">
        <v>207</v>
      </c>
      <c r="E67" s="1163">
        <f t="shared" si="7"/>
        <v>2016</v>
      </c>
      <c r="F67" s="819">
        <v>0</v>
      </c>
      <c r="G67" s="547"/>
      <c r="H67" s="607"/>
      <c r="I67" s="218"/>
      <c r="J67" s="218"/>
      <c r="K67" s="218"/>
      <c r="L67" s="218"/>
      <c r="M67" s="218"/>
    </row>
    <row r="68" spans="1:13">
      <c r="A68" s="430">
        <f>+A67+1</f>
        <v>60</v>
      </c>
      <c r="B68" s="258"/>
      <c r="C68" s="820" t="s">
        <v>159</v>
      </c>
      <c r="D68" s="258" t="str">
        <f>"(sum lines "&amp;A55&amp;"-"&amp;A67&amp;") /13"</f>
        <v>(sum lines 47-59) /13</v>
      </c>
      <c r="E68" s="1164"/>
      <c r="F68" s="821">
        <f>SUM(F55:F67)/13</f>
        <v>0</v>
      </c>
      <c r="G68" s="548"/>
      <c r="H68" s="606"/>
      <c r="I68" s="314"/>
      <c r="J68" s="217"/>
      <c r="K68" s="217"/>
      <c r="L68" s="217"/>
      <c r="M68" s="217"/>
    </row>
    <row r="69" spans="1:13">
      <c r="A69" s="430"/>
      <c r="B69" s="431"/>
      <c r="C69" s="817"/>
      <c r="D69" s="427"/>
      <c r="E69" s="1165"/>
      <c r="F69" s="825"/>
      <c r="G69" s="232"/>
      <c r="H69" s="606"/>
      <c r="I69" s="218"/>
      <c r="J69" s="218"/>
      <c r="K69" s="218"/>
      <c r="L69" s="218"/>
      <c r="M69" s="218"/>
    </row>
    <row r="70" spans="1:13">
      <c r="A70" s="430">
        <f>+A68+1</f>
        <v>61</v>
      </c>
      <c r="B70" s="431"/>
      <c r="C70" s="432" t="s">
        <v>158</v>
      </c>
      <c r="D70" s="258" t="s">
        <v>402</v>
      </c>
      <c r="E70" s="1161"/>
      <c r="F70" s="823"/>
      <c r="G70" s="232"/>
      <c r="H70" s="606"/>
      <c r="I70" s="218"/>
      <c r="J70" s="217"/>
      <c r="K70" s="217"/>
      <c r="L70" s="217"/>
      <c r="M70" s="217"/>
    </row>
    <row r="71" spans="1:13">
      <c r="A71" s="430">
        <f t="shared" ref="A71:A84" si="8">+A70+1</f>
        <v>62</v>
      </c>
      <c r="B71" s="431"/>
      <c r="C71" s="240" t="s">
        <v>137</v>
      </c>
      <c r="D71" s="427" t="s">
        <v>208</v>
      </c>
      <c r="E71" s="1162">
        <f>+$E$7</f>
        <v>2015</v>
      </c>
      <c r="F71" s="814">
        <v>0</v>
      </c>
      <c r="G71" s="232"/>
      <c r="H71" s="606"/>
      <c r="I71" s="218"/>
      <c r="J71" s="217"/>
      <c r="K71" s="217"/>
      <c r="L71" s="217"/>
      <c r="M71" s="217"/>
    </row>
    <row r="72" spans="1:13">
      <c r="A72" s="430">
        <f t="shared" si="8"/>
        <v>63</v>
      </c>
      <c r="B72" s="431"/>
      <c r="C72" s="815" t="s">
        <v>147</v>
      </c>
      <c r="D72" s="247" t="s">
        <v>138</v>
      </c>
      <c r="E72" s="1162">
        <f>+$E$8</f>
        <v>2016</v>
      </c>
      <c r="F72" s="814">
        <v>0</v>
      </c>
      <c r="G72" s="232"/>
      <c r="H72" s="606"/>
      <c r="I72" s="218"/>
      <c r="J72" s="217"/>
      <c r="K72" s="217"/>
      <c r="L72" s="217"/>
      <c r="M72" s="217"/>
    </row>
    <row r="73" spans="1:13">
      <c r="A73" s="430">
        <f t="shared" si="8"/>
        <v>64</v>
      </c>
      <c r="B73" s="431"/>
      <c r="C73" s="817" t="s">
        <v>146</v>
      </c>
      <c r="D73" s="247" t="s">
        <v>138</v>
      </c>
      <c r="E73" s="1162">
        <f t="shared" ref="E73:E83" si="9">+$E$8</f>
        <v>2016</v>
      </c>
      <c r="F73" s="814">
        <v>0</v>
      </c>
      <c r="G73" s="232"/>
      <c r="H73" s="606"/>
      <c r="I73" s="218"/>
      <c r="J73" s="217"/>
      <c r="K73" s="217"/>
      <c r="L73" s="217"/>
      <c r="M73" s="217"/>
    </row>
    <row r="74" spans="1:13">
      <c r="A74" s="430">
        <f t="shared" si="8"/>
        <v>65</v>
      </c>
      <c r="B74" s="431"/>
      <c r="C74" s="817" t="s">
        <v>145</v>
      </c>
      <c r="D74" s="247" t="s">
        <v>138</v>
      </c>
      <c r="E74" s="1162">
        <f t="shared" si="9"/>
        <v>2016</v>
      </c>
      <c r="F74" s="814">
        <v>0</v>
      </c>
      <c r="G74" s="232"/>
      <c r="H74" s="606"/>
      <c r="I74" s="218"/>
      <c r="J74" s="217"/>
      <c r="K74" s="217"/>
      <c r="L74" s="217"/>
      <c r="M74" s="217"/>
    </row>
    <row r="75" spans="1:13">
      <c r="A75" s="430">
        <f t="shared" si="8"/>
        <v>66</v>
      </c>
      <c r="B75" s="431"/>
      <c r="C75" s="815" t="s">
        <v>128</v>
      </c>
      <c r="D75" s="247" t="s">
        <v>138</v>
      </c>
      <c r="E75" s="1162">
        <f t="shared" si="9"/>
        <v>2016</v>
      </c>
      <c r="F75" s="814">
        <v>0</v>
      </c>
      <c r="G75" s="232"/>
      <c r="H75" s="606"/>
      <c r="I75" s="218"/>
      <c r="J75" s="217"/>
      <c r="K75" s="217"/>
      <c r="L75" s="217"/>
      <c r="M75" s="217"/>
    </row>
    <row r="76" spans="1:13">
      <c r="A76" s="430">
        <f t="shared" si="8"/>
        <v>67</v>
      </c>
      <c r="B76" s="431"/>
      <c r="C76" s="817" t="s">
        <v>127</v>
      </c>
      <c r="D76" s="247" t="s">
        <v>138</v>
      </c>
      <c r="E76" s="1162">
        <f t="shared" si="9"/>
        <v>2016</v>
      </c>
      <c r="F76" s="814">
        <v>0</v>
      </c>
      <c r="G76" s="232"/>
      <c r="H76" s="606"/>
      <c r="I76" s="218"/>
      <c r="J76" s="217"/>
      <c r="K76" s="217"/>
      <c r="L76" s="217"/>
      <c r="M76" s="217"/>
    </row>
    <row r="77" spans="1:13">
      <c r="A77" s="430">
        <f t="shared" si="8"/>
        <v>68</v>
      </c>
      <c r="B77" s="431"/>
      <c r="C77" s="817" t="s">
        <v>144</v>
      </c>
      <c r="D77" s="247" t="s">
        <v>138</v>
      </c>
      <c r="E77" s="1162">
        <f t="shared" si="9"/>
        <v>2016</v>
      </c>
      <c r="F77" s="814">
        <v>0</v>
      </c>
      <c r="G77" s="232"/>
      <c r="H77" s="606"/>
      <c r="I77" s="232"/>
      <c r="J77" s="217"/>
      <c r="K77" s="217"/>
      <c r="L77" s="217"/>
      <c r="M77" s="217"/>
    </row>
    <row r="78" spans="1:13">
      <c r="A78" s="430">
        <f t="shared" si="8"/>
        <v>69</v>
      </c>
      <c r="B78" s="431"/>
      <c r="C78" s="815" t="s">
        <v>143</v>
      </c>
      <c r="D78" s="247" t="s">
        <v>138</v>
      </c>
      <c r="E78" s="1162">
        <f t="shared" si="9"/>
        <v>2016</v>
      </c>
      <c r="F78" s="814">
        <v>0</v>
      </c>
      <c r="G78" s="232"/>
      <c r="H78" s="606"/>
      <c r="I78" s="232"/>
      <c r="J78" s="217"/>
      <c r="K78" s="217"/>
      <c r="L78" s="217"/>
      <c r="M78" s="217"/>
    </row>
    <row r="79" spans="1:13">
      <c r="A79" s="430">
        <f t="shared" si="8"/>
        <v>70</v>
      </c>
      <c r="B79" s="431"/>
      <c r="C79" s="817" t="s">
        <v>142</v>
      </c>
      <c r="D79" s="247" t="s">
        <v>138</v>
      </c>
      <c r="E79" s="1162">
        <f t="shared" si="9"/>
        <v>2016</v>
      </c>
      <c r="F79" s="814">
        <v>0</v>
      </c>
      <c r="G79" s="232"/>
      <c r="H79" s="606"/>
      <c r="I79" s="218"/>
      <c r="J79" s="217"/>
      <c r="K79" s="217"/>
      <c r="L79" s="217"/>
      <c r="M79" s="217"/>
    </row>
    <row r="80" spans="1:13">
      <c r="A80" s="430">
        <f t="shared" si="8"/>
        <v>71</v>
      </c>
      <c r="B80" s="431"/>
      <c r="C80" s="817" t="s">
        <v>141</v>
      </c>
      <c r="D80" s="247" t="s">
        <v>138</v>
      </c>
      <c r="E80" s="1162">
        <f t="shared" si="9"/>
        <v>2016</v>
      </c>
      <c r="F80" s="814">
        <v>0</v>
      </c>
      <c r="G80" s="232"/>
      <c r="H80" s="606"/>
      <c r="I80" s="218"/>
      <c r="J80" s="217"/>
      <c r="K80" s="217"/>
      <c r="L80" s="217"/>
      <c r="M80" s="217"/>
    </row>
    <row r="81" spans="1:14">
      <c r="A81" s="430">
        <f t="shared" si="8"/>
        <v>72</v>
      </c>
      <c r="B81" s="431"/>
      <c r="C81" s="815" t="s">
        <v>154</v>
      </c>
      <c r="D81" s="247" t="s">
        <v>138</v>
      </c>
      <c r="E81" s="1162">
        <f t="shared" si="9"/>
        <v>2016</v>
      </c>
      <c r="F81" s="814">
        <v>0</v>
      </c>
      <c r="G81" s="232"/>
      <c r="H81" s="606"/>
      <c r="I81" s="218"/>
      <c r="J81" s="217"/>
      <c r="K81" s="217"/>
      <c r="L81" s="217"/>
      <c r="M81" s="217"/>
    </row>
    <row r="82" spans="1:14">
      <c r="A82" s="430">
        <f t="shared" si="8"/>
        <v>73</v>
      </c>
      <c r="B82" s="431"/>
      <c r="C82" s="815" t="s">
        <v>139</v>
      </c>
      <c r="D82" s="247" t="s">
        <v>138</v>
      </c>
      <c r="E82" s="1162">
        <f t="shared" si="9"/>
        <v>2016</v>
      </c>
      <c r="F82" s="814">
        <v>0</v>
      </c>
      <c r="G82" s="232"/>
      <c r="H82" s="606"/>
      <c r="I82" s="218"/>
      <c r="J82" s="217"/>
      <c r="K82" s="217"/>
      <c r="L82" s="217"/>
      <c r="M82" s="217"/>
    </row>
    <row r="83" spans="1:14">
      <c r="A83" s="430">
        <f t="shared" si="8"/>
        <v>74</v>
      </c>
      <c r="B83" s="431"/>
      <c r="C83" s="818" t="s">
        <v>137</v>
      </c>
      <c r="D83" s="812" t="s">
        <v>209</v>
      </c>
      <c r="E83" s="1163">
        <f t="shared" si="9"/>
        <v>2016</v>
      </c>
      <c r="F83" s="819">
        <v>0</v>
      </c>
      <c r="G83" s="547"/>
      <c r="H83" s="609"/>
      <c r="I83" s="218"/>
      <c r="J83" s="218"/>
      <c r="K83" s="218"/>
      <c r="L83" s="218"/>
      <c r="M83" s="218"/>
    </row>
    <row r="84" spans="1:14">
      <c r="A84" s="430">
        <f t="shared" si="8"/>
        <v>75</v>
      </c>
      <c r="B84" s="258"/>
      <c r="C84" s="820" t="s">
        <v>157</v>
      </c>
      <c r="D84" s="258" t="str">
        <f>"(sum lines "&amp;A71&amp;"-"&amp;A83&amp;") /13"</f>
        <v>(sum lines 62-74) /13</v>
      </c>
      <c r="E84" s="1164"/>
      <c r="F84" s="821">
        <f>SUM(F71:F83)/13</f>
        <v>0</v>
      </c>
      <c r="G84" s="548"/>
      <c r="H84" s="606"/>
      <c r="I84" s="314"/>
      <c r="J84" s="217"/>
      <c r="K84" s="217"/>
      <c r="L84" s="217"/>
      <c r="M84" s="217"/>
    </row>
    <row r="85" spans="1:14">
      <c r="A85" s="430"/>
      <c r="B85" s="258"/>
      <c r="C85" s="817"/>
      <c r="D85" s="258"/>
      <c r="E85" s="1164"/>
      <c r="F85" s="822"/>
      <c r="G85" s="545"/>
      <c r="H85" s="607"/>
      <c r="I85" s="219"/>
      <c r="J85" s="217"/>
      <c r="K85" s="217"/>
      <c r="L85" s="217"/>
      <c r="M85" s="217"/>
    </row>
    <row r="86" spans="1:14">
      <c r="A86" s="430">
        <f>+A84+1</f>
        <v>76</v>
      </c>
      <c r="B86" s="431"/>
      <c r="C86" s="826" t="s">
        <v>177</v>
      </c>
      <c r="D86" s="427" t="str">
        <f>"(sum lines "&amp;A20&amp;", "&amp;A36&amp;", "&amp;A52&amp;", "&amp;A68&amp;", &amp; "&amp;A84&amp;")"</f>
        <v>(sum lines 15, 30, 45, 60, &amp; 75)</v>
      </c>
      <c r="E86" s="1165"/>
      <c r="F86" s="827">
        <f>F20+F36+F52+F68+F84</f>
        <v>0</v>
      </c>
      <c r="G86" s="220"/>
      <c r="H86" s="610"/>
      <c r="I86" s="314"/>
      <c r="J86" s="218"/>
      <c r="K86" s="218"/>
      <c r="L86" s="218"/>
      <c r="M86" s="218"/>
    </row>
    <row r="87" spans="1:14" ht="16.2" thickBot="1">
      <c r="A87" s="828"/>
      <c r="B87" s="829"/>
      <c r="C87" s="830"/>
      <c r="D87" s="574"/>
      <c r="E87" s="1166"/>
      <c r="F87" s="831"/>
      <c r="G87" s="220"/>
      <c r="H87" s="607"/>
      <c r="I87" s="215"/>
      <c r="J87" s="217"/>
      <c r="K87" s="217"/>
      <c r="L87" s="217"/>
      <c r="M87" s="217"/>
    </row>
    <row r="88" spans="1:14">
      <c r="A88" s="832"/>
      <c r="B88" s="816"/>
      <c r="C88" s="817"/>
      <c r="D88" s="258"/>
      <c r="E88" s="1164"/>
      <c r="F88" s="822"/>
      <c r="G88" s="220"/>
      <c r="H88" s="607"/>
      <c r="I88" s="215"/>
      <c r="J88" s="217"/>
      <c r="K88" s="217"/>
      <c r="L88" s="217"/>
      <c r="M88" s="217"/>
    </row>
    <row r="89" spans="1:14">
      <c r="A89" s="832"/>
      <c r="B89" s="816"/>
      <c r="C89" s="817"/>
      <c r="D89" s="258"/>
      <c r="E89" s="1164"/>
      <c r="F89" s="822"/>
      <c r="G89" s="313"/>
      <c r="H89" s="607"/>
      <c r="I89" s="215"/>
      <c r="J89" s="217"/>
      <c r="K89" s="217"/>
      <c r="L89" s="217"/>
      <c r="M89" s="217"/>
      <c r="N89" s="214"/>
    </row>
    <row r="90" spans="1:14" ht="16.2" thickBot="1">
      <c r="A90" s="833" t="s">
        <v>156</v>
      </c>
      <c r="B90" s="240"/>
      <c r="C90" s="240"/>
      <c r="D90" s="240"/>
      <c r="E90" s="1167"/>
      <c r="F90" s="434"/>
      <c r="G90" s="214"/>
      <c r="H90" s="608"/>
      <c r="I90" s="214"/>
      <c r="J90" s="214"/>
      <c r="K90" s="214"/>
      <c r="L90" s="214"/>
      <c r="M90" s="214"/>
    </row>
    <row r="91" spans="1:14">
      <c r="A91" s="1352" t="s">
        <v>219</v>
      </c>
      <c r="B91" s="1353"/>
      <c r="C91" s="1353"/>
      <c r="D91" s="1353"/>
      <c r="E91" s="1353"/>
      <c r="F91" s="1354"/>
      <c r="G91" s="543"/>
      <c r="H91" s="605"/>
      <c r="I91" s="543"/>
      <c r="J91" s="1350"/>
      <c r="K91" s="1351"/>
      <c r="L91" s="1351"/>
      <c r="M91" s="1351"/>
    </row>
    <row r="92" spans="1:14">
      <c r="A92" s="430">
        <f>+A86+1</f>
        <v>77</v>
      </c>
      <c r="B92" s="431"/>
      <c r="C92" s="432" t="s">
        <v>155</v>
      </c>
      <c r="D92" s="258" t="s">
        <v>402</v>
      </c>
      <c r="E92" s="1161" t="s">
        <v>129</v>
      </c>
      <c r="F92" s="813" t="s">
        <v>126</v>
      </c>
      <c r="G92" s="544"/>
      <c r="H92" s="606"/>
      <c r="I92" s="218"/>
      <c r="J92" s="217"/>
      <c r="K92" s="217"/>
      <c r="L92" s="217"/>
      <c r="M92" s="217"/>
    </row>
    <row r="93" spans="1:14">
      <c r="A93" s="430">
        <f t="shared" ref="A93:A106" si="10">+A92+1</f>
        <v>78</v>
      </c>
      <c r="B93" s="240"/>
      <c r="C93" s="240" t="s">
        <v>137</v>
      </c>
      <c r="D93" s="427" t="s">
        <v>785</v>
      </c>
      <c r="E93" s="1162">
        <f>+$E$7</f>
        <v>2015</v>
      </c>
      <c r="F93" s="814">
        <v>0</v>
      </c>
      <c r="G93" s="545"/>
      <c r="H93" s="607"/>
      <c r="I93" s="219"/>
      <c r="J93" s="217"/>
      <c r="K93" s="217"/>
      <c r="L93" s="217"/>
      <c r="M93" s="217"/>
    </row>
    <row r="94" spans="1:14">
      <c r="A94" s="430">
        <f t="shared" si="10"/>
        <v>79</v>
      </c>
      <c r="B94" s="431"/>
      <c r="C94" s="815" t="s">
        <v>147</v>
      </c>
      <c r="D94" s="258" t="s">
        <v>138</v>
      </c>
      <c r="E94" s="1162">
        <f>+$E$8</f>
        <v>2016</v>
      </c>
      <c r="F94" s="814">
        <v>0</v>
      </c>
      <c r="G94" s="546"/>
      <c r="H94" s="606"/>
      <c r="I94" s="218"/>
      <c r="J94" s="217"/>
      <c r="K94" s="217"/>
      <c r="L94" s="217"/>
      <c r="M94" s="217"/>
    </row>
    <row r="95" spans="1:14">
      <c r="A95" s="430">
        <f t="shared" si="10"/>
        <v>80</v>
      </c>
      <c r="B95" s="816"/>
      <c r="C95" s="817" t="s">
        <v>146</v>
      </c>
      <c r="D95" s="258" t="s">
        <v>138</v>
      </c>
      <c r="E95" s="1162">
        <f t="shared" ref="E95:E105" si="11">+$E$8</f>
        <v>2016</v>
      </c>
      <c r="F95" s="814">
        <v>0</v>
      </c>
      <c r="G95" s="545"/>
      <c r="H95" s="607"/>
      <c r="I95" s="215"/>
      <c r="J95" s="217"/>
      <c r="K95" s="217"/>
      <c r="L95" s="217"/>
      <c r="M95" s="217"/>
    </row>
    <row r="96" spans="1:14">
      <c r="A96" s="430">
        <f t="shared" si="10"/>
        <v>81</v>
      </c>
      <c r="B96" s="816"/>
      <c r="C96" s="817" t="s">
        <v>145</v>
      </c>
      <c r="D96" s="258" t="s">
        <v>138</v>
      </c>
      <c r="E96" s="1162">
        <f t="shared" si="11"/>
        <v>2016</v>
      </c>
      <c r="F96" s="814">
        <v>0</v>
      </c>
      <c r="G96" s="545"/>
      <c r="H96" s="607"/>
      <c r="I96" s="215"/>
      <c r="J96" s="217"/>
      <c r="K96" s="217"/>
      <c r="L96" s="217"/>
      <c r="M96" s="217"/>
    </row>
    <row r="97" spans="1:13">
      <c r="A97" s="430">
        <f t="shared" si="10"/>
        <v>82</v>
      </c>
      <c r="B97" s="258"/>
      <c r="C97" s="815" t="s">
        <v>128</v>
      </c>
      <c r="D97" s="258" t="s">
        <v>138</v>
      </c>
      <c r="E97" s="1162">
        <f t="shared" si="11"/>
        <v>2016</v>
      </c>
      <c r="F97" s="814">
        <v>0</v>
      </c>
      <c r="G97" s="545"/>
      <c r="H97" s="607"/>
      <c r="I97" s="215"/>
      <c r="J97" s="217"/>
      <c r="K97" s="217"/>
      <c r="L97" s="217"/>
      <c r="M97" s="217"/>
    </row>
    <row r="98" spans="1:13">
      <c r="A98" s="430">
        <f t="shared" si="10"/>
        <v>83</v>
      </c>
      <c r="B98" s="431"/>
      <c r="C98" s="817" t="s">
        <v>127</v>
      </c>
      <c r="D98" s="258" t="s">
        <v>138</v>
      </c>
      <c r="E98" s="1162">
        <f t="shared" si="11"/>
        <v>2016</v>
      </c>
      <c r="F98" s="814">
        <v>0</v>
      </c>
      <c r="G98" s="232"/>
      <c r="H98" s="606"/>
      <c r="I98" s="218"/>
      <c r="J98" s="218"/>
      <c r="K98" s="218"/>
      <c r="L98" s="218"/>
      <c r="M98" s="218"/>
    </row>
    <row r="99" spans="1:13">
      <c r="A99" s="430">
        <f t="shared" si="10"/>
        <v>84</v>
      </c>
      <c r="B99" s="258"/>
      <c r="C99" s="817" t="s">
        <v>144</v>
      </c>
      <c r="D99" s="258" t="s">
        <v>138</v>
      </c>
      <c r="E99" s="1162">
        <f t="shared" si="11"/>
        <v>2016</v>
      </c>
      <c r="F99" s="814">
        <f>ROUND(F13*('7- Depreciation Rates'!D19/100)/12,0)</f>
        <v>0</v>
      </c>
      <c r="G99" s="545"/>
      <c r="H99" s="607"/>
      <c r="I99" s="219"/>
      <c r="J99" s="217"/>
      <c r="K99" s="217"/>
      <c r="L99" s="217"/>
      <c r="M99" s="217"/>
    </row>
    <row r="100" spans="1:13">
      <c r="A100" s="430">
        <f t="shared" si="10"/>
        <v>85</v>
      </c>
      <c r="B100" s="431"/>
      <c r="C100" s="815" t="s">
        <v>143</v>
      </c>
      <c r="D100" s="258" t="s">
        <v>138</v>
      </c>
      <c r="E100" s="1162">
        <f t="shared" si="11"/>
        <v>2016</v>
      </c>
      <c r="F100" s="814">
        <v>0</v>
      </c>
      <c r="G100" s="546"/>
      <c r="H100" s="606"/>
      <c r="I100" s="218"/>
      <c r="J100" s="217"/>
      <c r="K100" s="217"/>
      <c r="L100" s="217"/>
      <c r="M100" s="217"/>
    </row>
    <row r="101" spans="1:13">
      <c r="A101" s="430">
        <f t="shared" si="10"/>
        <v>86</v>
      </c>
      <c r="B101" s="816"/>
      <c r="C101" s="817" t="s">
        <v>142</v>
      </c>
      <c r="D101" s="258" t="s">
        <v>138</v>
      </c>
      <c r="E101" s="1162">
        <f t="shared" si="11"/>
        <v>2016</v>
      </c>
      <c r="F101" s="814">
        <v>0</v>
      </c>
      <c r="G101" s="545"/>
      <c r="H101" s="607"/>
      <c r="I101" s="215"/>
      <c r="J101" s="217"/>
      <c r="K101" s="217"/>
      <c r="L101" s="217"/>
      <c r="M101" s="217"/>
    </row>
    <row r="102" spans="1:13">
      <c r="A102" s="430">
        <f t="shared" si="10"/>
        <v>87</v>
      </c>
      <c r="B102" s="816"/>
      <c r="C102" s="817" t="s">
        <v>141</v>
      </c>
      <c r="D102" s="258" t="s">
        <v>138</v>
      </c>
      <c r="E102" s="1162">
        <f t="shared" si="11"/>
        <v>2016</v>
      </c>
      <c r="F102" s="814">
        <v>0</v>
      </c>
      <c r="G102" s="545"/>
      <c r="H102" s="607"/>
      <c r="I102" s="215"/>
      <c r="J102" s="217"/>
      <c r="K102" s="217"/>
      <c r="L102" s="217"/>
      <c r="M102" s="217"/>
    </row>
    <row r="103" spans="1:13">
      <c r="A103" s="430">
        <f t="shared" si="10"/>
        <v>88</v>
      </c>
      <c r="B103" s="258"/>
      <c r="C103" s="815" t="s">
        <v>154</v>
      </c>
      <c r="D103" s="258" t="s">
        <v>138</v>
      </c>
      <c r="E103" s="1162">
        <f t="shared" si="11"/>
        <v>2016</v>
      </c>
      <c r="F103" s="814">
        <v>0</v>
      </c>
      <c r="G103" s="545"/>
      <c r="H103" s="607"/>
      <c r="I103" s="215"/>
      <c r="J103" s="217"/>
      <c r="K103" s="217"/>
      <c r="L103" s="217"/>
      <c r="M103" s="217"/>
    </row>
    <row r="104" spans="1:13">
      <c r="A104" s="430">
        <f t="shared" si="10"/>
        <v>89</v>
      </c>
      <c r="B104" s="258"/>
      <c r="C104" s="815" t="s">
        <v>139</v>
      </c>
      <c r="D104" s="258" t="s">
        <v>138</v>
      </c>
      <c r="E104" s="1162">
        <f t="shared" si="11"/>
        <v>2016</v>
      </c>
      <c r="F104" s="814">
        <v>0</v>
      </c>
      <c r="G104" s="232"/>
      <c r="H104" s="607"/>
      <c r="I104" s="215"/>
      <c r="J104" s="217"/>
      <c r="K104" s="217"/>
      <c r="L104" s="217"/>
      <c r="M104" s="217"/>
    </row>
    <row r="105" spans="1:13">
      <c r="A105" s="430">
        <f t="shared" si="10"/>
        <v>90</v>
      </c>
      <c r="B105" s="431"/>
      <c r="C105" s="818" t="s">
        <v>137</v>
      </c>
      <c r="D105" s="812" t="s">
        <v>786</v>
      </c>
      <c r="E105" s="1163">
        <f t="shared" si="11"/>
        <v>2016</v>
      </c>
      <c r="F105" s="814">
        <v>0</v>
      </c>
      <c r="G105" s="548"/>
      <c r="H105" s="606"/>
      <c r="I105" s="218"/>
      <c r="J105" s="218"/>
      <c r="K105" s="218"/>
      <c r="L105" s="218"/>
      <c r="M105" s="218"/>
    </row>
    <row r="106" spans="1:13">
      <c r="A106" s="430">
        <f t="shared" si="10"/>
        <v>91</v>
      </c>
      <c r="B106" s="258"/>
      <c r="C106" s="820" t="s">
        <v>153</v>
      </c>
      <c r="D106" s="258" t="str">
        <f>"(sum lines "&amp;A93&amp;"-"&amp;A105&amp;") /13"</f>
        <v>(sum lines 78-90) /13</v>
      </c>
      <c r="E106" s="1164"/>
      <c r="F106" s="859">
        <f>SUM(F93:F105)/13</f>
        <v>0</v>
      </c>
      <c r="G106" s="499"/>
      <c r="H106" s="606"/>
      <c r="I106" s="218"/>
      <c r="J106" s="217"/>
      <c r="K106" s="217"/>
      <c r="L106" s="217"/>
      <c r="M106" s="217"/>
    </row>
    <row r="107" spans="1:13">
      <c r="A107" s="430"/>
      <c r="B107" s="816"/>
      <c r="C107" s="817"/>
      <c r="D107" s="258"/>
      <c r="E107" s="1164"/>
      <c r="F107" s="822"/>
      <c r="G107" s="545"/>
      <c r="H107" s="607"/>
      <c r="I107" s="215"/>
      <c r="J107" s="217"/>
      <c r="K107" s="217"/>
      <c r="L107" s="217"/>
      <c r="M107" s="217"/>
    </row>
    <row r="108" spans="1:13">
      <c r="A108" s="430">
        <f>+A106+1</f>
        <v>92</v>
      </c>
      <c r="B108" s="431"/>
      <c r="C108" s="432" t="s">
        <v>152</v>
      </c>
      <c r="D108" s="258" t="s">
        <v>402</v>
      </c>
      <c r="E108" s="1161"/>
      <c r="F108" s="823"/>
      <c r="G108" s="232"/>
      <c r="H108" s="606"/>
      <c r="I108" s="218"/>
      <c r="J108" s="217"/>
      <c r="K108" s="217"/>
      <c r="L108" s="217"/>
      <c r="M108" s="217"/>
    </row>
    <row r="109" spans="1:13">
      <c r="A109" s="430">
        <f t="shared" ref="A109:A122" si="12">+A108+1</f>
        <v>93</v>
      </c>
      <c r="B109" s="240"/>
      <c r="C109" s="240" t="s">
        <v>137</v>
      </c>
      <c r="D109" s="427" t="s">
        <v>787</v>
      </c>
      <c r="E109" s="1162">
        <f>+$E$7</f>
        <v>2015</v>
      </c>
      <c r="F109" s="814">
        <v>0</v>
      </c>
      <c r="G109" s="545"/>
      <c r="H109" s="607"/>
      <c r="I109" s="219"/>
      <c r="J109" s="217"/>
      <c r="K109" s="217"/>
      <c r="L109" s="217"/>
      <c r="M109" s="217"/>
    </row>
    <row r="110" spans="1:13">
      <c r="A110" s="430">
        <f t="shared" si="12"/>
        <v>94</v>
      </c>
      <c r="B110" s="431"/>
      <c r="C110" s="815" t="s">
        <v>147</v>
      </c>
      <c r="D110" s="258" t="s">
        <v>138</v>
      </c>
      <c r="E110" s="1162">
        <f>+$E$8</f>
        <v>2016</v>
      </c>
      <c r="F110" s="814">
        <v>0</v>
      </c>
      <c r="G110" s="546"/>
      <c r="H110" s="606"/>
      <c r="I110" s="218"/>
      <c r="J110" s="217"/>
      <c r="K110" s="217"/>
      <c r="L110" s="217"/>
      <c r="M110" s="217"/>
    </row>
    <row r="111" spans="1:13">
      <c r="A111" s="430">
        <f t="shared" si="12"/>
        <v>95</v>
      </c>
      <c r="B111" s="816"/>
      <c r="C111" s="817" t="s">
        <v>146</v>
      </c>
      <c r="D111" s="258" t="s">
        <v>138</v>
      </c>
      <c r="E111" s="1162">
        <f t="shared" ref="E111:E121" si="13">+$E$8</f>
        <v>2016</v>
      </c>
      <c r="F111" s="814">
        <v>0</v>
      </c>
      <c r="G111" s="545"/>
      <c r="H111" s="607"/>
      <c r="I111" s="215"/>
      <c r="J111" s="217"/>
      <c r="K111" s="217"/>
      <c r="L111" s="217"/>
      <c r="M111" s="217"/>
    </row>
    <row r="112" spans="1:13">
      <c r="A112" s="430">
        <f t="shared" si="12"/>
        <v>96</v>
      </c>
      <c r="B112" s="816"/>
      <c r="C112" s="817" t="s">
        <v>145</v>
      </c>
      <c r="D112" s="258" t="s">
        <v>138</v>
      </c>
      <c r="E112" s="1162">
        <f t="shared" si="13"/>
        <v>2016</v>
      </c>
      <c r="F112" s="814">
        <v>0</v>
      </c>
      <c r="G112" s="545"/>
      <c r="H112" s="607"/>
      <c r="I112" s="215"/>
      <c r="J112" s="217"/>
      <c r="K112" s="217"/>
      <c r="L112" s="217"/>
      <c r="M112" s="217"/>
    </row>
    <row r="113" spans="1:13">
      <c r="A113" s="430">
        <f t="shared" si="12"/>
        <v>97</v>
      </c>
      <c r="B113" s="258"/>
      <c r="C113" s="815" t="s">
        <v>128</v>
      </c>
      <c r="D113" s="258" t="s">
        <v>138</v>
      </c>
      <c r="E113" s="1162">
        <f t="shared" si="13"/>
        <v>2016</v>
      </c>
      <c r="F113" s="814">
        <v>0</v>
      </c>
      <c r="G113" s="545"/>
      <c r="H113" s="607"/>
      <c r="I113" s="215"/>
      <c r="J113" s="217"/>
      <c r="K113" s="217"/>
      <c r="L113" s="217"/>
      <c r="M113" s="217"/>
    </row>
    <row r="114" spans="1:13">
      <c r="A114" s="430">
        <f t="shared" si="12"/>
        <v>98</v>
      </c>
      <c r="B114" s="431"/>
      <c r="C114" s="817" t="s">
        <v>127</v>
      </c>
      <c r="D114" s="258" t="s">
        <v>138</v>
      </c>
      <c r="E114" s="1162">
        <f t="shared" si="13"/>
        <v>2016</v>
      </c>
      <c r="F114" s="814">
        <v>0</v>
      </c>
      <c r="G114" s="232"/>
      <c r="H114" s="606"/>
      <c r="I114" s="218"/>
      <c r="J114" s="218"/>
      <c r="K114" s="218"/>
      <c r="L114" s="218"/>
      <c r="M114" s="218"/>
    </row>
    <row r="115" spans="1:13">
      <c r="A115" s="430">
        <f t="shared" si="12"/>
        <v>99</v>
      </c>
      <c r="B115" s="258"/>
      <c r="C115" s="817" t="s">
        <v>144</v>
      </c>
      <c r="D115" s="258" t="s">
        <v>138</v>
      </c>
      <c r="E115" s="1162">
        <f t="shared" si="13"/>
        <v>2016</v>
      </c>
      <c r="F115" s="814">
        <v>0</v>
      </c>
      <c r="G115" s="545"/>
      <c r="H115" s="607"/>
      <c r="I115" s="219"/>
      <c r="J115" s="217"/>
      <c r="K115" s="217"/>
      <c r="L115" s="217"/>
      <c r="M115" s="217"/>
    </row>
    <row r="116" spans="1:13">
      <c r="A116" s="430">
        <f t="shared" si="12"/>
        <v>100</v>
      </c>
      <c r="B116" s="431"/>
      <c r="C116" s="815" t="s">
        <v>143</v>
      </c>
      <c r="D116" s="258" t="s">
        <v>138</v>
      </c>
      <c r="E116" s="1162">
        <f t="shared" si="13"/>
        <v>2016</v>
      </c>
      <c r="F116" s="814">
        <v>0</v>
      </c>
      <c r="G116" s="546"/>
      <c r="H116" s="606"/>
      <c r="I116" s="218"/>
      <c r="J116" s="217"/>
      <c r="K116" s="217"/>
      <c r="L116" s="217"/>
      <c r="M116" s="217"/>
    </row>
    <row r="117" spans="1:13">
      <c r="A117" s="430">
        <f t="shared" si="12"/>
        <v>101</v>
      </c>
      <c r="B117" s="816"/>
      <c r="C117" s="817" t="s">
        <v>142</v>
      </c>
      <c r="D117" s="258" t="s">
        <v>138</v>
      </c>
      <c r="E117" s="1162">
        <f t="shared" si="13"/>
        <v>2016</v>
      </c>
      <c r="F117" s="814">
        <v>0</v>
      </c>
      <c r="G117" s="545"/>
      <c r="H117" s="607"/>
      <c r="I117" s="215"/>
      <c r="J117" s="217"/>
      <c r="K117" s="217"/>
      <c r="L117" s="217"/>
      <c r="M117" s="217"/>
    </row>
    <row r="118" spans="1:13">
      <c r="A118" s="430">
        <f t="shared" si="12"/>
        <v>102</v>
      </c>
      <c r="B118" s="816"/>
      <c r="C118" s="817" t="s">
        <v>141</v>
      </c>
      <c r="D118" s="258" t="s">
        <v>138</v>
      </c>
      <c r="E118" s="1162">
        <f t="shared" si="13"/>
        <v>2016</v>
      </c>
      <c r="F118" s="814">
        <v>0</v>
      </c>
      <c r="G118" s="545"/>
      <c r="H118" s="607"/>
      <c r="I118" s="215"/>
      <c r="J118" s="217"/>
      <c r="K118" s="217"/>
      <c r="L118" s="217"/>
      <c r="M118" s="217"/>
    </row>
    <row r="119" spans="1:13">
      <c r="A119" s="430">
        <f t="shared" si="12"/>
        <v>103</v>
      </c>
      <c r="B119" s="258"/>
      <c r="C119" s="815" t="s">
        <v>140</v>
      </c>
      <c r="D119" s="258" t="s">
        <v>138</v>
      </c>
      <c r="E119" s="1162">
        <f t="shared" si="13"/>
        <v>2016</v>
      </c>
      <c r="F119" s="814">
        <v>0</v>
      </c>
      <c r="G119" s="545"/>
      <c r="H119" s="607"/>
      <c r="I119" s="215"/>
      <c r="J119" s="217"/>
      <c r="K119" s="217"/>
      <c r="L119" s="217"/>
      <c r="M119" s="217"/>
    </row>
    <row r="120" spans="1:13">
      <c r="A120" s="430">
        <f t="shared" si="12"/>
        <v>104</v>
      </c>
      <c r="B120" s="258"/>
      <c r="C120" s="815" t="s">
        <v>139</v>
      </c>
      <c r="D120" s="258" t="s">
        <v>138</v>
      </c>
      <c r="E120" s="1162">
        <f t="shared" si="13"/>
        <v>2016</v>
      </c>
      <c r="F120" s="814">
        <v>0</v>
      </c>
      <c r="G120" s="545"/>
      <c r="H120" s="607"/>
      <c r="I120" s="215"/>
      <c r="J120" s="217"/>
      <c r="K120" s="217"/>
      <c r="L120" s="217"/>
      <c r="M120" s="217"/>
    </row>
    <row r="121" spans="1:13">
      <c r="A121" s="430">
        <f t="shared" si="12"/>
        <v>105</v>
      </c>
      <c r="B121" s="431"/>
      <c r="C121" s="818" t="s">
        <v>137</v>
      </c>
      <c r="D121" s="812" t="s">
        <v>788</v>
      </c>
      <c r="E121" s="1163">
        <f t="shared" si="13"/>
        <v>2016</v>
      </c>
      <c r="F121" s="819">
        <v>0</v>
      </c>
      <c r="G121" s="548"/>
      <c r="H121" s="606"/>
      <c r="I121" s="218"/>
      <c r="J121" s="218"/>
      <c r="K121" s="218"/>
      <c r="L121" s="218"/>
      <c r="M121" s="218"/>
    </row>
    <row r="122" spans="1:13">
      <c r="A122" s="430">
        <f t="shared" si="12"/>
        <v>106</v>
      </c>
      <c r="B122" s="258"/>
      <c r="C122" s="820" t="s">
        <v>151</v>
      </c>
      <c r="D122" s="258" t="str">
        <f>"(sum lines "&amp;A109&amp;"-"&amp;A121&amp;") /13"</f>
        <v>(sum lines 93-105) /13</v>
      </c>
      <c r="E122" s="1164"/>
      <c r="F122" s="821">
        <f>SUM(F109:F121)/13</f>
        <v>0</v>
      </c>
      <c r="G122" s="499"/>
      <c r="H122" s="606"/>
      <c r="I122" s="218"/>
      <c r="J122" s="217"/>
      <c r="K122" s="217"/>
      <c r="L122" s="217"/>
      <c r="M122" s="217"/>
    </row>
    <row r="123" spans="1:13">
      <c r="A123" s="430"/>
      <c r="B123" s="816"/>
      <c r="C123" s="817"/>
      <c r="D123" s="258"/>
      <c r="E123" s="1164"/>
      <c r="F123" s="822"/>
      <c r="G123" s="545"/>
      <c r="H123" s="607"/>
      <c r="I123" s="215"/>
      <c r="J123" s="217"/>
      <c r="K123" s="217"/>
      <c r="L123" s="217"/>
      <c r="M123" s="217"/>
    </row>
    <row r="124" spans="1:13">
      <c r="A124" s="430">
        <f>+A122+1</f>
        <v>107</v>
      </c>
      <c r="B124" s="431"/>
      <c r="C124" s="432" t="s">
        <v>537</v>
      </c>
      <c r="D124" s="258" t="s">
        <v>402</v>
      </c>
      <c r="E124" s="1161"/>
      <c r="F124" s="823"/>
      <c r="G124" s="232"/>
      <c r="H124" s="606"/>
      <c r="I124" s="218"/>
      <c r="J124" s="217"/>
      <c r="K124" s="217"/>
      <c r="L124" s="217"/>
      <c r="M124" s="217"/>
    </row>
    <row r="125" spans="1:13">
      <c r="A125" s="430">
        <f>+A124+1</f>
        <v>108</v>
      </c>
      <c r="B125" s="240"/>
      <c r="C125" s="240" t="s">
        <v>137</v>
      </c>
      <c r="D125" s="427" t="s">
        <v>150</v>
      </c>
      <c r="E125" s="1162">
        <f>+$E$7</f>
        <v>2015</v>
      </c>
      <c r="F125" s="814">
        <v>0</v>
      </c>
      <c r="G125" s="545"/>
      <c r="H125" s="607"/>
      <c r="I125" s="219"/>
      <c r="J125" s="217"/>
      <c r="K125" s="217"/>
      <c r="L125" s="217"/>
      <c r="M125" s="217"/>
    </row>
    <row r="126" spans="1:13">
      <c r="A126" s="430">
        <f t="shared" ref="A126:A137" si="14">+A125+1</f>
        <v>109</v>
      </c>
      <c r="B126" s="240"/>
      <c r="C126" s="815" t="s">
        <v>147</v>
      </c>
      <c r="D126" s="258" t="s">
        <v>138</v>
      </c>
      <c r="E126" s="1162">
        <f>+$E$8</f>
        <v>2016</v>
      </c>
      <c r="F126" s="814">
        <v>0</v>
      </c>
      <c r="G126" s="545"/>
      <c r="H126" s="607"/>
      <c r="I126" s="219"/>
      <c r="J126" s="217"/>
      <c r="K126" s="217"/>
      <c r="L126" s="217"/>
      <c r="M126" s="217"/>
    </row>
    <row r="127" spans="1:13">
      <c r="A127" s="430">
        <f t="shared" si="14"/>
        <v>110</v>
      </c>
      <c r="B127" s="240"/>
      <c r="C127" s="817" t="s">
        <v>146</v>
      </c>
      <c r="D127" s="258" t="s">
        <v>138</v>
      </c>
      <c r="E127" s="1162">
        <f t="shared" ref="E127:E137" si="15">+$E$8</f>
        <v>2016</v>
      </c>
      <c r="F127" s="814">
        <v>0</v>
      </c>
      <c r="G127" s="545"/>
      <c r="H127" s="607"/>
      <c r="I127" s="219"/>
      <c r="J127" s="217"/>
      <c r="K127" s="217"/>
      <c r="L127" s="217"/>
      <c r="M127" s="217"/>
    </row>
    <row r="128" spans="1:13">
      <c r="A128" s="430">
        <f t="shared" si="14"/>
        <v>111</v>
      </c>
      <c r="B128" s="240"/>
      <c r="C128" s="817" t="s">
        <v>145</v>
      </c>
      <c r="D128" s="258" t="s">
        <v>138</v>
      </c>
      <c r="E128" s="1162">
        <f t="shared" si="15"/>
        <v>2016</v>
      </c>
      <c r="F128" s="814">
        <v>0</v>
      </c>
      <c r="G128" s="545"/>
      <c r="H128" s="607"/>
      <c r="I128" s="219"/>
      <c r="J128" s="217"/>
      <c r="K128" s="217"/>
      <c r="L128" s="217"/>
      <c r="M128" s="217"/>
    </row>
    <row r="129" spans="1:13">
      <c r="A129" s="430">
        <f t="shared" si="14"/>
        <v>112</v>
      </c>
      <c r="B129" s="240"/>
      <c r="C129" s="815" t="s">
        <v>128</v>
      </c>
      <c r="D129" s="258" t="s">
        <v>138</v>
      </c>
      <c r="E129" s="1162">
        <f t="shared" si="15"/>
        <v>2016</v>
      </c>
      <c r="F129" s="814">
        <v>0</v>
      </c>
      <c r="G129" s="545"/>
      <c r="H129" s="607"/>
      <c r="I129" s="219"/>
      <c r="J129" s="217"/>
      <c r="K129" s="217"/>
      <c r="L129" s="217"/>
      <c r="M129" s="217"/>
    </row>
    <row r="130" spans="1:13">
      <c r="A130" s="430">
        <f t="shared" si="14"/>
        <v>113</v>
      </c>
      <c r="B130" s="240"/>
      <c r="C130" s="817" t="s">
        <v>127</v>
      </c>
      <c r="D130" s="258" t="s">
        <v>138</v>
      </c>
      <c r="E130" s="1162">
        <f t="shared" si="15"/>
        <v>2016</v>
      </c>
      <c r="F130" s="814">
        <v>0</v>
      </c>
      <c r="G130" s="545"/>
      <c r="H130" s="607"/>
      <c r="I130" s="219"/>
      <c r="J130" s="217"/>
      <c r="K130" s="217"/>
      <c r="L130" s="217"/>
      <c r="M130" s="217"/>
    </row>
    <row r="131" spans="1:13">
      <c r="A131" s="430">
        <f t="shared" si="14"/>
        <v>114</v>
      </c>
      <c r="B131" s="240"/>
      <c r="C131" s="817" t="s">
        <v>144</v>
      </c>
      <c r="D131" s="258" t="s">
        <v>138</v>
      </c>
      <c r="E131" s="1162">
        <f t="shared" si="15"/>
        <v>2016</v>
      </c>
      <c r="F131" s="814">
        <f>ROUND(F45*('7- Depreciation Rates'!D19/100)/12,0)</f>
        <v>0</v>
      </c>
      <c r="G131" s="545"/>
      <c r="H131" s="607"/>
      <c r="I131" s="219"/>
      <c r="J131" s="217"/>
      <c r="K131" s="217"/>
      <c r="L131" s="217"/>
      <c r="M131" s="217"/>
    </row>
    <row r="132" spans="1:13">
      <c r="A132" s="430">
        <f t="shared" si="14"/>
        <v>115</v>
      </c>
      <c r="B132" s="240"/>
      <c r="C132" s="815" t="s">
        <v>143</v>
      </c>
      <c r="D132" s="258" t="s">
        <v>138</v>
      </c>
      <c r="E132" s="1162">
        <f t="shared" si="15"/>
        <v>2016</v>
      </c>
      <c r="F132" s="814">
        <f>F131+$F$131</f>
        <v>0</v>
      </c>
      <c r="G132" s="545"/>
      <c r="H132" s="607"/>
      <c r="I132" s="219"/>
      <c r="J132" s="217"/>
      <c r="K132" s="217"/>
      <c r="L132" s="217"/>
      <c r="M132" s="217"/>
    </row>
    <row r="133" spans="1:13">
      <c r="A133" s="430">
        <f t="shared" si="14"/>
        <v>116</v>
      </c>
      <c r="B133" s="240"/>
      <c r="C133" s="817" t="s">
        <v>142</v>
      </c>
      <c r="D133" s="258" t="s">
        <v>138</v>
      </c>
      <c r="E133" s="1162">
        <f t="shared" si="15"/>
        <v>2016</v>
      </c>
      <c r="F133" s="814">
        <f t="shared" ref="F133:F137" si="16">F132+$F$131</f>
        <v>0</v>
      </c>
      <c r="G133" s="545"/>
      <c r="H133" s="607"/>
      <c r="I133" s="219"/>
      <c r="J133" s="217"/>
      <c r="K133" s="217"/>
      <c r="L133" s="217"/>
      <c r="M133" s="217"/>
    </row>
    <row r="134" spans="1:13">
      <c r="A134" s="430">
        <f t="shared" si="14"/>
        <v>117</v>
      </c>
      <c r="B134" s="240"/>
      <c r="C134" s="817" t="s">
        <v>141</v>
      </c>
      <c r="D134" s="258" t="s">
        <v>138</v>
      </c>
      <c r="E134" s="1162">
        <f t="shared" si="15"/>
        <v>2016</v>
      </c>
      <c r="F134" s="814">
        <f t="shared" si="16"/>
        <v>0</v>
      </c>
      <c r="G134" s="545"/>
      <c r="H134" s="607"/>
      <c r="I134" s="219"/>
      <c r="J134" s="217"/>
      <c r="K134" s="217"/>
      <c r="L134" s="217"/>
      <c r="M134" s="217"/>
    </row>
    <row r="135" spans="1:13">
      <c r="A135" s="430">
        <f t="shared" si="14"/>
        <v>118</v>
      </c>
      <c r="B135" s="240"/>
      <c r="C135" s="815" t="s">
        <v>140</v>
      </c>
      <c r="D135" s="258" t="s">
        <v>138</v>
      </c>
      <c r="E135" s="1162">
        <f t="shared" si="15"/>
        <v>2016</v>
      </c>
      <c r="F135" s="814">
        <f t="shared" si="16"/>
        <v>0</v>
      </c>
      <c r="G135" s="545"/>
      <c r="H135" s="607"/>
      <c r="I135" s="219"/>
      <c r="J135" s="217"/>
      <c r="K135" s="217"/>
      <c r="L135" s="217"/>
      <c r="M135" s="217"/>
    </row>
    <row r="136" spans="1:13">
      <c r="A136" s="430">
        <f t="shared" si="14"/>
        <v>119</v>
      </c>
      <c r="B136" s="240"/>
      <c r="C136" s="815" t="s">
        <v>139</v>
      </c>
      <c r="D136" s="258" t="s">
        <v>138</v>
      </c>
      <c r="E136" s="1162">
        <f t="shared" si="15"/>
        <v>2016</v>
      </c>
      <c r="F136" s="814">
        <f t="shared" si="16"/>
        <v>0</v>
      </c>
      <c r="G136" s="545"/>
      <c r="H136" s="607"/>
      <c r="I136" s="219"/>
      <c r="J136" s="217"/>
      <c r="K136" s="217"/>
      <c r="L136" s="217"/>
      <c r="M136" s="217"/>
    </row>
    <row r="137" spans="1:13">
      <c r="A137" s="430">
        <f t="shared" si="14"/>
        <v>120</v>
      </c>
      <c r="B137" s="431"/>
      <c r="C137" s="818" t="s">
        <v>137</v>
      </c>
      <c r="D137" s="812" t="s">
        <v>297</v>
      </c>
      <c r="E137" s="1163">
        <f t="shared" si="15"/>
        <v>2016</v>
      </c>
      <c r="F137" s="819">
        <f t="shared" si="16"/>
        <v>0</v>
      </c>
      <c r="G137" s="548"/>
      <c r="H137" s="606"/>
      <c r="I137" s="218"/>
      <c r="J137" s="218"/>
      <c r="K137" s="218"/>
      <c r="L137" s="218"/>
      <c r="M137" s="218"/>
    </row>
    <row r="138" spans="1:13">
      <c r="A138" s="430">
        <f>+A137+1</f>
        <v>121</v>
      </c>
      <c r="B138" s="258"/>
      <c r="C138" s="820" t="s">
        <v>538</v>
      </c>
      <c r="D138" s="258" t="str">
        <f>"(sum lines "&amp;A125&amp;"-"&amp;A137&amp;") /13"</f>
        <v>(sum lines 108-120) /13</v>
      </c>
      <c r="E138" s="1164"/>
      <c r="F138" s="821">
        <f>SUM(F125:F137)/13</f>
        <v>0</v>
      </c>
      <c r="G138" s="499"/>
      <c r="H138" s="606"/>
      <c r="I138" s="218"/>
      <c r="J138" s="217"/>
      <c r="K138" s="217"/>
      <c r="L138" s="217"/>
      <c r="M138" s="217"/>
    </row>
    <row r="139" spans="1:13">
      <c r="A139" s="430"/>
      <c r="B139" s="258"/>
      <c r="C139" s="815"/>
      <c r="D139" s="258"/>
      <c r="E139" s="1165"/>
      <c r="F139" s="824"/>
      <c r="G139" s="545"/>
      <c r="H139" s="607"/>
      <c r="I139" s="215"/>
      <c r="J139" s="217"/>
      <c r="K139" s="217"/>
      <c r="L139" s="217"/>
      <c r="M139" s="217"/>
    </row>
    <row r="140" spans="1:13">
      <c r="A140" s="430">
        <f>+A138+1</f>
        <v>122</v>
      </c>
      <c r="B140" s="431"/>
      <c r="C140" s="432" t="s">
        <v>149</v>
      </c>
      <c r="D140" s="258" t="s">
        <v>402</v>
      </c>
      <c r="E140" s="1161"/>
      <c r="F140" s="823"/>
      <c r="G140" s="232"/>
      <c r="H140" s="606"/>
      <c r="I140" s="218"/>
      <c r="J140" s="217"/>
      <c r="K140" s="217"/>
      <c r="L140" s="217"/>
      <c r="M140" s="217"/>
    </row>
    <row r="141" spans="1:13">
      <c r="A141" s="430">
        <f>+A140+1</f>
        <v>123</v>
      </c>
      <c r="B141" s="240"/>
      <c r="C141" s="240" t="s">
        <v>137</v>
      </c>
      <c r="D141" s="427" t="s">
        <v>789</v>
      </c>
      <c r="E141" s="1162">
        <f>+$E$7</f>
        <v>2015</v>
      </c>
      <c r="F141" s="814">
        <v>0</v>
      </c>
      <c r="G141" s="545"/>
      <c r="H141" s="607"/>
      <c r="I141" s="219"/>
      <c r="J141" s="217"/>
      <c r="K141" s="217"/>
      <c r="L141" s="217"/>
      <c r="M141" s="217"/>
    </row>
    <row r="142" spans="1:13">
      <c r="A142" s="430">
        <f t="shared" ref="A142:A153" si="17">+A141+1</f>
        <v>124</v>
      </c>
      <c r="B142" s="240"/>
      <c r="C142" s="834" t="s">
        <v>147</v>
      </c>
      <c r="D142" s="247" t="s">
        <v>138</v>
      </c>
      <c r="E142" s="1162">
        <f>+$E$8</f>
        <v>2016</v>
      </c>
      <c r="F142" s="814">
        <v>0</v>
      </c>
      <c r="G142" s="545"/>
      <c r="H142" s="607"/>
      <c r="I142" s="219"/>
      <c r="J142" s="217"/>
      <c r="K142" s="217"/>
      <c r="L142" s="217"/>
      <c r="M142" s="217"/>
    </row>
    <row r="143" spans="1:13">
      <c r="A143" s="430">
        <f t="shared" si="17"/>
        <v>125</v>
      </c>
      <c r="B143" s="240"/>
      <c r="C143" s="817" t="s">
        <v>146</v>
      </c>
      <c r="D143" s="247" t="s">
        <v>138</v>
      </c>
      <c r="E143" s="1162">
        <f t="shared" ref="E143:E153" si="18">+$E$8</f>
        <v>2016</v>
      </c>
      <c r="F143" s="814">
        <v>0</v>
      </c>
      <c r="G143" s="545"/>
      <c r="H143" s="607"/>
      <c r="I143" s="219"/>
      <c r="J143" s="217"/>
      <c r="K143" s="217"/>
      <c r="L143" s="217"/>
      <c r="M143" s="217"/>
    </row>
    <row r="144" spans="1:13">
      <c r="A144" s="430">
        <f t="shared" si="17"/>
        <v>126</v>
      </c>
      <c r="B144" s="240"/>
      <c r="C144" s="817" t="s">
        <v>145</v>
      </c>
      <c r="D144" s="247" t="s">
        <v>138</v>
      </c>
      <c r="E144" s="1162">
        <f t="shared" si="18"/>
        <v>2016</v>
      </c>
      <c r="F144" s="814">
        <v>0</v>
      </c>
      <c r="G144" s="545"/>
      <c r="H144" s="607"/>
      <c r="I144" s="219"/>
      <c r="J144" s="217"/>
      <c r="K144" s="217"/>
      <c r="L144" s="217"/>
      <c r="M144" s="217"/>
    </row>
    <row r="145" spans="1:13">
      <c r="A145" s="430">
        <f t="shared" si="17"/>
        <v>127</v>
      </c>
      <c r="B145" s="240"/>
      <c r="C145" s="834" t="s">
        <v>128</v>
      </c>
      <c r="D145" s="247" t="s">
        <v>138</v>
      </c>
      <c r="E145" s="1162">
        <f t="shared" si="18"/>
        <v>2016</v>
      </c>
      <c r="F145" s="814">
        <v>0</v>
      </c>
      <c r="G145" s="545"/>
      <c r="H145" s="607"/>
      <c r="I145" s="219"/>
      <c r="J145" s="217"/>
      <c r="K145" s="217"/>
      <c r="L145" s="217"/>
      <c r="M145" s="217"/>
    </row>
    <row r="146" spans="1:13">
      <c r="A146" s="430">
        <f t="shared" si="17"/>
        <v>128</v>
      </c>
      <c r="B146" s="240"/>
      <c r="C146" s="817" t="s">
        <v>127</v>
      </c>
      <c r="D146" s="247" t="s">
        <v>138</v>
      </c>
      <c r="E146" s="1162">
        <f t="shared" si="18"/>
        <v>2016</v>
      </c>
      <c r="F146" s="814">
        <v>0</v>
      </c>
      <c r="G146" s="545"/>
      <c r="H146" s="607"/>
      <c r="I146" s="219"/>
      <c r="J146" s="217"/>
      <c r="K146" s="217"/>
      <c r="L146" s="217"/>
      <c r="M146" s="217"/>
    </row>
    <row r="147" spans="1:13">
      <c r="A147" s="430">
        <f t="shared" si="17"/>
        <v>129</v>
      </c>
      <c r="B147" s="240"/>
      <c r="C147" s="817" t="s">
        <v>144</v>
      </c>
      <c r="D147" s="247" t="s">
        <v>138</v>
      </c>
      <c r="E147" s="1162">
        <f t="shared" si="18"/>
        <v>2016</v>
      </c>
      <c r="F147" s="814">
        <v>0</v>
      </c>
      <c r="G147" s="545"/>
      <c r="H147" s="607"/>
      <c r="I147" s="219"/>
      <c r="J147" s="217"/>
      <c r="K147" s="217"/>
      <c r="L147" s="217"/>
      <c r="M147" s="217"/>
    </row>
    <row r="148" spans="1:13">
      <c r="A148" s="430">
        <f t="shared" si="17"/>
        <v>130</v>
      </c>
      <c r="B148" s="240"/>
      <c r="C148" s="834" t="s">
        <v>143</v>
      </c>
      <c r="D148" s="247" t="s">
        <v>138</v>
      </c>
      <c r="E148" s="1162">
        <f t="shared" si="18"/>
        <v>2016</v>
      </c>
      <c r="F148" s="814">
        <v>0</v>
      </c>
      <c r="G148" s="545"/>
      <c r="H148" s="607"/>
      <c r="I148" s="219"/>
      <c r="J148" s="217"/>
      <c r="K148" s="217"/>
      <c r="L148" s="217"/>
      <c r="M148" s="217"/>
    </row>
    <row r="149" spans="1:13">
      <c r="A149" s="430">
        <f t="shared" si="17"/>
        <v>131</v>
      </c>
      <c r="B149" s="240"/>
      <c r="C149" s="817" t="s">
        <v>142</v>
      </c>
      <c r="D149" s="247" t="s">
        <v>138</v>
      </c>
      <c r="E149" s="1162">
        <f t="shared" si="18"/>
        <v>2016</v>
      </c>
      <c r="F149" s="814">
        <v>0</v>
      </c>
      <c r="G149" s="545"/>
      <c r="H149" s="607"/>
      <c r="I149" s="219"/>
      <c r="J149" s="217"/>
      <c r="K149" s="217"/>
      <c r="L149" s="217"/>
      <c r="M149" s="217"/>
    </row>
    <row r="150" spans="1:13">
      <c r="A150" s="430">
        <f t="shared" si="17"/>
        <v>132</v>
      </c>
      <c r="B150" s="240"/>
      <c r="C150" s="817" t="s">
        <v>141</v>
      </c>
      <c r="D150" s="247" t="s">
        <v>138</v>
      </c>
      <c r="E150" s="1162">
        <f t="shared" si="18"/>
        <v>2016</v>
      </c>
      <c r="F150" s="814">
        <v>0</v>
      </c>
      <c r="G150" s="545"/>
      <c r="H150" s="607"/>
      <c r="I150" s="219"/>
      <c r="J150" s="217"/>
      <c r="K150" s="217"/>
      <c r="L150" s="217"/>
      <c r="M150" s="217"/>
    </row>
    <row r="151" spans="1:13">
      <c r="A151" s="430">
        <f t="shared" si="17"/>
        <v>133</v>
      </c>
      <c r="B151" s="240"/>
      <c r="C151" s="834" t="s">
        <v>140</v>
      </c>
      <c r="D151" s="247" t="s">
        <v>138</v>
      </c>
      <c r="E151" s="1162">
        <f t="shared" si="18"/>
        <v>2016</v>
      </c>
      <c r="F151" s="814">
        <v>0</v>
      </c>
      <c r="G151" s="545"/>
      <c r="H151" s="607"/>
      <c r="I151" s="219"/>
      <c r="J151" s="217"/>
      <c r="K151" s="217"/>
      <c r="L151" s="217"/>
      <c r="M151" s="217"/>
    </row>
    <row r="152" spans="1:13">
      <c r="A152" s="430">
        <f t="shared" si="17"/>
        <v>134</v>
      </c>
      <c r="B152" s="240"/>
      <c r="C152" s="834" t="s">
        <v>139</v>
      </c>
      <c r="D152" s="247" t="s">
        <v>138</v>
      </c>
      <c r="E152" s="1162">
        <f t="shared" si="18"/>
        <v>2016</v>
      </c>
      <c r="F152" s="814">
        <v>0</v>
      </c>
      <c r="G152" s="545"/>
      <c r="H152" s="607"/>
      <c r="I152" s="219"/>
      <c r="J152" s="217"/>
      <c r="K152" s="217"/>
      <c r="L152" s="217"/>
      <c r="M152" s="217"/>
    </row>
    <row r="153" spans="1:13">
      <c r="A153" s="430">
        <f t="shared" si="17"/>
        <v>135</v>
      </c>
      <c r="B153" s="431"/>
      <c r="C153" s="818" t="s">
        <v>137</v>
      </c>
      <c r="D153" s="812" t="s">
        <v>790</v>
      </c>
      <c r="E153" s="1163">
        <f t="shared" si="18"/>
        <v>2016</v>
      </c>
      <c r="F153" s="819">
        <v>0</v>
      </c>
      <c r="G153" s="548"/>
      <c r="H153" s="606"/>
      <c r="I153" s="218"/>
      <c r="J153" s="218"/>
      <c r="K153" s="218"/>
      <c r="L153" s="218"/>
      <c r="M153" s="218"/>
    </row>
    <row r="154" spans="1:13">
      <c r="A154" s="430">
        <f>+A153+1</f>
        <v>136</v>
      </c>
      <c r="B154" s="258"/>
      <c r="C154" s="820" t="s">
        <v>178</v>
      </c>
      <c r="D154" s="258" t="str">
        <f>"(sum lines "&amp;A141&amp;"-"&amp;A153&amp;") /13"</f>
        <v>(sum lines 123-135) /13</v>
      </c>
      <c r="E154" s="1164"/>
      <c r="F154" s="821">
        <f>SUM(F141:F153)/13</f>
        <v>0</v>
      </c>
      <c r="G154" s="499"/>
      <c r="H154" s="606"/>
      <c r="I154" s="218"/>
      <c r="J154" s="217"/>
      <c r="K154" s="217"/>
      <c r="L154" s="217"/>
      <c r="M154" s="217"/>
    </row>
    <row r="155" spans="1:13">
      <c r="A155" s="430"/>
      <c r="B155" s="431"/>
      <c r="C155" s="817"/>
      <c r="D155" s="427"/>
      <c r="E155" s="1165"/>
      <c r="F155" s="825"/>
      <c r="G155" s="232"/>
      <c r="H155" s="606"/>
      <c r="I155" s="218"/>
      <c r="J155" s="218"/>
      <c r="K155" s="218"/>
      <c r="L155" s="218"/>
      <c r="M155" s="218"/>
    </row>
    <row r="156" spans="1:13">
      <c r="A156" s="430">
        <f>+A154+1</f>
        <v>137</v>
      </c>
      <c r="B156" s="431"/>
      <c r="C156" s="432" t="s">
        <v>148</v>
      </c>
      <c r="D156" s="258" t="s">
        <v>402</v>
      </c>
      <c r="E156" s="1161"/>
      <c r="F156" s="823"/>
      <c r="G156" s="232"/>
      <c r="H156" s="606"/>
      <c r="I156" s="218"/>
      <c r="J156" s="217"/>
      <c r="K156" s="217"/>
      <c r="L156" s="217"/>
      <c r="M156" s="217"/>
    </row>
    <row r="157" spans="1:13">
      <c r="A157" s="430">
        <f t="shared" ref="A157:A170" si="19">+A156+1</f>
        <v>138</v>
      </c>
      <c r="B157" s="431"/>
      <c r="C157" s="240" t="s">
        <v>137</v>
      </c>
      <c r="D157" s="427" t="s">
        <v>792</v>
      </c>
      <c r="E157" s="1162">
        <f>+$E$7</f>
        <v>2015</v>
      </c>
      <c r="F157" s="814">
        <v>0</v>
      </c>
      <c r="G157" s="232"/>
      <c r="H157" s="606"/>
      <c r="I157" s="218"/>
      <c r="J157" s="217"/>
      <c r="K157" s="217"/>
      <c r="L157" s="217"/>
      <c r="M157" s="217"/>
    </row>
    <row r="158" spans="1:13">
      <c r="A158" s="430">
        <f t="shared" si="19"/>
        <v>139</v>
      </c>
      <c r="B158" s="431"/>
      <c r="C158" s="834" t="s">
        <v>147</v>
      </c>
      <c r="D158" s="247" t="s">
        <v>138</v>
      </c>
      <c r="E158" s="1162">
        <f>+$E$8</f>
        <v>2016</v>
      </c>
      <c r="F158" s="814">
        <v>0</v>
      </c>
      <c r="G158" s="232"/>
      <c r="H158" s="606"/>
      <c r="I158" s="218"/>
      <c r="J158" s="217"/>
      <c r="K158" s="217"/>
      <c r="L158" s="217"/>
      <c r="M158" s="217"/>
    </row>
    <row r="159" spans="1:13">
      <c r="A159" s="430">
        <f t="shared" si="19"/>
        <v>140</v>
      </c>
      <c r="B159" s="431"/>
      <c r="C159" s="817" t="s">
        <v>146</v>
      </c>
      <c r="D159" s="247" t="s">
        <v>138</v>
      </c>
      <c r="E159" s="1162">
        <f t="shared" ref="E159:E169" si="20">+$E$8</f>
        <v>2016</v>
      </c>
      <c r="F159" s="814">
        <v>0</v>
      </c>
      <c r="G159" s="232"/>
      <c r="H159" s="606"/>
      <c r="I159" s="218"/>
      <c r="J159" s="217"/>
      <c r="K159" s="217"/>
      <c r="L159" s="217"/>
      <c r="M159" s="217"/>
    </row>
    <row r="160" spans="1:13">
      <c r="A160" s="430">
        <f t="shared" si="19"/>
        <v>141</v>
      </c>
      <c r="B160" s="431"/>
      <c r="C160" s="817" t="s">
        <v>145</v>
      </c>
      <c r="D160" s="247" t="s">
        <v>138</v>
      </c>
      <c r="E160" s="1162">
        <f t="shared" si="20"/>
        <v>2016</v>
      </c>
      <c r="F160" s="814">
        <v>0</v>
      </c>
      <c r="G160" s="232"/>
      <c r="H160" s="606"/>
      <c r="I160" s="218"/>
      <c r="J160" s="217"/>
      <c r="K160" s="217"/>
      <c r="L160" s="217"/>
      <c r="M160" s="217"/>
    </row>
    <row r="161" spans="1:13">
      <c r="A161" s="430">
        <f t="shared" si="19"/>
        <v>142</v>
      </c>
      <c r="B161" s="431"/>
      <c r="C161" s="834" t="s">
        <v>128</v>
      </c>
      <c r="D161" s="247" t="s">
        <v>138</v>
      </c>
      <c r="E161" s="1162">
        <f t="shared" si="20"/>
        <v>2016</v>
      </c>
      <c r="F161" s="814">
        <v>0</v>
      </c>
      <c r="G161" s="232"/>
      <c r="H161" s="606"/>
      <c r="I161" s="218"/>
      <c r="J161" s="217"/>
      <c r="K161" s="217"/>
      <c r="L161" s="217"/>
      <c r="M161" s="217"/>
    </row>
    <row r="162" spans="1:13">
      <c r="A162" s="430">
        <f t="shared" si="19"/>
        <v>143</v>
      </c>
      <c r="B162" s="431"/>
      <c r="C162" s="817" t="s">
        <v>127</v>
      </c>
      <c r="D162" s="247" t="s">
        <v>138</v>
      </c>
      <c r="E162" s="1162">
        <f t="shared" si="20"/>
        <v>2016</v>
      </c>
      <c r="F162" s="814">
        <v>0</v>
      </c>
      <c r="G162" s="232"/>
      <c r="H162" s="606"/>
      <c r="I162" s="218"/>
      <c r="J162" s="217"/>
      <c r="K162" s="217"/>
      <c r="L162" s="217"/>
      <c r="M162" s="217"/>
    </row>
    <row r="163" spans="1:13">
      <c r="A163" s="430">
        <f t="shared" si="19"/>
        <v>144</v>
      </c>
      <c r="B163" s="431"/>
      <c r="C163" s="817" t="s">
        <v>144</v>
      </c>
      <c r="D163" s="247" t="s">
        <v>138</v>
      </c>
      <c r="E163" s="1162">
        <f t="shared" si="20"/>
        <v>2016</v>
      </c>
      <c r="F163" s="814">
        <v>0</v>
      </c>
      <c r="G163" s="232"/>
      <c r="H163" s="606"/>
      <c r="I163" s="218"/>
      <c r="J163" s="217"/>
      <c r="K163" s="217"/>
      <c r="L163" s="217"/>
      <c r="M163" s="217"/>
    </row>
    <row r="164" spans="1:13">
      <c r="A164" s="430">
        <f t="shared" si="19"/>
        <v>145</v>
      </c>
      <c r="B164" s="431"/>
      <c r="C164" s="834" t="s">
        <v>143</v>
      </c>
      <c r="D164" s="247" t="s">
        <v>138</v>
      </c>
      <c r="E164" s="1162">
        <f t="shared" si="20"/>
        <v>2016</v>
      </c>
      <c r="F164" s="814">
        <v>0</v>
      </c>
      <c r="G164" s="232"/>
      <c r="H164" s="606"/>
      <c r="I164" s="218"/>
      <c r="J164" s="217"/>
      <c r="K164" s="217"/>
      <c r="L164" s="217"/>
      <c r="M164" s="217"/>
    </row>
    <row r="165" spans="1:13">
      <c r="A165" s="430">
        <f t="shared" si="19"/>
        <v>146</v>
      </c>
      <c r="B165" s="431"/>
      <c r="C165" s="817" t="s">
        <v>142</v>
      </c>
      <c r="D165" s="247" t="s">
        <v>138</v>
      </c>
      <c r="E165" s="1162">
        <f t="shared" si="20"/>
        <v>2016</v>
      </c>
      <c r="F165" s="814">
        <v>0</v>
      </c>
      <c r="G165" s="232"/>
      <c r="H165" s="606"/>
      <c r="I165" s="218"/>
      <c r="J165" s="217"/>
      <c r="K165" s="217"/>
      <c r="L165" s="217"/>
      <c r="M165" s="217"/>
    </row>
    <row r="166" spans="1:13">
      <c r="A166" s="430">
        <f t="shared" si="19"/>
        <v>147</v>
      </c>
      <c r="B166" s="431"/>
      <c r="C166" s="817" t="s">
        <v>141</v>
      </c>
      <c r="D166" s="247" t="s">
        <v>138</v>
      </c>
      <c r="E166" s="1162">
        <f t="shared" si="20"/>
        <v>2016</v>
      </c>
      <c r="F166" s="814">
        <v>0</v>
      </c>
      <c r="G166" s="232"/>
      <c r="H166" s="606"/>
      <c r="I166" s="218"/>
      <c r="J166" s="217"/>
      <c r="K166" s="217"/>
      <c r="L166" s="217"/>
      <c r="M166" s="217"/>
    </row>
    <row r="167" spans="1:13">
      <c r="A167" s="430">
        <f t="shared" si="19"/>
        <v>148</v>
      </c>
      <c r="B167" s="431"/>
      <c r="C167" s="834" t="s">
        <v>140</v>
      </c>
      <c r="D167" s="247" t="s">
        <v>138</v>
      </c>
      <c r="E167" s="1162">
        <f t="shared" si="20"/>
        <v>2016</v>
      </c>
      <c r="F167" s="814">
        <v>0</v>
      </c>
      <c r="G167" s="232"/>
      <c r="H167" s="606"/>
      <c r="I167" s="218"/>
      <c r="J167" s="217"/>
      <c r="K167" s="217"/>
      <c r="L167" s="217"/>
      <c r="M167" s="217"/>
    </row>
    <row r="168" spans="1:13">
      <c r="A168" s="430">
        <f t="shared" si="19"/>
        <v>149</v>
      </c>
      <c r="B168" s="240"/>
      <c r="C168" s="834" t="s">
        <v>139</v>
      </c>
      <c r="D168" s="247" t="s">
        <v>138</v>
      </c>
      <c r="E168" s="1162">
        <f t="shared" si="20"/>
        <v>2016</v>
      </c>
      <c r="F168" s="814">
        <v>0</v>
      </c>
      <c r="G168" s="545"/>
      <c r="H168" s="607"/>
      <c r="I168" s="219"/>
      <c r="J168" s="217"/>
      <c r="K168" s="217"/>
      <c r="L168" s="217"/>
      <c r="M168" s="217"/>
    </row>
    <row r="169" spans="1:13">
      <c r="A169" s="430">
        <f t="shared" si="19"/>
        <v>150</v>
      </c>
      <c r="B169" s="431"/>
      <c r="C169" s="818" t="s">
        <v>137</v>
      </c>
      <c r="D169" s="812" t="s">
        <v>791</v>
      </c>
      <c r="E169" s="1163">
        <f t="shared" si="20"/>
        <v>2016</v>
      </c>
      <c r="F169" s="819">
        <v>0</v>
      </c>
      <c r="G169" s="548"/>
      <c r="H169" s="606"/>
      <c r="I169" s="218"/>
      <c r="J169" s="218"/>
      <c r="K169" s="218"/>
      <c r="L169" s="218"/>
      <c r="M169" s="218"/>
    </row>
    <row r="170" spans="1:13">
      <c r="A170" s="430">
        <f t="shared" si="19"/>
        <v>151</v>
      </c>
      <c r="B170" s="258"/>
      <c r="C170" s="820" t="s">
        <v>136</v>
      </c>
      <c r="D170" s="258" t="str">
        <f>"(sum lines "&amp;A157&amp;"-"&amp;A169&amp;") /13"</f>
        <v>(sum lines 138-150) /13</v>
      </c>
      <c r="E170" s="1164"/>
      <c r="F170" s="821">
        <f>SUM(F157:F169)/13</f>
        <v>0</v>
      </c>
      <c r="G170" s="499"/>
      <c r="H170" s="606"/>
      <c r="I170" s="218"/>
      <c r="J170" s="217"/>
      <c r="K170" s="217"/>
      <c r="L170" s="217"/>
      <c r="M170" s="217"/>
    </row>
    <row r="171" spans="1:13">
      <c r="A171" s="430"/>
      <c r="B171" s="258"/>
      <c r="C171" s="817"/>
      <c r="D171" s="258"/>
      <c r="E171" s="1164"/>
      <c r="F171" s="822"/>
      <c r="G171" s="545"/>
      <c r="H171" s="607"/>
      <c r="I171" s="219"/>
      <c r="J171" s="217"/>
      <c r="K171" s="217"/>
      <c r="L171" s="217"/>
      <c r="M171" s="217"/>
    </row>
    <row r="172" spans="1:13">
      <c r="A172" s="430"/>
      <c r="B172" s="258"/>
      <c r="C172" s="820"/>
      <c r="D172" s="258"/>
      <c r="E172" s="1164"/>
      <c r="F172" s="821"/>
      <c r="G172" s="545"/>
      <c r="H172" s="607"/>
      <c r="I172" s="215"/>
      <c r="J172" s="217"/>
      <c r="K172" s="217"/>
      <c r="L172" s="217"/>
      <c r="M172" s="217"/>
    </row>
    <row r="173" spans="1:13">
      <c r="A173" s="430">
        <f>+A170+1</f>
        <v>152</v>
      </c>
      <c r="B173" s="431"/>
      <c r="C173" s="826" t="s">
        <v>539</v>
      </c>
      <c r="D173" s="427" t="str">
        <f>"(sum lines "&amp;A106&amp;", "&amp;A122&amp;", "&amp;A138&amp;", "&amp;A154&amp;", &amp; "&amp;A170&amp;")"</f>
        <v>(sum lines 91, 106, 121, 136, &amp; 151)</v>
      </c>
      <c r="E173" s="1165"/>
      <c r="F173" s="827">
        <f>F106+F122+F138+F154+F170</f>
        <v>0</v>
      </c>
      <c r="G173" s="220"/>
      <c r="H173" s="611"/>
      <c r="I173" s="218"/>
      <c r="J173" s="218"/>
      <c r="K173" s="218"/>
      <c r="L173" s="218"/>
      <c r="M173" s="218"/>
    </row>
    <row r="174" spans="1:13" ht="16.2" thickBot="1">
      <c r="A174" s="828"/>
      <c r="B174" s="829"/>
      <c r="C174" s="830"/>
      <c r="D174" s="574"/>
      <c r="E174" s="1166"/>
      <c r="F174" s="831"/>
      <c r="G174" s="220"/>
      <c r="H174" s="607"/>
      <c r="I174" s="215"/>
      <c r="J174" s="217"/>
      <c r="K174" s="217"/>
      <c r="L174" s="217"/>
      <c r="M174" s="217"/>
    </row>
    <row r="175" spans="1:13">
      <c r="A175" s="835"/>
      <c r="B175" s="816"/>
      <c r="C175" s="817"/>
      <c r="D175" s="258"/>
      <c r="E175" s="1164"/>
      <c r="F175" s="817"/>
      <c r="G175" s="220"/>
      <c r="H175" s="607"/>
      <c r="I175" s="215"/>
      <c r="J175" s="217"/>
      <c r="K175" s="217"/>
      <c r="L175" s="217"/>
      <c r="M175" s="217"/>
    </row>
    <row r="176" spans="1:13">
      <c r="E176" s="1168"/>
      <c r="F176" s="1139"/>
      <c r="G176" s="214"/>
    </row>
    <row r="177" spans="5:7">
      <c r="E177" s="1168"/>
      <c r="F177" s="1139"/>
      <c r="G177" s="214"/>
    </row>
    <row r="178" spans="5:7">
      <c r="E178" s="1168"/>
      <c r="F178" s="1139"/>
      <c r="G178" s="214"/>
    </row>
    <row r="179" spans="5:7">
      <c r="E179" s="1168"/>
      <c r="F179" s="1140"/>
      <c r="G179" s="214"/>
    </row>
    <row r="180" spans="5:7">
      <c r="E180" s="1168"/>
      <c r="F180" s="1139"/>
      <c r="G180" s="214"/>
    </row>
    <row r="181" spans="5:7">
      <c r="E181" s="1168"/>
      <c r="F181" s="1139"/>
      <c r="G181" s="214"/>
    </row>
    <row r="182" spans="5:7">
      <c r="E182" s="1168"/>
      <c r="F182" s="240"/>
      <c r="G182" s="214"/>
    </row>
    <row r="183" spans="5:7">
      <c r="E183" s="1168"/>
      <c r="F183" s="1139"/>
      <c r="G183" s="214"/>
    </row>
    <row r="184" spans="5:7">
      <c r="E184" s="1168"/>
      <c r="F184" s="1139"/>
      <c r="G184" s="214"/>
    </row>
    <row r="185" spans="5:7">
      <c r="E185" s="1168"/>
      <c r="F185" s="1139"/>
      <c r="G185" s="214"/>
    </row>
    <row r="186" spans="5:7">
      <c r="E186" s="1168"/>
      <c r="F186" s="240"/>
      <c r="G186" s="214"/>
    </row>
    <row r="187" spans="5:7">
      <c r="E187" s="1168"/>
      <c r="F187" s="1139"/>
      <c r="G187" s="214"/>
    </row>
    <row r="188" spans="5:7">
      <c r="E188" s="1168"/>
      <c r="F188" s="1139"/>
      <c r="G188" s="214"/>
    </row>
    <row r="189" spans="5:7">
      <c r="E189" s="1168"/>
      <c r="F189" s="1139"/>
      <c r="G189" s="214"/>
    </row>
    <row r="190" spans="5:7">
      <c r="E190" s="1168"/>
      <c r="F190" s="240"/>
      <c r="G190" s="214"/>
    </row>
    <row r="191" spans="5:7">
      <c r="E191" s="1168"/>
      <c r="F191" s="240"/>
      <c r="G191" s="214"/>
    </row>
    <row r="192" spans="5:7">
      <c r="E192" s="1168"/>
      <c r="F192" s="1139"/>
      <c r="G192" s="214"/>
    </row>
    <row r="193" spans="5:7">
      <c r="E193" s="1168"/>
      <c r="F193" s="1139"/>
      <c r="G193" s="214"/>
    </row>
    <row r="194" spans="5:7">
      <c r="E194" s="1168"/>
      <c r="F194" s="1141"/>
      <c r="G194" s="214"/>
    </row>
    <row r="195" spans="5:7">
      <c r="E195" s="1169"/>
    </row>
    <row r="196" spans="5:7">
      <c r="E196" s="1169"/>
      <c r="F196" s="858"/>
    </row>
  </sheetData>
  <mergeCells count="5">
    <mergeCell ref="J5:M5"/>
    <mergeCell ref="A5:F5"/>
    <mergeCell ref="A91:F91"/>
    <mergeCell ref="J91:M91"/>
    <mergeCell ref="A2:F2"/>
  </mergeCells>
  <phoneticPr fontId="0" type="noConversion"/>
  <printOptions horizontalCentered="1"/>
  <pageMargins left="0.25" right="0.25" top="0.75" bottom="0.75" header="0.5" footer="0.5"/>
  <pageSetup scale="85" fitToHeight="0" orientation="landscape" r:id="rId1"/>
  <headerFooter alignWithMargins="0"/>
  <rowBreaks count="4" manualBreakCount="4">
    <brk id="36" max="5" man="1"/>
    <brk id="69" max="5" man="1"/>
    <brk id="107" max="5" man="1"/>
    <brk id="139" max="5" man="1"/>
  </rowBreaks>
  <customProperties>
    <customPr name="_pios_id" r:id="rId2"/>
    <customPr name="EpmWorksheetKeyString_GU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BK196"/>
  <sheetViews>
    <sheetView view="pageBreakPreview" topLeftCell="A46" zoomScale="70" zoomScaleNormal="90" zoomScaleSheetLayoutView="70" workbookViewId="0">
      <selection activeCell="M73" sqref="M73"/>
    </sheetView>
  </sheetViews>
  <sheetFormatPr defaultColWidth="8.7265625" defaultRowHeight="13.2"/>
  <cols>
    <col min="1" max="1" width="5" style="209" customWidth="1"/>
    <col min="2" max="2" width="3.26953125" style="203" customWidth="1"/>
    <col min="3" max="3" width="48.26953125" style="203" customWidth="1"/>
    <col min="4" max="4" width="20.26953125" style="203" customWidth="1"/>
    <col min="5" max="5" width="13.7265625" style="203" customWidth="1"/>
    <col min="6" max="6" width="18.08984375" style="203" customWidth="1"/>
    <col min="7" max="7" width="15.26953125" style="203" customWidth="1"/>
    <col min="8" max="8" width="15.54296875" style="203" customWidth="1"/>
    <col min="9" max="9" width="13" style="203" customWidth="1"/>
    <col min="10" max="10" width="10.7265625" style="203" customWidth="1"/>
    <col min="11" max="11" width="9" style="203" customWidth="1"/>
    <col min="12" max="12" width="11.7265625" style="203" bestFit="1" customWidth="1"/>
    <col min="13" max="13" width="7.54296875" style="203" customWidth="1"/>
    <col min="14" max="16384" width="8.7265625" style="203"/>
  </cols>
  <sheetData>
    <row r="1" spans="1:63" ht="17.399999999999999">
      <c r="A1" s="308"/>
      <c r="B1" s="312"/>
      <c r="C1" s="227"/>
      <c r="D1" s="1355" t="s">
        <v>323</v>
      </c>
      <c r="E1" s="1355"/>
      <c r="F1" s="1355"/>
      <c r="G1" s="1355"/>
      <c r="H1" s="1355"/>
      <c r="I1" s="1355"/>
      <c r="J1" s="217"/>
      <c r="K1" s="217"/>
      <c r="L1" s="217"/>
      <c r="M1" s="217"/>
    </row>
    <row r="2" spans="1:63" ht="18" thickBot="1">
      <c r="A2" s="222"/>
      <c r="D2" s="1355" t="str">
        <f>'Appendix A'!$E$9</f>
        <v>NextEra Energy Transmission New York, Inc.</v>
      </c>
      <c r="E2" s="1355"/>
      <c r="F2" s="1355"/>
      <c r="G2" s="1355"/>
      <c r="H2" s="1355"/>
      <c r="I2" s="1355"/>
    </row>
    <row r="3" spans="1:63" ht="50.25" customHeight="1" thickBot="1">
      <c r="A3" s="1356"/>
      <c r="B3" s="1357"/>
      <c r="C3" s="1357"/>
      <c r="D3" s="1357"/>
      <c r="E3" s="1357"/>
      <c r="F3" s="1358"/>
      <c r="G3" s="311"/>
      <c r="H3" s="311"/>
      <c r="I3" s="311"/>
      <c r="J3" s="1359" t="s">
        <v>108</v>
      </c>
      <c r="K3" s="1360"/>
      <c r="L3" s="1360"/>
      <c r="M3" s="1361"/>
    </row>
    <row r="4" spans="1:63">
      <c r="A4" s="900" t="s">
        <v>572</v>
      </c>
      <c r="B4" s="308"/>
      <c r="C4" s="310"/>
      <c r="D4" s="309"/>
      <c r="E4" s="308" t="s">
        <v>184</v>
      </c>
      <c r="F4" s="307" t="s">
        <v>133</v>
      </c>
      <c r="G4" s="306" t="s">
        <v>185</v>
      </c>
      <c r="H4" s="305"/>
      <c r="I4" s="304"/>
      <c r="J4" s="853"/>
      <c r="K4" s="837"/>
      <c r="L4" s="837"/>
      <c r="M4" s="838"/>
    </row>
    <row r="5" spans="1:63" s="1" customFormat="1" ht="15">
      <c r="A5" s="301">
        <f>+'2 - Cost Support '!A173+1</f>
        <v>153</v>
      </c>
      <c r="B5" s="300"/>
      <c r="C5" s="299" t="s">
        <v>203</v>
      </c>
      <c r="D5" s="299" t="s">
        <v>36</v>
      </c>
      <c r="E5" s="226">
        <v>0</v>
      </c>
      <c r="F5" s="226">
        <v>0</v>
      </c>
      <c r="G5" s="424">
        <f>+E5/2+F5/2</f>
        <v>0</v>
      </c>
      <c r="H5" s="296"/>
      <c r="I5" s="295"/>
      <c r="J5" s="295"/>
      <c r="K5" s="295"/>
      <c r="L5" s="294"/>
      <c r="M5" s="159"/>
      <c r="N5" s="139"/>
      <c r="O5" s="40"/>
      <c r="P5" s="22"/>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row>
    <row r="6" spans="1:63" s="1" customFormat="1" ht="15">
      <c r="A6" s="301"/>
      <c r="B6" s="300"/>
      <c r="C6" s="300"/>
      <c r="D6" s="299"/>
      <c r="E6" s="298"/>
      <c r="F6" s="298"/>
      <c r="G6" s="424"/>
      <c r="H6" s="296"/>
      <c r="I6" s="295"/>
      <c r="J6" s="295"/>
      <c r="K6" s="295"/>
      <c r="L6" s="294"/>
      <c r="M6" s="159"/>
      <c r="N6" s="139"/>
      <c r="O6" s="40"/>
      <c r="P6" s="22"/>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row>
    <row r="7" spans="1:63" s="1" customFormat="1" ht="15.6">
      <c r="A7" s="301">
        <f>+A5+1</f>
        <v>154</v>
      </c>
      <c r="B7" s="300"/>
      <c r="C7" s="300" t="s">
        <v>191</v>
      </c>
      <c r="D7" s="298" t="s">
        <v>833</v>
      </c>
      <c r="E7" s="850"/>
      <c r="F7" s="850"/>
      <c r="G7" s="483">
        <f>+'8 - Workpaper'!Z41</f>
        <v>0</v>
      </c>
      <c r="H7" s="157"/>
      <c r="I7" s="114"/>
      <c r="J7" s="114"/>
      <c r="K7" s="295"/>
      <c r="L7" s="294"/>
      <c r="M7" s="159"/>
      <c r="N7" s="139"/>
      <c r="O7" s="601"/>
      <c r="P7" s="22"/>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row>
    <row r="8" spans="1:63" s="1" customFormat="1" ht="15">
      <c r="A8" s="301"/>
      <c r="B8" s="300"/>
      <c r="C8" s="326" t="s">
        <v>223</v>
      </c>
      <c r="D8" s="298"/>
      <c r="E8" s="298"/>
      <c r="F8" s="298"/>
      <c r="G8" s="425"/>
      <c r="H8" s="302" t="s">
        <v>543</v>
      </c>
      <c r="I8" s="114"/>
      <c r="J8" s="112"/>
      <c r="K8" s="295"/>
      <c r="L8" s="294"/>
      <c r="M8" s="159"/>
      <c r="N8" s="139"/>
      <c r="P8" s="22"/>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row>
    <row r="9" spans="1:63" s="1" customFormat="1" ht="15">
      <c r="A9" s="301">
        <f>+A7+1</f>
        <v>155</v>
      </c>
      <c r="B9" s="300"/>
      <c r="C9" s="326" t="s">
        <v>293</v>
      </c>
      <c r="D9" s="298" t="s">
        <v>832</v>
      </c>
      <c r="E9" s="298"/>
      <c r="G9" s="861"/>
      <c r="H9" s="860">
        <f>+'8 - Workpaper'!I41</f>
        <v>0</v>
      </c>
      <c r="I9" s="114"/>
      <c r="J9" s="112"/>
      <c r="K9" s="295"/>
      <c r="L9" s="294"/>
      <c r="M9" s="159"/>
      <c r="N9" s="139"/>
      <c r="O9" s="40"/>
      <c r="P9" s="22"/>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row>
    <row r="10" spans="1:63" s="1" customFormat="1" ht="15">
      <c r="A10" s="301"/>
      <c r="B10" s="300"/>
      <c r="C10" s="326"/>
      <c r="D10" s="298"/>
      <c r="E10" s="298"/>
      <c r="F10" s="298"/>
      <c r="G10" s="425"/>
      <c r="H10" s="157"/>
      <c r="I10" s="114"/>
      <c r="J10" s="112"/>
      <c r="K10" s="295"/>
      <c r="L10" s="294"/>
      <c r="M10" s="159"/>
      <c r="N10" s="139"/>
      <c r="O10" s="40"/>
      <c r="P10" s="22"/>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row>
    <row r="11" spans="1:63" s="1" customFormat="1" ht="15">
      <c r="A11" s="301">
        <f>+A9+1</f>
        <v>156</v>
      </c>
      <c r="B11" s="300"/>
      <c r="C11" s="534" t="s">
        <v>189</v>
      </c>
      <c r="D11" s="111"/>
      <c r="E11" s="233" t="s">
        <v>75</v>
      </c>
      <c r="F11" s="233" t="s">
        <v>825</v>
      </c>
      <c r="G11" s="425"/>
      <c r="H11" s="157"/>
      <c r="I11" s="114"/>
      <c r="J11" s="114"/>
      <c r="K11" s="295"/>
      <c r="L11" s="294"/>
      <c r="M11" s="159"/>
      <c r="N11" s="139"/>
      <c r="O11" s="40"/>
      <c r="P11" s="22"/>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row>
    <row r="12" spans="1:63" s="1" customFormat="1" ht="15">
      <c r="A12" s="301"/>
      <c r="B12" s="300"/>
      <c r="C12" s="299" t="s">
        <v>244</v>
      </c>
      <c r="D12" s="299"/>
      <c r="E12" s="215" t="s">
        <v>129</v>
      </c>
      <c r="F12" s="221" t="s">
        <v>126</v>
      </c>
      <c r="G12" s="297"/>
      <c r="H12" s="302"/>
      <c r="I12" s="295"/>
      <c r="J12" s="295"/>
      <c r="K12" s="295"/>
      <c r="L12" s="294"/>
      <c r="M12" s="159"/>
      <c r="N12" s="139"/>
      <c r="O12" s="40"/>
      <c r="P12" s="22"/>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row>
    <row r="13" spans="1:63" s="1" customFormat="1" ht="15">
      <c r="A13" s="235">
        <f>+A11+1</f>
        <v>157</v>
      </c>
      <c r="B13" s="234"/>
      <c r="C13" s="214" t="s">
        <v>137</v>
      </c>
      <c r="D13" s="298" t="s">
        <v>295</v>
      </c>
      <c r="E13" s="440">
        <v>0</v>
      </c>
      <c r="F13" s="558">
        <v>0</v>
      </c>
      <c r="G13" s="861"/>
      <c r="H13" s="111"/>
      <c r="I13" s="295"/>
      <c r="J13" s="295"/>
      <c r="K13" s="295"/>
      <c r="L13" s="294"/>
      <c r="M13" s="159"/>
      <c r="N13" s="139"/>
      <c r="O13" s="40"/>
      <c r="P13" s="22"/>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row>
    <row r="14" spans="1:63" s="1" customFormat="1" ht="15">
      <c r="A14" s="235">
        <f t="shared" ref="A14:A26" si="0">+A13+1</f>
        <v>158</v>
      </c>
      <c r="B14" s="234"/>
      <c r="C14" s="245" t="s">
        <v>147</v>
      </c>
      <c r="D14" s="232" t="s">
        <v>138</v>
      </c>
      <c r="E14" s="440">
        <v>0</v>
      </c>
      <c r="F14" s="558">
        <v>0</v>
      </c>
      <c r="G14" s="861"/>
      <c r="H14" s="111"/>
      <c r="I14" s="295"/>
      <c r="J14" s="295"/>
      <c r="K14" s="295"/>
      <c r="L14" s="294"/>
      <c r="M14" s="159"/>
      <c r="N14" s="139"/>
      <c r="O14" s="40"/>
      <c r="P14" s="22"/>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row>
    <row r="15" spans="1:63" s="1" customFormat="1" ht="15">
      <c r="A15" s="235">
        <f t="shared" si="0"/>
        <v>159</v>
      </c>
      <c r="B15" s="234"/>
      <c r="C15" s="227" t="s">
        <v>146</v>
      </c>
      <c r="D15" s="232" t="s">
        <v>138</v>
      </c>
      <c r="E15" s="440">
        <v>0</v>
      </c>
      <c r="F15" s="558">
        <v>0</v>
      </c>
      <c r="G15" s="861"/>
      <c r="H15" s="111"/>
      <c r="I15" s="295"/>
      <c r="J15" s="295"/>
      <c r="K15" s="295"/>
      <c r="L15" s="294"/>
      <c r="M15" s="159"/>
      <c r="N15" s="139"/>
      <c r="O15" s="40"/>
      <c r="P15" s="22"/>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row>
    <row r="16" spans="1:63" s="1" customFormat="1" ht="15">
      <c r="A16" s="235">
        <f t="shared" si="0"/>
        <v>160</v>
      </c>
      <c r="B16" s="234"/>
      <c r="C16" s="227" t="s">
        <v>145</v>
      </c>
      <c r="D16" s="232" t="s">
        <v>138</v>
      </c>
      <c r="E16" s="440">
        <v>0</v>
      </c>
      <c r="F16" s="558">
        <v>0</v>
      </c>
      <c r="G16" s="861"/>
      <c r="H16" s="111"/>
      <c r="I16" s="295"/>
      <c r="J16" s="295"/>
      <c r="K16" s="295"/>
      <c r="L16" s="294"/>
      <c r="M16" s="159"/>
      <c r="N16" s="139"/>
      <c r="O16" s="40"/>
      <c r="P16" s="22"/>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row>
    <row r="17" spans="1:63" s="1" customFormat="1" ht="15">
      <c r="A17" s="235">
        <f t="shared" si="0"/>
        <v>161</v>
      </c>
      <c r="B17" s="234"/>
      <c r="C17" s="245" t="s">
        <v>128</v>
      </c>
      <c r="D17" s="232" t="s">
        <v>138</v>
      </c>
      <c r="E17" s="440">
        <v>0</v>
      </c>
      <c r="F17" s="558">
        <v>0</v>
      </c>
      <c r="G17" s="861"/>
      <c r="H17" s="111"/>
      <c r="I17" s="295"/>
      <c r="J17" s="295"/>
      <c r="K17" s="295"/>
      <c r="L17" s="294"/>
      <c r="M17" s="159"/>
      <c r="N17" s="139"/>
      <c r="O17" s="40"/>
      <c r="P17" s="22"/>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row>
    <row r="18" spans="1:63" s="1" customFormat="1" ht="15">
      <c r="A18" s="235">
        <f t="shared" si="0"/>
        <v>162</v>
      </c>
      <c r="B18" s="234"/>
      <c r="C18" s="227" t="s">
        <v>127</v>
      </c>
      <c r="D18" s="232" t="s">
        <v>138</v>
      </c>
      <c r="E18" s="440">
        <v>0</v>
      </c>
      <c r="F18" s="558">
        <v>0</v>
      </c>
      <c r="G18" s="861"/>
      <c r="H18" s="111"/>
      <c r="I18" s="295"/>
      <c r="J18" s="295"/>
      <c r="K18" s="295"/>
      <c r="L18" s="294"/>
      <c r="M18" s="159"/>
      <c r="N18" s="139"/>
      <c r="O18" s="40"/>
      <c r="P18" s="22"/>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row>
    <row r="19" spans="1:63" s="1" customFormat="1" ht="15">
      <c r="A19" s="235">
        <f t="shared" si="0"/>
        <v>163</v>
      </c>
      <c r="B19" s="234"/>
      <c r="C19" s="227" t="s">
        <v>144</v>
      </c>
      <c r="D19" s="232" t="s">
        <v>138</v>
      </c>
      <c r="E19" s="440">
        <v>0</v>
      </c>
      <c r="F19" s="558">
        <v>0</v>
      </c>
      <c r="G19" s="861"/>
      <c r="H19" s="111"/>
      <c r="I19" s="295"/>
      <c r="J19" s="295"/>
      <c r="K19" s="295"/>
      <c r="L19" s="294"/>
      <c r="M19" s="159"/>
      <c r="N19" s="139"/>
      <c r="O19" s="40"/>
      <c r="P19" s="22"/>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row>
    <row r="20" spans="1:63" s="1" customFormat="1" ht="15">
      <c r="A20" s="235">
        <f t="shared" si="0"/>
        <v>164</v>
      </c>
      <c r="B20" s="234"/>
      <c r="C20" s="245" t="s">
        <v>143</v>
      </c>
      <c r="D20" s="232" t="s">
        <v>138</v>
      </c>
      <c r="E20" s="440">
        <v>0</v>
      </c>
      <c r="F20" s="558">
        <v>0</v>
      </c>
      <c r="G20" s="861"/>
      <c r="H20" s="111"/>
      <c r="I20" s="295"/>
      <c r="J20" s="295"/>
      <c r="K20" s="295"/>
      <c r="L20" s="294"/>
      <c r="M20" s="159"/>
      <c r="N20" s="139"/>
      <c r="O20" s="40"/>
      <c r="P20" s="22"/>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row>
    <row r="21" spans="1:63" s="1" customFormat="1" ht="15">
      <c r="A21" s="235">
        <f t="shared" si="0"/>
        <v>165</v>
      </c>
      <c r="B21" s="234"/>
      <c r="C21" s="227" t="s">
        <v>142</v>
      </c>
      <c r="D21" s="232" t="s">
        <v>138</v>
      </c>
      <c r="E21" s="440">
        <v>0</v>
      </c>
      <c r="F21" s="558">
        <v>0</v>
      </c>
      <c r="G21" s="861"/>
      <c r="H21" s="111"/>
      <c r="I21" s="295"/>
      <c r="J21" s="295"/>
      <c r="K21" s="295"/>
      <c r="L21" s="294"/>
      <c r="M21" s="159"/>
      <c r="N21" s="139"/>
      <c r="O21" s="40"/>
      <c r="P21" s="22"/>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row>
    <row r="22" spans="1:63" s="1" customFormat="1" ht="15">
      <c r="A22" s="235">
        <f t="shared" si="0"/>
        <v>166</v>
      </c>
      <c r="B22" s="234"/>
      <c r="C22" s="227" t="s">
        <v>141</v>
      </c>
      <c r="D22" s="232" t="s">
        <v>138</v>
      </c>
      <c r="E22" s="440">
        <v>0</v>
      </c>
      <c r="F22" s="558">
        <v>0</v>
      </c>
      <c r="G22" s="861"/>
      <c r="H22" s="111"/>
      <c r="I22" s="295"/>
      <c r="J22" s="295"/>
      <c r="K22" s="295"/>
      <c r="L22" s="294"/>
      <c r="M22" s="159"/>
      <c r="N22" s="139"/>
      <c r="O22" s="40"/>
      <c r="P22" s="22"/>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row>
    <row r="23" spans="1:63" s="1" customFormat="1" ht="15">
      <c r="A23" s="235">
        <f t="shared" si="0"/>
        <v>167</v>
      </c>
      <c r="B23" s="234"/>
      <c r="C23" s="245" t="s">
        <v>140</v>
      </c>
      <c r="D23" s="232" t="s">
        <v>138</v>
      </c>
      <c r="E23" s="440">
        <v>0</v>
      </c>
      <c r="F23" s="558">
        <v>0</v>
      </c>
      <c r="G23" s="861"/>
      <c r="H23" s="111"/>
      <c r="I23" s="295"/>
      <c r="J23" s="295"/>
      <c r="K23" s="295"/>
      <c r="L23" s="294"/>
      <c r="M23" s="159"/>
      <c r="N23" s="139"/>
      <c r="O23" s="40"/>
      <c r="P23" s="22"/>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row>
    <row r="24" spans="1:63" s="1" customFormat="1" ht="15">
      <c r="A24" s="235">
        <f t="shared" si="0"/>
        <v>168</v>
      </c>
      <c r="B24" s="234"/>
      <c r="C24" s="245" t="s">
        <v>139</v>
      </c>
      <c r="D24" s="232" t="s">
        <v>138</v>
      </c>
      <c r="E24" s="440">
        <v>0</v>
      </c>
      <c r="F24" s="558">
        <v>0</v>
      </c>
      <c r="G24" s="861"/>
      <c r="H24" s="111"/>
      <c r="I24" s="295"/>
      <c r="J24" s="295"/>
      <c r="K24" s="295"/>
      <c r="L24" s="294"/>
      <c r="M24" s="159"/>
      <c r="N24" s="139"/>
      <c r="O24" s="40"/>
      <c r="P24" s="22"/>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row>
    <row r="25" spans="1:63" s="1" customFormat="1" ht="15">
      <c r="A25" s="235">
        <f t="shared" si="0"/>
        <v>169</v>
      </c>
      <c r="B25" s="234"/>
      <c r="C25" s="225" t="s">
        <v>137</v>
      </c>
      <c r="D25" s="533" t="s">
        <v>38</v>
      </c>
      <c r="E25" s="1212">
        <v>0</v>
      </c>
      <c r="F25" s="1197">
        <v>0</v>
      </c>
      <c r="G25" s="861"/>
      <c r="H25" s="111"/>
      <c r="I25" s="295"/>
      <c r="J25" s="295"/>
      <c r="K25" s="295"/>
      <c r="L25" s="294"/>
      <c r="M25" s="159"/>
      <c r="N25" s="139"/>
      <c r="O25" s="40"/>
      <c r="P25" s="22"/>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row>
    <row r="26" spans="1:63" s="1" customFormat="1" ht="15">
      <c r="A26" s="235">
        <f t="shared" si="0"/>
        <v>170</v>
      </c>
      <c r="B26" s="234"/>
      <c r="C26" s="254" t="s">
        <v>292</v>
      </c>
      <c r="D26" s="232" t="str">
        <f>"(sum lines "&amp;A13&amp;"-"&amp;A25&amp;") /13"</f>
        <v>(sum lines 157-169) /13</v>
      </c>
      <c r="E26" s="252"/>
      <c r="F26" s="220">
        <f>SUM(F13:F25)/13</f>
        <v>0</v>
      </c>
      <c r="G26" s="861"/>
      <c r="H26" s="111"/>
      <c r="I26" s="295"/>
      <c r="J26" s="295"/>
      <c r="K26" s="295"/>
      <c r="L26" s="294"/>
      <c r="M26" s="159"/>
      <c r="N26" s="139"/>
      <c r="O26" s="40"/>
      <c r="P26" s="22"/>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row>
    <row r="27" spans="1:63" s="1" customFormat="1" ht="15.6" thickBot="1">
      <c r="A27" s="301"/>
      <c r="B27" s="300"/>
      <c r="C27" s="299"/>
      <c r="D27" s="299"/>
      <c r="E27" s="298"/>
      <c r="F27" s="298"/>
      <c r="G27" s="862"/>
      <c r="H27" s="863"/>
      <c r="I27" s="864"/>
      <c r="J27" s="864"/>
      <c r="K27" s="864"/>
      <c r="L27" s="865"/>
      <c r="M27" s="866"/>
      <c r="N27" s="139"/>
      <c r="O27" s="40"/>
      <c r="P27" s="22"/>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row>
    <row r="28" spans="1:63" ht="13.8" thickBot="1">
      <c r="A28" s="243"/>
      <c r="B28" s="242"/>
      <c r="C28" s="851"/>
      <c r="D28" s="553"/>
      <c r="E28" s="285"/>
      <c r="F28" s="211"/>
      <c r="G28" s="554"/>
      <c r="H28" s="293"/>
      <c r="I28" s="288"/>
      <c r="J28" s="555"/>
      <c r="K28" s="556"/>
      <c r="L28" s="556"/>
      <c r="M28" s="557"/>
    </row>
    <row r="29" spans="1:63">
      <c r="A29" s="292"/>
      <c r="B29" s="292"/>
      <c r="C29" s="292"/>
      <c r="D29" s="292"/>
      <c r="E29" s="214"/>
      <c r="F29" s="291"/>
      <c r="G29" s="208"/>
      <c r="H29" s="233"/>
      <c r="I29" s="290"/>
      <c r="J29" s="289"/>
      <c r="K29" s="594"/>
      <c r="L29" s="594"/>
      <c r="M29" s="594"/>
    </row>
    <row r="30" spans="1:63">
      <c r="A30" s="234"/>
      <c r="B30" s="234"/>
      <c r="C30" s="254"/>
      <c r="D30" s="287"/>
      <c r="E30" s="264"/>
      <c r="F30" s="227"/>
      <c r="G30" s="219"/>
      <c r="H30" s="219"/>
      <c r="I30" s="219"/>
      <c r="J30" s="217"/>
      <c r="K30" s="217"/>
      <c r="L30" s="217"/>
      <c r="M30" s="217"/>
    </row>
    <row r="31" spans="1:63" ht="12" customHeight="1"/>
    <row r="32" spans="1:63" ht="13.8" thickBot="1">
      <c r="A32" s="222" t="s">
        <v>245</v>
      </c>
    </row>
    <row r="33" spans="1:13">
      <c r="A33" s="1362"/>
      <c r="B33" s="1363"/>
      <c r="C33" s="1363"/>
      <c r="D33" s="1363"/>
      <c r="E33" s="1363"/>
      <c r="F33" s="1363"/>
      <c r="G33" s="236"/>
      <c r="H33" s="236"/>
      <c r="I33" s="236"/>
      <c r="J33" s="1364"/>
      <c r="K33" s="1365"/>
      <c r="L33" s="1365"/>
      <c r="M33" s="1366"/>
    </row>
    <row r="34" spans="1:13">
      <c r="A34" s="235" t="s">
        <v>570</v>
      </c>
      <c r="B34" s="271"/>
      <c r="C34" s="614" t="s">
        <v>300</v>
      </c>
      <c r="D34" s="614" t="s">
        <v>310</v>
      </c>
      <c r="E34" s="614" t="s">
        <v>316</v>
      </c>
      <c r="F34" s="615" t="s">
        <v>317</v>
      </c>
      <c r="G34" s="615" t="s">
        <v>318</v>
      </c>
      <c r="H34" s="615" t="s">
        <v>319</v>
      </c>
      <c r="I34" s="615" t="s">
        <v>320</v>
      </c>
      <c r="J34" s="1367"/>
      <c r="K34" s="1368"/>
      <c r="L34" s="1368"/>
      <c r="M34" s="1369"/>
    </row>
    <row r="35" spans="1:13" ht="79.2">
      <c r="A35" s="235"/>
      <c r="B35" s="327"/>
      <c r="C35" s="616"/>
      <c r="D35" s="617" t="s">
        <v>16</v>
      </c>
      <c r="E35" s="617" t="s">
        <v>410</v>
      </c>
      <c r="F35" s="617" t="s">
        <v>411</v>
      </c>
      <c r="G35" s="617" t="s">
        <v>412</v>
      </c>
      <c r="H35" s="618" t="s">
        <v>413</v>
      </c>
      <c r="I35" s="618" t="s">
        <v>414</v>
      </c>
      <c r="J35" s="327"/>
      <c r="K35" s="328"/>
      <c r="L35" s="328"/>
      <c r="M35" s="331"/>
    </row>
    <row r="36" spans="1:13" ht="15">
      <c r="A36" s="235"/>
      <c r="B36" s="327"/>
      <c r="C36" s="619" t="s">
        <v>246</v>
      </c>
      <c r="D36" s="620">
        <v>0</v>
      </c>
      <c r="E36" s="620">
        <v>0</v>
      </c>
      <c r="F36" s="620">
        <v>0</v>
      </c>
      <c r="G36" s="620">
        <v>0</v>
      </c>
      <c r="H36" s="620">
        <v>0</v>
      </c>
      <c r="I36" s="621">
        <f t="shared" ref="I36:I41" si="1">+H36*E36*D36*F36*G36</f>
        <v>0</v>
      </c>
      <c r="J36" s="327"/>
      <c r="K36" s="328"/>
      <c r="L36" s="328"/>
      <c r="M36" s="331"/>
    </row>
    <row r="37" spans="1:13" ht="15">
      <c r="A37" s="235"/>
      <c r="B37" s="327"/>
      <c r="C37" s="619" t="s">
        <v>247</v>
      </c>
      <c r="D37" s="622">
        <v>0</v>
      </c>
      <c r="E37" s="622">
        <v>0</v>
      </c>
      <c r="F37" s="622">
        <v>0</v>
      </c>
      <c r="G37" s="622">
        <v>0</v>
      </c>
      <c r="H37" s="622">
        <v>0</v>
      </c>
      <c r="I37" s="621">
        <f t="shared" si="1"/>
        <v>0</v>
      </c>
      <c r="J37" s="327"/>
      <c r="K37" s="328"/>
      <c r="L37" s="328"/>
      <c r="M37" s="331"/>
    </row>
    <row r="38" spans="1:13" ht="15">
      <c r="A38" s="235"/>
      <c r="B38" s="327"/>
      <c r="C38" s="619" t="s">
        <v>248</v>
      </c>
      <c r="D38" s="622">
        <v>0</v>
      </c>
      <c r="E38" s="622">
        <v>0</v>
      </c>
      <c r="F38" s="622">
        <v>0</v>
      </c>
      <c r="G38" s="622">
        <v>0</v>
      </c>
      <c r="H38" s="622">
        <v>0</v>
      </c>
      <c r="I38" s="621">
        <f t="shared" si="1"/>
        <v>0</v>
      </c>
      <c r="J38" s="327"/>
      <c r="K38" s="328"/>
      <c r="L38" s="328"/>
      <c r="M38" s="331"/>
    </row>
    <row r="39" spans="1:13" ht="15">
      <c r="A39" s="235"/>
      <c r="B39" s="327"/>
      <c r="C39" s="619" t="s">
        <v>274</v>
      </c>
      <c r="D39" s="622">
        <v>0</v>
      </c>
      <c r="E39" s="622">
        <v>0</v>
      </c>
      <c r="F39" s="622">
        <v>0</v>
      </c>
      <c r="G39" s="622">
        <v>0</v>
      </c>
      <c r="H39" s="622">
        <v>0</v>
      </c>
      <c r="I39" s="621">
        <f t="shared" si="1"/>
        <v>0</v>
      </c>
      <c r="J39" s="327"/>
      <c r="K39" s="328"/>
      <c r="L39" s="328"/>
      <c r="M39" s="331"/>
    </row>
    <row r="40" spans="1:13" ht="15">
      <c r="A40" s="235"/>
      <c r="B40" s="327"/>
      <c r="C40" s="619" t="s">
        <v>275</v>
      </c>
      <c r="D40" s="622">
        <v>0</v>
      </c>
      <c r="E40" s="622">
        <v>0</v>
      </c>
      <c r="F40" s="622">
        <v>0</v>
      </c>
      <c r="G40" s="622">
        <v>0</v>
      </c>
      <c r="H40" s="622">
        <v>0</v>
      </c>
      <c r="I40" s="621">
        <f t="shared" si="1"/>
        <v>0</v>
      </c>
      <c r="J40" s="327"/>
      <c r="K40" s="328"/>
      <c r="L40" s="328"/>
      <c r="M40" s="331"/>
    </row>
    <row r="41" spans="1:13" ht="15">
      <c r="A41" s="235"/>
      <c r="B41" s="327"/>
      <c r="C41" s="623" t="s">
        <v>275</v>
      </c>
      <c r="D41" s="624">
        <v>0</v>
      </c>
      <c r="E41" s="624">
        <v>0</v>
      </c>
      <c r="F41" s="624">
        <v>0</v>
      </c>
      <c r="G41" s="624">
        <v>0</v>
      </c>
      <c r="H41" s="624">
        <v>0</v>
      </c>
      <c r="I41" s="625">
        <f t="shared" si="1"/>
        <v>0</v>
      </c>
      <c r="J41" s="327"/>
      <c r="K41" s="328"/>
      <c r="L41" s="328"/>
      <c r="M41" s="331"/>
    </row>
    <row r="42" spans="1:13" ht="15">
      <c r="A42" s="235"/>
      <c r="B42" s="327"/>
      <c r="C42" s="626" t="s">
        <v>19</v>
      </c>
      <c r="D42" s="627"/>
      <c r="E42" s="628"/>
      <c r="F42" s="629"/>
      <c r="G42" s="629"/>
      <c r="H42" s="628"/>
      <c r="I42" s="621">
        <f>SUM(I36:I41)</f>
        <v>0</v>
      </c>
      <c r="J42" s="327"/>
      <c r="K42" s="328"/>
      <c r="L42" s="328"/>
      <c r="M42" s="331"/>
    </row>
    <row r="43" spans="1:13" ht="15">
      <c r="A43" s="235"/>
      <c r="B43" s="327"/>
      <c r="C43" s="626"/>
      <c r="D43" s="627"/>
      <c r="E43" s="628"/>
      <c r="F43" s="629"/>
      <c r="G43" s="629"/>
      <c r="H43" s="628"/>
      <c r="I43" s="621"/>
      <c r="J43" s="327"/>
      <c r="K43" s="328"/>
      <c r="L43" s="328"/>
      <c r="M43" s="331"/>
    </row>
    <row r="44" spans="1:13" ht="15">
      <c r="A44" s="235"/>
      <c r="B44" s="327"/>
      <c r="C44" s="1374" t="s">
        <v>519</v>
      </c>
      <c r="D44" s="1375"/>
      <c r="E44" s="1375"/>
      <c r="F44" s="1375"/>
      <c r="G44" s="1375"/>
      <c r="H44" s="1375"/>
      <c r="I44" s="1375"/>
      <c r="J44" s="1375"/>
      <c r="K44" s="328"/>
      <c r="L44" s="328"/>
      <c r="M44" s="331"/>
    </row>
    <row r="45" spans="1:13" ht="15">
      <c r="A45" s="235"/>
      <c r="B45" s="327"/>
      <c r="C45" s="1375"/>
      <c r="D45" s="1375"/>
      <c r="E45" s="1375"/>
      <c r="F45" s="1375"/>
      <c r="G45" s="1375"/>
      <c r="H45" s="1375"/>
      <c r="I45" s="1375"/>
      <c r="J45" s="1375"/>
      <c r="K45" s="328"/>
      <c r="L45" s="328"/>
      <c r="M45" s="331"/>
    </row>
    <row r="46" spans="1:13" ht="15">
      <c r="A46" s="235"/>
      <c r="B46" s="327"/>
      <c r="C46" s="1375"/>
      <c r="D46" s="1375"/>
      <c r="E46" s="1375"/>
      <c r="F46" s="1375"/>
      <c r="G46" s="1375"/>
      <c r="H46" s="1375"/>
      <c r="I46" s="1375"/>
      <c r="J46" s="1375"/>
      <c r="K46" s="328"/>
      <c r="L46" s="328"/>
      <c r="M46" s="331"/>
    </row>
    <row r="47" spans="1:13" ht="15">
      <c r="A47" s="235"/>
      <c r="B47" s="327"/>
      <c r="C47" s="1375"/>
      <c r="D47" s="1375"/>
      <c r="E47" s="1375"/>
      <c r="F47" s="1375"/>
      <c r="G47" s="1375"/>
      <c r="H47" s="1375"/>
      <c r="I47" s="1375"/>
      <c r="J47" s="1375"/>
      <c r="K47" s="328"/>
      <c r="L47" s="328"/>
      <c r="M47" s="331"/>
    </row>
    <row r="48" spans="1:13" ht="31.5" customHeight="1">
      <c r="A48" s="235"/>
      <c r="B48" s="327"/>
      <c r="C48" s="1375"/>
      <c r="D48" s="1375"/>
      <c r="E48" s="1375"/>
      <c r="F48" s="1375"/>
      <c r="G48" s="1375"/>
      <c r="H48" s="1375"/>
      <c r="I48" s="1375"/>
      <c r="J48" s="1375"/>
      <c r="K48" s="328"/>
      <c r="L48" s="328"/>
      <c r="M48" s="331"/>
    </row>
    <row r="49" spans="1:14" ht="15">
      <c r="A49" s="235"/>
      <c r="B49" s="327"/>
      <c r="C49" s="626"/>
      <c r="D49" s="627"/>
      <c r="E49" s="628"/>
      <c r="F49" s="629"/>
      <c r="G49" s="629"/>
      <c r="H49" s="628"/>
      <c r="I49" s="621"/>
      <c r="J49" s="327"/>
      <c r="K49" s="328"/>
      <c r="L49" s="328"/>
      <c r="M49" s="331"/>
    </row>
    <row r="50" spans="1:14" ht="13.8" thickBot="1">
      <c r="A50" s="234"/>
      <c r="B50" s="328"/>
      <c r="C50" s="227"/>
      <c r="D50" s="328"/>
      <c r="E50" s="192"/>
      <c r="F50" s="341"/>
      <c r="G50" s="352"/>
      <c r="H50" s="352"/>
      <c r="I50" s="328"/>
      <c r="J50" s="328"/>
      <c r="K50" s="328"/>
      <c r="L50" s="328"/>
      <c r="M50" s="328"/>
    </row>
    <row r="51" spans="1:14">
      <c r="A51" s="445" t="s">
        <v>125</v>
      </c>
      <c r="B51" s="446"/>
      <c r="C51" s="446"/>
      <c r="D51" s="446"/>
      <c r="E51" s="446"/>
      <c r="F51" s="446"/>
      <c r="G51" s="446"/>
      <c r="H51" s="446"/>
      <c r="I51" s="446"/>
      <c r="J51" s="446"/>
      <c r="K51" s="446"/>
      <c r="L51" s="446"/>
      <c r="M51" s="447"/>
    </row>
    <row r="52" spans="1:14">
      <c r="A52" s="1370"/>
      <c r="B52" s="1371"/>
      <c r="C52" s="1371"/>
      <c r="D52" s="1371"/>
      <c r="E52" s="1371"/>
      <c r="F52" s="1371"/>
      <c r="G52" s="908" t="s">
        <v>571</v>
      </c>
      <c r="H52" s="907"/>
      <c r="I52" s="442"/>
      <c r="J52" s="1372" t="s">
        <v>108</v>
      </c>
      <c r="K52" s="1351"/>
      <c r="L52" s="1351"/>
      <c r="M52" s="1373"/>
    </row>
    <row r="53" spans="1:14">
      <c r="A53" s="235"/>
      <c r="B53" s="271" t="s">
        <v>123</v>
      </c>
      <c r="C53" s="232"/>
      <c r="D53" s="232"/>
      <c r="E53" s="286"/>
      <c r="F53" s="232"/>
      <c r="G53" s="214"/>
      <c r="H53" s="214"/>
      <c r="I53" s="214"/>
      <c r="J53" s="1367"/>
      <c r="K53" s="1368"/>
      <c r="L53" s="1368"/>
      <c r="M53" s="1369"/>
    </row>
    <row r="54" spans="1:14" ht="15">
      <c r="A54" s="235"/>
      <c r="B54" s="327"/>
      <c r="C54" s="328"/>
      <c r="D54" s="329" t="s">
        <v>6</v>
      </c>
      <c r="E54" s="330" t="s">
        <v>124</v>
      </c>
      <c r="F54" s="230"/>
      <c r="G54" s="209" t="s">
        <v>793</v>
      </c>
      <c r="H54" s="217"/>
      <c r="I54" s="328"/>
      <c r="J54" s="327"/>
      <c r="K54" s="328"/>
      <c r="L54" s="328"/>
      <c r="M54" s="331"/>
    </row>
    <row r="55" spans="1:14" ht="15">
      <c r="A55" s="235">
        <v>171</v>
      </c>
      <c r="B55" s="327"/>
      <c r="C55" s="227" t="s">
        <v>361</v>
      </c>
      <c r="D55" s="328"/>
      <c r="E55" s="227" t="s">
        <v>296</v>
      </c>
      <c r="F55" s="227"/>
      <c r="G55" s="457">
        <v>0</v>
      </c>
      <c r="H55" s="443"/>
      <c r="I55" s="328"/>
      <c r="J55" s="327"/>
      <c r="K55" s="328"/>
      <c r="L55" s="328"/>
      <c r="M55" s="331"/>
    </row>
    <row r="56" spans="1:14" ht="15">
      <c r="A56" s="235"/>
      <c r="B56" s="327"/>
      <c r="C56" s="341"/>
      <c r="D56" s="328"/>
      <c r="E56" s="341"/>
      <c r="F56" s="227"/>
      <c r="G56" s="352"/>
      <c r="H56" s="443"/>
      <c r="I56" s="328"/>
      <c r="J56" s="327"/>
      <c r="K56" s="328"/>
      <c r="L56" s="328"/>
      <c r="M56" s="331"/>
    </row>
    <row r="57" spans="1:14" ht="14.4">
      <c r="A57" s="268"/>
      <c r="B57" s="328"/>
      <c r="C57" s="453"/>
      <c r="D57" s="229"/>
      <c r="E57" s="229"/>
      <c r="F57" s="229"/>
      <c r="G57" s="229"/>
      <c r="H57" s="229"/>
      <c r="I57" s="328"/>
      <c r="J57" s="328"/>
      <c r="K57" s="328"/>
      <c r="L57" s="328"/>
      <c r="M57" s="331"/>
    </row>
    <row r="58" spans="1:14" ht="15" thickBot="1">
      <c r="A58" s="212"/>
      <c r="B58" s="211"/>
      <c r="C58" s="454"/>
      <c r="D58" s="223"/>
      <c r="E58" s="223"/>
      <c r="F58" s="223"/>
      <c r="G58" s="223"/>
      <c r="H58" s="223"/>
      <c r="I58" s="223"/>
      <c r="J58" s="223"/>
      <c r="K58" s="211"/>
      <c r="L58" s="211"/>
      <c r="M58" s="210"/>
    </row>
    <row r="59" spans="1:14" s="192" customFormat="1" ht="14.4">
      <c r="A59" s="259"/>
      <c r="C59" s="444"/>
    </row>
    <row r="60" spans="1:14" s="448" customFormat="1" ht="13.8" thickBot="1">
      <c r="A60" s="451" t="s">
        <v>122</v>
      </c>
      <c r="B60" s="452"/>
      <c r="C60" s="452"/>
      <c r="D60" s="452"/>
      <c r="E60" s="452"/>
      <c r="F60" s="452"/>
      <c r="G60" s="452"/>
      <c r="H60" s="452"/>
      <c r="I60" s="452"/>
      <c r="J60" s="452"/>
      <c r="K60" s="452"/>
      <c r="L60" s="452"/>
      <c r="M60" s="452"/>
      <c r="N60" s="192"/>
    </row>
    <row r="61" spans="1:14" s="448" customFormat="1" ht="26.4">
      <c r="A61" s="1376"/>
      <c r="B61" s="1377"/>
      <c r="C61" s="1377"/>
      <c r="D61" s="1377"/>
      <c r="E61" s="1377"/>
      <c r="F61" s="1377"/>
      <c r="G61" s="449" t="s">
        <v>116</v>
      </c>
      <c r="H61" s="303" t="s">
        <v>109</v>
      </c>
      <c r="I61" s="303" t="s">
        <v>115</v>
      </c>
      <c r="J61" s="1378" t="s">
        <v>269</v>
      </c>
      <c r="K61" s="1379"/>
      <c r="L61" s="1379"/>
      <c r="M61" s="1380"/>
      <c r="N61" s="192"/>
    </row>
    <row r="62" spans="1:14" s="448" customFormat="1">
      <c r="A62" s="235"/>
      <c r="B62" s="271" t="s">
        <v>114</v>
      </c>
      <c r="C62" s="245"/>
      <c r="D62" s="232"/>
      <c r="E62" s="252"/>
      <c r="F62" s="245"/>
      <c r="G62" s="191" t="s">
        <v>793</v>
      </c>
      <c r="H62" s="450" t="s">
        <v>794</v>
      </c>
      <c r="I62" s="267" t="s">
        <v>795</v>
      </c>
      <c r="J62" s="229"/>
      <c r="K62" s="229"/>
      <c r="L62" s="229"/>
      <c r="M62" s="228"/>
      <c r="N62" s="192"/>
    </row>
    <row r="63" spans="1:14" s="448" customFormat="1" ht="14.4">
      <c r="A63" s="235"/>
      <c r="B63" s="271"/>
      <c r="C63" s="245"/>
      <c r="D63" s="232"/>
      <c r="E63" s="252"/>
      <c r="F63" s="245"/>
      <c r="G63" s="191"/>
      <c r="H63" s="450"/>
      <c r="I63" s="267"/>
      <c r="J63" s="458"/>
      <c r="K63" s="229"/>
      <c r="L63" s="229"/>
      <c r="M63" s="228"/>
      <c r="N63" s="192"/>
    </row>
    <row r="64" spans="1:14" s="448" customFormat="1">
      <c r="A64" s="235">
        <f>+A55+1</f>
        <v>172</v>
      </c>
      <c r="B64" s="459"/>
      <c r="C64" s="227" t="s">
        <v>179</v>
      </c>
      <c r="D64" s="460"/>
      <c r="E64" s="264"/>
      <c r="F64" s="227" t="s">
        <v>201</v>
      </c>
      <c r="G64" s="462">
        <v>0</v>
      </c>
      <c r="H64" s="461">
        <v>0</v>
      </c>
      <c r="I64" s="233">
        <f>+G64-H64</f>
        <v>0</v>
      </c>
      <c r="J64" s="229"/>
      <c r="K64" s="229"/>
      <c r="L64" s="229"/>
      <c r="M64" s="228"/>
      <c r="N64" s="192"/>
    </row>
    <row r="65" spans="1:17" s="448" customFormat="1">
      <c r="A65" s="235"/>
      <c r="B65" s="271"/>
      <c r="C65" s="245"/>
      <c r="D65" s="232"/>
      <c r="E65" s="252"/>
      <c r="F65" s="245"/>
      <c r="G65" s="191"/>
      <c r="H65" s="450"/>
      <c r="I65" s="267"/>
      <c r="J65" s="229"/>
      <c r="K65" s="229"/>
      <c r="L65" s="229"/>
      <c r="M65" s="228"/>
      <c r="N65" s="192"/>
    </row>
    <row r="66" spans="1:17" s="448" customFormat="1" ht="13.8" thickBot="1">
      <c r="A66" s="224"/>
      <c r="B66" s="223"/>
      <c r="C66" s="223"/>
      <c r="D66" s="223"/>
      <c r="E66" s="223"/>
      <c r="F66" s="223"/>
      <c r="G66" s="224" t="s">
        <v>270</v>
      </c>
      <c r="H66" s="223"/>
      <c r="I66" s="223"/>
      <c r="J66" s="1381"/>
      <c r="K66" s="1381"/>
      <c r="L66" s="1381"/>
      <c r="M66" s="1382"/>
      <c r="N66" s="192"/>
    </row>
    <row r="67" spans="1:17">
      <c r="N67" s="192"/>
    </row>
    <row r="69" spans="1:17" ht="13.8" thickBot="1">
      <c r="A69" s="222" t="s">
        <v>193</v>
      </c>
    </row>
    <row r="70" spans="1:17">
      <c r="A70" s="1362"/>
      <c r="B70" s="1363"/>
      <c r="C70" s="1363"/>
      <c r="D70" s="1363"/>
      <c r="E70" s="1363"/>
      <c r="F70" s="1383"/>
      <c r="G70" s="1147" t="s">
        <v>325</v>
      </c>
      <c r="H70" s="1147" t="s">
        <v>121</v>
      </c>
      <c r="I70" s="1147" t="s">
        <v>120</v>
      </c>
      <c r="J70" s="1147" t="s">
        <v>119</v>
      </c>
      <c r="K70" s="1147" t="s">
        <v>118</v>
      </c>
      <c r="L70" s="1384" t="s">
        <v>194</v>
      </c>
      <c r="M70" s="1385"/>
    </row>
    <row r="71" spans="1:17">
      <c r="A71" s="283" t="s">
        <v>6</v>
      </c>
      <c r="B71" s="282" t="s">
        <v>117</v>
      </c>
      <c r="C71" s="218"/>
      <c r="D71" s="218"/>
      <c r="E71" s="219"/>
      <c r="F71" s="281"/>
      <c r="G71" s="214"/>
      <c r="H71" s="214"/>
      <c r="I71" s="214"/>
      <c r="J71" s="214"/>
      <c r="K71" s="214"/>
      <c r="L71" s="214"/>
      <c r="M71" s="213"/>
      <c r="Q71" s="284"/>
    </row>
    <row r="72" spans="1:17">
      <c r="A72" s="283"/>
      <c r="B72" s="282"/>
      <c r="C72" s="218" t="s">
        <v>544</v>
      </c>
      <c r="D72" s="218"/>
      <c r="E72" s="219"/>
      <c r="F72" s="281"/>
      <c r="G72" s="541">
        <v>1</v>
      </c>
      <c r="H72" s="354"/>
      <c r="I72" s="354"/>
      <c r="J72" s="354"/>
      <c r="K72" s="354"/>
      <c r="L72" s="267"/>
      <c r="M72" s="280"/>
    </row>
    <row r="73" spans="1:17">
      <c r="A73" s="283">
        <f>+A64+1</f>
        <v>173</v>
      </c>
      <c r="B73" s="282"/>
      <c r="C73" s="359" t="s">
        <v>130</v>
      </c>
      <c r="D73" s="218"/>
      <c r="E73" s="219"/>
      <c r="F73" s="281"/>
      <c r="G73" s="540">
        <v>7.0999999999999994E-2</v>
      </c>
      <c r="H73" s="360"/>
      <c r="I73" s="361"/>
      <c r="J73" s="361"/>
      <c r="K73" s="354"/>
      <c r="L73" s="214"/>
      <c r="M73" s="1148">
        <f>(G73*G72+H73*H72+I73*I72+J73*J72+K73*K72)/($G72+$H72+$I72+$J72+$K72)</f>
        <v>7.0999999999999994E-2</v>
      </c>
    </row>
    <row r="74" spans="1:17">
      <c r="A74" s="283"/>
      <c r="B74" s="282"/>
      <c r="C74" s="214" t="s">
        <v>329</v>
      </c>
      <c r="D74" s="218"/>
      <c r="E74" s="219"/>
      <c r="F74" s="281"/>
      <c r="G74" s="1149"/>
      <c r="H74" s="1150"/>
      <c r="I74" s="1151"/>
      <c r="J74" s="1151"/>
      <c r="K74" s="230"/>
      <c r="L74" s="229"/>
      <c r="M74" s="1148"/>
    </row>
    <row r="75" spans="1:17">
      <c r="A75" s="283"/>
      <c r="B75" s="282"/>
      <c r="C75" s="214"/>
      <c r="D75" s="218"/>
      <c r="E75" s="219"/>
      <c r="F75" s="281"/>
      <c r="G75" s="1149"/>
      <c r="H75" s="1150"/>
      <c r="I75" s="1151"/>
      <c r="J75" s="1151"/>
      <c r="K75" s="230"/>
      <c r="L75" s="229"/>
      <c r="M75" s="1148"/>
    </row>
    <row r="76" spans="1:17">
      <c r="A76" s="283" t="s">
        <v>975</v>
      </c>
      <c r="B76" s="282"/>
      <c r="C76" s="214" t="s">
        <v>974</v>
      </c>
      <c r="D76" s="218"/>
      <c r="E76" s="219"/>
      <c r="F76" s="281"/>
      <c r="G76" s="1149"/>
      <c r="H76" s="1150"/>
      <c r="I76" s="1151"/>
      <c r="J76" s="1151"/>
      <c r="K76" s="230"/>
      <c r="L76" s="229"/>
      <c r="M76" s="354"/>
    </row>
    <row r="77" spans="1:17" ht="13.8" thickBot="1">
      <c r="A77" s="266"/>
      <c r="B77" s="279"/>
      <c r="C77" s="211"/>
      <c r="D77" s="278"/>
      <c r="E77" s="274"/>
      <c r="F77" s="277"/>
      <c r="G77" s="211"/>
      <c r="H77" s="211"/>
      <c r="I77" s="211"/>
      <c r="J77" s="211"/>
      <c r="K77" s="211"/>
      <c r="L77" s="211"/>
      <c r="M77" s="276"/>
      <c r="N77" s="275"/>
      <c r="O77" s="608"/>
    </row>
    <row r="79" spans="1:17" ht="13.8" thickBot="1">
      <c r="A79" s="456" t="s">
        <v>268</v>
      </c>
      <c r="B79" s="338"/>
      <c r="C79" s="338"/>
      <c r="D79" s="338"/>
      <c r="E79" s="338"/>
      <c r="F79" s="338"/>
      <c r="G79" s="338"/>
      <c r="H79" s="338"/>
      <c r="I79" s="338"/>
      <c r="J79" s="338"/>
      <c r="K79" s="338"/>
      <c r="L79" s="338"/>
      <c r="M79" s="338"/>
    </row>
    <row r="80" spans="1:17" ht="39.6">
      <c r="A80" s="1389"/>
      <c r="B80" s="1390"/>
      <c r="C80" s="1390"/>
      <c r="D80" s="1390"/>
      <c r="E80" s="1390"/>
      <c r="F80" s="1391"/>
      <c r="G80" s="905" t="s">
        <v>116</v>
      </c>
      <c r="H80" s="906" t="s">
        <v>267</v>
      </c>
      <c r="I80" s="906" t="s">
        <v>115</v>
      </c>
      <c r="J80" s="1392" t="s">
        <v>108</v>
      </c>
      <c r="K80" s="1392"/>
      <c r="L80" s="1392"/>
      <c r="M80" s="1393"/>
    </row>
    <row r="81" spans="1:13">
      <c r="A81" s="332"/>
      <c r="B81" s="271" t="s">
        <v>114</v>
      </c>
      <c r="C81" s="333"/>
      <c r="D81" s="334"/>
      <c r="E81" s="335"/>
      <c r="F81" s="843"/>
      <c r="G81" s="191" t="s">
        <v>793</v>
      </c>
      <c r="H81" s="450" t="s">
        <v>794</v>
      </c>
      <c r="I81" s="267" t="s">
        <v>795</v>
      </c>
      <c r="J81" s="333"/>
      <c r="K81" s="333"/>
      <c r="L81" s="333"/>
      <c r="M81" s="337"/>
    </row>
    <row r="82" spans="1:13">
      <c r="A82" s="332">
        <f>+A73+1</f>
        <v>174</v>
      </c>
      <c r="B82" s="844"/>
      <c r="C82" s="845" t="s">
        <v>180</v>
      </c>
      <c r="D82" s="334"/>
      <c r="E82" s="846"/>
      <c r="F82" s="232" t="s">
        <v>138</v>
      </c>
      <c r="G82" s="847"/>
      <c r="H82" s="848"/>
      <c r="I82" s="849">
        <f>G82-H82</f>
        <v>0</v>
      </c>
      <c r="J82" s="333"/>
      <c r="K82" s="333"/>
      <c r="L82" s="333"/>
      <c r="M82" s="337"/>
    </row>
    <row r="83" spans="1:13">
      <c r="A83" s="332"/>
      <c r="B83" s="271"/>
      <c r="C83" s="333"/>
      <c r="D83" s="334"/>
      <c r="E83" s="335"/>
      <c r="F83" s="843"/>
      <c r="G83" s="336"/>
      <c r="H83" s="333"/>
      <c r="I83" s="333"/>
      <c r="J83" s="333"/>
      <c r="K83" s="333"/>
      <c r="L83" s="333"/>
      <c r="M83" s="337"/>
    </row>
    <row r="84" spans="1:13">
      <c r="A84" s="332"/>
      <c r="B84" s="271"/>
      <c r="C84" s="229" t="s">
        <v>532</v>
      </c>
      <c r="D84" s="334"/>
      <c r="E84" s="335"/>
      <c r="F84" s="843"/>
      <c r="G84" s="336"/>
      <c r="H84" s="333"/>
      <c r="I84" s="333"/>
      <c r="J84" s="333"/>
      <c r="K84" s="333"/>
      <c r="L84" s="333"/>
      <c r="M84" s="337"/>
    </row>
    <row r="85" spans="1:13">
      <c r="A85" s="332"/>
      <c r="B85" s="271"/>
      <c r="C85" s="229" t="s">
        <v>535</v>
      </c>
      <c r="D85" s="334"/>
      <c r="E85" s="335"/>
      <c r="F85" s="843"/>
      <c r="G85" s="336"/>
      <c r="H85" s="333"/>
      <c r="I85" s="333"/>
      <c r="J85" s="333"/>
      <c r="K85" s="333"/>
      <c r="L85" s="333"/>
      <c r="M85" s="337"/>
    </row>
    <row r="86" spans="1:13">
      <c r="A86" s="332"/>
      <c r="B86" s="271"/>
      <c r="C86" s="229" t="s">
        <v>533</v>
      </c>
      <c r="D86" s="334"/>
      <c r="E86" s="335"/>
      <c r="F86" s="843"/>
      <c r="G86" s="336"/>
      <c r="H86" s="333"/>
      <c r="I86" s="333"/>
      <c r="J86" s="333"/>
      <c r="K86" s="333"/>
      <c r="L86" s="333"/>
      <c r="M86" s="337"/>
    </row>
    <row r="87" spans="1:13">
      <c r="A87" s="332"/>
      <c r="B87" s="271"/>
      <c r="C87" s="214" t="s">
        <v>534</v>
      </c>
      <c r="D87" s="214"/>
      <c r="E87" s="214"/>
      <c r="F87" s="843"/>
      <c r="G87" s="336"/>
      <c r="H87" s="333"/>
      <c r="I87" s="333"/>
      <c r="J87" s="333"/>
      <c r="K87" s="333"/>
      <c r="L87" s="333"/>
      <c r="M87" s="337"/>
    </row>
    <row r="88" spans="1:13" ht="13.8" thickBot="1">
      <c r="A88" s="266"/>
      <c r="B88" s="211"/>
      <c r="C88" s="211" t="s">
        <v>536</v>
      </c>
      <c r="D88" s="211"/>
      <c r="E88" s="211"/>
      <c r="F88" s="210"/>
      <c r="G88" s="266"/>
      <c r="H88" s="211"/>
      <c r="I88" s="211"/>
      <c r="J88" s="1394"/>
      <c r="K88" s="1394"/>
      <c r="L88" s="1394"/>
      <c r="M88" s="1395"/>
    </row>
    <row r="90" spans="1:13" ht="13.8" thickBot="1">
      <c r="A90" s="222" t="s">
        <v>113</v>
      </c>
    </row>
    <row r="91" spans="1:13" ht="66.75" customHeight="1">
      <c r="A91" s="1362"/>
      <c r="B91" s="1363"/>
      <c r="C91" s="1363"/>
      <c r="D91" s="1363"/>
      <c r="E91" s="1363"/>
      <c r="F91" s="1363"/>
      <c r="G91" s="262" t="str">
        <f>+C93</f>
        <v>Excluded Transmission Facilities</v>
      </c>
      <c r="H91" s="877" t="s">
        <v>552</v>
      </c>
      <c r="I91" s="1364" t="s">
        <v>112</v>
      </c>
      <c r="J91" s="1364"/>
      <c r="K91" s="1364"/>
      <c r="L91" s="1364"/>
      <c r="M91" s="1397"/>
    </row>
    <row r="92" spans="1:13">
      <c r="A92" s="273"/>
      <c r="B92" s="272" t="s">
        <v>111</v>
      </c>
      <c r="C92" s="271"/>
      <c r="D92" s="253"/>
      <c r="E92" s="270"/>
      <c r="F92" s="269"/>
      <c r="G92" s="268"/>
      <c r="H92" s="214"/>
      <c r="I92" s="214"/>
      <c r="J92" s="214"/>
      <c r="K92" s="214"/>
      <c r="L92" s="214"/>
      <c r="M92" s="213"/>
    </row>
    <row r="93" spans="1:13" ht="12.75" customHeight="1">
      <c r="A93" s="235">
        <f>+A82+1</f>
        <v>175</v>
      </c>
      <c r="B93" s="234"/>
      <c r="C93" s="227" t="s">
        <v>181</v>
      </c>
      <c r="D93" s="253"/>
      <c r="E93" s="264"/>
      <c r="F93" s="227"/>
      <c r="G93" s="867">
        <v>0</v>
      </c>
      <c r="H93" s="878">
        <v>0</v>
      </c>
      <c r="I93" s="1367" t="s">
        <v>110</v>
      </c>
      <c r="J93" s="1367"/>
      <c r="K93" s="1367"/>
      <c r="L93" s="1367"/>
      <c r="M93" s="1396"/>
    </row>
    <row r="94" spans="1:13">
      <c r="A94" s="235"/>
      <c r="B94" s="234"/>
      <c r="C94" s="216"/>
      <c r="D94" s="253"/>
      <c r="E94" s="252"/>
      <c r="F94" s="251"/>
      <c r="G94" s="268" t="s">
        <v>580</v>
      </c>
      <c r="H94" s="214"/>
      <c r="I94" s="214"/>
      <c r="J94" s="214"/>
      <c r="K94" s="214"/>
      <c r="L94" s="214"/>
      <c r="M94" s="213"/>
    </row>
    <row r="95" spans="1:13" ht="13.8" thickBot="1">
      <c r="A95" s="212"/>
      <c r="B95" s="211"/>
      <c r="C95" s="211"/>
      <c r="D95" s="211"/>
      <c r="E95" s="211"/>
      <c r="F95" s="211"/>
      <c r="G95" s="266"/>
      <c r="H95" s="211"/>
      <c r="I95" s="211"/>
      <c r="J95" s="211"/>
      <c r="K95" s="265" t="s">
        <v>107</v>
      </c>
      <c r="L95" s="211"/>
      <c r="M95" s="210"/>
    </row>
    <row r="96" spans="1:13">
      <c r="A96" s="215"/>
      <c r="B96" s="214"/>
      <c r="C96" s="214"/>
      <c r="D96" s="214"/>
      <c r="E96" s="214"/>
      <c r="F96" s="214"/>
      <c r="G96" s="214"/>
      <c r="H96" s="214"/>
      <c r="I96" s="214"/>
      <c r="J96" s="214"/>
      <c r="K96" s="263"/>
      <c r="L96" s="214"/>
      <c r="M96" s="214"/>
    </row>
    <row r="97" spans="1:15">
      <c r="A97" s="234"/>
      <c r="B97" s="234"/>
      <c r="C97" s="234"/>
      <c r="D97" s="234"/>
      <c r="E97" s="264"/>
      <c r="F97" s="234"/>
      <c r="G97" s="214"/>
      <c r="H97" s="214"/>
      <c r="I97" s="214"/>
      <c r="J97" s="214"/>
      <c r="K97" s="263"/>
      <c r="L97" s="214"/>
      <c r="M97" s="214"/>
    </row>
    <row r="98" spans="1:15" ht="13.8" thickBot="1">
      <c r="A98" s="222" t="s">
        <v>134</v>
      </c>
      <c r="F98" s="211"/>
      <c r="G98" s="214"/>
      <c r="H98" s="214"/>
      <c r="N98" s="192"/>
    </row>
    <row r="99" spans="1:15">
      <c r="A99" s="256"/>
      <c r="B99" s="564"/>
      <c r="C99" s="564"/>
      <c r="D99" s="255"/>
      <c r="E99" s="255"/>
      <c r="F99" s="255"/>
      <c r="G99" s="565"/>
      <c r="H99" s="565"/>
      <c r="I99" s="565"/>
      <c r="J99" s="565"/>
      <c r="K99" s="565"/>
      <c r="L99" s="565"/>
      <c r="M99" s="566"/>
      <c r="N99" s="261"/>
    </row>
    <row r="100" spans="1:15" ht="31.2">
      <c r="A100" s="191"/>
      <c r="B100" s="254"/>
      <c r="C100" s="321"/>
      <c r="D100" s="322"/>
      <c r="E100" s="433" t="s">
        <v>132</v>
      </c>
      <c r="F100" s="433" t="s">
        <v>182</v>
      </c>
      <c r="G100" s="575" t="s">
        <v>19</v>
      </c>
      <c r="H100" s="260"/>
      <c r="I100" s="251"/>
      <c r="J100" s="232"/>
      <c r="K100" s="250"/>
      <c r="L100" s="232"/>
      <c r="M100" s="249"/>
      <c r="N100" s="192"/>
    </row>
    <row r="101" spans="1:15" s="192" customFormat="1" ht="15.6">
      <c r="A101" s="231"/>
      <c r="B101" s="229"/>
      <c r="C101" s="208" t="s">
        <v>307</v>
      </c>
      <c r="D101" s="229"/>
      <c r="E101" s="575" t="s">
        <v>304</v>
      </c>
      <c r="F101" s="575" t="s">
        <v>305</v>
      </c>
      <c r="G101" s="214"/>
      <c r="L101" s="562"/>
      <c r="M101" s="563"/>
    </row>
    <row r="102" spans="1:15" ht="17.25" customHeight="1">
      <c r="A102" s="235"/>
      <c r="B102" s="234"/>
      <c r="C102" s="214" t="s">
        <v>306</v>
      </c>
      <c r="D102" s="214"/>
      <c r="E102" s="267" t="s">
        <v>793</v>
      </c>
      <c r="F102" s="450" t="s">
        <v>794</v>
      </c>
      <c r="G102" s="267" t="s">
        <v>796</v>
      </c>
      <c r="I102" s="208"/>
      <c r="J102" s="248"/>
      <c r="K102" s="246"/>
      <c r="L102" s="245"/>
      <c r="M102" s="244"/>
      <c r="O102" s="608"/>
    </row>
    <row r="103" spans="1:15" ht="17.25" customHeight="1">
      <c r="A103" s="235">
        <f>+A93+1</f>
        <v>176</v>
      </c>
      <c r="B103" s="234"/>
      <c r="C103" s="214" t="s">
        <v>137</v>
      </c>
      <c r="D103" s="214" t="s">
        <v>302</v>
      </c>
      <c r="E103" s="570">
        <v>0</v>
      </c>
      <c r="F103" s="571">
        <v>0</v>
      </c>
      <c r="G103" s="499">
        <f>+E103+F103</f>
        <v>0</v>
      </c>
      <c r="I103" s="214"/>
      <c r="J103" s="248"/>
      <c r="K103" s="246"/>
      <c r="L103" s="245"/>
      <c r="M103" s="244"/>
    </row>
    <row r="104" spans="1:15" ht="17.25" customHeight="1">
      <c r="A104" s="235">
        <f>+A103+1</f>
        <v>177</v>
      </c>
      <c r="B104" s="234"/>
      <c r="C104" s="245" t="s">
        <v>147</v>
      </c>
      <c r="D104" s="214" t="s">
        <v>540</v>
      </c>
      <c r="E104" s="440">
        <v>0</v>
      </c>
      <c r="F104" s="558">
        <v>0</v>
      </c>
      <c r="G104" s="499">
        <f t="shared" ref="G104:G115" si="2">+E104+F104</f>
        <v>0</v>
      </c>
      <c r="I104" s="208"/>
      <c r="J104" s="248"/>
      <c r="K104" s="246"/>
      <c r="L104" s="245"/>
      <c r="M104" s="244"/>
    </row>
    <row r="105" spans="1:15" ht="17.25" customHeight="1">
      <c r="A105" s="235">
        <f t="shared" ref="A105:A115" si="3">+A104+1</f>
        <v>178</v>
      </c>
      <c r="B105" s="234"/>
      <c r="C105" s="227" t="s">
        <v>146</v>
      </c>
      <c r="D105" s="214" t="s">
        <v>540</v>
      </c>
      <c r="E105" s="440">
        <v>0</v>
      </c>
      <c r="F105" s="558">
        <v>0</v>
      </c>
      <c r="G105" s="499">
        <f t="shared" si="2"/>
        <v>0</v>
      </c>
      <c r="I105" s="208"/>
      <c r="J105" s="248"/>
      <c r="K105" s="246"/>
      <c r="L105" s="245"/>
      <c r="M105" s="244"/>
    </row>
    <row r="106" spans="1:15" ht="17.25" customHeight="1">
      <c r="A106" s="235">
        <f t="shared" si="3"/>
        <v>179</v>
      </c>
      <c r="B106" s="234"/>
      <c r="C106" s="227" t="s">
        <v>145</v>
      </c>
      <c r="D106" s="214" t="s">
        <v>540</v>
      </c>
      <c r="E106" s="440">
        <v>0</v>
      </c>
      <c r="F106" s="558">
        <v>0</v>
      </c>
      <c r="G106" s="499">
        <f t="shared" si="2"/>
        <v>0</v>
      </c>
      <c r="I106" s="208"/>
      <c r="J106" s="248"/>
      <c r="K106" s="246"/>
      <c r="L106" s="245"/>
      <c r="M106" s="244"/>
    </row>
    <row r="107" spans="1:15" ht="17.25" customHeight="1">
      <c r="A107" s="235">
        <f t="shared" si="3"/>
        <v>180</v>
      </c>
      <c r="B107" s="234"/>
      <c r="C107" s="245" t="s">
        <v>128</v>
      </c>
      <c r="D107" s="214" t="s">
        <v>540</v>
      </c>
      <c r="E107" s="440">
        <v>0</v>
      </c>
      <c r="F107" s="558">
        <v>0</v>
      </c>
      <c r="G107" s="499">
        <f t="shared" si="2"/>
        <v>0</v>
      </c>
      <c r="I107" s="208"/>
      <c r="J107" s="248"/>
      <c r="K107" s="246"/>
      <c r="L107" s="245"/>
      <c r="M107" s="244"/>
    </row>
    <row r="108" spans="1:15" ht="17.25" customHeight="1">
      <c r="A108" s="235">
        <f t="shared" si="3"/>
        <v>181</v>
      </c>
      <c r="B108" s="234"/>
      <c r="C108" s="227" t="s">
        <v>127</v>
      </c>
      <c r="D108" s="214" t="s">
        <v>540</v>
      </c>
      <c r="E108" s="440">
        <v>0</v>
      </c>
      <c r="F108" s="558">
        <v>0</v>
      </c>
      <c r="G108" s="499">
        <f t="shared" si="2"/>
        <v>0</v>
      </c>
      <c r="I108" s="208"/>
      <c r="J108" s="248"/>
      <c r="K108" s="246"/>
      <c r="L108" s="245"/>
      <c r="M108" s="244"/>
    </row>
    <row r="109" spans="1:15" ht="17.25" customHeight="1">
      <c r="A109" s="235">
        <f t="shared" si="3"/>
        <v>182</v>
      </c>
      <c r="B109" s="234"/>
      <c r="C109" s="227" t="s">
        <v>144</v>
      </c>
      <c r="D109" s="214" t="s">
        <v>540</v>
      </c>
      <c r="E109" s="440">
        <v>0</v>
      </c>
      <c r="F109" s="558">
        <v>0</v>
      </c>
      <c r="G109" s="499">
        <f t="shared" si="2"/>
        <v>0</v>
      </c>
      <c r="I109" s="208"/>
      <c r="J109" s="248"/>
      <c r="K109" s="246"/>
      <c r="L109" s="245"/>
      <c r="M109" s="244"/>
    </row>
    <row r="110" spans="1:15" ht="17.25" customHeight="1">
      <c r="A110" s="235">
        <f t="shared" si="3"/>
        <v>183</v>
      </c>
      <c r="B110" s="234"/>
      <c r="C110" s="245" t="s">
        <v>143</v>
      </c>
      <c r="D110" s="214" t="s">
        <v>540</v>
      </c>
      <c r="E110" s="440">
        <v>0</v>
      </c>
      <c r="F110" s="558">
        <v>0</v>
      </c>
      <c r="G110" s="499">
        <f t="shared" si="2"/>
        <v>0</v>
      </c>
      <c r="I110" s="208"/>
      <c r="J110" s="248"/>
      <c r="K110" s="246"/>
      <c r="L110" s="245"/>
      <c r="M110" s="244"/>
    </row>
    <row r="111" spans="1:15" ht="17.25" customHeight="1">
      <c r="A111" s="235">
        <f t="shared" si="3"/>
        <v>184</v>
      </c>
      <c r="B111" s="234"/>
      <c r="C111" s="227" t="s">
        <v>142</v>
      </c>
      <c r="D111" s="214" t="s">
        <v>540</v>
      </c>
      <c r="E111" s="440">
        <v>0</v>
      </c>
      <c r="F111" s="558">
        <v>0</v>
      </c>
      <c r="G111" s="499">
        <f t="shared" si="2"/>
        <v>0</v>
      </c>
      <c r="I111" s="208"/>
      <c r="J111" s="248"/>
      <c r="K111" s="246"/>
      <c r="L111" s="245"/>
      <c r="M111" s="244"/>
    </row>
    <row r="112" spans="1:15" ht="17.25" customHeight="1">
      <c r="A112" s="235">
        <f t="shared" si="3"/>
        <v>185</v>
      </c>
      <c r="B112" s="234"/>
      <c r="C112" s="227" t="s">
        <v>141</v>
      </c>
      <c r="D112" s="214" t="s">
        <v>540</v>
      </c>
      <c r="E112" s="440">
        <v>0</v>
      </c>
      <c r="F112" s="558">
        <v>0</v>
      </c>
      <c r="G112" s="499">
        <f t="shared" si="2"/>
        <v>0</v>
      </c>
      <c r="I112" s="208"/>
      <c r="J112" s="248"/>
      <c r="K112" s="246"/>
      <c r="L112" s="245"/>
      <c r="M112" s="244"/>
    </row>
    <row r="113" spans="1:14" ht="15">
      <c r="A113" s="235">
        <f t="shared" si="3"/>
        <v>186</v>
      </c>
      <c r="B113" s="234"/>
      <c r="C113" s="245" t="s">
        <v>140</v>
      </c>
      <c r="D113" s="214" t="s">
        <v>540</v>
      </c>
      <c r="E113" s="440">
        <v>0</v>
      </c>
      <c r="F113" s="558">
        <v>0</v>
      </c>
      <c r="G113" s="499">
        <f t="shared" si="2"/>
        <v>0</v>
      </c>
      <c r="I113" s="208"/>
      <c r="J113" s="248"/>
      <c r="K113" s="246"/>
      <c r="L113" s="245"/>
      <c r="M113" s="244"/>
    </row>
    <row r="114" spans="1:14" ht="17.25" customHeight="1">
      <c r="A114" s="235">
        <f t="shared" si="3"/>
        <v>187</v>
      </c>
      <c r="B114" s="234"/>
      <c r="C114" s="245" t="s">
        <v>139</v>
      </c>
      <c r="D114" s="214" t="s">
        <v>540</v>
      </c>
      <c r="E114" s="440">
        <v>0</v>
      </c>
      <c r="F114" s="558">
        <v>0</v>
      </c>
      <c r="G114" s="499">
        <f t="shared" si="2"/>
        <v>0</v>
      </c>
      <c r="I114" s="208"/>
      <c r="J114" s="248"/>
      <c r="K114" s="246"/>
      <c r="L114" s="245"/>
      <c r="M114" s="244"/>
    </row>
    <row r="115" spans="1:14" ht="17.25" customHeight="1">
      <c r="A115" s="235">
        <f t="shared" si="3"/>
        <v>188</v>
      </c>
      <c r="B115" s="234"/>
      <c r="C115" s="227" t="s">
        <v>137</v>
      </c>
      <c r="D115" s="214" t="s">
        <v>303</v>
      </c>
      <c r="E115" s="440">
        <v>0</v>
      </c>
      <c r="F115" s="558">
        <v>0</v>
      </c>
      <c r="G115" s="499">
        <f t="shared" si="2"/>
        <v>0</v>
      </c>
      <c r="I115" s="208"/>
      <c r="J115" s="248"/>
      <c r="K115" s="246"/>
      <c r="L115" s="229"/>
      <c r="M115" s="244"/>
    </row>
    <row r="116" spans="1:14" ht="17.25" customHeight="1">
      <c r="A116" s="235"/>
      <c r="B116" s="234"/>
      <c r="C116" s="227"/>
      <c r="D116" s="214"/>
      <c r="E116" s="441"/>
      <c r="F116" s="569"/>
      <c r="G116" s="499"/>
      <c r="I116" s="208"/>
      <c r="J116" s="248"/>
      <c r="K116" s="246"/>
      <c r="L116" s="229"/>
      <c r="M116" s="244"/>
    </row>
    <row r="117" spans="1:14" ht="17.399999999999999" thickBot="1">
      <c r="A117" s="243">
        <f>+A115+1</f>
        <v>189</v>
      </c>
      <c r="B117" s="242"/>
      <c r="C117" s="574" t="s">
        <v>175</v>
      </c>
      <c r="D117" s="1199" t="s">
        <v>834</v>
      </c>
      <c r="E117" s="257"/>
      <c r="F117" s="257"/>
      <c r="G117" s="572">
        <f>SUM(G103:G115)/13</f>
        <v>0</v>
      </c>
      <c r="I117" s="573"/>
      <c r="J117" s="552"/>
      <c r="K117" s="552"/>
      <c r="L117" s="567"/>
      <c r="M117" s="568"/>
    </row>
    <row r="118" spans="1:14" ht="15.6">
      <c r="A118" s="234"/>
      <c r="B118" s="234"/>
      <c r="C118" s="241"/>
      <c r="D118" s="240"/>
      <c r="E118" s="240"/>
      <c r="F118" s="240"/>
      <c r="G118" s="239"/>
      <c r="H118" s="237"/>
      <c r="I118" s="238"/>
      <c r="J118" s="237"/>
      <c r="K118" s="237"/>
      <c r="L118" s="217"/>
      <c r="M118" s="217"/>
    </row>
    <row r="119" spans="1:14" s="192" customFormat="1" ht="15.6">
      <c r="A119" s="428"/>
      <c r="B119" s="193"/>
      <c r="C119" s="193"/>
      <c r="D119" s="193"/>
      <c r="E119" s="193"/>
      <c r="F119" s="193"/>
      <c r="G119" s="193"/>
      <c r="H119" s="193"/>
      <c r="I119" s="193"/>
      <c r="J119" s="193"/>
      <c r="K119" s="193"/>
      <c r="L119" s="193"/>
      <c r="M119" s="193"/>
    </row>
    <row r="120" spans="1:14" ht="15.6">
      <c r="A120" s="429" t="s">
        <v>174</v>
      </c>
      <c r="B120" s="193"/>
      <c r="C120" s="193"/>
      <c r="D120" s="193"/>
      <c r="E120" s="193"/>
      <c r="F120" s="193"/>
      <c r="G120" s="193"/>
      <c r="H120" s="193"/>
      <c r="I120" s="193"/>
      <c r="J120" s="193"/>
      <c r="K120" s="193"/>
      <c r="L120" s="193"/>
      <c r="M120" s="193"/>
    </row>
    <row r="121" spans="1:14" ht="16.2" thickBot="1">
      <c r="A121" s="1388"/>
      <c r="B121" s="1388"/>
      <c r="C121" s="1388"/>
      <c r="D121" s="1388"/>
      <c r="E121" s="1388"/>
      <c r="F121" s="1388"/>
      <c r="G121" s="1054"/>
      <c r="H121" s="1054"/>
      <c r="I121" s="1054"/>
      <c r="J121" s="1386" t="s">
        <v>108</v>
      </c>
      <c r="K121" s="1387"/>
      <c r="L121" s="1387"/>
      <c r="M121" s="1387"/>
    </row>
    <row r="122" spans="1:14" ht="15.6">
      <c r="A122" s="1080"/>
      <c r="B122" s="1081" t="s">
        <v>197</v>
      </c>
      <c r="C122" s="1082"/>
      <c r="D122" s="307"/>
      <c r="E122" s="1083"/>
      <c r="F122" s="1084"/>
      <c r="G122" s="1085"/>
      <c r="H122" s="1085"/>
      <c r="I122" s="1085"/>
      <c r="J122" s="1085"/>
      <c r="K122" s="948"/>
      <c r="L122" s="948"/>
      <c r="M122" s="949"/>
    </row>
    <row r="123" spans="1:14" ht="15.6">
      <c r="A123" s="231"/>
      <c r="B123" s="214"/>
      <c r="C123" s="1058" t="s">
        <v>299</v>
      </c>
      <c r="D123" s="232"/>
      <c r="E123" s="1058" t="s">
        <v>300</v>
      </c>
      <c r="F123" s="1078"/>
      <c r="G123" s="1079"/>
      <c r="H123" s="1079"/>
      <c r="I123" s="1079"/>
      <c r="J123" s="1079"/>
      <c r="K123" s="1055"/>
      <c r="L123" s="1055"/>
      <c r="M123" s="1056"/>
    </row>
    <row r="124" spans="1:14" ht="15.6">
      <c r="A124" s="1057"/>
      <c r="B124" s="214"/>
      <c r="C124" s="214"/>
      <c r="D124" s="214"/>
      <c r="E124" s="1073"/>
      <c r="F124" s="1078"/>
      <c r="G124" s="1079"/>
      <c r="H124" s="1079"/>
      <c r="I124" s="1079"/>
      <c r="J124" s="1079"/>
      <c r="K124" s="1055"/>
      <c r="L124" s="1055"/>
      <c r="M124" s="1056"/>
    </row>
    <row r="125" spans="1:14" ht="15.6">
      <c r="A125" s="235">
        <f>+A117+1</f>
        <v>190</v>
      </c>
      <c r="B125" s="214"/>
      <c r="C125" s="1059"/>
      <c r="D125" s="1060"/>
      <c r="E125" s="1074" t="s">
        <v>19</v>
      </c>
      <c r="F125" s="1078"/>
      <c r="G125" s="1079"/>
      <c r="H125" s="1079"/>
      <c r="I125" s="1079"/>
      <c r="J125" s="1079"/>
      <c r="K125" s="1055"/>
      <c r="L125" s="1055"/>
      <c r="M125" s="1056"/>
    </row>
    <row r="126" spans="1:14" ht="15.6">
      <c r="A126" s="235">
        <f t="shared" ref="A126:A132" si="4">+A125+1</f>
        <v>191</v>
      </c>
      <c r="B126" s="214"/>
      <c r="C126" s="1061" t="s">
        <v>707</v>
      </c>
      <c r="D126" s="1061"/>
      <c r="E126" s="1062">
        <v>0</v>
      </c>
      <c r="F126" s="1078"/>
      <c r="G126" s="1079"/>
      <c r="H126" s="1079"/>
      <c r="I126" s="1079"/>
      <c r="J126" s="1079"/>
      <c r="K126" s="1055"/>
      <c r="L126" s="1055"/>
      <c r="M126" s="1056"/>
    </row>
    <row r="127" spans="1:14" ht="15.6">
      <c r="A127" s="235">
        <f t="shared" si="4"/>
        <v>192</v>
      </c>
      <c r="B127" s="214"/>
      <c r="C127" s="1061" t="s">
        <v>708</v>
      </c>
      <c r="D127" s="1061"/>
      <c r="E127" s="1062">
        <v>0</v>
      </c>
      <c r="F127" s="240"/>
      <c r="G127" s="240"/>
      <c r="H127" s="240"/>
      <c r="I127" s="240"/>
      <c r="J127" s="240"/>
      <c r="K127" s="240"/>
      <c r="L127" s="240"/>
      <c r="M127" s="434"/>
      <c r="N127" s="193"/>
    </row>
    <row r="128" spans="1:14" ht="15.6">
      <c r="A128" s="235">
        <f t="shared" si="4"/>
        <v>193</v>
      </c>
      <c r="B128" s="214"/>
      <c r="C128" s="1061" t="s">
        <v>711</v>
      </c>
      <c r="D128" s="1061"/>
      <c r="E128" s="1063">
        <f>IF(E126=0,0,E126/E127)</f>
        <v>0</v>
      </c>
      <c r="F128" s="240"/>
      <c r="G128" s="240"/>
      <c r="H128" s="240"/>
      <c r="I128" s="240"/>
      <c r="J128" s="240"/>
      <c r="K128" s="240"/>
      <c r="L128" s="240"/>
      <c r="M128" s="434"/>
      <c r="N128" s="193"/>
    </row>
    <row r="129" spans="1:14" ht="15.6">
      <c r="A129" s="235">
        <f t="shared" si="4"/>
        <v>194</v>
      </c>
      <c r="B129" s="214"/>
      <c r="C129" s="1061" t="s">
        <v>709</v>
      </c>
      <c r="D129" s="1061"/>
      <c r="E129" s="1064">
        <v>0</v>
      </c>
      <c r="F129" s="214"/>
      <c r="G129" s="240"/>
      <c r="H129" s="240"/>
      <c r="I129" s="240"/>
      <c r="J129" s="240"/>
      <c r="K129" s="240"/>
      <c r="L129" s="240"/>
      <c r="M129" s="434"/>
      <c r="N129" s="193"/>
    </row>
    <row r="130" spans="1:14" ht="15.6">
      <c r="A130" s="235">
        <f t="shared" si="4"/>
        <v>195</v>
      </c>
      <c r="B130" s="214"/>
      <c r="C130" s="1061" t="s">
        <v>216</v>
      </c>
      <c r="D130" s="1061" t="s">
        <v>845</v>
      </c>
      <c r="E130" s="1065">
        <f>E128*E129</f>
        <v>0</v>
      </c>
      <c r="F130" s="240"/>
      <c r="G130" s="240"/>
      <c r="H130" s="240"/>
      <c r="I130" s="240"/>
      <c r="J130" s="240"/>
      <c r="K130" s="240"/>
      <c r="L130" s="240"/>
      <c r="M130" s="434"/>
      <c r="N130" s="193"/>
    </row>
    <row r="131" spans="1:14" ht="15.6">
      <c r="A131" s="235">
        <f t="shared" si="4"/>
        <v>196</v>
      </c>
      <c r="B131" s="214"/>
      <c r="C131" s="1071" t="s">
        <v>710</v>
      </c>
      <c r="D131" s="1059"/>
      <c r="E131" s="1076"/>
      <c r="F131" s="240"/>
      <c r="G131" s="240"/>
      <c r="H131" s="240"/>
      <c r="I131" s="240"/>
      <c r="J131" s="240"/>
      <c r="K131" s="240"/>
      <c r="L131" s="240"/>
      <c r="M131" s="434"/>
      <c r="N131" s="193"/>
    </row>
    <row r="132" spans="1:14" ht="15.6">
      <c r="A132" s="235">
        <f t="shared" si="4"/>
        <v>197</v>
      </c>
      <c r="B132" s="1072"/>
      <c r="C132" s="1071" t="s">
        <v>767</v>
      </c>
      <c r="D132" s="1072"/>
      <c r="E132" s="1075">
        <f>+E130-E131</f>
        <v>0</v>
      </c>
      <c r="F132" s="240"/>
      <c r="G132" s="240"/>
      <c r="H132" s="240"/>
      <c r="I132" s="240"/>
      <c r="J132" s="240"/>
      <c r="K132" s="240"/>
      <c r="L132" s="240"/>
      <c r="M132" s="434"/>
      <c r="N132" s="193"/>
    </row>
    <row r="133" spans="1:14" ht="15.6">
      <c r="A133" s="1086"/>
      <c r="B133" s="1066"/>
      <c r="C133" s="1067"/>
      <c r="D133" s="1067"/>
      <c r="E133" s="1067"/>
      <c r="F133" s="240"/>
      <c r="G133" s="240"/>
      <c r="H133" s="240"/>
      <c r="I133" s="240"/>
      <c r="J133" s="240"/>
      <c r="K133" s="240"/>
      <c r="L133" s="240"/>
      <c r="M133" s="434"/>
      <c r="N133" s="193"/>
    </row>
    <row r="134" spans="1:14" ht="15.6">
      <c r="A134" s="1086"/>
      <c r="B134" s="1068" t="s">
        <v>75</v>
      </c>
      <c r="C134" s="1061" t="s">
        <v>812</v>
      </c>
      <c r="D134" s="1067"/>
      <c r="E134" s="1067"/>
      <c r="F134" s="240"/>
      <c r="G134" s="240"/>
      <c r="H134" s="240"/>
      <c r="I134" s="240"/>
      <c r="J134" s="240"/>
      <c r="K134" s="240"/>
      <c r="L134" s="240"/>
      <c r="M134" s="434"/>
      <c r="N134" s="193"/>
    </row>
    <row r="135" spans="1:14" ht="15.6">
      <c r="A135" s="268"/>
      <c r="B135" s="215" t="s">
        <v>76</v>
      </c>
      <c r="C135" s="1069" t="s">
        <v>837</v>
      </c>
      <c r="D135" s="1070"/>
      <c r="E135" s="1070"/>
      <c r="F135" s="240"/>
      <c r="G135" s="240"/>
      <c r="H135" s="240"/>
      <c r="I135" s="240"/>
      <c r="J135" s="240"/>
      <c r="K135" s="240"/>
      <c r="L135" s="240"/>
      <c r="M135" s="434"/>
      <c r="N135" s="193"/>
    </row>
    <row r="136" spans="1:14" ht="15.6">
      <c r="A136" s="1087"/>
      <c r="B136" s="214"/>
      <c r="C136" s="1077"/>
      <c r="D136" s="1077"/>
      <c r="E136" s="1077"/>
      <c r="F136" s="240"/>
      <c r="G136" s="240"/>
      <c r="H136" s="240"/>
      <c r="I136" s="240"/>
      <c r="J136" s="240"/>
      <c r="K136" s="240"/>
      <c r="L136" s="240"/>
      <c r="M136" s="434"/>
      <c r="N136" s="193"/>
    </row>
    <row r="137" spans="1:14" ht="16.2" thickBot="1">
      <c r="A137" s="1088"/>
      <c r="B137" s="211"/>
      <c r="C137" s="1089"/>
      <c r="D137" s="1089"/>
      <c r="E137" s="1089"/>
      <c r="F137" s="257"/>
      <c r="G137" s="257"/>
      <c r="H137" s="257"/>
      <c r="I137" s="257"/>
      <c r="J137" s="257"/>
      <c r="K137" s="257"/>
      <c r="L137" s="257"/>
      <c r="M137" s="436"/>
      <c r="N137" s="193"/>
    </row>
    <row r="138" spans="1:14" ht="15.6">
      <c r="A138" s="240"/>
      <c r="B138" s="240"/>
      <c r="C138" s="240"/>
      <c r="D138" s="240"/>
      <c r="E138" s="240"/>
      <c r="F138" s="240"/>
      <c r="G138" s="240"/>
      <c r="H138" s="240"/>
      <c r="I138" s="240"/>
      <c r="J138" s="240"/>
      <c r="K138" s="240"/>
      <c r="L138" s="240"/>
      <c r="M138" s="240"/>
      <c r="N138" s="193"/>
    </row>
    <row r="139" spans="1:14" ht="15.6">
      <c r="A139" s="193"/>
      <c r="B139" s="193"/>
      <c r="C139" s="193"/>
      <c r="D139" s="193"/>
      <c r="E139" s="193"/>
      <c r="F139" s="193"/>
      <c r="G139" s="193"/>
      <c r="H139" s="193"/>
      <c r="I139" s="193"/>
      <c r="J139" s="193"/>
      <c r="K139" s="193"/>
      <c r="L139" s="193"/>
      <c r="M139" s="193"/>
      <c r="N139" s="193"/>
    </row>
    <row r="140" spans="1:14" ht="15.6">
      <c r="A140" s="193"/>
      <c r="B140" s="193"/>
      <c r="C140" s="193"/>
      <c r="D140" s="193"/>
      <c r="E140" s="193"/>
      <c r="F140" s="193"/>
      <c r="G140" s="193"/>
      <c r="H140" s="193"/>
      <c r="I140" s="193"/>
      <c r="J140" s="193"/>
      <c r="K140" s="193"/>
      <c r="L140" s="193"/>
      <c r="M140" s="193"/>
      <c r="N140" s="193"/>
    </row>
    <row r="141" spans="1:14" ht="15.6">
      <c r="A141" s="193"/>
      <c r="B141" s="193"/>
      <c r="C141" s="193"/>
      <c r="D141" s="193"/>
      <c r="E141" s="193"/>
      <c r="F141" s="193"/>
      <c r="G141" s="193"/>
      <c r="H141" s="193"/>
      <c r="I141" s="193"/>
      <c r="J141" s="193"/>
      <c r="K141" s="193"/>
      <c r="L141" s="193"/>
      <c r="M141" s="193"/>
      <c r="N141" s="193"/>
    </row>
    <row r="142" spans="1:14" ht="15.6">
      <c r="A142" s="193"/>
      <c r="B142" s="193"/>
      <c r="C142" s="193"/>
      <c r="D142" s="193"/>
      <c r="E142" s="193"/>
      <c r="F142" s="193"/>
      <c r="G142" s="193"/>
      <c r="H142" s="193"/>
      <c r="I142" s="193"/>
      <c r="J142" s="193"/>
      <c r="K142" s="193"/>
      <c r="L142" s="193"/>
      <c r="M142" s="193"/>
      <c r="N142" s="193"/>
    </row>
    <row r="143" spans="1:14" ht="15.6">
      <c r="A143" s="193"/>
      <c r="B143" s="193"/>
      <c r="C143" s="193"/>
      <c r="D143" s="193"/>
      <c r="E143" s="193"/>
      <c r="F143" s="193"/>
      <c r="G143" s="193"/>
      <c r="H143" s="193"/>
      <c r="I143" s="193"/>
      <c r="J143" s="193"/>
      <c r="K143" s="193"/>
      <c r="L143" s="193"/>
      <c r="M143" s="193"/>
      <c r="N143" s="193"/>
    </row>
    <row r="144" spans="1:14" ht="15.6">
      <c r="A144" s="193"/>
      <c r="B144" s="193"/>
      <c r="C144" s="193"/>
      <c r="D144" s="193"/>
      <c r="E144" s="193"/>
      <c r="F144" s="193"/>
      <c r="G144" s="193"/>
      <c r="H144" s="193"/>
      <c r="I144" s="193"/>
      <c r="J144" s="193"/>
      <c r="K144" s="193"/>
      <c r="L144" s="193"/>
      <c r="M144" s="193"/>
      <c r="N144" s="193"/>
    </row>
    <row r="145" spans="1:14" ht="15.6">
      <c r="A145" s="193"/>
      <c r="B145" s="193"/>
      <c r="C145" s="193"/>
      <c r="D145" s="193"/>
      <c r="E145" s="193"/>
      <c r="F145" s="193"/>
      <c r="G145" s="193"/>
      <c r="H145" s="193"/>
      <c r="I145" s="193"/>
      <c r="J145" s="193"/>
      <c r="K145" s="193"/>
      <c r="L145" s="193"/>
      <c r="M145" s="193"/>
      <c r="N145" s="193"/>
    </row>
    <row r="146" spans="1:14" ht="15.6">
      <c r="A146" s="193"/>
      <c r="B146" s="193"/>
      <c r="C146" s="193"/>
      <c r="D146" s="193"/>
      <c r="E146" s="193"/>
      <c r="F146" s="193"/>
      <c r="G146" s="193"/>
      <c r="H146" s="193"/>
      <c r="I146" s="193"/>
      <c r="J146" s="193"/>
      <c r="K146" s="193"/>
      <c r="L146" s="193"/>
      <c r="M146" s="193"/>
      <c r="N146" s="193"/>
    </row>
    <row r="147" spans="1:14" ht="15.6">
      <c r="A147" s="193"/>
      <c r="B147" s="193"/>
      <c r="C147" s="193"/>
      <c r="D147" s="193"/>
      <c r="E147" s="193"/>
      <c r="F147" s="193"/>
      <c r="G147" s="193"/>
      <c r="H147" s="193"/>
      <c r="I147" s="193"/>
      <c r="J147" s="193"/>
      <c r="K147" s="193"/>
      <c r="L147" s="193"/>
      <c r="M147" s="193"/>
      <c r="N147" s="193"/>
    </row>
    <row r="148" spans="1:14" ht="15.6">
      <c r="A148" s="193"/>
      <c r="B148" s="193"/>
      <c r="C148" s="193"/>
      <c r="D148" s="193"/>
      <c r="E148" s="193"/>
      <c r="F148" s="193"/>
      <c r="G148" s="193"/>
      <c r="H148" s="193"/>
      <c r="I148" s="193"/>
      <c r="J148" s="193"/>
      <c r="K148" s="193"/>
      <c r="L148" s="193"/>
      <c r="M148" s="193"/>
      <c r="N148" s="193"/>
    </row>
    <row r="149" spans="1:14" ht="15.6">
      <c r="A149" s="193"/>
      <c r="B149" s="193"/>
      <c r="C149" s="193"/>
      <c r="D149" s="193"/>
      <c r="E149" s="193"/>
      <c r="F149" s="193"/>
      <c r="G149" s="193"/>
      <c r="H149" s="193"/>
      <c r="I149" s="193"/>
      <c r="J149" s="193"/>
      <c r="K149" s="193"/>
      <c r="L149" s="193"/>
      <c r="M149" s="193"/>
      <c r="N149" s="193"/>
    </row>
    <row r="150" spans="1:14" ht="15.6">
      <c r="A150" s="193"/>
      <c r="B150" s="193"/>
      <c r="C150" s="193"/>
      <c r="D150" s="193"/>
      <c r="E150" s="193"/>
      <c r="F150" s="193"/>
      <c r="G150" s="193"/>
      <c r="H150" s="193"/>
      <c r="I150" s="193"/>
      <c r="J150" s="193"/>
      <c r="K150" s="193"/>
      <c r="L150" s="193"/>
      <c r="M150" s="193"/>
      <c r="N150" s="193"/>
    </row>
    <row r="151" spans="1:14" ht="15.6">
      <c r="A151" s="193"/>
      <c r="B151" s="193"/>
      <c r="C151" s="193"/>
      <c r="D151" s="193"/>
      <c r="E151" s="193"/>
      <c r="F151" s="193"/>
      <c r="G151" s="193"/>
      <c r="H151" s="193"/>
      <c r="I151" s="193"/>
      <c r="J151" s="193"/>
      <c r="K151" s="193"/>
      <c r="L151" s="193"/>
      <c r="M151" s="193"/>
      <c r="N151" s="193"/>
    </row>
    <row r="152" spans="1:14" ht="15.6">
      <c r="A152" s="193"/>
      <c r="B152" s="193"/>
      <c r="C152" s="193"/>
      <c r="D152" s="193"/>
      <c r="E152" s="193"/>
      <c r="F152" s="193"/>
      <c r="G152" s="193"/>
      <c r="H152" s="193"/>
      <c r="I152" s="193"/>
      <c r="J152" s="193"/>
      <c r="K152" s="193"/>
      <c r="L152" s="193"/>
      <c r="M152" s="193"/>
      <c r="N152" s="193"/>
    </row>
    <row r="153" spans="1:14" ht="15.6">
      <c r="A153" s="193"/>
      <c r="B153" s="193"/>
      <c r="C153" s="193"/>
      <c r="D153" s="193"/>
      <c r="E153" s="193"/>
      <c r="F153" s="193"/>
      <c r="G153" s="193"/>
      <c r="H153" s="193"/>
      <c r="I153" s="193"/>
      <c r="J153" s="193"/>
      <c r="K153" s="193"/>
      <c r="L153" s="193"/>
      <c r="M153" s="193"/>
      <c r="N153" s="193"/>
    </row>
    <row r="154" spans="1:14" ht="15.6">
      <c r="A154" s="193"/>
      <c r="B154" s="193"/>
      <c r="C154" s="193"/>
      <c r="D154" s="193"/>
      <c r="E154" s="193"/>
      <c r="F154" s="193"/>
      <c r="G154" s="193"/>
      <c r="H154" s="193"/>
      <c r="I154" s="193"/>
      <c r="J154" s="193"/>
      <c r="K154" s="193"/>
      <c r="L154" s="193"/>
      <c r="M154" s="193"/>
      <c r="N154" s="193"/>
    </row>
    <row r="155" spans="1:14" ht="15.6">
      <c r="A155" s="428"/>
      <c r="B155" s="193"/>
      <c r="C155" s="193"/>
      <c r="D155" s="193"/>
      <c r="E155" s="193"/>
      <c r="F155" s="193"/>
      <c r="G155" s="193"/>
      <c r="H155" s="193"/>
      <c r="I155" s="193"/>
      <c r="J155" s="193"/>
      <c r="K155" s="193"/>
      <c r="L155" s="193"/>
      <c r="M155" s="193"/>
      <c r="N155" s="193"/>
    </row>
    <row r="156" spans="1:14" ht="15.6">
      <c r="A156" s="428"/>
      <c r="B156" s="193"/>
      <c r="C156" s="193"/>
      <c r="D156" s="193"/>
      <c r="E156" s="193"/>
      <c r="F156" s="193"/>
      <c r="G156" s="193"/>
      <c r="H156" s="193"/>
      <c r="I156" s="193"/>
      <c r="J156" s="193"/>
      <c r="K156" s="193"/>
      <c r="L156" s="193"/>
      <c r="M156" s="193"/>
      <c r="N156" s="193"/>
    </row>
    <row r="157" spans="1:14" ht="15.6">
      <c r="A157" s="428"/>
      <c r="B157" s="193"/>
      <c r="C157" s="193"/>
      <c r="D157" s="193"/>
      <c r="E157" s="193"/>
      <c r="F157" s="193"/>
      <c r="G157" s="193"/>
      <c r="H157" s="193"/>
      <c r="I157" s="193"/>
      <c r="J157" s="193"/>
      <c r="K157" s="193"/>
      <c r="L157" s="193"/>
      <c r="M157" s="193"/>
      <c r="N157" s="193"/>
    </row>
    <row r="158" spans="1:14" ht="15.6">
      <c r="A158" s="428"/>
      <c r="B158" s="193"/>
      <c r="C158" s="193"/>
      <c r="D158" s="193"/>
      <c r="E158" s="193"/>
      <c r="F158" s="193"/>
      <c r="G158" s="193"/>
      <c r="H158" s="193"/>
      <c r="I158" s="193"/>
      <c r="J158" s="193"/>
      <c r="K158" s="193"/>
      <c r="L158" s="193"/>
      <c r="M158" s="193"/>
      <c r="N158" s="193"/>
    </row>
    <row r="159" spans="1:14" ht="15.6">
      <c r="A159" s="428"/>
      <c r="B159" s="193"/>
      <c r="C159" s="193"/>
      <c r="D159" s="193"/>
      <c r="E159" s="193"/>
      <c r="F159" s="193"/>
      <c r="G159" s="193"/>
      <c r="H159" s="193"/>
      <c r="I159" s="193"/>
      <c r="J159" s="193"/>
      <c r="K159" s="193"/>
      <c r="L159" s="193"/>
      <c r="M159" s="193"/>
      <c r="N159" s="193"/>
    </row>
    <row r="160" spans="1:14" ht="15.6">
      <c r="A160" s="428"/>
      <c r="B160" s="193"/>
      <c r="C160" s="193"/>
      <c r="D160" s="193"/>
      <c r="E160" s="193"/>
      <c r="F160" s="193"/>
      <c r="G160" s="193"/>
      <c r="H160" s="193"/>
      <c r="I160" s="193"/>
      <c r="J160" s="193"/>
      <c r="K160" s="193"/>
      <c r="L160" s="193"/>
      <c r="M160" s="193"/>
      <c r="N160" s="193"/>
    </row>
    <row r="161" spans="1:14" ht="15.6">
      <c r="A161" s="428"/>
      <c r="B161" s="193"/>
      <c r="C161" s="193"/>
      <c r="D161" s="193"/>
      <c r="E161" s="193"/>
      <c r="F161" s="193"/>
      <c r="G161" s="193"/>
      <c r="H161" s="193"/>
      <c r="I161" s="193"/>
      <c r="J161" s="193"/>
      <c r="K161" s="193"/>
      <c r="L161" s="193"/>
      <c r="M161" s="193"/>
      <c r="N161" s="193"/>
    </row>
    <row r="162" spans="1:14" ht="15.6">
      <c r="A162" s="428"/>
      <c r="B162" s="193"/>
      <c r="C162" s="193"/>
      <c r="D162" s="193"/>
      <c r="E162" s="193"/>
      <c r="F162" s="193"/>
      <c r="G162" s="193"/>
      <c r="H162" s="193"/>
      <c r="I162" s="193"/>
      <c r="J162" s="193"/>
      <c r="K162" s="193"/>
      <c r="L162" s="193"/>
      <c r="M162" s="193"/>
      <c r="N162" s="193"/>
    </row>
    <row r="163" spans="1:14" ht="15.6">
      <c r="A163" s="428"/>
      <c r="B163" s="193"/>
      <c r="C163" s="193"/>
      <c r="D163" s="193"/>
      <c r="E163" s="193"/>
      <c r="F163" s="193"/>
      <c r="G163" s="193"/>
      <c r="H163" s="193"/>
      <c r="I163" s="193"/>
      <c r="J163" s="193"/>
      <c r="K163" s="193"/>
      <c r="L163" s="193"/>
      <c r="M163" s="193"/>
      <c r="N163" s="193"/>
    </row>
    <row r="164" spans="1:14" ht="15.6">
      <c r="A164" s="428"/>
      <c r="B164" s="193"/>
      <c r="C164" s="193"/>
      <c r="D164" s="193"/>
      <c r="E164" s="193"/>
      <c r="F164" s="193"/>
      <c r="G164" s="193"/>
      <c r="H164" s="193"/>
      <c r="I164" s="193"/>
      <c r="J164" s="193"/>
      <c r="K164" s="193"/>
      <c r="L164" s="193"/>
      <c r="M164" s="193"/>
      <c r="N164" s="193"/>
    </row>
    <row r="165" spans="1:14" ht="15.6">
      <c r="A165" s="428"/>
      <c r="B165" s="193"/>
      <c r="C165" s="193"/>
      <c r="D165" s="193"/>
      <c r="E165" s="193"/>
      <c r="F165" s="193"/>
      <c r="G165" s="193"/>
      <c r="H165" s="193"/>
      <c r="I165" s="193"/>
      <c r="J165" s="193"/>
      <c r="K165" s="193"/>
      <c r="L165" s="193"/>
      <c r="M165" s="193"/>
      <c r="N165" s="193"/>
    </row>
    <row r="166" spans="1:14" ht="15.6">
      <c r="A166" s="428"/>
      <c r="B166" s="193"/>
      <c r="C166" s="193"/>
      <c r="D166" s="193"/>
      <c r="E166" s="193"/>
      <c r="F166" s="193"/>
      <c r="G166" s="193"/>
      <c r="H166" s="193"/>
      <c r="I166" s="193"/>
      <c r="J166" s="193"/>
      <c r="K166" s="193"/>
      <c r="L166" s="193"/>
      <c r="M166" s="193"/>
      <c r="N166" s="193"/>
    </row>
    <row r="167" spans="1:14" ht="15.6">
      <c r="A167" s="428"/>
      <c r="B167" s="193"/>
      <c r="C167" s="193"/>
      <c r="D167" s="193"/>
      <c r="E167" s="193"/>
      <c r="F167" s="193"/>
      <c r="G167" s="193"/>
      <c r="H167" s="193"/>
      <c r="I167" s="193"/>
      <c r="J167" s="193"/>
      <c r="K167" s="193"/>
      <c r="L167" s="193"/>
      <c r="M167" s="193"/>
      <c r="N167" s="193"/>
    </row>
    <row r="168" spans="1:14" ht="15.6">
      <c r="A168" s="428"/>
      <c r="B168" s="193"/>
      <c r="C168" s="193"/>
      <c r="D168" s="193"/>
      <c r="E168" s="193"/>
      <c r="F168" s="193"/>
      <c r="G168" s="193"/>
      <c r="H168" s="193"/>
      <c r="I168" s="193"/>
      <c r="J168" s="193"/>
      <c r="K168" s="193"/>
      <c r="L168" s="193"/>
      <c r="M168" s="193"/>
      <c r="N168" s="193"/>
    </row>
    <row r="169" spans="1:14" ht="15.6">
      <c r="A169" s="428"/>
      <c r="B169" s="193"/>
      <c r="C169" s="193"/>
      <c r="D169" s="193"/>
      <c r="E169" s="193"/>
      <c r="F169" s="193"/>
      <c r="G169" s="193"/>
      <c r="H169" s="193"/>
      <c r="I169" s="193"/>
      <c r="J169" s="193"/>
      <c r="K169" s="193"/>
      <c r="L169" s="193"/>
      <c r="M169" s="193"/>
      <c r="N169" s="193"/>
    </row>
    <row r="170" spans="1:14" ht="15.6">
      <c r="A170" s="428"/>
      <c r="B170" s="193"/>
      <c r="C170" s="193"/>
      <c r="D170" s="193"/>
      <c r="E170" s="193"/>
      <c r="F170" s="193"/>
      <c r="G170" s="193"/>
      <c r="H170" s="193"/>
      <c r="I170" s="193"/>
      <c r="J170" s="193"/>
      <c r="K170" s="193"/>
      <c r="L170" s="193"/>
      <c r="M170" s="193"/>
      <c r="N170" s="193"/>
    </row>
    <row r="171" spans="1:14" ht="15.6">
      <c r="A171" s="428"/>
      <c r="B171" s="193"/>
      <c r="C171" s="193"/>
      <c r="D171" s="193"/>
      <c r="E171" s="193"/>
      <c r="F171" s="193"/>
      <c r="G171" s="193"/>
      <c r="H171" s="193"/>
      <c r="I171" s="193"/>
      <c r="J171" s="193"/>
      <c r="K171" s="193"/>
      <c r="L171" s="193"/>
      <c r="M171" s="193"/>
      <c r="N171" s="193"/>
    </row>
    <row r="172" spans="1:14" ht="15.6">
      <c r="A172" s="428"/>
      <c r="B172" s="193"/>
      <c r="C172" s="193"/>
      <c r="D172" s="193"/>
      <c r="E172" s="193"/>
      <c r="F172" s="193"/>
      <c r="G172" s="193"/>
      <c r="H172" s="193"/>
      <c r="I172" s="193"/>
      <c r="J172" s="193"/>
      <c r="K172" s="193"/>
      <c r="L172" s="193"/>
      <c r="M172" s="193"/>
      <c r="N172" s="193"/>
    </row>
    <row r="173" spans="1:14" ht="15.6">
      <c r="A173" s="428"/>
      <c r="B173" s="193"/>
      <c r="C173" s="193"/>
      <c r="D173" s="193"/>
      <c r="E173" s="193"/>
      <c r="F173" s="193"/>
      <c r="G173" s="193"/>
      <c r="H173" s="193"/>
      <c r="I173" s="193"/>
      <c r="J173" s="193"/>
      <c r="K173" s="193"/>
      <c r="L173" s="193"/>
      <c r="M173" s="193"/>
      <c r="N173" s="193"/>
    </row>
    <row r="174" spans="1:14" ht="15.6">
      <c r="A174" s="428"/>
      <c r="B174" s="193"/>
      <c r="C174" s="193"/>
      <c r="D174" s="193"/>
      <c r="E174" s="193"/>
      <c r="F174" s="193"/>
      <c r="G174" s="193"/>
      <c r="H174" s="193"/>
      <c r="I174" s="193"/>
      <c r="J174" s="193"/>
      <c r="K174" s="193"/>
      <c r="L174" s="193"/>
      <c r="M174" s="193"/>
      <c r="N174" s="193"/>
    </row>
    <row r="175" spans="1:14" ht="15.6">
      <c r="A175" s="428"/>
      <c r="B175" s="193"/>
      <c r="C175" s="193"/>
      <c r="D175" s="193"/>
      <c r="E175" s="193"/>
      <c r="F175" s="193"/>
      <c r="G175" s="193"/>
      <c r="H175" s="193"/>
      <c r="I175" s="193"/>
      <c r="J175" s="193"/>
      <c r="K175" s="193"/>
      <c r="L175" s="193"/>
      <c r="M175" s="193"/>
      <c r="N175" s="193"/>
    </row>
    <row r="176" spans="1:14" ht="15.6">
      <c r="A176" s="428"/>
      <c r="B176" s="193"/>
      <c r="C176" s="193"/>
      <c r="D176" s="193"/>
      <c r="E176" s="193"/>
      <c r="F176" s="193"/>
      <c r="G176" s="193"/>
      <c r="H176" s="193"/>
      <c r="I176" s="193"/>
      <c r="J176" s="193"/>
      <c r="K176" s="193"/>
      <c r="L176" s="193"/>
      <c r="M176" s="193"/>
      <c r="N176" s="193"/>
    </row>
    <row r="177" spans="1:14" ht="15.6">
      <c r="A177" s="428"/>
      <c r="B177" s="193"/>
      <c r="C177" s="193"/>
      <c r="D177" s="193"/>
      <c r="E177" s="193"/>
      <c r="F177" s="193"/>
      <c r="G177" s="193"/>
      <c r="H177" s="193"/>
      <c r="I177" s="193"/>
      <c r="J177" s="193"/>
      <c r="K177" s="193"/>
      <c r="L177" s="193"/>
      <c r="M177" s="193"/>
      <c r="N177" s="193"/>
    </row>
    <row r="178" spans="1:14" ht="15.6">
      <c r="A178" s="428"/>
      <c r="B178" s="193"/>
      <c r="C178" s="193"/>
      <c r="D178" s="193"/>
      <c r="E178" s="193"/>
      <c r="F178" s="193"/>
      <c r="G178" s="193"/>
      <c r="H178" s="193"/>
      <c r="I178" s="193"/>
      <c r="J178" s="193"/>
      <c r="K178" s="193"/>
      <c r="L178" s="193"/>
      <c r="M178" s="193"/>
      <c r="N178" s="193"/>
    </row>
    <row r="179" spans="1:14" ht="15.6">
      <c r="A179" s="428"/>
      <c r="B179" s="193"/>
      <c r="C179" s="193"/>
      <c r="D179" s="193"/>
      <c r="E179" s="193"/>
      <c r="F179" s="193"/>
      <c r="G179" s="193"/>
      <c r="H179" s="193"/>
      <c r="I179" s="193"/>
      <c r="J179" s="193"/>
      <c r="K179" s="193"/>
      <c r="L179" s="193"/>
      <c r="M179" s="193"/>
      <c r="N179" s="193"/>
    </row>
    <row r="180" spans="1:14" ht="15.6">
      <c r="A180" s="428"/>
      <c r="B180" s="193"/>
      <c r="C180" s="193"/>
      <c r="D180" s="193"/>
      <c r="E180" s="193"/>
      <c r="F180" s="193"/>
      <c r="G180" s="193"/>
      <c r="H180" s="193"/>
      <c r="I180" s="193"/>
      <c r="J180" s="193"/>
      <c r="K180" s="193"/>
      <c r="L180" s="193"/>
      <c r="M180" s="193"/>
      <c r="N180" s="193"/>
    </row>
    <row r="181" spans="1:14" ht="15.6">
      <c r="A181" s="428"/>
      <c r="B181" s="193"/>
      <c r="C181" s="193"/>
      <c r="D181" s="193"/>
      <c r="E181" s="193"/>
      <c r="F181" s="193"/>
      <c r="G181" s="193"/>
      <c r="H181" s="193"/>
      <c r="I181" s="193"/>
      <c r="J181" s="193"/>
      <c r="K181" s="193"/>
      <c r="L181" s="193"/>
      <c r="M181" s="193"/>
      <c r="N181" s="193"/>
    </row>
    <row r="182" spans="1:14" ht="15.6">
      <c r="A182" s="428"/>
      <c r="B182" s="193"/>
      <c r="C182" s="193"/>
      <c r="D182" s="193"/>
      <c r="E182" s="193"/>
      <c r="F182" s="193"/>
      <c r="G182" s="193"/>
      <c r="H182" s="193"/>
      <c r="I182" s="193"/>
      <c r="J182" s="193"/>
      <c r="K182" s="193"/>
      <c r="L182" s="193"/>
      <c r="M182" s="193"/>
      <c r="N182" s="193"/>
    </row>
    <row r="183" spans="1:14" ht="15.6">
      <c r="A183" s="428"/>
      <c r="B183" s="193"/>
      <c r="C183" s="193"/>
      <c r="D183" s="193"/>
      <c r="E183" s="193"/>
      <c r="F183" s="193"/>
      <c r="G183" s="193"/>
      <c r="H183" s="193"/>
      <c r="I183" s="193"/>
      <c r="J183" s="193"/>
      <c r="K183" s="193"/>
      <c r="L183" s="193"/>
      <c r="M183" s="193"/>
      <c r="N183" s="193"/>
    </row>
    <row r="184" spans="1:14" ht="15.6">
      <c r="A184" s="428"/>
      <c r="B184" s="193"/>
      <c r="C184" s="193"/>
      <c r="D184" s="193"/>
      <c r="E184" s="193"/>
      <c r="F184" s="193"/>
      <c r="G184" s="193"/>
      <c r="H184" s="193"/>
      <c r="I184" s="193"/>
      <c r="J184" s="193"/>
      <c r="K184" s="193"/>
      <c r="L184" s="193"/>
      <c r="M184" s="193"/>
      <c r="N184" s="193"/>
    </row>
    <row r="185" spans="1:14" ht="15.6">
      <c r="A185" s="428"/>
      <c r="B185" s="193"/>
      <c r="C185" s="193"/>
      <c r="D185" s="193"/>
      <c r="E185" s="193"/>
      <c r="F185" s="193"/>
      <c r="G185" s="193"/>
      <c r="H185" s="193"/>
      <c r="I185" s="193"/>
      <c r="J185" s="193"/>
      <c r="K185" s="193"/>
      <c r="L185" s="193"/>
      <c r="M185" s="193"/>
      <c r="N185" s="193"/>
    </row>
    <row r="186" spans="1:14" ht="15.6">
      <c r="A186" s="428"/>
      <c r="B186" s="193"/>
      <c r="C186" s="193"/>
      <c r="D186" s="193"/>
      <c r="E186" s="193"/>
      <c r="F186" s="193"/>
      <c r="G186" s="193"/>
      <c r="H186" s="193"/>
      <c r="I186" s="193"/>
      <c r="J186" s="193"/>
      <c r="K186" s="193"/>
      <c r="L186" s="193"/>
      <c r="M186" s="193"/>
      <c r="N186" s="193"/>
    </row>
    <row r="187" spans="1:14" ht="15.6">
      <c r="A187" s="428"/>
      <c r="B187" s="193"/>
      <c r="C187" s="193"/>
      <c r="D187" s="193"/>
      <c r="E187" s="193"/>
      <c r="F187" s="193"/>
      <c r="G187" s="193"/>
      <c r="H187" s="193"/>
      <c r="I187" s="193"/>
      <c r="J187" s="193"/>
      <c r="K187" s="193"/>
      <c r="L187" s="193"/>
      <c r="M187" s="193"/>
      <c r="N187" s="193"/>
    </row>
    <row r="188" spans="1:14" ht="15.6">
      <c r="A188" s="428"/>
      <c r="B188" s="193"/>
      <c r="C188" s="193"/>
      <c r="D188" s="193"/>
      <c r="E188" s="193"/>
      <c r="F188" s="193"/>
      <c r="G188" s="193"/>
      <c r="H188" s="193"/>
      <c r="I188" s="193"/>
      <c r="J188" s="193"/>
      <c r="K188" s="193"/>
      <c r="L188" s="193"/>
      <c r="M188" s="193"/>
      <c r="N188" s="193"/>
    </row>
    <row r="189" spans="1:14" ht="15.6">
      <c r="A189" s="428"/>
      <c r="B189" s="193"/>
      <c r="C189" s="193"/>
      <c r="D189" s="193"/>
      <c r="E189" s="193"/>
      <c r="F189" s="193"/>
      <c r="G189" s="193"/>
      <c r="H189" s="193"/>
      <c r="I189" s="193"/>
      <c r="J189" s="193"/>
      <c r="K189" s="193"/>
      <c r="L189" s="193"/>
      <c r="M189" s="193"/>
      <c r="N189" s="193"/>
    </row>
    <row r="190" spans="1:14" ht="15.6">
      <c r="A190" s="428"/>
      <c r="B190" s="193"/>
      <c r="C190" s="193"/>
      <c r="D190" s="193"/>
      <c r="E190" s="193"/>
      <c r="F190" s="193"/>
      <c r="G190" s="193"/>
      <c r="H190" s="193"/>
      <c r="I190" s="193"/>
      <c r="J190" s="193"/>
      <c r="K190" s="193"/>
      <c r="L190" s="193"/>
      <c r="M190" s="193"/>
      <c r="N190" s="193"/>
    </row>
    <row r="191" spans="1:14" ht="15.6">
      <c r="A191" s="428"/>
      <c r="B191" s="193"/>
      <c r="C191" s="193"/>
      <c r="D191" s="193"/>
      <c r="E191" s="193"/>
      <c r="F191" s="193"/>
      <c r="G191" s="193"/>
      <c r="H191" s="193"/>
      <c r="I191" s="193"/>
      <c r="J191" s="193"/>
      <c r="K191" s="193"/>
      <c r="L191" s="193"/>
      <c r="M191" s="193"/>
      <c r="N191" s="193"/>
    </row>
    <row r="192" spans="1:14" ht="15.6">
      <c r="A192" s="428"/>
      <c r="B192" s="193"/>
      <c r="C192" s="193"/>
      <c r="D192" s="193"/>
      <c r="E192" s="193"/>
      <c r="F192" s="193"/>
      <c r="G192" s="193"/>
      <c r="H192" s="193"/>
      <c r="I192" s="193"/>
      <c r="J192" s="193"/>
      <c r="K192" s="193"/>
      <c r="L192" s="193"/>
      <c r="M192" s="193"/>
      <c r="N192" s="193"/>
    </row>
    <row r="193" spans="1:14" ht="15.6">
      <c r="A193" s="428"/>
      <c r="B193" s="193"/>
      <c r="C193" s="193"/>
      <c r="D193" s="193"/>
      <c r="E193" s="193"/>
      <c r="F193" s="193"/>
      <c r="G193" s="193"/>
      <c r="H193" s="193"/>
      <c r="I193" s="193"/>
      <c r="J193" s="193"/>
      <c r="K193" s="193"/>
      <c r="L193" s="193"/>
      <c r="M193" s="193"/>
      <c r="N193" s="193"/>
    </row>
    <row r="194" spans="1:14" ht="15.6">
      <c r="A194" s="428"/>
      <c r="B194" s="193"/>
      <c r="C194" s="193"/>
      <c r="D194" s="193"/>
      <c r="E194" s="193"/>
      <c r="F194" s="193"/>
      <c r="G194" s="193"/>
      <c r="H194" s="193"/>
      <c r="I194" s="193"/>
      <c r="J194" s="193"/>
      <c r="K194" s="193"/>
      <c r="L194" s="193"/>
      <c r="M194" s="193"/>
      <c r="N194" s="193"/>
    </row>
    <row r="195" spans="1:14" ht="15.6">
      <c r="A195" s="428"/>
      <c r="B195" s="193"/>
      <c r="C195" s="193"/>
      <c r="D195" s="193"/>
      <c r="E195" s="193"/>
      <c r="F195" s="193"/>
      <c r="G195" s="193"/>
      <c r="H195" s="193"/>
      <c r="I195" s="193"/>
      <c r="J195" s="193"/>
      <c r="K195" s="193"/>
      <c r="L195" s="193"/>
      <c r="M195" s="193"/>
      <c r="N195" s="193"/>
    </row>
    <row r="196" spans="1:14" ht="15.6">
      <c r="A196" s="428"/>
      <c r="B196" s="193"/>
      <c r="C196" s="193"/>
      <c r="D196" s="193"/>
      <c r="E196" s="193"/>
      <c r="F196" s="193"/>
      <c r="G196" s="193"/>
      <c r="H196" s="193"/>
      <c r="I196" s="193"/>
      <c r="J196" s="193"/>
      <c r="K196" s="193"/>
      <c r="L196" s="193"/>
      <c r="M196" s="193"/>
      <c r="N196" s="193"/>
    </row>
  </sheetData>
  <mergeCells count="24">
    <mergeCell ref="J121:M121"/>
    <mergeCell ref="A121:F121"/>
    <mergeCell ref="A80:F80"/>
    <mergeCell ref="J80:M80"/>
    <mergeCell ref="J88:M88"/>
    <mergeCell ref="A91:F91"/>
    <mergeCell ref="I93:M93"/>
    <mergeCell ref="I91:M91"/>
    <mergeCell ref="A61:F61"/>
    <mergeCell ref="J61:M61"/>
    <mergeCell ref="J66:M66"/>
    <mergeCell ref="A70:F70"/>
    <mergeCell ref="L70:M70"/>
    <mergeCell ref="J34:M34"/>
    <mergeCell ref="A52:F52"/>
    <mergeCell ref="J52:M52"/>
    <mergeCell ref="C44:J48"/>
    <mergeCell ref="J53:M53"/>
    <mergeCell ref="D1:I1"/>
    <mergeCell ref="D2:I2"/>
    <mergeCell ref="A3:F3"/>
    <mergeCell ref="J3:M3"/>
    <mergeCell ref="A33:F33"/>
    <mergeCell ref="J33:M33"/>
  </mergeCells>
  <printOptions horizontalCentered="1"/>
  <pageMargins left="0.25" right="0.25" top="0.75" bottom="0.75" header="0.5" footer="0.5"/>
  <pageSetup scale="58" fitToHeight="0" orientation="landscape" r:id="rId1"/>
  <headerFooter alignWithMargins="0"/>
  <rowBreaks count="3" manualBreakCount="3">
    <brk id="50" max="12" man="1"/>
    <brk id="96" max="12" man="1"/>
    <brk id="118" max="12" man="1"/>
  </rowBreaks>
  <customProperties>
    <customPr name="_pios_id" r:id="rId2"/>
    <customPr name="EpmWorksheetKeyString_GU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pageSetUpPr fitToPage="1"/>
  </sheetPr>
  <dimension ref="A1:R44"/>
  <sheetViews>
    <sheetView view="pageBreakPreview" zoomScale="55" zoomScaleNormal="100" zoomScaleSheetLayoutView="55" workbookViewId="0"/>
  </sheetViews>
  <sheetFormatPr defaultRowHeight="15.6"/>
  <cols>
    <col min="1" max="1" width="8.7265625" style="631"/>
    <col min="2" max="2" width="41.26953125" style="631" customWidth="1"/>
    <col min="3" max="3" width="23.7265625" style="631" customWidth="1"/>
    <col min="4" max="4" width="13.453125" style="631" bestFit="1" customWidth="1"/>
    <col min="5" max="5" width="8.7265625" style="631"/>
    <col min="6" max="6" width="12.08984375" style="631" bestFit="1" customWidth="1"/>
    <col min="7" max="8" width="8.7265625" style="631"/>
    <col min="9" max="9" width="13.26953125" style="631" customWidth="1"/>
    <col min="10" max="10" width="13.08984375" style="631" bestFit="1" customWidth="1"/>
    <col min="11" max="12" width="13.453125" style="631" bestFit="1" customWidth="1"/>
    <col min="13" max="13" width="14.26953125" style="631" bestFit="1" customWidth="1"/>
    <col min="14" max="14" width="13.26953125" style="631" customWidth="1"/>
    <col min="15" max="15" width="13.7265625" style="631" customWidth="1"/>
    <col min="16" max="16" width="14" style="631" customWidth="1"/>
    <col min="17" max="17" width="15.26953125" style="631" customWidth="1"/>
    <col min="18" max="18" width="8.7265625" style="631"/>
  </cols>
  <sheetData>
    <row r="1" spans="1:17" ht="17.399999999999999">
      <c r="A1" s="749"/>
      <c r="E1" s="1355" t="s">
        <v>323</v>
      </c>
      <c r="F1" s="1355"/>
      <c r="G1" s="1355"/>
      <c r="H1" s="1355"/>
      <c r="I1" s="1355"/>
      <c r="J1" s="1355"/>
      <c r="O1" s="193"/>
    </row>
    <row r="2" spans="1:17" ht="17.399999999999999">
      <c r="A2" s="770" t="s">
        <v>516</v>
      </c>
      <c r="E2" s="1355" t="str">
        <f>'Appendix A'!$E$9</f>
        <v>NextEra Energy Transmission New York, Inc.</v>
      </c>
      <c r="F2" s="1355"/>
      <c r="G2" s="1355"/>
      <c r="H2" s="1355"/>
      <c r="I2" s="1355"/>
      <c r="J2" s="1355"/>
    </row>
    <row r="3" spans="1:17" ht="16.2" thickBot="1">
      <c r="A3" s="1398"/>
      <c r="B3" s="1398"/>
      <c r="C3" s="1398"/>
      <c r="D3" s="1398"/>
      <c r="E3" s="1398"/>
      <c r="F3" s="1398"/>
      <c r="G3" s="746"/>
      <c r="H3" s="1399"/>
      <c r="I3" s="1400"/>
      <c r="J3" s="1400"/>
      <c r="K3" s="1400"/>
      <c r="L3" s="1400"/>
      <c r="M3" s="1400"/>
      <c r="N3" s="747"/>
      <c r="O3" s="747"/>
      <c r="P3" s="747"/>
      <c r="Q3" s="747"/>
    </row>
    <row r="4" spans="1:17">
      <c r="A4" s="748"/>
      <c r="B4" s="749"/>
      <c r="C4" s="750"/>
      <c r="D4" s="751"/>
      <c r="E4" s="752"/>
      <c r="F4" s="752"/>
      <c r="G4" s="752"/>
      <c r="H4" s="751"/>
      <c r="I4" s="751"/>
      <c r="J4" s="751"/>
      <c r="K4" s="751"/>
      <c r="L4" s="751"/>
      <c r="M4" s="751"/>
      <c r="N4" s="753"/>
      <c r="O4" s="753"/>
      <c r="P4" s="753"/>
      <c r="Q4" s="754"/>
    </row>
    <row r="5" spans="1:17">
      <c r="A5" s="755"/>
      <c r="B5" s="724"/>
      <c r="C5" s="724"/>
      <c r="D5" s="725"/>
      <c r="E5" s="725"/>
      <c r="F5" s="725"/>
      <c r="G5" s="725"/>
      <c r="H5" s="725"/>
      <c r="I5" s="725"/>
      <c r="J5" s="725"/>
      <c r="K5" s="725"/>
      <c r="L5" s="725"/>
      <c r="M5" s="725"/>
      <c r="N5" s="725"/>
      <c r="O5" s="725"/>
      <c r="P5" s="725"/>
      <c r="Q5" s="726"/>
    </row>
    <row r="6" spans="1:17">
      <c r="A6" s="727"/>
      <c r="B6" s="724"/>
      <c r="C6" s="756" t="s">
        <v>465</v>
      </c>
      <c r="D6" s="725"/>
      <c r="E6" s="725"/>
      <c r="F6" s="725"/>
      <c r="G6" s="725"/>
      <c r="H6" s="725"/>
      <c r="I6" s="725"/>
      <c r="J6" s="725"/>
      <c r="K6" s="725"/>
      <c r="L6" s="725"/>
      <c r="M6" s="725"/>
      <c r="N6" s="725"/>
      <c r="O6" s="725"/>
      <c r="P6" s="725"/>
      <c r="Q6" s="726"/>
    </row>
    <row r="7" spans="1:17">
      <c r="A7" s="757" t="s">
        <v>225</v>
      </c>
      <c r="B7" s="758" t="s">
        <v>315</v>
      </c>
      <c r="C7" s="759" t="s">
        <v>466</v>
      </c>
      <c r="D7" s="760" t="s">
        <v>137</v>
      </c>
      <c r="E7" s="760" t="s">
        <v>147</v>
      </c>
      <c r="F7" s="760" t="s">
        <v>146</v>
      </c>
      <c r="G7" s="760" t="s">
        <v>145</v>
      </c>
      <c r="H7" s="760" t="s">
        <v>128</v>
      </c>
      <c r="I7" s="760" t="s">
        <v>127</v>
      </c>
      <c r="J7" s="760" t="s">
        <v>198</v>
      </c>
      <c r="K7" s="760" t="s">
        <v>143</v>
      </c>
      <c r="L7" s="760" t="s">
        <v>142</v>
      </c>
      <c r="M7" s="760" t="s">
        <v>141</v>
      </c>
      <c r="N7" s="760" t="s">
        <v>154</v>
      </c>
      <c r="O7" s="760" t="s">
        <v>139</v>
      </c>
      <c r="P7" s="760" t="s">
        <v>137</v>
      </c>
      <c r="Q7" s="761" t="s">
        <v>467</v>
      </c>
    </row>
    <row r="8" spans="1:17">
      <c r="A8" s="727"/>
      <c r="B8" s="728"/>
      <c r="C8" s="728"/>
      <c r="D8" s="729" t="s">
        <v>468</v>
      </c>
      <c r="E8" s="729" t="s">
        <v>469</v>
      </c>
      <c r="F8" s="729" t="s">
        <v>470</v>
      </c>
      <c r="G8" s="729" t="s">
        <v>471</v>
      </c>
      <c r="H8" s="729" t="s">
        <v>472</v>
      </c>
      <c r="I8" s="729" t="s">
        <v>473</v>
      </c>
      <c r="J8" s="729" t="s">
        <v>474</v>
      </c>
      <c r="K8" s="729" t="s">
        <v>475</v>
      </c>
      <c r="L8" s="729" t="s">
        <v>476</v>
      </c>
      <c r="M8" s="729" t="s">
        <v>477</v>
      </c>
      <c r="N8" s="729" t="s">
        <v>478</v>
      </c>
      <c r="O8" s="729" t="s">
        <v>479</v>
      </c>
      <c r="P8" s="729" t="s">
        <v>480</v>
      </c>
      <c r="Q8" s="730" t="s">
        <v>481</v>
      </c>
    </row>
    <row r="9" spans="1:17">
      <c r="A9" s="727">
        <f>+'3 - Cost Support'!A132+1</f>
        <v>198</v>
      </c>
      <c r="B9" s="324" t="s">
        <v>852</v>
      </c>
      <c r="C9" s="728"/>
      <c r="D9" s="731"/>
      <c r="E9" s="731"/>
      <c r="F9" s="731"/>
      <c r="G9" s="731"/>
      <c r="H9" s="731"/>
      <c r="I9" s="731"/>
      <c r="J9" s="731"/>
      <c r="K9" s="731"/>
      <c r="L9" s="731"/>
      <c r="M9" s="731"/>
      <c r="N9" s="731"/>
      <c r="O9" s="731"/>
      <c r="P9" s="731"/>
      <c r="Q9" s="732"/>
    </row>
    <row r="10" spans="1:17">
      <c r="A10" s="727">
        <f t="shared" ref="A10:A40" si="0">A9+1</f>
        <v>199</v>
      </c>
      <c r="B10" s="733" t="s">
        <v>482</v>
      </c>
      <c r="C10" s="734" t="s">
        <v>483</v>
      </c>
      <c r="D10" s="737">
        <v>0</v>
      </c>
      <c r="E10" s="737">
        <v>0</v>
      </c>
      <c r="F10" s="737">
        <v>0</v>
      </c>
      <c r="G10" s="737">
        <v>0</v>
      </c>
      <c r="H10" s="737">
        <v>0</v>
      </c>
      <c r="I10" s="737">
        <v>0</v>
      </c>
      <c r="J10" s="737">
        <v>0</v>
      </c>
      <c r="K10" s="737">
        <v>0</v>
      </c>
      <c r="L10" s="737">
        <v>0</v>
      </c>
      <c r="M10" s="737">
        <v>0</v>
      </c>
      <c r="N10" s="737">
        <v>0</v>
      </c>
      <c r="O10" s="737">
        <v>0</v>
      </c>
      <c r="P10" s="737">
        <v>0</v>
      </c>
      <c r="Q10" s="732">
        <f>AVERAGE(D10:P10)</f>
        <v>0</v>
      </c>
    </row>
    <row r="11" spans="1:17">
      <c r="A11" s="727">
        <f t="shared" si="0"/>
        <v>200</v>
      </c>
      <c r="B11" s="733" t="s">
        <v>484</v>
      </c>
      <c r="C11" s="734" t="s">
        <v>485</v>
      </c>
      <c r="D11" s="762">
        <v>0</v>
      </c>
      <c r="E11" s="762">
        <v>0</v>
      </c>
      <c r="F11" s="762">
        <v>0</v>
      </c>
      <c r="G11" s="762">
        <v>0</v>
      </c>
      <c r="H11" s="762">
        <v>0</v>
      </c>
      <c r="I11" s="762">
        <v>0</v>
      </c>
      <c r="J11" s="762">
        <v>0</v>
      </c>
      <c r="K11" s="762">
        <v>0</v>
      </c>
      <c r="L11" s="762">
        <v>0</v>
      </c>
      <c r="M11" s="762">
        <v>0</v>
      </c>
      <c r="N11" s="762">
        <v>0</v>
      </c>
      <c r="O11" s="762">
        <v>0</v>
      </c>
      <c r="P11" s="762">
        <v>0</v>
      </c>
      <c r="Q11" s="763">
        <f>AVERAGE(D11:P11)</f>
        <v>0</v>
      </c>
    </row>
    <row r="12" spans="1:17">
      <c r="A12" s="727">
        <f t="shared" si="0"/>
        <v>201</v>
      </c>
      <c r="B12" s="733" t="s">
        <v>486</v>
      </c>
      <c r="C12" s="734" t="s">
        <v>487</v>
      </c>
      <c r="D12" s="762">
        <v>0</v>
      </c>
      <c r="E12" s="762">
        <v>0</v>
      </c>
      <c r="F12" s="762">
        <v>0</v>
      </c>
      <c r="G12" s="762">
        <v>0</v>
      </c>
      <c r="H12" s="762">
        <v>0</v>
      </c>
      <c r="I12" s="762">
        <v>0</v>
      </c>
      <c r="J12" s="762">
        <v>0</v>
      </c>
      <c r="K12" s="762">
        <v>0</v>
      </c>
      <c r="L12" s="762">
        <v>0</v>
      </c>
      <c r="M12" s="762">
        <v>0</v>
      </c>
      <c r="N12" s="762">
        <v>0</v>
      </c>
      <c r="O12" s="762">
        <v>0</v>
      </c>
      <c r="P12" s="762">
        <v>0</v>
      </c>
      <c r="Q12" s="763">
        <f>AVERAGE(D12:P12)</f>
        <v>0</v>
      </c>
    </row>
    <row r="13" spans="1:17" ht="16.2" thickBot="1">
      <c r="A13" s="727">
        <f t="shared" si="0"/>
        <v>202</v>
      </c>
      <c r="B13" s="735" t="s">
        <v>488</v>
      </c>
      <c r="C13" s="734" t="s">
        <v>579</v>
      </c>
      <c r="D13" s="739">
        <v>0</v>
      </c>
      <c r="E13" s="739">
        <v>0</v>
      </c>
      <c r="F13" s="739">
        <v>0</v>
      </c>
      <c r="G13" s="739">
        <v>0</v>
      </c>
      <c r="H13" s="739">
        <v>0</v>
      </c>
      <c r="I13" s="739">
        <v>0</v>
      </c>
      <c r="J13" s="739">
        <v>0</v>
      </c>
      <c r="K13" s="739">
        <v>0</v>
      </c>
      <c r="L13" s="739">
        <v>0</v>
      </c>
      <c r="M13" s="739">
        <v>0</v>
      </c>
      <c r="N13" s="739">
        <v>0</v>
      </c>
      <c r="O13" s="739">
        <v>0</v>
      </c>
      <c r="P13" s="739">
        <v>0</v>
      </c>
      <c r="Q13" s="763">
        <f>AVERAGE(D13:P13)</f>
        <v>0</v>
      </c>
    </row>
    <row r="14" spans="1:17" ht="16.2" thickBot="1">
      <c r="A14" s="727">
        <f t="shared" si="0"/>
        <v>203</v>
      </c>
      <c r="B14" s="736" t="s">
        <v>489</v>
      </c>
      <c r="C14" s="734" t="str">
        <f>"Sum Lines "&amp;A10&amp;" - "&amp;A13</f>
        <v>Sum Lines 199 - 202</v>
      </c>
      <c r="D14" s="731">
        <f>SUM(D10:D13)</f>
        <v>0</v>
      </c>
      <c r="E14" s="731">
        <f>SUM(E10:E13)</f>
        <v>0</v>
      </c>
      <c r="F14" s="731">
        <f t="shared" ref="F14:P14" si="1">SUM(F10:F13)</f>
        <v>0</v>
      </c>
      <c r="G14" s="731">
        <f t="shared" si="1"/>
        <v>0</v>
      </c>
      <c r="H14" s="731">
        <f t="shared" si="1"/>
        <v>0</v>
      </c>
      <c r="I14" s="731">
        <f t="shared" si="1"/>
        <v>0</v>
      </c>
      <c r="J14" s="731">
        <f t="shared" si="1"/>
        <v>0</v>
      </c>
      <c r="K14" s="731">
        <f t="shared" si="1"/>
        <v>0</v>
      </c>
      <c r="L14" s="731">
        <f t="shared" si="1"/>
        <v>0</v>
      </c>
      <c r="M14" s="731">
        <f t="shared" si="1"/>
        <v>0</v>
      </c>
      <c r="N14" s="731">
        <f t="shared" si="1"/>
        <v>0</v>
      </c>
      <c r="O14" s="731">
        <f t="shared" si="1"/>
        <v>0</v>
      </c>
      <c r="P14" s="731">
        <f t="shared" si="1"/>
        <v>0</v>
      </c>
      <c r="Q14" s="740">
        <f>SUM(Q10:Q13)</f>
        <v>0</v>
      </c>
    </row>
    <row r="15" spans="1:17" ht="16.2" thickBot="1">
      <c r="A15" s="727">
        <f t="shared" si="0"/>
        <v>204</v>
      </c>
      <c r="B15" s="324"/>
      <c r="C15" s="324"/>
      <c r="D15" s="731"/>
      <c r="E15" s="731"/>
      <c r="F15" s="731"/>
      <c r="G15" s="731"/>
      <c r="H15" s="731"/>
      <c r="I15" s="731"/>
      <c r="J15" s="731"/>
      <c r="K15" s="731"/>
      <c r="L15" s="731"/>
      <c r="M15" s="731"/>
      <c r="N15" s="731"/>
      <c r="O15" s="731"/>
      <c r="P15" s="731"/>
      <c r="Q15" s="732"/>
    </row>
    <row r="16" spans="1:17" ht="16.2" thickBot="1">
      <c r="A16" s="727">
        <f t="shared" si="0"/>
        <v>205</v>
      </c>
      <c r="B16" s="736" t="s">
        <v>490</v>
      </c>
      <c r="C16" s="734" t="s">
        <v>491</v>
      </c>
      <c r="D16" s="737">
        <v>0</v>
      </c>
      <c r="E16" s="737">
        <v>0</v>
      </c>
      <c r="F16" s="737">
        <v>0</v>
      </c>
      <c r="G16" s="737">
        <v>0</v>
      </c>
      <c r="H16" s="737">
        <v>0</v>
      </c>
      <c r="I16" s="737">
        <v>0</v>
      </c>
      <c r="J16" s="737">
        <v>0</v>
      </c>
      <c r="K16" s="737">
        <v>0</v>
      </c>
      <c r="L16" s="737">
        <v>0</v>
      </c>
      <c r="M16" s="737">
        <v>0</v>
      </c>
      <c r="N16" s="737">
        <v>0</v>
      </c>
      <c r="O16" s="737">
        <v>0</v>
      </c>
      <c r="P16" s="738">
        <v>0</v>
      </c>
      <c r="Q16" s="740">
        <f>AVERAGE(D16:P16)</f>
        <v>0</v>
      </c>
    </row>
    <row r="17" spans="1:17">
      <c r="A17" s="727">
        <f t="shared" si="0"/>
        <v>206</v>
      </c>
      <c r="B17" s="324"/>
      <c r="C17" s="324"/>
      <c r="D17" s="731"/>
      <c r="E17" s="731"/>
      <c r="F17" s="731"/>
      <c r="G17" s="731"/>
      <c r="H17" s="731"/>
      <c r="I17" s="731"/>
      <c r="J17" s="731"/>
      <c r="K17" s="731"/>
      <c r="L17" s="731"/>
      <c r="M17" s="731"/>
      <c r="N17" s="731"/>
      <c r="O17" s="731"/>
      <c r="P17" s="731"/>
      <c r="Q17" s="732"/>
    </row>
    <row r="18" spans="1:17">
      <c r="A18" s="727">
        <f t="shared" si="0"/>
        <v>207</v>
      </c>
      <c r="B18" s="324" t="s">
        <v>492</v>
      </c>
      <c r="C18" s="734" t="s">
        <v>493</v>
      </c>
      <c r="D18" s="737">
        <v>0</v>
      </c>
      <c r="E18" s="737">
        <v>0</v>
      </c>
      <c r="F18" s="737">
        <v>0</v>
      </c>
      <c r="G18" s="737">
        <v>0</v>
      </c>
      <c r="H18" s="737">
        <v>0</v>
      </c>
      <c r="I18" s="737">
        <v>0</v>
      </c>
      <c r="J18" s="737">
        <v>0</v>
      </c>
      <c r="K18" s="737">
        <v>0</v>
      </c>
      <c r="L18" s="737">
        <v>0</v>
      </c>
      <c r="M18" s="737">
        <v>0</v>
      </c>
      <c r="N18" s="737">
        <v>0</v>
      </c>
      <c r="O18" s="737">
        <v>0</v>
      </c>
      <c r="P18" s="737">
        <v>0</v>
      </c>
      <c r="Q18" s="732">
        <f>AVERAGE(D18:P18)</f>
        <v>0</v>
      </c>
    </row>
    <row r="19" spans="1:17">
      <c r="A19" s="727">
        <f t="shared" si="0"/>
        <v>208</v>
      </c>
      <c r="B19" s="733" t="s">
        <v>494</v>
      </c>
      <c r="C19" s="734" t="s">
        <v>491</v>
      </c>
      <c r="D19" s="737">
        <v>0</v>
      </c>
      <c r="E19" s="737">
        <v>0</v>
      </c>
      <c r="F19" s="737">
        <v>0</v>
      </c>
      <c r="G19" s="737">
        <v>0</v>
      </c>
      <c r="H19" s="737">
        <v>0</v>
      </c>
      <c r="I19" s="737">
        <v>0</v>
      </c>
      <c r="J19" s="737">
        <v>0</v>
      </c>
      <c r="K19" s="737">
        <v>0</v>
      </c>
      <c r="L19" s="737">
        <v>0</v>
      </c>
      <c r="M19" s="737">
        <v>0</v>
      </c>
      <c r="N19" s="737">
        <v>0</v>
      </c>
      <c r="O19" s="737">
        <v>0</v>
      </c>
      <c r="P19" s="737">
        <v>0</v>
      </c>
      <c r="Q19" s="732">
        <f>AVERAGE(D19:P19)</f>
        <v>0</v>
      </c>
    </row>
    <row r="20" spans="1:17">
      <c r="A20" s="727">
        <f t="shared" si="0"/>
        <v>209</v>
      </c>
      <c r="B20" s="741" t="s">
        <v>495</v>
      </c>
      <c r="C20" s="734" t="s">
        <v>496</v>
      </c>
      <c r="D20" s="737">
        <v>0</v>
      </c>
      <c r="E20" s="737">
        <v>0</v>
      </c>
      <c r="F20" s="737">
        <v>0</v>
      </c>
      <c r="G20" s="737">
        <v>0</v>
      </c>
      <c r="H20" s="737">
        <v>0</v>
      </c>
      <c r="I20" s="737">
        <v>0</v>
      </c>
      <c r="J20" s="737">
        <v>0</v>
      </c>
      <c r="K20" s="737">
        <v>0</v>
      </c>
      <c r="L20" s="737">
        <v>0</v>
      </c>
      <c r="M20" s="737">
        <v>0</v>
      </c>
      <c r="N20" s="737">
        <v>0</v>
      </c>
      <c r="O20" s="737">
        <v>0</v>
      </c>
      <c r="P20" s="737">
        <v>0</v>
      </c>
      <c r="Q20" s="732">
        <f>AVERAGE(D20:P20)</f>
        <v>0</v>
      </c>
    </row>
    <row r="21" spans="1:17" ht="31.8" thickBot="1">
      <c r="A21" s="727">
        <f t="shared" si="0"/>
        <v>210</v>
      </c>
      <c r="B21" s="741" t="s">
        <v>497</v>
      </c>
      <c r="C21" s="734" t="s">
        <v>498</v>
      </c>
      <c r="D21" s="739">
        <v>0</v>
      </c>
      <c r="E21" s="739">
        <v>0</v>
      </c>
      <c r="F21" s="739">
        <v>0</v>
      </c>
      <c r="G21" s="739">
        <v>0</v>
      </c>
      <c r="H21" s="739">
        <v>0</v>
      </c>
      <c r="I21" s="739">
        <v>0</v>
      </c>
      <c r="J21" s="739">
        <v>0</v>
      </c>
      <c r="K21" s="739">
        <v>0</v>
      </c>
      <c r="L21" s="739">
        <v>0</v>
      </c>
      <c r="M21" s="739">
        <v>0</v>
      </c>
      <c r="N21" s="739">
        <v>0</v>
      </c>
      <c r="O21" s="739">
        <v>0</v>
      </c>
      <c r="P21" s="739">
        <v>0</v>
      </c>
      <c r="Q21" s="764">
        <f>AVERAGE(D21:P21)</f>
        <v>0</v>
      </c>
    </row>
    <row r="22" spans="1:17" ht="16.2" thickBot="1">
      <c r="A22" s="727">
        <f t="shared" si="0"/>
        <v>211</v>
      </c>
      <c r="B22" s="324" t="str">
        <f>"Adjusted Common Equity"</f>
        <v>Adjusted Common Equity</v>
      </c>
      <c r="C22" s="734" t="str">
        <f>"Ln "&amp; A18&amp;" - "&amp;A19&amp;" - "&amp;A20&amp;" - "&amp;A21</f>
        <v>Ln 207 - 208 - 209 - 210</v>
      </c>
      <c r="D22" s="731">
        <f>D18-D19-D20-D21</f>
        <v>0</v>
      </c>
      <c r="E22" s="731">
        <f t="shared" ref="E22:Q22" si="2">E18-E19-E20-E21</f>
        <v>0</v>
      </c>
      <c r="F22" s="731">
        <f t="shared" si="2"/>
        <v>0</v>
      </c>
      <c r="G22" s="731">
        <f t="shared" si="2"/>
        <v>0</v>
      </c>
      <c r="H22" s="731">
        <f t="shared" si="2"/>
        <v>0</v>
      </c>
      <c r="I22" s="731">
        <f t="shared" si="2"/>
        <v>0</v>
      </c>
      <c r="J22" s="731">
        <f t="shared" si="2"/>
        <v>0</v>
      </c>
      <c r="K22" s="731">
        <f t="shared" si="2"/>
        <v>0</v>
      </c>
      <c r="L22" s="731">
        <f t="shared" si="2"/>
        <v>0</v>
      </c>
      <c r="M22" s="731">
        <f t="shared" si="2"/>
        <v>0</v>
      </c>
      <c r="N22" s="731">
        <f t="shared" si="2"/>
        <v>0</v>
      </c>
      <c r="O22" s="731">
        <f t="shared" si="2"/>
        <v>0</v>
      </c>
      <c r="P22" s="731">
        <f t="shared" si="2"/>
        <v>0</v>
      </c>
      <c r="Q22" s="740">
        <f t="shared" si="2"/>
        <v>0</v>
      </c>
    </row>
    <row r="23" spans="1:17">
      <c r="A23" s="727">
        <f t="shared" si="0"/>
        <v>212</v>
      </c>
      <c r="B23" s="324"/>
      <c r="C23" s="324"/>
      <c r="D23" s="731"/>
      <c r="E23" s="731"/>
      <c r="F23" s="731"/>
      <c r="G23" s="731"/>
      <c r="H23" s="731"/>
      <c r="I23" s="731"/>
      <c r="J23" s="731"/>
      <c r="K23" s="731"/>
      <c r="L23" s="731"/>
      <c r="M23" s="731"/>
      <c r="N23" s="731"/>
      <c r="O23" s="731"/>
      <c r="P23" s="731"/>
      <c r="Q23" s="732"/>
    </row>
    <row r="24" spans="1:17">
      <c r="A24" s="727">
        <f t="shared" si="0"/>
        <v>213</v>
      </c>
      <c r="B24" s="324" t="str">
        <f>"Total (Line "&amp;A14&amp;" plus Line "&amp;A16&amp;" plus Line "&amp;A22&amp;")"</f>
        <v>Total (Line 203 plus Line 205 plus Line 211)</v>
      </c>
      <c r="C24" s="324"/>
      <c r="D24" s="731">
        <f>D14+D16+D22</f>
        <v>0</v>
      </c>
      <c r="E24" s="731">
        <f t="shared" ref="E24:Q24" si="3">E14+E16+E22</f>
        <v>0</v>
      </c>
      <c r="F24" s="731">
        <f t="shared" si="3"/>
        <v>0</v>
      </c>
      <c r="G24" s="731">
        <f t="shared" si="3"/>
        <v>0</v>
      </c>
      <c r="H24" s="731">
        <f t="shared" si="3"/>
        <v>0</v>
      </c>
      <c r="I24" s="731">
        <f t="shared" si="3"/>
        <v>0</v>
      </c>
      <c r="J24" s="731">
        <f t="shared" si="3"/>
        <v>0</v>
      </c>
      <c r="K24" s="731">
        <f t="shared" si="3"/>
        <v>0</v>
      </c>
      <c r="L24" s="731">
        <f t="shared" si="3"/>
        <v>0</v>
      </c>
      <c r="M24" s="731">
        <f t="shared" si="3"/>
        <v>0</v>
      </c>
      <c r="N24" s="731">
        <f t="shared" si="3"/>
        <v>0</v>
      </c>
      <c r="O24" s="731">
        <f t="shared" si="3"/>
        <v>0</v>
      </c>
      <c r="P24" s="731">
        <f t="shared" si="3"/>
        <v>0</v>
      </c>
      <c r="Q24" s="732">
        <f t="shared" si="3"/>
        <v>0</v>
      </c>
    </row>
    <row r="25" spans="1:17">
      <c r="A25" s="727">
        <f t="shared" si="0"/>
        <v>214</v>
      </c>
      <c r="B25" s="324"/>
      <c r="C25" s="324"/>
      <c r="D25" s="731"/>
      <c r="E25" s="731"/>
      <c r="F25" s="731"/>
      <c r="G25" s="731"/>
      <c r="H25" s="731"/>
      <c r="I25" s="731"/>
      <c r="J25" s="731"/>
      <c r="K25" s="731"/>
      <c r="L25" s="731"/>
      <c r="M25" s="731"/>
      <c r="N25" s="731"/>
      <c r="O25" s="731"/>
      <c r="P25" s="731"/>
      <c r="Q25" s="732"/>
    </row>
    <row r="26" spans="1:17">
      <c r="A26" s="727">
        <f t="shared" si="0"/>
        <v>215</v>
      </c>
      <c r="B26" s="324" t="s">
        <v>853</v>
      </c>
      <c r="C26" s="324"/>
      <c r="D26" s="731"/>
      <c r="E26" s="765"/>
      <c r="F26" s="765"/>
      <c r="G26" s="765"/>
      <c r="H26" s="765"/>
      <c r="I26" s="765"/>
      <c r="J26" s="765"/>
      <c r="K26" s="765"/>
      <c r="L26" s="765"/>
      <c r="M26" s="765"/>
      <c r="N26" s="765"/>
      <c r="O26" s="765"/>
      <c r="P26" s="765"/>
      <c r="Q26" s="766"/>
    </row>
    <row r="27" spans="1:17">
      <c r="A27" s="727">
        <f t="shared" si="0"/>
        <v>216</v>
      </c>
      <c r="B27" s="741" t="s">
        <v>499</v>
      </c>
      <c r="C27" s="734" t="s">
        <v>500</v>
      </c>
      <c r="D27" s="725"/>
      <c r="E27" s="731"/>
      <c r="F27" s="731"/>
      <c r="G27" s="731"/>
      <c r="H27" s="731"/>
      <c r="I27" s="731"/>
      <c r="J27" s="731"/>
      <c r="K27" s="731"/>
      <c r="L27" s="731"/>
      <c r="M27" s="731"/>
      <c r="N27" s="731"/>
      <c r="O27" s="731"/>
      <c r="P27" s="738">
        <f>+Q10*0.05</f>
        <v>0</v>
      </c>
      <c r="Q27" s="732"/>
    </row>
    <row r="28" spans="1:17">
      <c r="A28" s="727">
        <f t="shared" si="0"/>
        <v>217</v>
      </c>
      <c r="B28" s="741" t="s">
        <v>501</v>
      </c>
      <c r="C28" s="734" t="s">
        <v>502</v>
      </c>
      <c r="D28" s="725"/>
      <c r="E28" s="731"/>
      <c r="F28" s="731"/>
      <c r="G28" s="731"/>
      <c r="H28" s="731"/>
      <c r="I28" s="731"/>
      <c r="J28" s="731"/>
      <c r="K28" s="731"/>
      <c r="L28" s="731"/>
      <c r="M28" s="731"/>
      <c r="N28" s="731"/>
      <c r="O28" s="731"/>
      <c r="P28" s="738">
        <v>0</v>
      </c>
      <c r="Q28" s="732"/>
    </row>
    <row r="29" spans="1:17">
      <c r="A29" s="727">
        <f t="shared" si="0"/>
        <v>218</v>
      </c>
      <c r="B29" s="741" t="s">
        <v>503</v>
      </c>
      <c r="C29" s="734" t="s">
        <v>504</v>
      </c>
      <c r="D29" s="725"/>
      <c r="E29" s="731"/>
      <c r="F29" s="731"/>
      <c r="G29" s="731"/>
      <c r="H29" s="731"/>
      <c r="I29" s="731"/>
      <c r="J29" s="731"/>
      <c r="K29" s="731"/>
      <c r="L29" s="731"/>
      <c r="M29" s="731"/>
      <c r="N29" s="731"/>
      <c r="O29" s="731"/>
      <c r="P29" s="738">
        <v>0</v>
      </c>
      <c r="Q29" s="732"/>
    </row>
    <row r="30" spans="1:17" ht="31.2">
      <c r="A30" s="727">
        <f t="shared" si="0"/>
        <v>219</v>
      </c>
      <c r="B30" s="741" t="s">
        <v>505</v>
      </c>
      <c r="C30" s="734" t="s">
        <v>506</v>
      </c>
      <c r="D30" s="725"/>
      <c r="E30" s="731"/>
      <c r="F30" s="731"/>
      <c r="G30" s="731"/>
      <c r="H30" s="731"/>
      <c r="I30" s="731"/>
      <c r="J30" s="731"/>
      <c r="K30" s="731"/>
      <c r="L30" s="731"/>
      <c r="M30" s="731"/>
      <c r="N30" s="731"/>
      <c r="O30" s="731"/>
      <c r="P30" s="738">
        <v>0</v>
      </c>
      <c r="Q30" s="732"/>
    </row>
    <row r="31" spans="1:17">
      <c r="A31" s="727">
        <f t="shared" si="0"/>
        <v>220</v>
      </c>
      <c r="B31" s="767" t="s">
        <v>507</v>
      </c>
      <c r="C31" s="736" t="s">
        <v>508</v>
      </c>
      <c r="D31" s="725"/>
      <c r="E31" s="731"/>
      <c r="F31" s="731"/>
      <c r="G31" s="731"/>
      <c r="H31" s="731"/>
      <c r="I31" s="731"/>
      <c r="J31" s="731"/>
      <c r="K31" s="731"/>
      <c r="L31" s="731"/>
      <c r="M31" s="731"/>
      <c r="N31" s="731"/>
      <c r="O31" s="731"/>
      <c r="P31" s="738">
        <v>0</v>
      </c>
      <c r="Q31" s="732"/>
    </row>
    <row r="32" spans="1:17">
      <c r="A32" s="727">
        <f t="shared" si="0"/>
        <v>221</v>
      </c>
      <c r="B32" s="767" t="s">
        <v>509</v>
      </c>
      <c r="C32" s="736" t="s">
        <v>510</v>
      </c>
      <c r="D32" s="725"/>
      <c r="E32" s="731"/>
      <c r="F32" s="731"/>
      <c r="G32" s="731"/>
      <c r="H32" s="731"/>
      <c r="I32" s="731"/>
      <c r="J32" s="731"/>
      <c r="K32" s="731"/>
      <c r="L32" s="731"/>
      <c r="M32" s="731"/>
      <c r="N32" s="731"/>
      <c r="O32" s="731"/>
      <c r="P32" s="768">
        <v>0</v>
      </c>
      <c r="Q32" s="732"/>
    </row>
    <row r="33" spans="1:17">
      <c r="A33" s="727">
        <f>A32+1</f>
        <v>222</v>
      </c>
      <c r="B33" s="741" t="s">
        <v>511</v>
      </c>
      <c r="C33" s="734" t="str">
        <f>"Sum Lines "&amp;A27&amp;" - "&amp;A32</f>
        <v>Sum Lines 216 - 221</v>
      </c>
      <c r="D33" s="731"/>
      <c r="E33" s="731"/>
      <c r="F33" s="731"/>
      <c r="G33" s="731"/>
      <c r="H33" s="731"/>
      <c r="I33" s="731"/>
      <c r="J33" s="731"/>
      <c r="K33" s="731"/>
      <c r="L33" s="731"/>
      <c r="M33" s="731"/>
      <c r="N33" s="731"/>
      <c r="O33" s="731"/>
      <c r="P33" s="731">
        <f>SUM(P27:P32)</f>
        <v>0</v>
      </c>
      <c r="Q33" s="732"/>
    </row>
    <row r="34" spans="1:17" ht="16.2" thickBot="1">
      <c r="A34" s="727">
        <f t="shared" si="0"/>
        <v>223</v>
      </c>
      <c r="B34" s="733"/>
      <c r="C34" s="324"/>
      <c r="D34" s="731"/>
      <c r="E34" s="731"/>
      <c r="F34" s="731"/>
      <c r="G34" s="731"/>
      <c r="H34" s="731"/>
      <c r="I34" s="731"/>
      <c r="J34" s="731"/>
      <c r="K34" s="731"/>
      <c r="L34" s="731"/>
      <c r="M34" s="731"/>
      <c r="N34" s="731"/>
      <c r="O34" s="731"/>
      <c r="P34" s="731"/>
      <c r="Q34" s="732"/>
    </row>
    <row r="35" spans="1:17" ht="16.2" thickBot="1">
      <c r="A35" s="727">
        <f t="shared" si="0"/>
        <v>224</v>
      </c>
      <c r="B35" s="733" t="str">
        <f>"Average Cost of Debt (Line "&amp;A33&amp;", col. n / Line "&amp;A14&amp;", col. n)"</f>
        <v>Average Cost of Debt (Line 222, col. n / Line 203, col. n)</v>
      </c>
      <c r="C35" s="324"/>
      <c r="D35" s="731"/>
      <c r="E35" s="731"/>
      <c r="F35" s="731"/>
      <c r="G35" s="731"/>
      <c r="H35" s="731"/>
      <c r="I35" s="731"/>
      <c r="J35" s="731"/>
      <c r="K35" s="731"/>
      <c r="L35" s="731"/>
      <c r="M35" s="731"/>
      <c r="N35" s="731"/>
      <c r="O35" s="731"/>
      <c r="P35" s="1142">
        <f>IF(Q14=0,0,ROUND(P33/Q14,4))</f>
        <v>0</v>
      </c>
      <c r="Q35" s="732"/>
    </row>
    <row r="36" spans="1:17">
      <c r="A36" s="727">
        <f t="shared" si="0"/>
        <v>225</v>
      </c>
      <c r="B36" s="733"/>
      <c r="C36" s="324"/>
      <c r="D36" s="731"/>
      <c r="E36" s="731"/>
      <c r="F36" s="731"/>
      <c r="G36" s="731"/>
      <c r="H36" s="731"/>
      <c r="I36" s="731"/>
      <c r="J36" s="731"/>
      <c r="K36" s="731"/>
      <c r="L36" s="731"/>
      <c r="M36" s="731"/>
      <c r="N36" s="731"/>
      <c r="O36" s="731"/>
      <c r="P36" s="731"/>
      <c r="Q36" s="732"/>
    </row>
    <row r="37" spans="1:17">
      <c r="A37" s="727">
        <f t="shared" si="0"/>
        <v>226</v>
      </c>
      <c r="B37" s="324" t="s">
        <v>249</v>
      </c>
      <c r="C37" s="324"/>
      <c r="D37" s="731"/>
      <c r="E37" s="731"/>
      <c r="F37" s="731"/>
      <c r="G37" s="731"/>
      <c r="H37" s="731"/>
      <c r="I37" s="731"/>
      <c r="J37" s="731"/>
      <c r="K37" s="731"/>
      <c r="L37" s="731"/>
      <c r="M37" s="731"/>
      <c r="N37" s="731"/>
      <c r="O37" s="731"/>
      <c r="P37" s="731"/>
      <c r="Q37" s="732"/>
    </row>
    <row r="38" spans="1:17">
      <c r="A38" s="727">
        <f t="shared" si="0"/>
        <v>227</v>
      </c>
      <c r="B38" s="769" t="s">
        <v>512</v>
      </c>
      <c r="C38" s="734" t="s">
        <v>513</v>
      </c>
      <c r="D38" s="731"/>
      <c r="E38" s="731"/>
      <c r="F38" s="731"/>
      <c r="G38" s="731"/>
      <c r="H38" s="731"/>
      <c r="I38" s="731"/>
      <c r="J38" s="731"/>
      <c r="K38" s="731"/>
      <c r="L38" s="731"/>
      <c r="M38" s="731"/>
      <c r="N38" s="731"/>
      <c r="O38" s="731"/>
      <c r="P38" s="737"/>
      <c r="Q38" s="732"/>
    </row>
    <row r="39" spans="1:17">
      <c r="A39" s="727">
        <f t="shared" si="0"/>
        <v>228</v>
      </c>
      <c r="B39" s="769"/>
      <c r="C39" s="324"/>
      <c r="D39" s="731"/>
      <c r="E39" s="731"/>
      <c r="F39" s="731"/>
      <c r="G39" s="731"/>
      <c r="H39" s="731"/>
      <c r="I39" s="731"/>
      <c r="J39" s="731"/>
      <c r="K39" s="731"/>
      <c r="L39" s="731"/>
      <c r="M39" s="731"/>
      <c r="N39" s="731"/>
      <c r="O39" s="731"/>
      <c r="P39" s="731"/>
      <c r="Q39" s="732"/>
    </row>
    <row r="40" spans="1:17">
      <c r="A40" s="727">
        <f t="shared" si="0"/>
        <v>229</v>
      </c>
      <c r="B40" s="769" t="str">
        <f>"Average Cost of Preferred Stock (Line "&amp;A38&amp;", col. n / Line "&amp;A16&amp;", col. n)"</f>
        <v>Average Cost of Preferred Stock (Line 227, col. n / Line 205, col. n)</v>
      </c>
      <c r="C40" s="324"/>
      <c r="D40" s="731"/>
      <c r="E40" s="731"/>
      <c r="F40" s="731"/>
      <c r="G40" s="731"/>
      <c r="H40" s="731"/>
      <c r="I40" s="731"/>
      <c r="J40" s="731"/>
      <c r="K40" s="731"/>
      <c r="L40" s="731"/>
      <c r="M40" s="731"/>
      <c r="N40" s="731"/>
      <c r="O40" s="731"/>
      <c r="P40" s="731">
        <f>IF(P38=0,0,ROUND(P38/Q16,4))</f>
        <v>0</v>
      </c>
      <c r="Q40" s="732"/>
    </row>
    <row r="41" spans="1:17">
      <c r="A41" s="727"/>
      <c r="B41" s="769"/>
      <c r="C41" s="728"/>
      <c r="D41" s="731"/>
      <c r="E41" s="731"/>
      <c r="F41" s="731"/>
      <c r="G41" s="731"/>
      <c r="H41" s="731"/>
      <c r="I41" s="731"/>
      <c r="J41" s="731"/>
      <c r="K41" s="731"/>
      <c r="L41" s="731"/>
      <c r="M41" s="731"/>
      <c r="N41" s="731"/>
      <c r="O41" s="731"/>
      <c r="P41" s="731"/>
      <c r="Q41" s="732"/>
    </row>
    <row r="42" spans="1:17">
      <c r="A42" s="727"/>
      <c r="B42" s="1401" t="s">
        <v>514</v>
      </c>
      <c r="C42" s="1401"/>
      <c r="D42" s="1401"/>
      <c r="E42" s="1401"/>
      <c r="F42" s="1401"/>
      <c r="G42" s="1401"/>
      <c r="H42" s="731"/>
      <c r="I42" s="731"/>
      <c r="J42" s="731"/>
      <c r="K42" s="731"/>
      <c r="L42" s="731"/>
      <c r="M42" s="731"/>
      <c r="N42" s="731"/>
      <c r="O42" s="731"/>
      <c r="P42" s="731"/>
      <c r="Q42" s="732"/>
    </row>
    <row r="43" spans="1:17">
      <c r="A43" s="727"/>
      <c r="B43" s="435" t="s">
        <v>515</v>
      </c>
      <c r="C43" s="728"/>
      <c r="D43" s="731"/>
      <c r="E43" s="731"/>
      <c r="F43" s="731"/>
      <c r="G43" s="731"/>
      <c r="H43" s="731"/>
      <c r="I43" s="731"/>
      <c r="J43" s="731"/>
      <c r="K43" s="731"/>
      <c r="L43" s="731"/>
      <c r="M43" s="731"/>
      <c r="N43" s="731"/>
      <c r="O43" s="731"/>
      <c r="P43" s="731"/>
      <c r="Q43" s="732"/>
    </row>
    <row r="44" spans="1:17" ht="16.2" thickBot="1">
      <c r="A44" s="742"/>
      <c r="B44" s="743" t="s">
        <v>854</v>
      </c>
      <c r="C44" s="743"/>
      <c r="D44" s="744"/>
      <c r="E44" s="744"/>
      <c r="F44" s="744"/>
      <c r="G44" s="744"/>
      <c r="H44" s="744"/>
      <c r="I44" s="744"/>
      <c r="J44" s="744"/>
      <c r="K44" s="744"/>
      <c r="L44" s="744"/>
      <c r="M44" s="744"/>
      <c r="N44" s="744"/>
      <c r="O44" s="744"/>
      <c r="P44" s="744"/>
      <c r="Q44" s="745"/>
    </row>
  </sheetData>
  <mergeCells count="5">
    <mergeCell ref="A3:F3"/>
    <mergeCell ref="H3:M3"/>
    <mergeCell ref="B42:G42"/>
    <mergeCell ref="E1:J1"/>
    <mergeCell ref="E2:J2"/>
  </mergeCells>
  <pageMargins left="0.7" right="0.7" top="0.75" bottom="0.75" header="0.3" footer="0.3"/>
  <pageSetup scale="41" orientation="landscape" r:id="rId1"/>
  <customProperties>
    <customPr name="_pios_id" r:id="rId2"/>
    <customPr name="EpmWorksheetKeyString_GU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pageSetUpPr fitToPage="1"/>
  </sheetPr>
  <dimension ref="A1:S166"/>
  <sheetViews>
    <sheetView view="pageBreakPreview" zoomScale="90" zoomScaleNormal="100" zoomScaleSheetLayoutView="90" workbookViewId="0">
      <selection activeCell="C23" sqref="C23"/>
    </sheetView>
  </sheetViews>
  <sheetFormatPr defaultRowHeight="15.6"/>
  <cols>
    <col min="1" max="1" width="8.7265625" style="872"/>
    <col min="2" max="2" width="23.54296875" style="505" customWidth="1"/>
    <col min="3" max="3" width="54.7265625" style="505" customWidth="1"/>
    <col min="4" max="4" width="11" style="505" customWidth="1"/>
    <col min="5" max="5" width="10.7265625" style="505" customWidth="1"/>
    <col min="6" max="6" width="11.26953125" style="505" customWidth="1"/>
    <col min="7" max="7" width="10.7265625" style="505" customWidth="1"/>
    <col min="8" max="8" width="11.7265625" style="505" customWidth="1"/>
    <col min="9" max="9" width="13.453125" style="505" bestFit="1" customWidth="1"/>
    <col min="10" max="10" width="17.26953125" style="505" customWidth="1"/>
    <col min="11" max="11" width="17" style="505" customWidth="1"/>
    <col min="12" max="12" width="23.453125" style="505" customWidth="1"/>
    <col min="13" max="13" width="13.08984375" style="505" customWidth="1"/>
    <col min="14" max="14" width="12.453125" style="505" customWidth="1"/>
    <col min="15" max="15" width="16.26953125" style="505" customWidth="1"/>
    <col min="16" max="18" width="14.7265625" style="505" customWidth="1"/>
    <col min="19" max="19" width="8.7265625" style="505"/>
  </cols>
  <sheetData>
    <row r="1" spans="1:10">
      <c r="A1" s="1093"/>
    </row>
    <row r="2" spans="1:10">
      <c r="E2" s="1090"/>
      <c r="F2" s="955" t="s">
        <v>271</v>
      </c>
      <c r="G2" s="1090"/>
    </row>
    <row r="3" spans="1:10">
      <c r="F3" s="1091" t="s">
        <v>727</v>
      </c>
    </row>
    <row r="4" spans="1:10">
      <c r="A4" s="1092"/>
      <c r="B4" s="1093"/>
      <c r="C4" s="1090"/>
      <c r="D4" s="1090"/>
      <c r="F4" s="955" t="s">
        <v>322</v>
      </c>
      <c r="H4" s="1090"/>
      <c r="I4" s="1090"/>
      <c r="J4" s="503" t="s">
        <v>894</v>
      </c>
    </row>
    <row r="5" spans="1:10">
      <c r="A5" s="1092"/>
      <c r="B5" s="1094" t="s">
        <v>716</v>
      </c>
      <c r="C5" s="1090"/>
      <c r="D5" s="1093" t="s">
        <v>6</v>
      </c>
      <c r="G5" s="1093"/>
      <c r="H5" s="1093"/>
      <c r="I5" s="1093"/>
      <c r="J5" s="1095"/>
    </row>
    <row r="6" spans="1:10">
      <c r="A6" s="1092"/>
      <c r="B6" s="958"/>
      <c r="C6" s="958"/>
      <c r="D6" s="958"/>
      <c r="E6" s="958"/>
      <c r="F6" s="958"/>
      <c r="G6" s="958"/>
      <c r="H6" s="958"/>
      <c r="I6" s="958"/>
      <c r="J6" s="958"/>
    </row>
    <row r="7" spans="1:10">
      <c r="A7" s="1092"/>
      <c r="B7" s="958" t="s">
        <v>764</v>
      </c>
      <c r="C7" s="958"/>
      <c r="D7" s="958"/>
      <c r="E7" s="958"/>
      <c r="F7" s="958"/>
      <c r="G7" s="958"/>
      <c r="H7" s="958"/>
      <c r="I7" s="958"/>
      <c r="J7" s="958"/>
    </row>
    <row r="8" spans="1:10">
      <c r="A8" s="1092"/>
      <c r="B8" s="958" t="s">
        <v>765</v>
      </c>
      <c r="C8" s="958"/>
      <c r="D8" s="958"/>
      <c r="E8" s="958"/>
      <c r="F8" s="958"/>
      <c r="G8" s="958"/>
      <c r="H8" s="958"/>
      <c r="I8" s="958"/>
      <c r="J8" s="958"/>
    </row>
    <row r="9" spans="1:10">
      <c r="A9" s="1092"/>
      <c r="B9" s="958" t="s">
        <v>766</v>
      </c>
      <c r="C9" s="958"/>
      <c r="D9" s="958"/>
      <c r="E9" s="958"/>
      <c r="F9" s="958"/>
      <c r="G9" s="958"/>
      <c r="H9" s="958"/>
      <c r="I9" s="958"/>
      <c r="J9" s="958"/>
    </row>
    <row r="10" spans="1:10">
      <c r="A10" s="1092"/>
      <c r="B10" s="958"/>
      <c r="C10" s="958"/>
      <c r="D10" s="958"/>
      <c r="E10" s="958"/>
      <c r="F10" s="958"/>
      <c r="G10" s="958"/>
      <c r="H10" s="958"/>
      <c r="I10" s="958"/>
      <c r="J10" s="958"/>
    </row>
    <row r="11" spans="1:10">
      <c r="A11" s="1092"/>
      <c r="B11" s="958"/>
      <c r="C11" s="958"/>
      <c r="D11" s="958"/>
      <c r="E11" s="958"/>
      <c r="F11" s="504" t="str">
        <f>+'1 - Revenue Credits'!A2</f>
        <v>NextEra Energy Transmission New York, Inc.</v>
      </c>
      <c r="G11" s="958"/>
      <c r="H11" s="958"/>
      <c r="I11" s="958"/>
      <c r="J11" s="958"/>
    </row>
    <row r="12" spans="1:10">
      <c r="A12" s="1096" t="s">
        <v>312</v>
      </c>
      <c r="B12" s="958"/>
      <c r="C12" s="958"/>
      <c r="D12" s="958"/>
      <c r="E12" s="958"/>
      <c r="F12" s="504"/>
      <c r="G12" s="958"/>
      <c r="H12" s="958"/>
      <c r="I12" s="958"/>
      <c r="J12" s="958"/>
    </row>
    <row r="13" spans="1:10">
      <c r="A13" s="1092"/>
      <c r="F13" s="869" t="s">
        <v>20</v>
      </c>
      <c r="J13" s="868" t="s">
        <v>545</v>
      </c>
    </row>
    <row r="14" spans="1:10">
      <c r="A14" s="1092">
        <v>1</v>
      </c>
      <c r="B14" s="505" t="s">
        <v>272</v>
      </c>
      <c r="J14" s="531">
        <f>+'Appendix A'!J117</f>
        <v>0</v>
      </c>
    </row>
    <row r="15" spans="1:10">
      <c r="A15" s="1092"/>
      <c r="J15" s="531"/>
    </row>
    <row r="16" spans="1:10">
      <c r="A16" s="870">
        <f>+A14+1</f>
        <v>2</v>
      </c>
      <c r="B16" s="508" t="s">
        <v>546</v>
      </c>
      <c r="C16" s="509"/>
      <c r="D16" s="509"/>
      <c r="E16" s="509"/>
      <c r="F16" s="509"/>
      <c r="G16" s="509"/>
      <c r="H16" s="509"/>
      <c r="I16" s="921"/>
      <c r="J16" s="531"/>
    </row>
    <row r="17" spans="1:10">
      <c r="A17" s="870"/>
      <c r="B17" s="510"/>
      <c r="C17" s="509"/>
      <c r="D17" s="509"/>
      <c r="E17" s="509"/>
      <c r="F17" s="509"/>
      <c r="G17" s="511"/>
      <c r="H17" s="509"/>
      <c r="I17" s="509"/>
      <c r="J17" s="531"/>
    </row>
    <row r="18" spans="1:10" ht="16.2" thickBot="1">
      <c r="A18" s="870"/>
      <c r="B18" s="510"/>
      <c r="C18" s="509"/>
      <c r="D18" s="512" t="s">
        <v>58</v>
      </c>
      <c r="E18" s="512" t="s">
        <v>67</v>
      </c>
      <c r="F18" s="509"/>
      <c r="G18" s="512" t="s">
        <v>66</v>
      </c>
      <c r="H18" s="509"/>
      <c r="I18" s="512" t="s">
        <v>68</v>
      </c>
      <c r="J18" s="531"/>
    </row>
    <row r="19" spans="1:10">
      <c r="A19" s="870">
        <f>+A16+1</f>
        <v>3</v>
      </c>
      <c r="B19" s="508" t="s">
        <v>280</v>
      </c>
      <c r="C19" s="515" t="s">
        <v>582</v>
      </c>
      <c r="D19" s="1203">
        <f>+'Appendix A'!F229</f>
        <v>0</v>
      </c>
      <c r="E19" s="507">
        <f>+'Appendix A'!G229</f>
        <v>0</v>
      </c>
      <c r="F19" s="507"/>
      <c r="G19" s="1156">
        <f>+'Appendix A'!I229</f>
        <v>0</v>
      </c>
      <c r="H19" s="515"/>
      <c r="I19" s="507">
        <f>E19*G19</f>
        <v>0</v>
      </c>
      <c r="J19" s="531"/>
    </row>
    <row r="20" spans="1:10">
      <c r="A20" s="870">
        <f>+A19+1</f>
        <v>4</v>
      </c>
      <c r="B20" s="508" t="s">
        <v>281</v>
      </c>
      <c r="C20" s="515" t="s">
        <v>583</v>
      </c>
      <c r="D20" s="1203">
        <f>+'Appendix A'!F230</f>
        <v>0</v>
      </c>
      <c r="E20" s="507">
        <f>+'Appendix A'!G230</f>
        <v>0</v>
      </c>
      <c r="F20" s="507"/>
      <c r="G20" s="1156">
        <f>+'Appendix A'!I230</f>
        <v>0</v>
      </c>
      <c r="H20" s="515"/>
      <c r="I20" s="507">
        <f>E20*G20</f>
        <v>0</v>
      </c>
      <c r="J20" s="531"/>
    </row>
    <row r="21" spans="1:10" ht="16.2" thickBot="1">
      <c r="A21" s="870">
        <f>+A20+1</f>
        <v>5</v>
      </c>
      <c r="B21" s="508" t="s">
        <v>321</v>
      </c>
      <c r="C21" s="515" t="s">
        <v>581</v>
      </c>
      <c r="D21" s="1203">
        <f>+'Appendix A'!F231</f>
        <v>0</v>
      </c>
      <c r="E21" s="507">
        <f>+'Appendix A'!G231</f>
        <v>0</v>
      </c>
      <c r="F21" s="507"/>
      <c r="G21" s="597">
        <f>+'Appendix A'!I231</f>
        <v>9.6500000000000002E-2</v>
      </c>
      <c r="H21" s="515"/>
      <c r="I21" s="1157">
        <f>E21*G21</f>
        <v>0</v>
      </c>
      <c r="J21" s="531"/>
    </row>
    <row r="22" spans="1:10">
      <c r="A22" s="870">
        <f>+A21+1</f>
        <v>6</v>
      </c>
      <c r="B22" s="510" t="s">
        <v>298</v>
      </c>
      <c r="C22" s="515"/>
      <c r="D22" s="1203">
        <f>SUM(D19:D21)</f>
        <v>0</v>
      </c>
      <c r="E22" s="507" t="s">
        <v>6</v>
      </c>
      <c r="F22" s="507"/>
      <c r="G22" s="509"/>
      <c r="H22" s="509"/>
      <c r="I22" s="507">
        <f>SUM(I19:I21)</f>
        <v>0</v>
      </c>
      <c r="J22" s="531"/>
    </row>
    <row r="23" spans="1:10">
      <c r="A23" s="870">
        <f t="shared" ref="A23:A34" si="0">+A22+1</f>
        <v>7</v>
      </c>
      <c r="B23" s="510" t="s">
        <v>313</v>
      </c>
      <c r="C23" s="515"/>
      <c r="D23" s="516"/>
      <c r="E23" s="509"/>
      <c r="F23" s="509"/>
      <c r="G23" s="509"/>
      <c r="H23" s="509"/>
      <c r="I23" s="507"/>
      <c r="J23" s="531">
        <f>+I22*J14</f>
        <v>0</v>
      </c>
    </row>
    <row r="24" spans="1:10">
      <c r="A24" s="870"/>
      <c r="J24" s="531"/>
    </row>
    <row r="25" spans="1:10">
      <c r="A25" s="870">
        <f>+A23+1</f>
        <v>8</v>
      </c>
      <c r="B25" s="510" t="s">
        <v>50</v>
      </c>
      <c r="C25" s="517"/>
      <c r="D25" s="509"/>
      <c r="E25" s="509"/>
      <c r="F25" s="515"/>
      <c r="G25" s="518"/>
      <c r="H25" s="509"/>
      <c r="I25" s="515"/>
      <c r="J25" s="531"/>
    </row>
    <row r="26" spans="1:10">
      <c r="A26" s="870">
        <f t="shared" si="0"/>
        <v>9</v>
      </c>
      <c r="B26" s="1097" t="s">
        <v>593</v>
      </c>
      <c r="C26" s="1098"/>
      <c r="D26" s="1099">
        <f>+'Appendix A'!E$172</f>
        <v>0</v>
      </c>
      <c r="E26" s="509"/>
      <c r="F26" s="515"/>
      <c r="G26" s="518"/>
      <c r="H26" s="509"/>
      <c r="I26" s="515"/>
      <c r="J26" s="531"/>
    </row>
    <row r="27" spans="1:10">
      <c r="A27" s="870">
        <f t="shared" si="0"/>
        <v>10</v>
      </c>
      <c r="B27" s="1100" t="s">
        <v>51</v>
      </c>
      <c r="C27" s="1098"/>
      <c r="D27" s="1099">
        <f>IF(I22=0,0,('4 - Incentives'!D26/(1-'4 - Incentives'!D26))*(1-'4 - Incentives'!I19/'4 - Incentives'!I22))</f>
        <v>0</v>
      </c>
      <c r="E27" s="509"/>
      <c r="F27" s="515"/>
      <c r="G27" s="518"/>
      <c r="H27" s="509"/>
      <c r="I27" s="515"/>
      <c r="J27" s="531"/>
    </row>
    <row r="28" spans="1:10">
      <c r="A28" s="870">
        <f t="shared" si="0"/>
        <v>11</v>
      </c>
      <c r="B28" s="1101" t="str">
        <f>"       where WCLTD=(line "&amp;A19&amp;") and R= (line "&amp;A22&amp;")"</f>
        <v xml:space="preserve">       where WCLTD=(line 3) and R= (line 6)</v>
      </c>
      <c r="C28" s="1098"/>
      <c r="D28" s="1098"/>
      <c r="E28" s="509"/>
      <c r="F28" s="515"/>
      <c r="G28" s="518"/>
      <c r="H28" s="509"/>
      <c r="I28" s="515"/>
      <c r="J28" s="531"/>
    </row>
    <row r="29" spans="1:10">
      <c r="A29" s="870">
        <f t="shared" si="0"/>
        <v>12</v>
      </c>
      <c r="B29" s="1101" t="str">
        <f>"       and FIT, SIT &amp; p are as given in footnote "&amp;'Appendix A'!$A$282&amp;" on Appendix A."</f>
        <v xml:space="preserve">       and FIT, SIT &amp; p are as given in footnote F on Appendix A.</v>
      </c>
      <c r="C29" s="1098"/>
      <c r="D29" s="1098"/>
      <c r="E29" s="509"/>
      <c r="F29" s="515"/>
      <c r="G29" s="518"/>
      <c r="H29" s="509"/>
      <c r="I29" s="515"/>
      <c r="J29" s="531"/>
    </row>
    <row r="30" spans="1:10">
      <c r="A30" s="870">
        <f t="shared" si="0"/>
        <v>13</v>
      </c>
      <c r="B30" s="1097" t="str">
        <f>"      1 / (1 - T)  = (T from line "&amp;A26&amp;")"</f>
        <v xml:space="preserve">      1 / (1 - T)  = (T from line 9)</v>
      </c>
      <c r="C30" s="1098"/>
      <c r="D30" s="1099">
        <f>IF(D26&gt;0,1/(1-D26),0)</f>
        <v>0</v>
      </c>
      <c r="E30" s="509"/>
      <c r="F30" s="515"/>
      <c r="G30" s="518"/>
      <c r="H30" s="509"/>
      <c r="I30" s="515"/>
      <c r="J30" s="531"/>
    </row>
    <row r="31" spans="1:10">
      <c r="A31" s="870">
        <f t="shared" si="0"/>
        <v>14</v>
      </c>
      <c r="B31" s="1101" t="s">
        <v>52</v>
      </c>
      <c r="C31" s="1098"/>
      <c r="D31" s="1102">
        <v>0</v>
      </c>
      <c r="E31" s="509"/>
      <c r="F31" s="515"/>
      <c r="G31" s="518"/>
      <c r="H31" s="509"/>
      <c r="I31" s="515"/>
      <c r="J31" s="531"/>
    </row>
    <row r="32" spans="1:10">
      <c r="A32" s="870">
        <f>A31+1</f>
        <v>15</v>
      </c>
      <c r="B32" s="1101" t="s">
        <v>978</v>
      </c>
      <c r="C32" s="1098"/>
      <c r="D32" s="531">
        <f>'Appendix A'!E178</f>
        <v>0</v>
      </c>
      <c r="E32" s="509"/>
      <c r="F32" s="524"/>
      <c r="G32" s="507"/>
      <c r="H32" s="509"/>
      <c r="I32" s="515"/>
      <c r="J32" s="519"/>
    </row>
    <row r="33" spans="1:11">
      <c r="A33" s="870">
        <f t="shared" si="0"/>
        <v>16</v>
      </c>
      <c r="B33" s="1097" t="str">
        <f>"Income Tax Calculation (line "&amp;A27&amp;" * line "&amp;A23&amp;")"</f>
        <v>Income Tax Calculation (line 10 * line 7)</v>
      </c>
      <c r="C33" s="1103"/>
      <c r="D33" s="1201">
        <f>+D27*J23</f>
        <v>0</v>
      </c>
      <c r="E33" s="509"/>
      <c r="F33" s="521"/>
      <c r="G33" s="522"/>
      <c r="H33" s="521"/>
      <c r="J33" s="531"/>
    </row>
    <row r="34" spans="1:11">
      <c r="A34" s="870">
        <f t="shared" si="0"/>
        <v>17</v>
      </c>
      <c r="B34" s="1253" t="str">
        <f>"ITC adjustment (line "&amp;A30&amp;" * line "&amp;A31&amp;")"</f>
        <v>ITC adjustment (line 13 * line 14)</v>
      </c>
      <c r="C34" s="1254"/>
      <c r="D34" s="1259">
        <f>+D30*D31</f>
        <v>0</v>
      </c>
      <c r="E34" s="527"/>
      <c r="F34" s="1255" t="s">
        <v>35</v>
      </c>
      <c r="G34" s="523">
        <f>+'Appendix A'!H97</f>
        <v>0</v>
      </c>
      <c r="H34" s="527"/>
      <c r="I34" s="1256"/>
      <c r="J34" s="519">
        <f>G34*D34</f>
        <v>0</v>
      </c>
    </row>
    <row r="35" spans="1:11">
      <c r="A35" s="870">
        <f>A34+1</f>
        <v>18</v>
      </c>
      <c r="B35" s="1257" t="s">
        <v>53</v>
      </c>
      <c r="C35" s="1258" t="str">
        <f>"(Sum lines "&amp;A32&amp;" to "&amp;A34&amp;")"</f>
        <v>(Sum lines 15 to 17)</v>
      </c>
      <c r="D35" s="1105">
        <f>SUM(D32:D34)</f>
        <v>0</v>
      </c>
      <c r="E35" s="521"/>
      <c r="J35" s="1105">
        <f>SUM(J33:J34)</f>
        <v>0</v>
      </c>
    </row>
    <row r="36" spans="1:11">
      <c r="A36" s="870"/>
      <c r="B36" s="513"/>
      <c r="C36" s="520"/>
      <c r="D36" s="523"/>
      <c r="E36" s="521"/>
      <c r="F36" s="524"/>
      <c r="G36" s="507"/>
      <c r="H36" s="521"/>
      <c r="I36" s="523"/>
      <c r="J36" s="531"/>
    </row>
    <row r="37" spans="1:11">
      <c r="A37" s="870"/>
      <c r="J37" s="531"/>
    </row>
    <row r="38" spans="1:11">
      <c r="A38" s="870">
        <f>+A35+1</f>
        <v>19</v>
      </c>
      <c r="B38" s="513" t="s">
        <v>314</v>
      </c>
      <c r="E38" s="505" t="str">
        <f>"Sum lines "&amp;A23&amp;" and "&amp;A35&amp;""</f>
        <v>Sum lines 7 and 18</v>
      </c>
      <c r="J38" s="531">
        <f>+J35+J23</f>
        <v>0</v>
      </c>
      <c r="K38" s="506"/>
    </row>
    <row r="39" spans="1:11">
      <c r="A39" s="871">
        <f>+A38+1</f>
        <v>20</v>
      </c>
      <c r="B39" s="505" t="s">
        <v>272</v>
      </c>
      <c r="E39" s="505" t="str">
        <f>"Line "&amp;A14&amp;""</f>
        <v>Line 1</v>
      </c>
      <c r="J39" s="519">
        <f>+J14</f>
        <v>0</v>
      </c>
    </row>
    <row r="40" spans="1:11">
      <c r="A40" s="871">
        <f>+A39+1</f>
        <v>21</v>
      </c>
      <c r="B40" s="505" t="s">
        <v>311</v>
      </c>
      <c r="E40" s="505" t="str">
        <f>"Line "&amp;A38&amp;" / line "&amp;A39&amp;""</f>
        <v>Line 19 / line 20</v>
      </c>
      <c r="J40" s="587">
        <f>IF(J39=0,0,J38/J39)</f>
        <v>0</v>
      </c>
    </row>
    <row r="41" spans="1:11">
      <c r="A41" s="871"/>
      <c r="B41" s="513"/>
      <c r="J41" s="531"/>
    </row>
    <row r="43" spans="1:11">
      <c r="A43" s="876" t="s">
        <v>573</v>
      </c>
      <c r="B43" s="579"/>
      <c r="C43" s="579"/>
      <c r="J43" s="1090" t="str">
        <f>+F4</f>
        <v>Attachment 4</v>
      </c>
    </row>
    <row r="44" spans="1:11">
      <c r="A44" s="873"/>
      <c r="B44" s="579"/>
      <c r="C44" s="579"/>
      <c r="J44" s="1090"/>
    </row>
    <row r="45" spans="1:11">
      <c r="A45" s="871"/>
      <c r="B45" s="513"/>
      <c r="C45" s="579"/>
      <c r="J45" s="868" t="s">
        <v>545</v>
      </c>
    </row>
    <row r="46" spans="1:11">
      <c r="A46" s="1105">
        <f>+A40+1</f>
        <v>22</v>
      </c>
      <c r="B46" s="579" t="s">
        <v>272</v>
      </c>
      <c r="C46" s="579"/>
      <c r="J46" s="507">
        <f>+J14</f>
        <v>0</v>
      </c>
    </row>
    <row r="47" spans="1:11">
      <c r="A47" s="1105"/>
      <c r="B47" s="579"/>
      <c r="C47" s="579"/>
      <c r="J47" s="506"/>
    </row>
    <row r="48" spans="1:11">
      <c r="A48" s="871">
        <f>+A46+1</f>
        <v>23</v>
      </c>
      <c r="B48" s="580" t="s">
        <v>574</v>
      </c>
      <c r="C48" s="517"/>
      <c r="D48" s="509"/>
      <c r="E48" s="509"/>
      <c r="F48" s="509"/>
      <c r="G48" s="509"/>
      <c r="H48" s="509"/>
      <c r="I48" s="921"/>
      <c r="J48" s="506"/>
    </row>
    <row r="49" spans="1:11">
      <c r="A49" s="871"/>
      <c r="B49" s="581"/>
      <c r="C49" s="517"/>
      <c r="D49" s="509"/>
      <c r="E49" s="509"/>
      <c r="F49" s="509"/>
      <c r="G49" s="511"/>
      <c r="H49" s="509"/>
      <c r="I49" s="509"/>
      <c r="J49" s="506"/>
    </row>
    <row r="50" spans="1:11" ht="16.2" thickBot="1">
      <c r="A50" s="871"/>
      <c r="B50" s="581"/>
      <c r="C50" s="517"/>
      <c r="D50" s="512" t="s">
        <v>58</v>
      </c>
      <c r="E50" s="512" t="s">
        <v>67</v>
      </c>
      <c r="F50" s="509"/>
      <c r="G50" s="512" t="s">
        <v>66</v>
      </c>
      <c r="H50" s="509"/>
      <c r="I50" s="512" t="s">
        <v>68</v>
      </c>
      <c r="J50" s="506"/>
    </row>
    <row r="51" spans="1:11">
      <c r="A51" s="871">
        <f>+A48+1</f>
        <v>24</v>
      </c>
      <c r="B51" s="580" t="s">
        <v>280</v>
      </c>
      <c r="C51" s="513" t="s">
        <v>584</v>
      </c>
      <c r="D51" s="1203">
        <f t="shared" ref="D51:E53" si="1">+D19</f>
        <v>0</v>
      </c>
      <c r="E51" s="507">
        <f t="shared" si="1"/>
        <v>0</v>
      </c>
      <c r="F51" s="507"/>
      <c r="G51" s="1156">
        <f>G19</f>
        <v>0</v>
      </c>
      <c r="H51" s="507"/>
      <c r="I51" s="841">
        <f>E51*G51</f>
        <v>0</v>
      </c>
      <c r="J51" s="506"/>
    </row>
    <row r="52" spans="1:11">
      <c r="A52" s="871">
        <f>+A51+1</f>
        <v>25</v>
      </c>
      <c r="B52" s="580" t="s">
        <v>281</v>
      </c>
      <c r="C52" s="513" t="s">
        <v>585</v>
      </c>
      <c r="D52" s="1203">
        <f t="shared" si="1"/>
        <v>0</v>
      </c>
      <c r="E52" s="507">
        <f t="shared" si="1"/>
        <v>0</v>
      </c>
      <c r="F52" s="507"/>
      <c r="G52" s="507">
        <f>+G20</f>
        <v>0</v>
      </c>
      <c r="H52" s="507"/>
      <c r="I52" s="841">
        <f>E52*G52</f>
        <v>0</v>
      </c>
      <c r="J52" s="506"/>
    </row>
    <row r="53" spans="1:11" ht="16.2" thickBot="1">
      <c r="A53" s="871">
        <f>+A52+1</f>
        <v>26</v>
      </c>
      <c r="B53" s="580" t="s">
        <v>586</v>
      </c>
      <c r="C53" s="513" t="s">
        <v>587</v>
      </c>
      <c r="D53" s="1204">
        <f t="shared" si="1"/>
        <v>0</v>
      </c>
      <c r="E53" s="507">
        <f t="shared" si="1"/>
        <v>0</v>
      </c>
      <c r="F53" s="507"/>
      <c r="G53" s="597">
        <f>G21+0.01</f>
        <v>0.1065</v>
      </c>
      <c r="H53" s="507"/>
      <c r="I53" s="842">
        <f>E53*G53</f>
        <v>0</v>
      </c>
      <c r="J53" s="506"/>
      <c r="K53" s="612"/>
    </row>
    <row r="54" spans="1:11">
      <c r="A54" s="871">
        <f>+A53+1</f>
        <v>27</v>
      </c>
      <c r="B54" s="581" t="s">
        <v>524</v>
      </c>
      <c r="C54" s="513"/>
      <c r="D54" s="1203">
        <f>SUM(D51:D53)</f>
        <v>0</v>
      </c>
      <c r="E54" s="507" t="s">
        <v>6</v>
      </c>
      <c r="F54" s="507"/>
      <c r="G54" s="507"/>
      <c r="H54" s="507"/>
      <c r="I54" s="841">
        <f>SUM(I51:I53)</f>
        <v>0</v>
      </c>
      <c r="J54" s="506"/>
    </row>
    <row r="55" spans="1:11">
      <c r="A55" s="871">
        <f t="shared" ref="A55:A66" si="2">+A54+1</f>
        <v>28</v>
      </c>
      <c r="B55" s="581" t="s">
        <v>895</v>
      </c>
      <c r="C55" s="513"/>
      <c r="D55" s="516"/>
      <c r="E55" s="509"/>
      <c r="F55" s="509"/>
      <c r="G55" s="509"/>
      <c r="H55" s="509"/>
      <c r="I55" s="514"/>
      <c r="J55" s="507">
        <f>+I54*J46</f>
        <v>0</v>
      </c>
    </row>
    <row r="56" spans="1:11">
      <c r="A56" s="871"/>
      <c r="B56" s="579"/>
      <c r="C56" s="579"/>
      <c r="J56" s="506"/>
    </row>
    <row r="57" spans="1:11">
      <c r="A57" s="871">
        <f>+A55+1</f>
        <v>29</v>
      </c>
      <c r="B57" s="581" t="s">
        <v>50</v>
      </c>
      <c r="C57" s="517"/>
      <c r="D57" s="509"/>
      <c r="E57" s="509"/>
      <c r="F57" s="515"/>
      <c r="G57" s="518"/>
      <c r="H57" s="509"/>
      <c r="I57" s="515"/>
      <c r="J57" s="506"/>
    </row>
    <row r="58" spans="1:11">
      <c r="A58" s="871">
        <f t="shared" si="2"/>
        <v>30</v>
      </c>
      <c r="B58" s="1097" t="s">
        <v>593</v>
      </c>
      <c r="C58" s="1106"/>
      <c r="D58" s="1099">
        <f>+'Appendix A'!E$172</f>
        <v>0</v>
      </c>
      <c r="E58" s="509"/>
      <c r="F58" s="515"/>
      <c r="G58" s="518"/>
      <c r="H58" s="509"/>
      <c r="I58" s="515"/>
      <c r="J58" s="506"/>
    </row>
    <row r="59" spans="1:11">
      <c r="A59" s="871">
        <f t="shared" si="2"/>
        <v>31</v>
      </c>
      <c r="B59" s="1107" t="s">
        <v>51</v>
      </c>
      <c r="C59" s="1106"/>
      <c r="D59" s="1099">
        <f>IF('4 - Incentives'!D58=0,0,('4 - Incentives'!D58/(1-'4 - Incentives'!D58))*(1-'4 - Incentives'!I51/'4 - Incentives'!I54))</f>
        <v>0</v>
      </c>
      <c r="E59" s="509"/>
      <c r="F59" s="515"/>
      <c r="G59" s="518"/>
      <c r="H59" s="509"/>
      <c r="I59" s="515"/>
      <c r="J59" s="506"/>
    </row>
    <row r="60" spans="1:11">
      <c r="A60" s="871">
        <f t="shared" si="2"/>
        <v>32</v>
      </c>
      <c r="B60" s="1108" t="str">
        <f>"       where WCLTD=(line "&amp;A51&amp;") and R= (line "&amp;A54&amp;")"</f>
        <v xml:space="preserve">       where WCLTD=(line 24) and R= (line 27)</v>
      </c>
      <c r="C60" s="1106"/>
      <c r="E60" s="509"/>
      <c r="F60" s="515"/>
      <c r="G60" s="518"/>
      <c r="H60" s="509"/>
      <c r="I60" s="515"/>
      <c r="J60" s="506"/>
    </row>
    <row r="61" spans="1:11">
      <c r="A61" s="871">
        <f t="shared" si="2"/>
        <v>33</v>
      </c>
      <c r="B61" s="1101" t="str">
        <f>"       and FIT, SIT &amp; p are as given in footnote "&amp;'Appendix A'!$A$282&amp;" on Appendix A."</f>
        <v xml:space="preserve">       and FIT, SIT &amp; p are as given in footnote F on Appendix A.</v>
      </c>
      <c r="C61" s="1106"/>
      <c r="D61" s="1098"/>
      <c r="E61" s="509"/>
      <c r="F61" s="515"/>
      <c r="G61" s="518"/>
      <c r="H61" s="509"/>
      <c r="I61" s="515"/>
      <c r="J61" s="506"/>
    </row>
    <row r="62" spans="1:11">
      <c r="A62" s="871">
        <f t="shared" si="2"/>
        <v>34</v>
      </c>
      <c r="B62" s="1109" t="str">
        <f>"      1 / (1 - T)  = (T from line "&amp;A58&amp;")"</f>
        <v xml:space="preserve">      1 / (1 - T)  = (T from line 30)</v>
      </c>
      <c r="C62" s="1106"/>
      <c r="D62" s="1099">
        <f>IF(D58&gt;0,1/(1-D58),0)</f>
        <v>0</v>
      </c>
      <c r="E62" s="509"/>
      <c r="F62" s="515"/>
      <c r="G62" s="518"/>
      <c r="H62" s="509"/>
      <c r="I62" s="515"/>
      <c r="J62" s="506"/>
    </row>
    <row r="63" spans="1:11">
      <c r="A63" s="871">
        <f t="shared" si="2"/>
        <v>35</v>
      </c>
      <c r="B63" s="1101" t="str">
        <f>"Amortized Investment Tax Credit (line "&amp;A31&amp;")"</f>
        <v>Amortized Investment Tax Credit (line 14)</v>
      </c>
      <c r="C63" s="1106"/>
      <c r="D63" s="1110">
        <f>D31</f>
        <v>0</v>
      </c>
      <c r="E63" s="509"/>
      <c r="F63" s="515"/>
      <c r="G63" s="518"/>
      <c r="H63" s="509"/>
      <c r="I63" s="515"/>
      <c r="J63" s="506"/>
    </row>
    <row r="64" spans="1:11">
      <c r="A64" s="871">
        <f>A63+1</f>
        <v>36</v>
      </c>
      <c r="B64" s="1101" t="s">
        <v>979</v>
      </c>
      <c r="C64" s="1106"/>
      <c r="D64" s="531">
        <f>D32</f>
        <v>0</v>
      </c>
      <c r="E64" s="509"/>
      <c r="F64" s="524"/>
      <c r="G64" s="519"/>
      <c r="H64" s="509"/>
      <c r="I64" s="515"/>
      <c r="J64" s="519"/>
    </row>
    <row r="65" spans="1:10">
      <c r="A65" s="871">
        <f t="shared" si="2"/>
        <v>37</v>
      </c>
      <c r="B65" s="1097" t="str">
        <f>"Income Tax Calculation (line "&amp;A59&amp;" * line "&amp;A55&amp;")"</f>
        <v>Income Tax Calculation (line 31 * line 28)</v>
      </c>
      <c r="C65" s="1103"/>
      <c r="D65" s="531">
        <f>+D59*J55</f>
        <v>0</v>
      </c>
      <c r="E65" s="509"/>
      <c r="F65" s="521"/>
      <c r="G65" s="522"/>
      <c r="H65" s="521"/>
      <c r="J65" s="531"/>
    </row>
    <row r="66" spans="1:10">
      <c r="A66" s="871">
        <f t="shared" si="2"/>
        <v>38</v>
      </c>
      <c r="B66" s="1260" t="str">
        <f>"ITC adjustment (line "&amp;A62&amp;" * line "&amp;A63&amp;")"</f>
        <v>ITC adjustment (line 34 * line 35)</v>
      </c>
      <c r="C66" s="1261"/>
      <c r="D66" s="1262">
        <f>+D62*D63</f>
        <v>0</v>
      </c>
      <c r="E66" s="527"/>
      <c r="F66" s="1255" t="s">
        <v>35</v>
      </c>
      <c r="G66" s="523">
        <f>+'Appendix A'!H97</f>
        <v>0</v>
      </c>
      <c r="H66" s="527"/>
      <c r="I66" s="1256"/>
      <c r="J66" s="519">
        <f>G66*D66</f>
        <v>0</v>
      </c>
    </row>
    <row r="67" spans="1:10">
      <c r="A67" s="871">
        <f>+A66+1</f>
        <v>39</v>
      </c>
      <c r="B67" s="1104" t="s">
        <v>53</v>
      </c>
      <c r="C67" s="1100" t="str">
        <f>"(Sum lines "&amp;A64&amp;" to "&amp;A66&amp;")"</f>
        <v>(Sum lines 36 to 38)</v>
      </c>
      <c r="D67" s="1105">
        <f>SUM(D64:D66)</f>
        <v>0</v>
      </c>
      <c r="E67" s="521"/>
      <c r="J67" s="1105">
        <f>SUM(J63:J66)</f>
        <v>0</v>
      </c>
    </row>
    <row r="68" spans="1:10">
      <c r="A68" s="1111"/>
      <c r="B68" s="528"/>
      <c r="C68" s="526"/>
      <c r="D68" s="529"/>
      <c r="E68" s="527"/>
      <c r="F68" s="527"/>
      <c r="G68" s="530"/>
      <c r="H68" s="527"/>
      <c r="I68" s="529"/>
      <c r="J68" s="523"/>
    </row>
    <row r="69" spans="1:10">
      <c r="A69" s="871"/>
      <c r="B69" s="579"/>
      <c r="C69" s="579"/>
      <c r="J69" s="506"/>
    </row>
    <row r="70" spans="1:10">
      <c r="A70" s="871">
        <f>+A67+1</f>
        <v>40</v>
      </c>
      <c r="B70" s="513" t="s">
        <v>525</v>
      </c>
      <c r="C70" s="579"/>
      <c r="E70" s="505" t="str">
        <f>"Sum lines "&amp;A55&amp;" and "&amp;A67&amp;""</f>
        <v>Sum lines 28 and 39</v>
      </c>
      <c r="J70" s="531">
        <f>+J67+J55</f>
        <v>0</v>
      </c>
    </row>
    <row r="71" spans="1:10">
      <c r="A71" s="871">
        <f>+A70+1</f>
        <v>41</v>
      </c>
      <c r="B71" s="505" t="s">
        <v>272</v>
      </c>
      <c r="E71" s="505" t="str">
        <f>"Line "&amp;A46&amp;""</f>
        <v>Line 22</v>
      </c>
      <c r="J71" s="519">
        <f>+J46</f>
        <v>0</v>
      </c>
    </row>
    <row r="72" spans="1:10">
      <c r="A72" s="871">
        <f>+A71+1</f>
        <v>42</v>
      </c>
      <c r="B72" s="505" t="s">
        <v>526</v>
      </c>
      <c r="E72" s="505" t="str">
        <f>"Line "&amp;A70&amp;" / line "&amp;A71&amp;""</f>
        <v>Line 40 / line 41</v>
      </c>
      <c r="J72" s="587">
        <f>IF(J71=0,0,J70/J71)</f>
        <v>0</v>
      </c>
    </row>
    <row r="73" spans="1:10">
      <c r="A73" s="871">
        <f>+A72+1</f>
        <v>43</v>
      </c>
      <c r="B73" s="579" t="s">
        <v>527</v>
      </c>
      <c r="C73" s="579"/>
      <c r="E73" s="505" t="str">
        <f>"Line "&amp;A72&amp;" - Line "&amp;A40&amp;""</f>
        <v>Line 42 - Line 21</v>
      </c>
      <c r="J73" s="587">
        <f>+J72-J40</f>
        <v>0</v>
      </c>
    </row>
    <row r="74" spans="1:10">
      <c r="A74" s="1111"/>
      <c r="B74" s="579"/>
      <c r="C74" s="579"/>
    </row>
    <row r="75" spans="1:10">
      <c r="A75" s="1111"/>
      <c r="B75" s="579"/>
      <c r="C75" s="579"/>
    </row>
    <row r="76" spans="1:10">
      <c r="A76" s="876" t="s">
        <v>529</v>
      </c>
      <c r="B76" s="579"/>
      <c r="C76" s="579"/>
      <c r="J76" s="1112"/>
    </row>
    <row r="77" spans="1:10">
      <c r="A77" s="873"/>
      <c r="B77" s="579"/>
      <c r="C77" s="579"/>
      <c r="J77" s="1113" t="s">
        <v>547</v>
      </c>
    </row>
    <row r="78" spans="1:10">
      <c r="A78" s="871"/>
      <c r="B78" s="513"/>
      <c r="C78" s="579"/>
    </row>
    <row r="79" spans="1:10">
      <c r="A79" s="1105">
        <f>+A73+1</f>
        <v>44</v>
      </c>
      <c r="B79" s="579" t="s">
        <v>272</v>
      </c>
      <c r="C79" s="579"/>
      <c r="J79" s="531">
        <f>+J46</f>
        <v>0</v>
      </c>
    </row>
    <row r="80" spans="1:10">
      <c r="A80" s="1105"/>
      <c r="B80" s="579"/>
      <c r="C80" s="579"/>
      <c r="J80" s="506"/>
    </row>
    <row r="81" spans="1:10">
      <c r="A81" s="871">
        <f>+A79+1</f>
        <v>45</v>
      </c>
      <c r="B81" s="580" t="s">
        <v>273</v>
      </c>
      <c r="C81" s="517"/>
      <c r="D81" s="509"/>
      <c r="E81" s="509"/>
      <c r="F81" s="509"/>
      <c r="G81" s="509"/>
      <c r="H81" s="509"/>
      <c r="I81" s="921"/>
      <c r="J81" s="506"/>
    </row>
    <row r="82" spans="1:10">
      <c r="A82" s="871"/>
      <c r="B82" s="581"/>
      <c r="C82" s="517"/>
      <c r="D82" s="509"/>
      <c r="E82" s="509"/>
      <c r="F82" s="509"/>
      <c r="G82" s="511"/>
      <c r="H82" s="509"/>
      <c r="I82" s="509"/>
      <c r="J82" s="506"/>
    </row>
    <row r="83" spans="1:10" ht="16.2" thickBot="1">
      <c r="A83" s="871"/>
      <c r="B83" s="581"/>
      <c r="C83" s="517"/>
      <c r="D83" s="1205"/>
      <c r="E83" s="512" t="s">
        <v>67</v>
      </c>
      <c r="F83" s="509"/>
      <c r="G83" s="512" t="s">
        <v>66</v>
      </c>
      <c r="H83" s="509"/>
      <c r="I83" s="512" t="s">
        <v>68</v>
      </c>
      <c r="J83" s="506"/>
    </row>
    <row r="84" spans="1:10">
      <c r="A84" s="871">
        <f>+A81+1</f>
        <v>46</v>
      </c>
      <c r="B84" s="580" t="s">
        <v>280</v>
      </c>
      <c r="C84" s="513" t="s">
        <v>589</v>
      </c>
      <c r="D84" s="1206"/>
      <c r="E84" s="1158">
        <f>1-E85-E86</f>
        <v>0.99</v>
      </c>
      <c r="F84" s="507"/>
      <c r="G84" s="839">
        <f>+G19</f>
        <v>0</v>
      </c>
      <c r="H84" s="840"/>
      <c r="I84" s="840">
        <f>E84*G84</f>
        <v>0</v>
      </c>
      <c r="J84" s="506"/>
    </row>
    <row r="85" spans="1:10">
      <c r="A85" s="871">
        <f>+A84+1</f>
        <v>47</v>
      </c>
      <c r="B85" s="580" t="s">
        <v>281</v>
      </c>
      <c r="C85" s="513" t="s">
        <v>585</v>
      </c>
      <c r="D85" s="1206"/>
      <c r="E85" s="1158">
        <f>+E20</f>
        <v>0</v>
      </c>
      <c r="F85" s="507"/>
      <c r="G85" s="839">
        <f>+G20</f>
        <v>0</v>
      </c>
      <c r="H85" s="840"/>
      <c r="I85" s="840">
        <f>E85*G85</f>
        <v>0</v>
      </c>
      <c r="J85" s="506"/>
    </row>
    <row r="86" spans="1:10" ht="16.2" thickBot="1">
      <c r="A86" s="871">
        <f>+A85+1</f>
        <v>48</v>
      </c>
      <c r="B86" s="580" t="s">
        <v>528</v>
      </c>
      <c r="C86" s="513" t="s">
        <v>588</v>
      </c>
      <c r="D86" s="1207"/>
      <c r="E86" s="1159">
        <f>+E21+0.01</f>
        <v>0.01</v>
      </c>
      <c r="F86" s="507"/>
      <c r="G86" s="839">
        <f>+G21</f>
        <v>9.6500000000000002E-2</v>
      </c>
      <c r="H86" s="840"/>
      <c r="I86" s="1188">
        <f>E86*G86</f>
        <v>9.6500000000000004E-4</v>
      </c>
      <c r="J86" s="506"/>
    </row>
    <row r="87" spans="1:10">
      <c r="A87" s="871">
        <f>+A86+1</f>
        <v>49</v>
      </c>
      <c r="B87" s="581" t="s">
        <v>896</v>
      </c>
      <c r="C87" s="513"/>
      <c r="D87" s="1206"/>
      <c r="E87" s="507" t="s">
        <v>6</v>
      </c>
      <c r="F87" s="507"/>
      <c r="G87" s="840"/>
      <c r="H87" s="840"/>
      <c r="I87" s="840">
        <f>SUM(I84:I86)</f>
        <v>9.6500000000000004E-4</v>
      </c>
      <c r="J87" s="506"/>
    </row>
    <row r="88" spans="1:10">
      <c r="A88" s="871">
        <f t="shared" ref="A88:A100" si="3">+A87+1</f>
        <v>50</v>
      </c>
      <c r="B88" s="581" t="str">
        <f>"Line "&amp;A87&amp;" x line "&amp;A79&amp;""</f>
        <v>Line 49 x line 44</v>
      </c>
      <c r="C88" s="513"/>
      <c r="D88" s="516"/>
      <c r="E88" s="509"/>
      <c r="F88" s="509"/>
      <c r="G88" s="840"/>
      <c r="H88" s="840"/>
      <c r="I88" s="507"/>
      <c r="J88" s="531">
        <f>+I87*J79</f>
        <v>0</v>
      </c>
    </row>
    <row r="89" spans="1:10">
      <c r="A89" s="871"/>
      <c r="B89" s="579"/>
      <c r="C89" s="579"/>
      <c r="J89" s="506"/>
    </row>
    <row r="90" spans="1:10">
      <c r="A90" s="871">
        <f>+A88+1</f>
        <v>51</v>
      </c>
      <c r="B90" s="581" t="s">
        <v>50</v>
      </c>
      <c r="C90" s="517"/>
      <c r="D90" s="509"/>
      <c r="E90" s="509"/>
      <c r="F90" s="515"/>
      <c r="G90" s="518"/>
      <c r="H90" s="509"/>
      <c r="I90" s="515"/>
      <c r="J90" s="506"/>
    </row>
    <row r="91" spans="1:10">
      <c r="A91" s="871">
        <f t="shared" si="3"/>
        <v>52</v>
      </c>
      <c r="B91" s="1097" t="s">
        <v>593</v>
      </c>
      <c r="C91" s="1106"/>
      <c r="D91" s="1099">
        <f>+'Appendix A'!E$172</f>
        <v>0</v>
      </c>
      <c r="E91" s="509"/>
      <c r="F91" s="515"/>
      <c r="G91" s="518"/>
      <c r="H91" s="509"/>
      <c r="I91" s="515"/>
      <c r="J91" s="506"/>
    </row>
    <row r="92" spans="1:10">
      <c r="A92" s="871">
        <f t="shared" si="3"/>
        <v>53</v>
      </c>
      <c r="B92" s="1107" t="s">
        <v>51</v>
      </c>
      <c r="C92" s="1106"/>
      <c r="D92" s="1099">
        <f>IF('4 - Incentives'!D91&gt;0,('4 - Incentives'!D91/(1-'4 - Incentives'!D91))*(1-'4 - Incentives'!I84/'4 - Incentives'!I87),0)</f>
        <v>0</v>
      </c>
      <c r="E92" s="509"/>
      <c r="F92" s="515"/>
      <c r="G92" s="518"/>
      <c r="H92" s="509"/>
      <c r="I92" s="515"/>
      <c r="J92" s="506"/>
    </row>
    <row r="93" spans="1:10">
      <c r="A93" s="871">
        <f t="shared" si="3"/>
        <v>54</v>
      </c>
      <c r="B93" s="1108" t="str">
        <f>"       where WCLTD=(line "&amp;A84&amp;") and R= (line "&amp;A87&amp;")"</f>
        <v xml:space="preserve">       where WCLTD=(line 46) and R= (line 49)</v>
      </c>
      <c r="C93" s="1106"/>
      <c r="E93" s="509"/>
      <c r="F93" s="515"/>
      <c r="G93" s="518"/>
      <c r="H93" s="509"/>
      <c r="I93" s="515"/>
      <c r="J93" s="506"/>
    </row>
    <row r="94" spans="1:10">
      <c r="A94" s="871">
        <f t="shared" si="3"/>
        <v>55</v>
      </c>
      <c r="B94" s="1101" t="str">
        <f>"       and FIT, SIT &amp; p are as given in footnote "&amp;'Appendix A'!$A$282&amp;" on Appendix A."</f>
        <v xml:space="preserve">       and FIT, SIT &amp; p are as given in footnote F on Appendix A.</v>
      </c>
      <c r="C94" s="1106"/>
      <c r="D94" s="1098"/>
      <c r="E94" s="509"/>
      <c r="F94" s="515"/>
      <c r="G94" s="518"/>
      <c r="H94" s="509"/>
      <c r="I94" s="515"/>
      <c r="J94" s="506"/>
    </row>
    <row r="95" spans="1:10">
      <c r="A95" s="871">
        <f t="shared" si="3"/>
        <v>56</v>
      </c>
      <c r="B95" s="1109" t="str">
        <f>"      1 / (1 - T)  = (T from line "&amp;A91&amp;")"</f>
        <v xml:space="preserve">      1 / (1 - T)  = (T from line 52)</v>
      </c>
      <c r="C95" s="1106"/>
      <c r="D95" s="1099">
        <f>IF(D91&gt;0,1/(1-D91),0)</f>
        <v>0</v>
      </c>
      <c r="E95" s="509"/>
      <c r="F95" s="515"/>
      <c r="G95" s="518"/>
      <c r="H95" s="509"/>
      <c r="I95" s="515"/>
      <c r="J95" s="506"/>
    </row>
    <row r="96" spans="1:10">
      <c r="A96" s="871">
        <f t="shared" si="3"/>
        <v>57</v>
      </c>
      <c r="B96" s="1101" t="str">
        <f>"Amortized Investment Tax Credit (line "&amp;A31&amp;")"</f>
        <v>Amortized Investment Tax Credit (line 14)</v>
      </c>
      <c r="C96" s="1106"/>
      <c r="D96" s="1110">
        <f>D31</f>
        <v>0</v>
      </c>
      <c r="E96" s="509"/>
      <c r="F96" s="515"/>
      <c r="G96" s="518"/>
      <c r="H96" s="509"/>
      <c r="I96" s="515"/>
      <c r="J96" s="506"/>
    </row>
    <row r="97" spans="1:13">
      <c r="A97" s="871">
        <f t="shared" si="3"/>
        <v>58</v>
      </c>
      <c r="B97" s="1101" t="s">
        <v>979</v>
      </c>
      <c r="C97" s="1106"/>
      <c r="D97" s="531">
        <f>D32</f>
        <v>0</v>
      </c>
      <c r="E97" s="509"/>
      <c r="F97" s="524"/>
      <c r="G97" s="519"/>
      <c r="H97" s="509"/>
      <c r="I97" s="515"/>
      <c r="J97" s="1201"/>
    </row>
    <row r="98" spans="1:13">
      <c r="A98" s="871">
        <f t="shared" si="3"/>
        <v>59</v>
      </c>
      <c r="B98" s="1097" t="str">
        <f>"Income Tax Calculation (line "&amp;A92&amp;" * line "&amp;A88&amp;")"</f>
        <v>Income Tax Calculation (line 53 * line 50)</v>
      </c>
      <c r="C98" s="1103"/>
      <c r="D98" s="531">
        <f>+D92*J88</f>
        <v>0</v>
      </c>
      <c r="E98" s="509"/>
      <c r="F98" s="521"/>
      <c r="G98" s="522"/>
      <c r="H98" s="521"/>
      <c r="J98" s="531"/>
    </row>
    <row r="99" spans="1:13">
      <c r="A99" s="871">
        <f t="shared" si="3"/>
        <v>60</v>
      </c>
      <c r="B99" s="1260" t="str">
        <f>"ITC adjustment (line "&amp;A95&amp;" * line "&amp;A96&amp;")"</f>
        <v>ITC adjustment (line 56 * line 57)</v>
      </c>
      <c r="C99" s="1261"/>
      <c r="D99" s="1262">
        <f>+D95*D96</f>
        <v>0</v>
      </c>
      <c r="E99" s="527"/>
      <c r="F99" s="1255" t="s">
        <v>35</v>
      </c>
      <c r="G99" s="523">
        <f>+'Appendix A'!H97</f>
        <v>0</v>
      </c>
      <c r="H99" s="527"/>
      <c r="I99" s="1256"/>
      <c r="J99" s="519">
        <f>G99*D99</f>
        <v>0</v>
      </c>
    </row>
    <row r="100" spans="1:13">
      <c r="A100" s="871">
        <f t="shared" si="3"/>
        <v>61</v>
      </c>
      <c r="B100" s="1104" t="s">
        <v>53</v>
      </c>
      <c r="C100" s="1100" t="str">
        <f>"(Sum lines "&amp;A97&amp;" to "&amp;A99&amp;")"</f>
        <v>(Sum lines 58 to 60)</v>
      </c>
      <c r="D100" s="1105">
        <f>SUM(D97:D99)</f>
        <v>0</v>
      </c>
      <c r="E100" s="521"/>
      <c r="J100" s="1105">
        <f>SUM(J99:J99)</f>
        <v>0</v>
      </c>
    </row>
    <row r="101" spans="1:13">
      <c r="A101" s="1111"/>
      <c r="B101" s="528"/>
      <c r="C101" s="526"/>
      <c r="D101" s="529"/>
      <c r="E101" s="527"/>
      <c r="F101" s="527"/>
      <c r="G101" s="530"/>
      <c r="H101" s="527"/>
      <c r="I101" s="529"/>
      <c r="J101" s="523"/>
    </row>
    <row r="102" spans="1:13">
      <c r="A102" s="871"/>
      <c r="B102" s="579"/>
      <c r="C102" s="579"/>
      <c r="J102" s="506"/>
    </row>
    <row r="103" spans="1:13">
      <c r="A103" s="871">
        <f>+A100+1</f>
        <v>62</v>
      </c>
      <c r="B103" s="513" t="s">
        <v>530</v>
      </c>
      <c r="C103" s="579"/>
      <c r="E103" s="505" t="str">
        <f>"Sum lines "&amp;A88&amp;" and "&amp;A100&amp;""</f>
        <v>Sum lines 50 and 61</v>
      </c>
      <c r="J103" s="531">
        <f>+J100+J88</f>
        <v>0</v>
      </c>
    </row>
    <row r="104" spans="1:13">
      <c r="A104" s="871">
        <f>+A103+1</f>
        <v>63</v>
      </c>
      <c r="B104" s="505" t="s">
        <v>272</v>
      </c>
      <c r="E104" s="505" t="str">
        <f>"Line "&amp;A79&amp;""</f>
        <v>Line 44</v>
      </c>
      <c r="J104" s="519">
        <f>+J79</f>
        <v>0</v>
      </c>
    </row>
    <row r="105" spans="1:13">
      <c r="A105" s="871">
        <f>+A104+1</f>
        <v>64</v>
      </c>
      <c r="B105" s="505" t="s">
        <v>530</v>
      </c>
      <c r="E105" s="505" t="str">
        <f>"Line "&amp;A103&amp;" / line "&amp;A104&amp;""</f>
        <v>Line 62 / line 63</v>
      </c>
      <c r="J105" s="587">
        <f>IF(J104=0,0,J103/J104)</f>
        <v>0</v>
      </c>
    </row>
    <row r="106" spans="1:13">
      <c r="A106" s="871">
        <f>+A105+1</f>
        <v>65</v>
      </c>
      <c r="B106" s="579" t="s">
        <v>531</v>
      </c>
      <c r="C106" s="579"/>
      <c r="E106" s="505" t="str">
        <f>"Line "&amp;A105&amp;" - Line "&amp;A40&amp;""</f>
        <v>Line 64 - Line 21</v>
      </c>
      <c r="J106" s="587">
        <f>+J105-J40</f>
        <v>0</v>
      </c>
    </row>
    <row r="107" spans="1:13">
      <c r="A107" s="874"/>
      <c r="B107" s="500"/>
      <c r="C107" s="500"/>
      <c r="D107" s="500"/>
      <c r="E107" s="500"/>
      <c r="F107" s="500"/>
      <c r="G107" s="500"/>
      <c r="H107" s="500"/>
      <c r="I107" s="500"/>
      <c r="J107" s="1090" t="str">
        <f>+J43</f>
        <v>Attachment 4</v>
      </c>
    </row>
    <row r="108" spans="1:13">
      <c r="A108" s="1114"/>
      <c r="B108" s="500"/>
      <c r="C108" s="500"/>
      <c r="D108" s="500"/>
      <c r="E108" s="500"/>
      <c r="F108" s="500"/>
      <c r="G108" s="500"/>
      <c r="H108" s="500"/>
      <c r="I108" s="500"/>
      <c r="J108" s="500"/>
    </row>
    <row r="109" spans="1:13">
      <c r="A109" s="871">
        <f>A106+1</f>
        <v>66</v>
      </c>
      <c r="B109" s="588" t="s">
        <v>332</v>
      </c>
      <c r="C109" s="500"/>
      <c r="D109" s="500"/>
      <c r="E109" s="585"/>
      <c r="F109" s="585"/>
      <c r="G109" s="585"/>
      <c r="H109" s="585"/>
      <c r="I109" s="500"/>
      <c r="J109" s="584"/>
    </row>
    <row r="110" spans="1:13">
      <c r="B110" s="588"/>
      <c r="C110" s="500"/>
      <c r="D110" s="500"/>
      <c r="E110" s="585"/>
      <c r="F110" s="585"/>
      <c r="G110" s="585"/>
      <c r="H110" s="585"/>
      <c r="I110" s="500"/>
      <c r="J110" s="584"/>
    </row>
    <row r="111" spans="1:13">
      <c r="A111" s="871">
        <f>A109+1</f>
        <v>67</v>
      </c>
      <c r="B111" s="588" t="s">
        <v>461</v>
      </c>
      <c r="C111" s="500" t="s">
        <v>822</v>
      </c>
      <c r="E111" s="585"/>
      <c r="F111" s="585"/>
      <c r="G111" s="585"/>
      <c r="H111" s="585"/>
      <c r="I111" s="500"/>
      <c r="M111" s="942">
        <f>IF(M136=0,0,('Appendix A'!J153+'Appendix A'!J169)/M136)</f>
        <v>0</v>
      </c>
    </row>
    <row r="112" spans="1:13">
      <c r="A112" s="871">
        <f>A111+1</f>
        <v>68</v>
      </c>
      <c r="B112" s="588" t="s">
        <v>835</v>
      </c>
      <c r="C112" s="500" t="s">
        <v>836</v>
      </c>
      <c r="E112" s="585"/>
      <c r="F112" s="585"/>
      <c r="G112" s="585"/>
      <c r="H112" s="585"/>
      <c r="I112" s="500"/>
      <c r="M112" s="942">
        <f>+'Appendix A'!M244</f>
        <v>0</v>
      </c>
    </row>
    <row r="113" spans="1:18">
      <c r="A113" s="875"/>
      <c r="B113" s="500"/>
      <c r="C113" s="500"/>
      <c r="D113" s="585"/>
      <c r="E113" s="585"/>
      <c r="F113" s="585"/>
      <c r="G113" s="585"/>
      <c r="H113" s="585"/>
      <c r="I113" s="500"/>
      <c r="M113" s="584"/>
    </row>
    <row r="114" spans="1:18">
      <c r="A114" s="1115" t="s">
        <v>596</v>
      </c>
    </row>
    <row r="115" spans="1:18">
      <c r="A115" s="875"/>
      <c r="B115" s="500"/>
      <c r="C115" s="500"/>
      <c r="D115" s="585"/>
      <c r="E115" s="585"/>
      <c r="F115" s="585"/>
      <c r="G115" s="585"/>
      <c r="H115" s="585"/>
      <c r="I115" s="500"/>
      <c r="J115" s="584"/>
    </row>
    <row r="116" spans="1:18" ht="16.2" thickBot="1">
      <c r="A116" s="875"/>
      <c r="B116" s="500" t="s">
        <v>299</v>
      </c>
      <c r="C116" s="500" t="s">
        <v>300</v>
      </c>
      <c r="D116" s="950" t="s">
        <v>310</v>
      </c>
      <c r="E116" s="950" t="s">
        <v>316</v>
      </c>
      <c r="F116" s="950" t="s">
        <v>317</v>
      </c>
      <c r="G116" s="950" t="s">
        <v>318</v>
      </c>
      <c r="H116" s="950" t="s">
        <v>319</v>
      </c>
      <c r="I116" s="950" t="s">
        <v>320</v>
      </c>
      <c r="J116" s="950" t="s">
        <v>330</v>
      </c>
      <c r="K116" s="950" t="s">
        <v>331</v>
      </c>
      <c r="L116" s="950" t="s">
        <v>366</v>
      </c>
      <c r="M116" s="950" t="s">
        <v>367</v>
      </c>
      <c r="N116" s="950" t="s">
        <v>368</v>
      </c>
      <c r="O116" s="950" t="s">
        <v>369</v>
      </c>
      <c r="P116" s="950" t="s">
        <v>370</v>
      </c>
      <c r="Q116" s="950" t="s">
        <v>371</v>
      </c>
      <c r="R116" s="950" t="s">
        <v>372</v>
      </c>
    </row>
    <row r="117" spans="1:18" ht="92.25" customHeight="1" thickBot="1">
      <c r="A117" s="917" t="s">
        <v>13</v>
      </c>
      <c r="B117" s="1116" t="s">
        <v>315</v>
      </c>
      <c r="C117" s="918" t="s">
        <v>548</v>
      </c>
      <c r="D117" s="918" t="s">
        <v>719</v>
      </c>
      <c r="E117" s="918" t="s">
        <v>820</v>
      </c>
      <c r="F117" s="918" t="s">
        <v>336</v>
      </c>
      <c r="G117" s="1117" t="s">
        <v>897</v>
      </c>
      <c r="H117" s="1118" t="s">
        <v>335</v>
      </c>
      <c r="I117" s="918" t="s">
        <v>334</v>
      </c>
      <c r="J117" s="918" t="s">
        <v>590</v>
      </c>
      <c r="K117" s="918" t="s">
        <v>898</v>
      </c>
      <c r="L117" s="919" t="s">
        <v>899</v>
      </c>
      <c r="M117" s="1118" t="s">
        <v>463</v>
      </c>
      <c r="N117" s="1118" t="s">
        <v>900</v>
      </c>
      <c r="O117" s="1118" t="s">
        <v>597</v>
      </c>
      <c r="P117" s="1118" t="s">
        <v>462</v>
      </c>
      <c r="Q117" s="1119" t="s">
        <v>720</v>
      </c>
      <c r="R117" s="1146" t="s">
        <v>712</v>
      </c>
    </row>
    <row r="118" spans="1:18">
      <c r="A118" s="910">
        <v>69</v>
      </c>
      <c r="B118" s="1120">
        <v>0</v>
      </c>
      <c r="C118" s="1120">
        <f>+'Appendix A'!J94</f>
        <v>0</v>
      </c>
      <c r="D118" s="1213">
        <v>0</v>
      </c>
      <c r="E118" s="911">
        <f>+'Appendix A'!I231</f>
        <v>9.6500000000000002E-2</v>
      </c>
      <c r="F118" s="1214">
        <v>0</v>
      </c>
      <c r="G118" s="939">
        <f>+$J$73</f>
        <v>0</v>
      </c>
      <c r="H118" s="940">
        <f>+F118/0.01*G118</f>
        <v>0</v>
      </c>
      <c r="I118" s="937">
        <f>+C118*H118</f>
        <v>0</v>
      </c>
      <c r="J118" s="1120">
        <v>0</v>
      </c>
      <c r="K118" s="1121">
        <f>+J118*$J$106*C118</f>
        <v>0</v>
      </c>
      <c r="L118" s="912">
        <f t="shared" ref="L118:L135" si="4">+C118*M$112</f>
        <v>0</v>
      </c>
      <c r="M118" s="1120">
        <f>+'Appendix A'!J80</f>
        <v>0</v>
      </c>
      <c r="N118" s="1122">
        <f>+M111</f>
        <v>0</v>
      </c>
      <c r="O118" s="1121">
        <f>+M118*N118</f>
        <v>0</v>
      </c>
      <c r="P118" s="1120">
        <f>+'Appendix A'!J156</f>
        <v>0</v>
      </c>
      <c r="Q118" s="1120"/>
      <c r="R118" s="519">
        <f>+I118+L118+O118+P118+K118-Q118</f>
        <v>0</v>
      </c>
    </row>
    <row r="119" spans="1:18">
      <c r="A119" s="913" t="s">
        <v>901</v>
      </c>
      <c r="B119" s="1123">
        <v>0</v>
      </c>
      <c r="C119" s="591">
        <v>0</v>
      </c>
      <c r="D119" s="591">
        <f>+D118</f>
        <v>0</v>
      </c>
      <c r="E119" s="600">
        <f>+E118</f>
        <v>9.6500000000000002E-2</v>
      </c>
      <c r="F119" s="909">
        <v>0</v>
      </c>
      <c r="G119" s="942">
        <f t="shared" ref="G119:G135" si="5">+$J$73</f>
        <v>0</v>
      </c>
      <c r="H119" s="943">
        <f>+F119/0.01*G119</f>
        <v>0</v>
      </c>
      <c r="I119" s="944">
        <f>+C119*H119</f>
        <v>0</v>
      </c>
      <c r="J119" s="591">
        <v>0</v>
      </c>
      <c r="K119" s="519">
        <f t="shared" ref="K119:K135" si="6">+J119*$J$106*C119</f>
        <v>0</v>
      </c>
      <c r="L119" s="583">
        <f t="shared" si="4"/>
        <v>0</v>
      </c>
      <c r="M119" s="591"/>
      <c r="N119" s="1124">
        <f>+N118</f>
        <v>0</v>
      </c>
      <c r="O119" s="519">
        <f>+M119*N119</f>
        <v>0</v>
      </c>
      <c r="P119" s="591"/>
      <c r="Q119" s="591"/>
      <c r="R119" s="519">
        <f t="shared" ref="R119:R134" si="7">+I119+L119+O119+P119+K119-Q119</f>
        <v>0</v>
      </c>
    </row>
    <row r="120" spans="1:18">
      <c r="A120" s="913" t="s">
        <v>902</v>
      </c>
      <c r="B120" s="1123"/>
      <c r="C120" s="591"/>
      <c r="D120" s="591"/>
      <c r="E120" s="600">
        <f t="shared" ref="E120:E134" si="8">+E119</f>
        <v>9.6500000000000002E-2</v>
      </c>
      <c r="F120" s="591"/>
      <c r="G120" s="942">
        <f t="shared" si="5"/>
        <v>0</v>
      </c>
      <c r="H120" s="943">
        <f>+F120/0.01*G120</f>
        <v>0</v>
      </c>
      <c r="I120" s="944">
        <f>+C120*H120</f>
        <v>0</v>
      </c>
      <c r="J120" s="591">
        <v>0</v>
      </c>
      <c r="K120" s="519">
        <f t="shared" si="6"/>
        <v>0</v>
      </c>
      <c r="L120" s="583">
        <f t="shared" si="4"/>
        <v>0</v>
      </c>
      <c r="M120" s="591"/>
      <c r="N120" s="1124">
        <f>+N119</f>
        <v>0</v>
      </c>
      <c r="O120" s="519">
        <f>+M120*N120</f>
        <v>0</v>
      </c>
      <c r="P120" s="591"/>
      <c r="Q120" s="591"/>
      <c r="R120" s="519">
        <f t="shared" si="7"/>
        <v>0</v>
      </c>
    </row>
    <row r="121" spans="1:18">
      <c r="A121" s="913" t="s">
        <v>903</v>
      </c>
      <c r="B121" s="1123">
        <v>0</v>
      </c>
      <c r="C121" s="591"/>
      <c r="D121" s="941"/>
      <c r="E121" s="600">
        <f t="shared" si="8"/>
        <v>9.6500000000000002E-2</v>
      </c>
      <c r="F121" s="591"/>
      <c r="G121" s="942">
        <f t="shared" si="5"/>
        <v>0</v>
      </c>
      <c r="H121" s="943">
        <f t="shared" ref="H121:H135" si="9">+F121/0.01*G121</f>
        <v>0</v>
      </c>
      <c r="I121" s="944">
        <f t="shared" ref="I121:I135" si="10">+C121*H121</f>
        <v>0</v>
      </c>
      <c r="J121" s="591">
        <v>0</v>
      </c>
      <c r="K121" s="519">
        <f t="shared" si="6"/>
        <v>0</v>
      </c>
      <c r="L121" s="583">
        <f t="shared" si="4"/>
        <v>0</v>
      </c>
      <c r="M121" s="591"/>
      <c r="N121" s="1124">
        <f t="shared" ref="N121:N135" si="11">+N120</f>
        <v>0</v>
      </c>
      <c r="O121" s="519">
        <f t="shared" ref="O121:O135" si="12">+M121*N121</f>
        <v>0</v>
      </c>
      <c r="P121" s="591"/>
      <c r="Q121" s="591"/>
      <c r="R121" s="519">
        <f t="shared" si="7"/>
        <v>0</v>
      </c>
    </row>
    <row r="122" spans="1:18">
      <c r="A122" s="913" t="s">
        <v>275</v>
      </c>
      <c r="B122" s="1123"/>
      <c r="C122" s="591"/>
      <c r="D122" s="589"/>
      <c r="E122" s="600">
        <f t="shared" si="8"/>
        <v>9.6500000000000002E-2</v>
      </c>
      <c r="F122" s="591"/>
      <c r="G122" s="942">
        <f t="shared" si="5"/>
        <v>0</v>
      </c>
      <c r="H122" s="943">
        <f t="shared" si="9"/>
        <v>0</v>
      </c>
      <c r="I122" s="944">
        <f t="shared" si="10"/>
        <v>0</v>
      </c>
      <c r="J122" s="591"/>
      <c r="K122" s="519">
        <f t="shared" si="6"/>
        <v>0</v>
      </c>
      <c r="L122" s="583">
        <f t="shared" si="4"/>
        <v>0</v>
      </c>
      <c r="M122" s="591"/>
      <c r="N122" s="1124">
        <f t="shared" si="11"/>
        <v>0</v>
      </c>
      <c r="O122" s="519">
        <f t="shared" si="12"/>
        <v>0</v>
      </c>
      <c r="P122" s="591"/>
      <c r="Q122" s="591"/>
      <c r="R122" s="519">
        <f t="shared" si="7"/>
        <v>0</v>
      </c>
    </row>
    <row r="123" spans="1:18">
      <c r="A123" s="913" t="s">
        <v>275</v>
      </c>
      <c r="B123" s="1123"/>
      <c r="C123" s="591"/>
      <c r="D123" s="589"/>
      <c r="E123" s="600">
        <f t="shared" si="8"/>
        <v>9.6500000000000002E-2</v>
      </c>
      <c r="F123" s="591"/>
      <c r="G123" s="942">
        <f t="shared" si="5"/>
        <v>0</v>
      </c>
      <c r="H123" s="943">
        <f t="shared" si="9"/>
        <v>0</v>
      </c>
      <c r="I123" s="944">
        <f t="shared" si="10"/>
        <v>0</v>
      </c>
      <c r="J123" s="591"/>
      <c r="K123" s="519">
        <f t="shared" si="6"/>
        <v>0</v>
      </c>
      <c r="L123" s="583">
        <f t="shared" si="4"/>
        <v>0</v>
      </c>
      <c r="M123" s="591"/>
      <c r="N123" s="1124">
        <f t="shared" si="11"/>
        <v>0</v>
      </c>
      <c r="O123" s="519">
        <f t="shared" si="12"/>
        <v>0</v>
      </c>
      <c r="P123" s="591"/>
      <c r="Q123" s="591"/>
      <c r="R123" s="519">
        <f t="shared" si="7"/>
        <v>0</v>
      </c>
    </row>
    <row r="124" spans="1:18">
      <c r="A124" s="913" t="s">
        <v>275</v>
      </c>
      <c r="B124" s="1123"/>
      <c r="C124" s="591"/>
      <c r="D124" s="1125"/>
      <c r="E124" s="600">
        <f t="shared" si="8"/>
        <v>9.6500000000000002E-2</v>
      </c>
      <c r="F124" s="591"/>
      <c r="G124" s="942">
        <f t="shared" si="5"/>
        <v>0</v>
      </c>
      <c r="H124" s="943">
        <f t="shared" si="9"/>
        <v>0</v>
      </c>
      <c r="I124" s="944">
        <f t="shared" si="10"/>
        <v>0</v>
      </c>
      <c r="J124" s="591"/>
      <c r="K124" s="519">
        <f t="shared" si="6"/>
        <v>0</v>
      </c>
      <c r="L124" s="583">
        <f t="shared" si="4"/>
        <v>0</v>
      </c>
      <c r="M124" s="591"/>
      <c r="N124" s="1124">
        <f t="shared" si="11"/>
        <v>0</v>
      </c>
      <c r="O124" s="519">
        <f t="shared" si="12"/>
        <v>0</v>
      </c>
      <c r="P124" s="591"/>
      <c r="Q124" s="591"/>
      <c r="R124" s="519">
        <f t="shared" si="7"/>
        <v>0</v>
      </c>
    </row>
    <row r="125" spans="1:18">
      <c r="A125" s="913" t="s">
        <v>275</v>
      </c>
      <c r="B125" s="1123"/>
      <c r="C125" s="591"/>
      <c r="D125" s="590"/>
      <c r="E125" s="600">
        <f t="shared" si="8"/>
        <v>9.6500000000000002E-2</v>
      </c>
      <c r="F125" s="591"/>
      <c r="G125" s="942">
        <f t="shared" si="5"/>
        <v>0</v>
      </c>
      <c r="H125" s="943">
        <f t="shared" si="9"/>
        <v>0</v>
      </c>
      <c r="I125" s="944">
        <f t="shared" si="10"/>
        <v>0</v>
      </c>
      <c r="J125" s="591"/>
      <c r="K125" s="519">
        <f t="shared" si="6"/>
        <v>0</v>
      </c>
      <c r="L125" s="583">
        <f t="shared" si="4"/>
        <v>0</v>
      </c>
      <c r="M125" s="591"/>
      <c r="N125" s="1124">
        <f t="shared" si="11"/>
        <v>0</v>
      </c>
      <c r="O125" s="519">
        <f t="shared" si="12"/>
        <v>0</v>
      </c>
      <c r="P125" s="591"/>
      <c r="Q125" s="591"/>
      <c r="R125" s="519">
        <f t="shared" si="7"/>
        <v>0</v>
      </c>
    </row>
    <row r="126" spans="1:18">
      <c r="A126" s="913" t="s">
        <v>275</v>
      </c>
      <c r="B126" s="1123"/>
      <c r="C126" s="591"/>
      <c r="D126" s="1126"/>
      <c r="E126" s="600">
        <f t="shared" si="8"/>
        <v>9.6500000000000002E-2</v>
      </c>
      <c r="F126" s="591"/>
      <c r="G126" s="942">
        <f t="shared" si="5"/>
        <v>0</v>
      </c>
      <c r="H126" s="943">
        <f t="shared" si="9"/>
        <v>0</v>
      </c>
      <c r="I126" s="944">
        <f t="shared" si="10"/>
        <v>0</v>
      </c>
      <c r="J126" s="591"/>
      <c r="K126" s="519">
        <f t="shared" si="6"/>
        <v>0</v>
      </c>
      <c r="L126" s="583">
        <f t="shared" si="4"/>
        <v>0</v>
      </c>
      <c r="M126" s="591"/>
      <c r="N126" s="1124">
        <f t="shared" si="11"/>
        <v>0</v>
      </c>
      <c r="O126" s="519">
        <f t="shared" si="12"/>
        <v>0</v>
      </c>
      <c r="P126" s="591"/>
      <c r="Q126" s="591"/>
      <c r="R126" s="519">
        <f t="shared" si="7"/>
        <v>0</v>
      </c>
    </row>
    <row r="127" spans="1:18">
      <c r="A127" s="913" t="s">
        <v>275</v>
      </c>
      <c r="B127" s="1123"/>
      <c r="C127" s="591"/>
      <c r="D127" s="1126"/>
      <c r="E127" s="600">
        <f t="shared" si="8"/>
        <v>9.6500000000000002E-2</v>
      </c>
      <c r="F127" s="591"/>
      <c r="G127" s="942">
        <f t="shared" si="5"/>
        <v>0</v>
      </c>
      <c r="H127" s="943">
        <f t="shared" si="9"/>
        <v>0</v>
      </c>
      <c r="I127" s="944">
        <f t="shared" si="10"/>
        <v>0</v>
      </c>
      <c r="J127" s="591"/>
      <c r="K127" s="519">
        <f t="shared" si="6"/>
        <v>0</v>
      </c>
      <c r="L127" s="583">
        <f t="shared" si="4"/>
        <v>0</v>
      </c>
      <c r="M127" s="591"/>
      <c r="N127" s="1124">
        <f t="shared" si="11"/>
        <v>0</v>
      </c>
      <c r="O127" s="519">
        <f t="shared" si="12"/>
        <v>0</v>
      </c>
      <c r="P127" s="591"/>
      <c r="Q127" s="591"/>
      <c r="R127" s="519">
        <f t="shared" si="7"/>
        <v>0</v>
      </c>
    </row>
    <row r="128" spans="1:18">
      <c r="A128" s="913" t="s">
        <v>275</v>
      </c>
      <c r="B128" s="1123"/>
      <c r="C128" s="591"/>
      <c r="D128" s="1125"/>
      <c r="E128" s="600">
        <f t="shared" si="8"/>
        <v>9.6500000000000002E-2</v>
      </c>
      <c r="F128" s="591"/>
      <c r="G128" s="942">
        <f t="shared" si="5"/>
        <v>0</v>
      </c>
      <c r="H128" s="943">
        <f t="shared" si="9"/>
        <v>0</v>
      </c>
      <c r="I128" s="944">
        <f t="shared" si="10"/>
        <v>0</v>
      </c>
      <c r="J128" s="591"/>
      <c r="K128" s="519">
        <f t="shared" si="6"/>
        <v>0</v>
      </c>
      <c r="L128" s="583">
        <f t="shared" si="4"/>
        <v>0</v>
      </c>
      <c r="M128" s="591"/>
      <c r="N128" s="1124">
        <f t="shared" si="11"/>
        <v>0</v>
      </c>
      <c r="O128" s="519">
        <f t="shared" si="12"/>
        <v>0</v>
      </c>
      <c r="P128" s="591"/>
      <c r="Q128" s="591"/>
      <c r="R128" s="519">
        <f t="shared" si="7"/>
        <v>0</v>
      </c>
    </row>
    <row r="129" spans="1:18">
      <c r="A129" s="913" t="s">
        <v>275</v>
      </c>
      <c r="B129" s="1123"/>
      <c r="C129" s="591"/>
      <c r="D129" s="1127"/>
      <c r="E129" s="600">
        <f t="shared" si="8"/>
        <v>9.6500000000000002E-2</v>
      </c>
      <c r="F129" s="591"/>
      <c r="G129" s="942">
        <f t="shared" si="5"/>
        <v>0</v>
      </c>
      <c r="H129" s="943">
        <f t="shared" si="9"/>
        <v>0</v>
      </c>
      <c r="I129" s="944">
        <f t="shared" si="10"/>
        <v>0</v>
      </c>
      <c r="J129" s="591"/>
      <c r="K129" s="519">
        <f t="shared" si="6"/>
        <v>0</v>
      </c>
      <c r="L129" s="583">
        <f t="shared" si="4"/>
        <v>0</v>
      </c>
      <c r="M129" s="591"/>
      <c r="N129" s="1124">
        <f t="shared" si="11"/>
        <v>0</v>
      </c>
      <c r="O129" s="519">
        <f t="shared" si="12"/>
        <v>0</v>
      </c>
      <c r="P129" s="591"/>
      <c r="Q129" s="591"/>
      <c r="R129" s="519">
        <f t="shared" si="7"/>
        <v>0</v>
      </c>
    </row>
    <row r="130" spans="1:18">
      <c r="A130" s="913" t="s">
        <v>275</v>
      </c>
      <c r="B130" s="1123"/>
      <c r="C130" s="591"/>
      <c r="D130" s="1126"/>
      <c r="E130" s="600">
        <f t="shared" si="8"/>
        <v>9.6500000000000002E-2</v>
      </c>
      <c r="F130" s="591"/>
      <c r="G130" s="942">
        <f t="shared" si="5"/>
        <v>0</v>
      </c>
      <c r="H130" s="943">
        <f t="shared" si="9"/>
        <v>0</v>
      </c>
      <c r="I130" s="944">
        <f t="shared" si="10"/>
        <v>0</v>
      </c>
      <c r="J130" s="591"/>
      <c r="K130" s="519">
        <f t="shared" si="6"/>
        <v>0</v>
      </c>
      <c r="L130" s="583">
        <f t="shared" si="4"/>
        <v>0</v>
      </c>
      <c r="M130" s="591"/>
      <c r="N130" s="1124">
        <f t="shared" si="11"/>
        <v>0</v>
      </c>
      <c r="O130" s="519">
        <f t="shared" si="12"/>
        <v>0</v>
      </c>
      <c r="P130" s="591"/>
      <c r="Q130" s="591"/>
      <c r="R130" s="519">
        <f t="shared" si="7"/>
        <v>0</v>
      </c>
    </row>
    <row r="131" spans="1:18">
      <c r="A131" s="913" t="s">
        <v>275</v>
      </c>
      <c r="B131" s="1123"/>
      <c r="C131" s="591"/>
      <c r="D131" s="591"/>
      <c r="E131" s="600">
        <f t="shared" si="8"/>
        <v>9.6500000000000002E-2</v>
      </c>
      <c r="F131" s="591"/>
      <c r="G131" s="942">
        <f t="shared" si="5"/>
        <v>0</v>
      </c>
      <c r="H131" s="943">
        <f t="shared" si="9"/>
        <v>0</v>
      </c>
      <c r="I131" s="944">
        <f t="shared" si="10"/>
        <v>0</v>
      </c>
      <c r="J131" s="591"/>
      <c r="K131" s="519">
        <f t="shared" si="6"/>
        <v>0</v>
      </c>
      <c r="L131" s="583">
        <f t="shared" si="4"/>
        <v>0</v>
      </c>
      <c r="M131" s="591"/>
      <c r="N131" s="1124">
        <f t="shared" si="11"/>
        <v>0</v>
      </c>
      <c r="O131" s="519">
        <f t="shared" si="12"/>
        <v>0</v>
      </c>
      <c r="P131" s="591"/>
      <c r="Q131" s="591"/>
      <c r="R131" s="519">
        <f t="shared" si="7"/>
        <v>0</v>
      </c>
    </row>
    <row r="132" spans="1:18">
      <c r="A132" s="913" t="s">
        <v>275</v>
      </c>
      <c r="B132" s="1123"/>
      <c r="C132" s="591"/>
      <c r="D132" s="591"/>
      <c r="E132" s="600">
        <f t="shared" si="8"/>
        <v>9.6500000000000002E-2</v>
      </c>
      <c r="F132" s="591"/>
      <c r="G132" s="942">
        <f t="shared" si="5"/>
        <v>0</v>
      </c>
      <c r="H132" s="943">
        <f t="shared" si="9"/>
        <v>0</v>
      </c>
      <c r="I132" s="944">
        <f t="shared" si="10"/>
        <v>0</v>
      </c>
      <c r="J132" s="591"/>
      <c r="K132" s="519">
        <f t="shared" si="6"/>
        <v>0</v>
      </c>
      <c r="L132" s="583">
        <f t="shared" si="4"/>
        <v>0</v>
      </c>
      <c r="M132" s="591"/>
      <c r="N132" s="1124">
        <f t="shared" si="11"/>
        <v>0</v>
      </c>
      <c r="O132" s="519">
        <f t="shared" si="12"/>
        <v>0</v>
      </c>
      <c r="P132" s="591"/>
      <c r="Q132" s="591"/>
      <c r="R132" s="519">
        <f t="shared" si="7"/>
        <v>0</v>
      </c>
    </row>
    <row r="133" spans="1:18">
      <c r="A133" s="913" t="s">
        <v>275</v>
      </c>
      <c r="B133" s="1123"/>
      <c r="C133" s="591"/>
      <c r="D133" s="591"/>
      <c r="E133" s="600">
        <f t="shared" si="8"/>
        <v>9.6500000000000002E-2</v>
      </c>
      <c r="F133" s="591"/>
      <c r="G133" s="942">
        <f t="shared" si="5"/>
        <v>0</v>
      </c>
      <c r="H133" s="943">
        <f t="shared" si="9"/>
        <v>0</v>
      </c>
      <c r="I133" s="944">
        <f t="shared" si="10"/>
        <v>0</v>
      </c>
      <c r="J133" s="591"/>
      <c r="K133" s="519">
        <f t="shared" si="6"/>
        <v>0</v>
      </c>
      <c r="L133" s="583">
        <f t="shared" si="4"/>
        <v>0</v>
      </c>
      <c r="M133" s="591"/>
      <c r="N133" s="1124">
        <f t="shared" si="11"/>
        <v>0</v>
      </c>
      <c r="O133" s="519">
        <f t="shared" si="12"/>
        <v>0</v>
      </c>
      <c r="P133" s="591"/>
      <c r="Q133" s="591"/>
      <c r="R133" s="519">
        <f t="shared" si="7"/>
        <v>0</v>
      </c>
    </row>
    <row r="134" spans="1:18">
      <c r="A134" s="913" t="s">
        <v>275</v>
      </c>
      <c r="B134" s="1123"/>
      <c r="C134" s="591"/>
      <c r="D134" s="591"/>
      <c r="E134" s="600">
        <f t="shared" si="8"/>
        <v>9.6500000000000002E-2</v>
      </c>
      <c r="F134" s="591"/>
      <c r="G134" s="942">
        <f t="shared" si="5"/>
        <v>0</v>
      </c>
      <c r="H134" s="943">
        <f t="shared" si="9"/>
        <v>0</v>
      </c>
      <c r="I134" s="944">
        <f t="shared" si="10"/>
        <v>0</v>
      </c>
      <c r="J134" s="591"/>
      <c r="K134" s="519">
        <f t="shared" si="6"/>
        <v>0</v>
      </c>
      <c r="L134" s="583">
        <f t="shared" si="4"/>
        <v>0</v>
      </c>
      <c r="M134" s="591"/>
      <c r="N134" s="1124">
        <f t="shared" si="11"/>
        <v>0</v>
      </c>
      <c r="O134" s="519">
        <f t="shared" si="12"/>
        <v>0</v>
      </c>
      <c r="P134" s="591"/>
      <c r="Q134" s="591"/>
      <c r="R134" s="519">
        <f t="shared" si="7"/>
        <v>0</v>
      </c>
    </row>
    <row r="135" spans="1:18" ht="16.2" thickBot="1">
      <c r="A135" s="914"/>
      <c r="B135" s="1128"/>
      <c r="C135" s="1129"/>
      <c r="D135" s="1130"/>
      <c r="E135" s="915">
        <f>+E134</f>
        <v>9.6500000000000002E-2</v>
      </c>
      <c r="F135" s="1131"/>
      <c r="G135" s="1143">
        <f t="shared" si="5"/>
        <v>0</v>
      </c>
      <c r="H135" s="1144">
        <f t="shared" si="9"/>
        <v>0</v>
      </c>
      <c r="I135" s="1145">
        <f t="shared" si="10"/>
        <v>0</v>
      </c>
      <c r="J135" s="1131"/>
      <c r="K135" s="1132">
        <f t="shared" si="6"/>
        <v>0</v>
      </c>
      <c r="L135" s="916">
        <f t="shared" si="4"/>
        <v>0</v>
      </c>
      <c r="M135" s="1131"/>
      <c r="N135" s="1124">
        <f t="shared" si="11"/>
        <v>0</v>
      </c>
      <c r="O135" s="1132">
        <f t="shared" si="12"/>
        <v>0</v>
      </c>
      <c r="P135" s="1131"/>
      <c r="Q135" s="1131"/>
      <c r="R135" s="1132"/>
    </row>
    <row r="136" spans="1:18" ht="16.2" thickBot="1">
      <c r="A136" s="1133">
        <v>70</v>
      </c>
      <c r="B136" s="1134" t="s">
        <v>19</v>
      </c>
      <c r="C136" s="1134">
        <f>SUM(C118:C135)</f>
        <v>0</v>
      </c>
      <c r="D136" s="1134"/>
      <c r="E136" s="1134"/>
      <c r="F136" s="1134"/>
      <c r="G136" s="1134"/>
      <c r="H136" s="1134"/>
      <c r="I136" s="916">
        <f>SUM(I118:I135)</f>
        <v>0</v>
      </c>
      <c r="J136" s="1132"/>
      <c r="K136" s="916">
        <f>SUM(K118:K135)</f>
        <v>0</v>
      </c>
      <c r="L136" s="916">
        <f>SUM(L118:L135)</f>
        <v>0</v>
      </c>
      <c r="M136" s="1135">
        <f>SUM(M118:M135)</f>
        <v>0</v>
      </c>
      <c r="N136" s="1187"/>
      <c r="O136" s="916">
        <f>SUM(O118:O135)</f>
        <v>0</v>
      </c>
      <c r="P136" s="916">
        <f>SUM(P118:P135)</f>
        <v>0</v>
      </c>
      <c r="Q136" s="916">
        <f>SUM(Q118:Q135)</f>
        <v>0</v>
      </c>
      <c r="R136" s="1136">
        <f>SUM(R118:R135)</f>
        <v>0</v>
      </c>
    </row>
    <row r="137" spans="1:18" ht="16.2" thickBot="1">
      <c r="A137" s="875">
        <f>A136+1</f>
        <v>71</v>
      </c>
      <c r="B137" s="526" t="s">
        <v>518</v>
      </c>
      <c r="C137" s="500"/>
      <c r="D137" s="500"/>
      <c r="E137" s="500"/>
      <c r="F137" s="500"/>
      <c r="G137" s="500"/>
      <c r="H137" s="500"/>
      <c r="I137" s="583"/>
      <c r="J137" s="531"/>
      <c r="K137" s="531"/>
      <c r="L137" s="583"/>
      <c r="M137" s="531"/>
      <c r="N137" s="531"/>
      <c r="O137" s="531"/>
      <c r="P137" s="531"/>
      <c r="Q137" s="531"/>
      <c r="R137" s="1189">
        <f>+'Appendix A'!J191</f>
        <v>0</v>
      </c>
    </row>
    <row r="138" spans="1:18">
      <c r="A138" s="875">
        <f>A137+1</f>
        <v>72</v>
      </c>
      <c r="B138" s="500" t="s">
        <v>843</v>
      </c>
      <c r="C138" s="500"/>
      <c r="D138" s="500"/>
      <c r="E138" s="500"/>
      <c r="F138" s="500"/>
      <c r="G138" s="500"/>
      <c r="H138" s="500"/>
      <c r="I138" s="583"/>
      <c r="J138" s="531"/>
      <c r="K138" s="531"/>
      <c r="L138" s="583"/>
      <c r="M138" s="531"/>
      <c r="N138" s="531"/>
      <c r="O138" s="531"/>
      <c r="P138" s="531"/>
      <c r="Q138" s="531"/>
      <c r="R138" s="531">
        <f>+R136-R137</f>
        <v>0</v>
      </c>
    </row>
    <row r="139" spans="1:18">
      <c r="A139" s="875"/>
      <c r="B139" s="500"/>
      <c r="C139" s="500"/>
      <c r="D139" s="500"/>
      <c r="E139" s="500"/>
      <c r="F139" s="500"/>
      <c r="G139" s="500"/>
      <c r="H139" s="500"/>
      <c r="I139" s="583"/>
      <c r="J139" s="531"/>
      <c r="K139" s="531"/>
      <c r="L139" s="583"/>
      <c r="M139" s="531"/>
      <c r="N139" s="531"/>
      <c r="O139" s="531"/>
      <c r="P139" s="531"/>
      <c r="Q139" s="531"/>
      <c r="R139" s="531"/>
    </row>
    <row r="140" spans="1:18">
      <c r="A140" s="875" t="s">
        <v>342</v>
      </c>
      <c r="B140" s="500"/>
      <c r="C140" s="500"/>
      <c r="D140" s="500"/>
      <c r="E140" s="500"/>
      <c r="F140" s="500"/>
      <c r="G140" s="500"/>
      <c r="H140" s="500"/>
      <c r="I140" s="583"/>
      <c r="J140" s="531"/>
      <c r="K140" s="531"/>
      <c r="L140" s="583"/>
      <c r="M140" s="531"/>
      <c r="N140" s="531"/>
      <c r="O140" s="531"/>
      <c r="P140" s="531"/>
      <c r="Q140" s="531"/>
      <c r="R140" s="531"/>
    </row>
    <row r="141" spans="1:18">
      <c r="A141" s="872" t="s">
        <v>75</v>
      </c>
      <c r="B141" s="500" t="s">
        <v>464</v>
      </c>
      <c r="C141" s="500"/>
      <c r="D141" s="500"/>
      <c r="E141" s="500"/>
      <c r="F141" s="500"/>
      <c r="G141" s="500"/>
      <c r="H141" s="500"/>
      <c r="I141" s="500"/>
      <c r="J141" s="500"/>
      <c r="O141" s="506"/>
    </row>
    <row r="142" spans="1:18">
      <c r="A142" s="872" t="s">
        <v>76</v>
      </c>
      <c r="B142" s="505" t="s">
        <v>549</v>
      </c>
      <c r="C142" s="1137"/>
      <c r="D142" s="1137"/>
      <c r="E142" s="1137"/>
      <c r="F142" s="1137"/>
      <c r="G142" s="1137"/>
      <c r="H142" s="1137"/>
      <c r="I142" s="1137"/>
      <c r="J142" s="1137"/>
    </row>
    <row r="143" spans="1:18">
      <c r="A143" s="872" t="s">
        <v>77</v>
      </c>
      <c r="B143" s="1138" t="s">
        <v>717</v>
      </c>
    </row>
    <row r="144" spans="1:18" ht="15" customHeight="1">
      <c r="B144" s="500" t="s">
        <v>718</v>
      </c>
      <c r="C144" s="1138"/>
      <c r="D144" s="1138"/>
      <c r="E144" s="1138"/>
      <c r="F144" s="1138"/>
      <c r="G144" s="1138"/>
      <c r="H144" s="1138"/>
      <c r="I144" s="1138"/>
      <c r="J144" s="1138"/>
      <c r="K144" s="1138"/>
    </row>
    <row r="145" spans="1:12">
      <c r="A145" s="872" t="s">
        <v>78</v>
      </c>
      <c r="B145" s="500" t="s">
        <v>575</v>
      </c>
    </row>
    <row r="147" spans="1:12">
      <c r="B147" s="1402" t="s">
        <v>432</v>
      </c>
      <c r="C147" s="1402"/>
      <c r="D147" s="1411" t="s">
        <v>576</v>
      </c>
      <c r="E147" s="1411"/>
      <c r="F147" s="1411"/>
      <c r="G147" s="1404" t="s">
        <v>73</v>
      </c>
      <c r="H147" s="1404"/>
      <c r="I147" s="1404"/>
      <c r="J147" s="1404"/>
      <c r="K147" s="1404"/>
    </row>
    <row r="148" spans="1:12" ht="270" customHeight="1">
      <c r="B148" s="1403" t="s">
        <v>858</v>
      </c>
      <c r="C148" s="1403"/>
      <c r="D148" s="1412" t="s">
        <v>856</v>
      </c>
      <c r="E148" s="1413"/>
      <c r="F148" s="1414"/>
      <c r="G148" s="1405" t="s">
        <v>857</v>
      </c>
      <c r="H148" s="1406"/>
      <c r="I148" s="1406"/>
      <c r="J148" s="1406"/>
      <c r="K148" s="1406"/>
      <c r="L148" s="1407"/>
    </row>
    <row r="149" spans="1:12" ht="78" customHeight="1">
      <c r="B149" s="1403" t="s">
        <v>878</v>
      </c>
      <c r="C149" s="1403"/>
      <c r="D149" s="1412" t="s">
        <v>856</v>
      </c>
      <c r="E149" s="1413"/>
      <c r="F149" s="1414"/>
      <c r="G149" s="1408" t="s">
        <v>876</v>
      </c>
      <c r="H149" s="1409"/>
      <c r="I149" s="1409"/>
      <c r="J149" s="1409"/>
      <c r="K149" s="1409"/>
      <c r="L149" s="1410"/>
    </row>
    <row r="150" spans="1:12" ht="90" customHeight="1">
      <c r="B150" s="1403" t="s">
        <v>877</v>
      </c>
      <c r="C150" s="1403"/>
      <c r="D150" s="1412" t="s">
        <v>856</v>
      </c>
      <c r="E150" s="1413"/>
      <c r="F150" s="1414"/>
      <c r="G150" s="1405" t="s">
        <v>879</v>
      </c>
      <c r="H150" s="1415"/>
      <c r="I150" s="1415"/>
      <c r="J150" s="1415"/>
      <c r="K150" s="1415"/>
      <c r="L150" s="1416"/>
    </row>
    <row r="151" spans="1:12" ht="129.75" customHeight="1">
      <c r="B151" s="1403" t="s">
        <v>859</v>
      </c>
      <c r="C151" s="1403"/>
      <c r="D151" s="1412" t="s">
        <v>856</v>
      </c>
      <c r="E151" s="1413"/>
      <c r="F151" s="1414"/>
      <c r="G151" s="1408" t="s">
        <v>860</v>
      </c>
      <c r="H151" s="1409"/>
      <c r="I151" s="1409"/>
      <c r="J151" s="1409"/>
      <c r="K151" s="1409"/>
      <c r="L151" s="1410"/>
    </row>
    <row r="152" spans="1:12" ht="27" customHeight="1">
      <c r="B152" s="1425" t="s">
        <v>861</v>
      </c>
      <c r="C152" s="1426"/>
      <c r="D152" s="1431" t="s">
        <v>856</v>
      </c>
      <c r="E152" s="1432"/>
      <c r="F152" s="1433"/>
      <c r="G152" s="1421" t="s">
        <v>861</v>
      </c>
      <c r="H152" s="1422"/>
      <c r="I152" s="1423"/>
      <c r="J152" s="1424"/>
      <c r="K152" s="1442"/>
      <c r="L152" s="1410"/>
    </row>
    <row r="153" spans="1:12" ht="38.25" customHeight="1">
      <c r="B153" s="1427"/>
      <c r="C153" s="1428"/>
      <c r="D153" s="1434"/>
      <c r="E153" s="1435"/>
      <c r="F153" s="1436"/>
      <c r="G153" s="1419" t="s">
        <v>862</v>
      </c>
      <c r="H153" s="1420"/>
      <c r="I153" s="1440" t="s">
        <v>863</v>
      </c>
      <c r="J153" s="1441"/>
      <c r="K153" s="1443"/>
      <c r="L153" s="1444"/>
    </row>
    <row r="154" spans="1:12" ht="30" customHeight="1">
      <c r="B154" s="1427"/>
      <c r="C154" s="1428"/>
      <c r="D154" s="1434"/>
      <c r="E154" s="1435"/>
      <c r="F154" s="1436"/>
      <c r="G154" s="1419" t="s">
        <v>864</v>
      </c>
      <c r="H154" s="1420"/>
      <c r="I154" s="1417" t="s">
        <v>865</v>
      </c>
      <c r="J154" s="1418"/>
      <c r="K154" s="1443"/>
      <c r="L154" s="1444"/>
    </row>
    <row r="155" spans="1:12" ht="30" customHeight="1">
      <c r="B155" s="1427"/>
      <c r="C155" s="1428"/>
      <c r="D155" s="1434"/>
      <c r="E155" s="1435"/>
      <c r="F155" s="1436"/>
      <c r="G155" s="1419" t="s">
        <v>871</v>
      </c>
      <c r="H155" s="1420"/>
      <c r="I155" s="1417" t="s">
        <v>866</v>
      </c>
      <c r="J155" s="1418"/>
      <c r="K155" s="1443"/>
      <c r="L155" s="1444"/>
    </row>
    <row r="156" spans="1:12" ht="30.75" customHeight="1">
      <c r="B156" s="1427"/>
      <c r="C156" s="1428"/>
      <c r="D156" s="1434"/>
      <c r="E156" s="1435"/>
      <c r="F156" s="1436"/>
      <c r="G156" s="1419" t="s">
        <v>872</v>
      </c>
      <c r="H156" s="1420"/>
      <c r="I156" s="1417" t="s">
        <v>867</v>
      </c>
      <c r="J156" s="1418"/>
      <c r="K156" s="1443"/>
      <c r="L156" s="1444"/>
    </row>
    <row r="157" spans="1:12" ht="26.25" customHeight="1">
      <c r="B157" s="1427"/>
      <c r="C157" s="1428"/>
      <c r="D157" s="1434"/>
      <c r="E157" s="1435"/>
      <c r="F157" s="1436"/>
      <c r="G157" s="1419" t="s">
        <v>873</v>
      </c>
      <c r="H157" s="1420"/>
      <c r="I157" s="1417" t="s">
        <v>868</v>
      </c>
      <c r="J157" s="1418"/>
      <c r="K157" s="1443"/>
      <c r="L157" s="1444"/>
    </row>
    <row r="158" spans="1:12" ht="26.25" customHeight="1">
      <c r="B158" s="1427"/>
      <c r="C158" s="1428"/>
      <c r="D158" s="1434"/>
      <c r="E158" s="1435"/>
      <c r="F158" s="1436"/>
      <c r="G158" s="1419" t="s">
        <v>875</v>
      </c>
      <c r="H158" s="1420"/>
      <c r="I158" s="1417" t="s">
        <v>869</v>
      </c>
      <c r="J158" s="1418"/>
      <c r="K158" s="1443"/>
      <c r="L158" s="1444"/>
    </row>
    <row r="159" spans="1:12" ht="25.5" customHeight="1">
      <c r="B159" s="1429"/>
      <c r="C159" s="1430"/>
      <c r="D159" s="1437"/>
      <c r="E159" s="1438"/>
      <c r="F159" s="1439"/>
      <c r="G159" s="1419" t="s">
        <v>874</v>
      </c>
      <c r="H159" s="1420"/>
      <c r="I159" s="1417" t="s">
        <v>870</v>
      </c>
      <c r="J159" s="1418"/>
      <c r="K159" s="1445"/>
      <c r="L159" s="1446"/>
    </row>
    <row r="160" spans="1:12">
      <c r="B160" s="1403"/>
      <c r="C160" s="1403"/>
      <c r="D160" s="1412"/>
      <c r="E160" s="1413"/>
      <c r="F160" s="1414"/>
      <c r="G160" s="1405"/>
      <c r="H160" s="1406"/>
      <c r="I160" s="1406"/>
      <c r="J160" s="1406"/>
      <c r="K160" s="1406"/>
      <c r="L160" s="1407"/>
    </row>
    <row r="164" spans="12:17">
      <c r="L164" s="531"/>
      <c r="M164" s="531"/>
      <c r="N164" s="531"/>
      <c r="O164" s="531"/>
      <c r="P164" s="531"/>
      <c r="Q164" s="531"/>
    </row>
    <row r="165" spans="12:17">
      <c r="L165" s="531"/>
      <c r="M165" s="531"/>
      <c r="N165" s="531"/>
      <c r="O165" s="531"/>
      <c r="P165" s="531"/>
      <c r="Q165" s="531"/>
    </row>
    <row r="166" spans="12:17">
      <c r="L166" s="840"/>
    </row>
  </sheetData>
  <mergeCells count="36">
    <mergeCell ref="G153:H153"/>
    <mergeCell ref="G152:J152"/>
    <mergeCell ref="B160:C160"/>
    <mergeCell ref="D160:F160"/>
    <mergeCell ref="G160:L160"/>
    <mergeCell ref="B152:C159"/>
    <mergeCell ref="D152:F159"/>
    <mergeCell ref="I153:J153"/>
    <mergeCell ref="G154:H154"/>
    <mergeCell ref="I154:J154"/>
    <mergeCell ref="G155:H155"/>
    <mergeCell ref="G156:H156"/>
    <mergeCell ref="G157:H157"/>
    <mergeCell ref="G158:H158"/>
    <mergeCell ref="G159:H159"/>
    <mergeCell ref="K152:L159"/>
    <mergeCell ref="I155:J155"/>
    <mergeCell ref="I156:J156"/>
    <mergeCell ref="I157:J157"/>
    <mergeCell ref="I158:J158"/>
    <mergeCell ref="I159:J159"/>
    <mergeCell ref="B147:C147"/>
    <mergeCell ref="B148:C148"/>
    <mergeCell ref="B149:C149"/>
    <mergeCell ref="B151:C151"/>
    <mergeCell ref="G147:K147"/>
    <mergeCell ref="G148:L148"/>
    <mergeCell ref="G149:L149"/>
    <mergeCell ref="G151:L151"/>
    <mergeCell ref="D147:F147"/>
    <mergeCell ref="D148:F148"/>
    <mergeCell ref="D149:F149"/>
    <mergeCell ref="D151:F151"/>
    <mergeCell ref="G150:L150"/>
    <mergeCell ref="B150:C150"/>
    <mergeCell ref="D150:F150"/>
  </mergeCells>
  <pageMargins left="0.25" right="0.25" top="0.75" bottom="0.75" header="0.3" footer="0.3"/>
  <pageSetup scale="37" fitToHeight="0" orientation="landscape" r:id="rId1"/>
  <rowBreaks count="3" manualBreakCount="3">
    <brk id="42" max="18" man="1"/>
    <brk id="106" max="18" man="1"/>
    <brk id="149" max="17" man="1"/>
  </rowBreaks>
  <customProperties>
    <customPr name="_pios_id" r:id="rId2"/>
    <customPr name="EpmWorksheetKeyString_GUID" r:id="rId3"/>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52"/>
  <sheetViews>
    <sheetView view="pageBreakPreview" zoomScale="60" zoomScaleNormal="80" workbookViewId="0"/>
  </sheetViews>
  <sheetFormatPr defaultColWidth="8.7265625" defaultRowHeight="15.6"/>
  <cols>
    <col min="1" max="1" width="6.26953125" style="801" bestFit="1" customWidth="1"/>
    <col min="2" max="2" width="21.7265625" style="525" customWidth="1"/>
    <col min="3" max="3" width="26.26953125" style="525" customWidth="1"/>
    <col min="4" max="4" width="12.7265625" style="525" bestFit="1" customWidth="1"/>
    <col min="5" max="5" width="18.7265625" style="525" customWidth="1"/>
    <col min="6" max="6" width="12.08984375" style="525" bestFit="1" customWidth="1"/>
    <col min="7" max="7" width="18.7265625" style="525" customWidth="1"/>
    <col min="8" max="8" width="12.7265625" style="525" customWidth="1"/>
    <col min="9" max="9" width="15" style="525" customWidth="1"/>
    <col min="10" max="10" width="15.7265625" style="525" customWidth="1"/>
    <col min="11" max="11" width="17.26953125" style="525" customWidth="1"/>
    <col min="12" max="12" width="13.453125" style="525" customWidth="1"/>
    <col min="13" max="13" width="8.7265625" style="320"/>
    <col min="14" max="14" width="8.453125" style="320" bestFit="1" customWidth="1"/>
    <col min="15" max="16384" width="8.7265625" style="320"/>
  </cols>
  <sheetData>
    <row r="1" spans="1:12" s="323" customFormat="1">
      <c r="A1" s="325"/>
      <c r="B1" s="1447"/>
      <c r="C1" s="1447"/>
      <c r="D1" s="1447"/>
      <c r="E1" s="1447"/>
      <c r="F1" s="1447"/>
      <c r="G1" s="1447"/>
      <c r="H1" s="1447"/>
      <c r="I1" s="1447"/>
      <c r="J1" s="1447"/>
      <c r="K1" s="1447"/>
      <c r="L1" s="1447"/>
    </row>
    <row r="2" spans="1:12" s="323" customFormat="1">
      <c r="A2" s="1451" t="s">
        <v>624</v>
      </c>
      <c r="B2" s="1451"/>
      <c r="C2" s="1451"/>
      <c r="D2" s="1451"/>
      <c r="E2" s="1451"/>
      <c r="F2" s="1451"/>
      <c r="G2" s="1451"/>
      <c r="H2" s="1451"/>
      <c r="I2" s="1451"/>
      <c r="J2" s="1451"/>
      <c r="K2" s="1025"/>
      <c r="L2" s="1025"/>
    </row>
    <row r="3" spans="1:12" s="323" customFormat="1">
      <c r="A3" s="1452" t="str">
        <f>+'Appendix A'!E258</f>
        <v>NextEra Energy Transmission New York, Inc.</v>
      </c>
      <c r="B3" s="1452"/>
      <c r="C3" s="1452"/>
      <c r="D3" s="1452"/>
      <c r="E3" s="1452"/>
      <c r="F3" s="1452"/>
      <c r="G3" s="1452"/>
      <c r="H3" s="1452"/>
      <c r="I3" s="1452"/>
      <c r="J3" s="1452"/>
      <c r="K3" s="1026"/>
      <c r="L3" s="1026"/>
    </row>
    <row r="4" spans="1:12">
      <c r="B4" s="325"/>
      <c r="C4" s="325"/>
      <c r="D4" s="325"/>
      <c r="E4" s="325"/>
      <c r="F4" s="325"/>
      <c r="G4" s="325"/>
      <c r="H4" s="325"/>
      <c r="I4" s="325"/>
      <c r="J4" s="325"/>
      <c r="K4" s="325"/>
      <c r="L4" s="325"/>
    </row>
    <row r="5" spans="1:12">
      <c r="A5" s="955"/>
      <c r="B5" s="956"/>
      <c r="C5" s="956"/>
      <c r="D5" s="956"/>
      <c r="E5" s="957"/>
      <c r="F5" s="957"/>
      <c r="G5" s="957"/>
      <c r="H5" s="956"/>
      <c r="I5" s="958"/>
      <c r="J5" s="958"/>
    </row>
    <row r="6" spans="1:12">
      <c r="A6" s="959"/>
      <c r="B6" s="960"/>
      <c r="C6" s="960"/>
      <c r="D6" s="961"/>
      <c r="E6" s="962"/>
      <c r="F6" s="963"/>
      <c r="G6" s="964"/>
      <c r="H6" s="965"/>
      <c r="I6" s="959"/>
      <c r="J6" s="959"/>
    </row>
    <row r="7" spans="1:12">
      <c r="A7" s="966"/>
      <c r="B7" s="960" t="s">
        <v>129</v>
      </c>
      <c r="C7" s="960"/>
      <c r="D7" s="961"/>
      <c r="E7" s="956"/>
      <c r="F7" s="1448" t="s">
        <v>625</v>
      </c>
      <c r="G7" s="1449"/>
      <c r="H7" s="1450"/>
      <c r="I7" s="956"/>
      <c r="J7" s="956"/>
      <c r="K7" s="967"/>
    </row>
    <row r="8" spans="1:12">
      <c r="A8" s="968">
        <v>1</v>
      </c>
      <c r="B8" s="969"/>
      <c r="C8" s="960"/>
      <c r="D8" s="970"/>
      <c r="E8" s="971"/>
      <c r="F8" s="970"/>
      <c r="G8" s="970"/>
      <c r="H8" s="970"/>
      <c r="I8" s="956"/>
      <c r="J8" s="956"/>
      <c r="K8" s="967"/>
    </row>
    <row r="9" spans="1:12">
      <c r="A9" s="968"/>
      <c r="B9" s="972" t="s">
        <v>75</v>
      </c>
      <c r="C9" s="973" t="s">
        <v>76</v>
      </c>
      <c r="D9" s="974" t="s">
        <v>77</v>
      </c>
      <c r="E9" s="974" t="s">
        <v>78</v>
      </c>
      <c r="F9" s="975" t="s">
        <v>79</v>
      </c>
      <c r="G9" s="974" t="s">
        <v>80</v>
      </c>
      <c r="H9" s="974" t="s">
        <v>81</v>
      </c>
      <c r="I9" s="956"/>
      <c r="J9" s="956"/>
      <c r="K9" s="967"/>
    </row>
    <row r="10" spans="1:12">
      <c r="A10" s="968"/>
      <c r="B10" s="976"/>
      <c r="C10" s="976"/>
      <c r="D10" s="977"/>
      <c r="E10" s="977"/>
      <c r="F10" s="977" t="s">
        <v>626</v>
      </c>
      <c r="G10" s="978"/>
      <c r="H10" s="978"/>
      <c r="I10" s="956"/>
      <c r="J10" s="956"/>
      <c r="K10" s="967"/>
    </row>
    <row r="11" spans="1:12">
      <c r="A11" s="968"/>
      <c r="B11" s="979"/>
      <c r="C11" s="977"/>
      <c r="D11" s="977" t="s">
        <v>627</v>
      </c>
      <c r="E11" s="977"/>
      <c r="F11" s="977" t="s">
        <v>628</v>
      </c>
      <c r="G11" s="977" t="s">
        <v>629</v>
      </c>
      <c r="H11" s="980" t="s">
        <v>630</v>
      </c>
      <c r="I11" s="956"/>
      <c r="J11" s="956"/>
      <c r="K11" s="967"/>
    </row>
    <row r="12" spans="1:12">
      <c r="A12" s="968"/>
      <c r="B12" s="981" t="s">
        <v>432</v>
      </c>
      <c r="C12" s="977"/>
      <c r="D12" s="977" t="s">
        <v>631</v>
      </c>
      <c r="E12" s="977"/>
      <c r="F12" s="977" t="s">
        <v>632</v>
      </c>
      <c r="G12" s="977" t="s">
        <v>633</v>
      </c>
      <c r="H12" s="980" t="s">
        <v>634</v>
      </c>
      <c r="I12" s="956"/>
      <c r="J12" s="956"/>
      <c r="K12" s="967"/>
    </row>
    <row r="13" spans="1:12" ht="18.600000000000001">
      <c r="A13" s="968"/>
      <c r="B13" s="975" t="s">
        <v>635</v>
      </c>
      <c r="C13" s="975" t="s">
        <v>278</v>
      </c>
      <c r="D13" s="975" t="s">
        <v>636</v>
      </c>
      <c r="E13" s="982" t="s">
        <v>637</v>
      </c>
      <c r="F13" s="975" t="s">
        <v>638</v>
      </c>
      <c r="G13" s="975" t="s">
        <v>639</v>
      </c>
      <c r="H13" s="975" t="s">
        <v>640</v>
      </c>
      <c r="I13" s="956"/>
      <c r="J13" s="956"/>
      <c r="K13" s="967"/>
    </row>
    <row r="14" spans="1:12">
      <c r="A14" s="968">
        <v>2</v>
      </c>
      <c r="B14" s="983"/>
      <c r="C14" s="983"/>
      <c r="D14" s="984">
        <v>0</v>
      </c>
      <c r="E14" s="985">
        <v>0</v>
      </c>
      <c r="F14" s="986">
        <f t="shared" ref="F14:F19" si="0">D14-E14</f>
        <v>0</v>
      </c>
      <c r="G14" s="987">
        <v>0</v>
      </c>
      <c r="H14" s="988">
        <f t="shared" ref="H14:H19" si="1">+F14+G14</f>
        <v>0</v>
      </c>
      <c r="I14" s="956"/>
      <c r="J14" s="956"/>
      <c r="K14" s="967"/>
    </row>
    <row r="15" spans="1:12">
      <c r="A15" s="968" t="s">
        <v>641</v>
      </c>
      <c r="B15" s="989"/>
      <c r="C15" s="989"/>
      <c r="D15" s="990">
        <v>0</v>
      </c>
      <c r="E15" s="991">
        <v>0</v>
      </c>
      <c r="F15" s="986">
        <f t="shared" si="0"/>
        <v>0</v>
      </c>
      <c r="G15" s="992">
        <v>0</v>
      </c>
      <c r="H15" s="993">
        <f t="shared" si="1"/>
        <v>0</v>
      </c>
      <c r="I15" s="956"/>
      <c r="J15" s="956"/>
      <c r="K15" s="967"/>
    </row>
    <row r="16" spans="1:12">
      <c r="A16" s="968" t="s">
        <v>642</v>
      </c>
      <c r="B16" s="989"/>
      <c r="C16" s="989"/>
      <c r="D16" s="990">
        <v>0</v>
      </c>
      <c r="E16" s="991">
        <v>0</v>
      </c>
      <c r="F16" s="986">
        <f t="shared" si="0"/>
        <v>0</v>
      </c>
      <c r="G16" s="992">
        <v>0</v>
      </c>
      <c r="H16" s="993">
        <f t="shared" si="1"/>
        <v>0</v>
      </c>
      <c r="I16" s="956"/>
      <c r="J16" s="956"/>
      <c r="K16" s="967"/>
    </row>
    <row r="17" spans="1:11">
      <c r="A17" s="968" t="s">
        <v>643</v>
      </c>
      <c r="B17" s="989"/>
      <c r="C17" s="989"/>
      <c r="D17" s="990">
        <v>0</v>
      </c>
      <c r="E17" s="991">
        <v>0</v>
      </c>
      <c r="F17" s="986">
        <f t="shared" si="0"/>
        <v>0</v>
      </c>
      <c r="G17" s="992">
        <v>0</v>
      </c>
      <c r="H17" s="993">
        <f t="shared" si="1"/>
        <v>0</v>
      </c>
      <c r="I17" s="956"/>
      <c r="J17" s="956"/>
      <c r="K17" s="967"/>
    </row>
    <row r="18" spans="1:11">
      <c r="A18" s="968" t="s">
        <v>644</v>
      </c>
      <c r="B18" s="989"/>
      <c r="C18" s="989"/>
      <c r="D18" s="990">
        <v>0</v>
      </c>
      <c r="E18" s="991">
        <v>0</v>
      </c>
      <c r="F18" s="986">
        <f t="shared" si="0"/>
        <v>0</v>
      </c>
      <c r="G18" s="992">
        <v>0</v>
      </c>
      <c r="H18" s="993">
        <f t="shared" si="1"/>
        <v>0</v>
      </c>
      <c r="I18" s="956"/>
      <c r="J18" s="956"/>
      <c r="K18" s="967"/>
    </row>
    <row r="19" spans="1:11">
      <c r="A19" s="968"/>
      <c r="B19" s="994"/>
      <c r="C19" s="994"/>
      <c r="D19" s="995">
        <v>0</v>
      </c>
      <c r="E19" s="996">
        <v>0</v>
      </c>
      <c r="F19" s="997">
        <f t="shared" si="0"/>
        <v>0</v>
      </c>
      <c r="G19" s="998">
        <v>0</v>
      </c>
      <c r="H19" s="999">
        <f t="shared" si="1"/>
        <v>0</v>
      </c>
      <c r="I19" s="956"/>
      <c r="J19" s="956"/>
      <c r="K19" s="967"/>
    </row>
    <row r="20" spans="1:11">
      <c r="A20" s="968"/>
      <c r="B20" s="1000"/>
      <c r="C20" s="1001"/>
      <c r="D20" s="1001"/>
      <c r="E20" s="1001"/>
      <c r="F20" s="1001"/>
      <c r="G20" s="1001"/>
      <c r="H20" s="1002"/>
      <c r="I20" s="956"/>
      <c r="J20" s="1001"/>
      <c r="K20" s="967"/>
    </row>
    <row r="21" spans="1:11">
      <c r="A21" s="968">
        <v>3</v>
      </c>
      <c r="B21" s="583" t="s">
        <v>19</v>
      </c>
      <c r="C21" s="1001"/>
      <c r="D21" s="1001">
        <f>SUM(D14:D19)</f>
        <v>0</v>
      </c>
      <c r="E21" s="1001">
        <f t="shared" ref="E21" si="2">SUM(E14:E19)</f>
        <v>0</v>
      </c>
      <c r="F21" s="1001">
        <f>SUM(F14:F19)</f>
        <v>0</v>
      </c>
      <c r="G21" s="1001">
        <f>SUM(G14:G19)</f>
        <v>0</v>
      </c>
      <c r="H21" s="1001">
        <f>SUM(H14:H19)</f>
        <v>0</v>
      </c>
      <c r="I21" s="956"/>
      <c r="J21" s="1001"/>
      <c r="K21" s="967"/>
    </row>
    <row r="22" spans="1:11">
      <c r="A22" s="968"/>
      <c r="B22" s="1000"/>
      <c r="C22" s="1001"/>
      <c r="D22" s="1001"/>
      <c r="E22" s="1001"/>
      <c r="F22" s="1001"/>
      <c r="G22" s="1001"/>
      <c r="H22" s="1001"/>
      <c r="I22" s="1002"/>
      <c r="J22" s="1001"/>
      <c r="K22" s="967"/>
    </row>
    <row r="23" spans="1:11">
      <c r="A23" s="583"/>
      <c r="B23" s="1000"/>
      <c r="C23" s="1001"/>
      <c r="D23" s="1001"/>
      <c r="E23" s="1001"/>
      <c r="F23" s="1001"/>
      <c r="G23" s="1001"/>
      <c r="H23" s="1001"/>
      <c r="I23" s="1002"/>
      <c r="J23" s="1001"/>
      <c r="K23" s="967"/>
    </row>
    <row r="24" spans="1:11">
      <c r="A24" s="583"/>
      <c r="B24" s="1003" t="s">
        <v>645</v>
      </c>
      <c r="C24" s="967"/>
      <c r="D24" s="967"/>
      <c r="E24" s="967"/>
      <c r="F24" s="1004"/>
      <c r="G24" s="1004"/>
      <c r="H24" s="967"/>
      <c r="I24" s="1005"/>
      <c r="J24" s="1006"/>
      <c r="K24" s="967"/>
    </row>
    <row r="25" spans="1:11">
      <c r="A25" s="583"/>
      <c r="B25" s="1007" t="s">
        <v>713</v>
      </c>
      <c r="C25" s="1007"/>
      <c r="D25" s="1007"/>
      <c r="E25" s="1007"/>
      <c r="F25" s="967"/>
      <c r="G25" s="967"/>
      <c r="H25" s="967"/>
      <c r="I25" s="960"/>
      <c r="J25" s="960"/>
      <c r="K25" s="967"/>
    </row>
    <row r="26" spans="1:11">
      <c r="A26" s="583"/>
      <c r="B26" s="1007" t="s">
        <v>715</v>
      </c>
      <c r="C26" s="1007"/>
      <c r="D26" s="1007"/>
      <c r="E26" s="1007"/>
      <c r="F26" s="967"/>
      <c r="G26" s="967"/>
      <c r="H26" s="967"/>
      <c r="I26" s="960"/>
      <c r="J26" s="960"/>
      <c r="K26" s="967"/>
    </row>
    <row r="27" spans="1:11">
      <c r="A27" s="583"/>
      <c r="B27" s="1007" t="s">
        <v>714</v>
      </c>
      <c r="C27" s="1007"/>
      <c r="D27" s="1007"/>
      <c r="E27" s="1007"/>
      <c r="F27" s="967"/>
      <c r="G27" s="967"/>
      <c r="H27" s="967"/>
      <c r="I27" s="960"/>
      <c r="J27" s="960"/>
      <c r="K27" s="967"/>
    </row>
    <row r="28" spans="1:11">
      <c r="A28" s="583"/>
      <c r="B28" s="1008" t="s">
        <v>646</v>
      </c>
      <c r="C28" s="1007"/>
      <c r="D28" s="1007"/>
      <c r="E28" s="1007"/>
      <c r="F28" s="967"/>
      <c r="G28" s="967"/>
      <c r="H28" s="967"/>
      <c r="I28" s="960"/>
      <c r="J28" s="960"/>
      <c r="K28" s="967"/>
    </row>
    <row r="29" spans="1:11">
      <c r="A29" s="583"/>
      <c r="B29" s="1008" t="s">
        <v>647</v>
      </c>
      <c r="C29" s="1007"/>
      <c r="D29" s="1007"/>
      <c r="E29" s="1007"/>
      <c r="F29" s="967"/>
      <c r="G29" s="967"/>
      <c r="H29" s="967"/>
      <c r="I29" s="960"/>
      <c r="J29" s="960"/>
      <c r="K29" s="967"/>
    </row>
    <row r="30" spans="1:11">
      <c r="A30" s="583"/>
      <c r="B30" s="967"/>
      <c r="C30" s="967"/>
      <c r="D30" s="967"/>
      <c r="E30" s="967"/>
      <c r="F30" s="967"/>
      <c r="G30" s="967"/>
      <c r="H30" s="967"/>
      <c r="I30" s="960"/>
      <c r="J30" s="960"/>
      <c r="K30" s="967"/>
    </row>
    <row r="31" spans="1:11">
      <c r="A31" s="1009"/>
      <c r="B31" s="1010"/>
      <c r="C31" s="1010"/>
      <c r="D31" s="1010"/>
      <c r="E31" s="1010"/>
      <c r="F31" s="1010"/>
      <c r="G31" s="1010"/>
      <c r="H31" s="1010"/>
      <c r="I31" s="1010"/>
      <c r="J31" s="1010"/>
      <c r="K31" s="967"/>
    </row>
    <row r="32" spans="1:11">
      <c r="A32" s="967"/>
      <c r="B32" s="1011" t="s">
        <v>648</v>
      </c>
      <c r="C32" s="956"/>
      <c r="D32" s="956"/>
      <c r="E32" s="956"/>
      <c r="F32" s="956"/>
      <c r="G32" s="967"/>
      <c r="H32" s="967"/>
      <c r="I32" s="967"/>
      <c r="J32" s="967"/>
      <c r="K32" s="967"/>
    </row>
    <row r="33" spans="1:11">
      <c r="A33" s="956"/>
      <c r="B33" s="956"/>
      <c r="C33" s="956"/>
      <c r="D33" s="956"/>
      <c r="E33" s="956"/>
      <c r="F33" s="956"/>
      <c r="G33" s="967"/>
      <c r="H33" s="967"/>
      <c r="I33" s="967"/>
      <c r="J33" s="967"/>
      <c r="K33" s="967"/>
    </row>
    <row r="34" spans="1:11">
      <c r="A34" s="956"/>
      <c r="B34" s="1012" t="s">
        <v>299</v>
      </c>
      <c r="C34" s="1012" t="s">
        <v>300</v>
      </c>
      <c r="D34" s="1012" t="s">
        <v>310</v>
      </c>
      <c r="E34" s="1012" t="s">
        <v>316</v>
      </c>
      <c r="F34" s="956"/>
      <c r="G34" s="967"/>
      <c r="H34" s="967"/>
      <c r="I34" s="967"/>
      <c r="J34" s="967"/>
      <c r="K34" s="967"/>
    </row>
    <row r="35" spans="1:11" ht="31.2">
      <c r="A35" s="1013">
        <v>4</v>
      </c>
      <c r="B35" s="1014" t="s">
        <v>649</v>
      </c>
      <c r="C35" s="1015" t="s">
        <v>650</v>
      </c>
      <c r="D35" s="1015" t="s">
        <v>129</v>
      </c>
      <c r="E35" s="1016" t="s">
        <v>651</v>
      </c>
      <c r="F35" s="1017"/>
      <c r="G35" s="967"/>
      <c r="H35" s="967"/>
      <c r="I35" s="967"/>
      <c r="J35" s="967"/>
      <c r="K35" s="967"/>
    </row>
    <row r="36" spans="1:11">
      <c r="A36" s="1013">
        <v>5</v>
      </c>
      <c r="B36" s="1017"/>
      <c r="C36" s="1018" t="s">
        <v>652</v>
      </c>
      <c r="D36" s="1019">
        <v>0</v>
      </c>
      <c r="E36" s="1019">
        <v>0</v>
      </c>
      <c r="F36" s="507"/>
      <c r="G36" s="967"/>
      <c r="H36" s="967"/>
      <c r="I36" s="967"/>
      <c r="J36" s="967"/>
      <c r="K36" s="967"/>
    </row>
    <row r="37" spans="1:11">
      <c r="A37" s="1013">
        <v>6</v>
      </c>
      <c r="B37" s="1017"/>
      <c r="C37" s="1018" t="s">
        <v>653</v>
      </c>
      <c r="D37" s="1019">
        <v>0</v>
      </c>
      <c r="E37" s="1019">
        <v>0</v>
      </c>
      <c r="F37" s="507"/>
      <c r="G37" s="967"/>
      <c r="H37" s="967"/>
      <c r="I37" s="967"/>
      <c r="J37" s="967"/>
      <c r="K37" s="967"/>
    </row>
    <row r="38" spans="1:11">
      <c r="A38" s="1013">
        <v>7</v>
      </c>
      <c r="B38" s="1017"/>
      <c r="C38" s="1018" t="s">
        <v>654</v>
      </c>
      <c r="D38" s="1019">
        <v>0</v>
      </c>
      <c r="E38" s="1019">
        <v>0</v>
      </c>
      <c r="F38" s="507"/>
      <c r="G38" s="967"/>
      <c r="H38" s="967"/>
      <c r="I38" s="967"/>
      <c r="J38" s="967"/>
      <c r="K38" s="967"/>
    </row>
    <row r="39" spans="1:11">
      <c r="A39" s="1013">
        <v>8</v>
      </c>
      <c r="B39" s="1017"/>
      <c r="C39" s="1018" t="s">
        <v>655</v>
      </c>
      <c r="D39" s="1019">
        <v>0</v>
      </c>
      <c r="E39" s="1019">
        <v>0</v>
      </c>
      <c r="F39" s="507"/>
      <c r="G39" s="967"/>
      <c r="H39" s="967"/>
      <c r="I39" s="967"/>
      <c r="J39" s="967"/>
      <c r="K39" s="967"/>
    </row>
    <row r="40" spans="1:11">
      <c r="A40" s="1013">
        <v>9</v>
      </c>
      <c r="B40" s="1017"/>
      <c r="C40" s="1018" t="s">
        <v>656</v>
      </c>
      <c r="D40" s="1019">
        <v>0</v>
      </c>
      <c r="E40" s="1019">
        <v>0</v>
      </c>
      <c r="F40" s="507"/>
      <c r="G40" s="967"/>
      <c r="H40" s="967"/>
      <c r="I40" s="967"/>
      <c r="J40" s="967"/>
      <c r="K40" s="967"/>
    </row>
    <row r="41" spans="1:11">
      <c r="A41" s="1013">
        <v>10</v>
      </c>
      <c r="B41" s="1017"/>
      <c r="C41" s="1018" t="s">
        <v>653</v>
      </c>
      <c r="D41" s="1019">
        <v>0</v>
      </c>
      <c r="E41" s="1019">
        <v>0</v>
      </c>
      <c r="F41" s="507"/>
      <c r="G41" s="967"/>
      <c r="H41" s="967"/>
      <c r="I41" s="967"/>
      <c r="J41" s="967"/>
      <c r="K41" s="967"/>
    </row>
    <row r="42" spans="1:11">
      <c r="A42" s="1013">
        <v>11</v>
      </c>
      <c r="B42" s="1017"/>
      <c r="C42" s="1018" t="s">
        <v>654</v>
      </c>
      <c r="D42" s="1019">
        <f>+D41</f>
        <v>0</v>
      </c>
      <c r="E42" s="1019">
        <v>0</v>
      </c>
      <c r="F42" s="507"/>
      <c r="G42" s="967"/>
      <c r="H42" s="967"/>
      <c r="I42" s="967"/>
      <c r="J42" s="967"/>
      <c r="K42" s="967"/>
    </row>
    <row r="43" spans="1:11">
      <c r="A43" s="1013">
        <v>12</v>
      </c>
      <c r="B43" s="1017"/>
      <c r="C43" s="1017" t="s">
        <v>657</v>
      </c>
      <c r="D43" s="507"/>
      <c r="E43" s="1020">
        <f>SUM(E36:E42)</f>
        <v>0</v>
      </c>
      <c r="F43" s="507"/>
      <c r="G43" s="967"/>
      <c r="H43" s="967"/>
      <c r="I43" s="967"/>
      <c r="J43" s="967"/>
      <c r="K43" s="967"/>
    </row>
    <row r="44" spans="1:11">
      <c r="A44" s="1013"/>
      <c r="B44" s="1017"/>
      <c r="C44" s="1021"/>
      <c r="D44" s="523"/>
      <c r="E44" s="523"/>
      <c r="F44" s="507"/>
      <c r="G44" s="967"/>
      <c r="H44" s="967"/>
      <c r="I44" s="967"/>
      <c r="J44" s="967"/>
      <c r="K44" s="967"/>
    </row>
    <row r="45" spans="1:11">
      <c r="A45" s="1013">
        <v>13</v>
      </c>
      <c r="B45" s="1022" t="s">
        <v>658</v>
      </c>
      <c r="C45" s="1023" t="s">
        <v>659</v>
      </c>
      <c r="D45" s="523"/>
      <c r="E45" s="507">
        <f>E43/7</f>
        <v>0</v>
      </c>
      <c r="F45" s="507"/>
      <c r="G45" s="967"/>
      <c r="H45" s="967"/>
      <c r="I45" s="967"/>
      <c r="J45" s="967"/>
      <c r="K45" s="967"/>
    </row>
    <row r="46" spans="1:11">
      <c r="A46" s="1024"/>
      <c r="B46" s="967"/>
      <c r="C46" s="967"/>
      <c r="D46" s="967"/>
      <c r="E46" s="967"/>
      <c r="F46" s="967"/>
      <c r="G46" s="967"/>
      <c r="H46" s="967"/>
      <c r="I46" s="967"/>
      <c r="J46" s="967"/>
      <c r="K46" s="967"/>
    </row>
    <row r="47" spans="1:11">
      <c r="A47" s="1024"/>
      <c r="B47" s="967"/>
      <c r="C47" s="967"/>
      <c r="D47" s="967"/>
      <c r="E47" s="967"/>
      <c r="F47" s="967"/>
      <c r="G47" s="967"/>
      <c r="H47" s="967"/>
      <c r="I47" s="967"/>
      <c r="J47" s="967"/>
      <c r="K47" s="967"/>
    </row>
    <row r="48" spans="1:11">
      <c r="A48" s="1024"/>
      <c r="B48" s="967"/>
      <c r="C48" s="967"/>
      <c r="D48" s="967"/>
      <c r="E48" s="967"/>
      <c r="F48" s="967"/>
      <c r="G48" s="967"/>
      <c r="H48" s="967"/>
      <c r="I48" s="967"/>
      <c r="J48" s="967"/>
      <c r="K48" s="967"/>
    </row>
    <row r="49" spans="1:11">
      <c r="A49" s="1024"/>
      <c r="B49" s="967"/>
      <c r="C49" s="967"/>
      <c r="D49" s="967"/>
      <c r="E49" s="967"/>
      <c r="F49" s="967"/>
      <c r="G49" s="967"/>
      <c r="H49" s="967"/>
      <c r="I49" s="967"/>
      <c r="J49" s="967"/>
      <c r="K49" s="967"/>
    </row>
    <row r="50" spans="1:11">
      <c r="A50" s="1024"/>
      <c r="B50" s="967"/>
      <c r="C50" s="967"/>
      <c r="D50" s="967"/>
      <c r="E50" s="967"/>
      <c r="F50" s="967"/>
      <c r="G50" s="967"/>
      <c r="H50" s="967"/>
      <c r="I50" s="967"/>
      <c r="J50" s="967"/>
      <c r="K50" s="967"/>
    </row>
    <row r="51" spans="1:11">
      <c r="A51" s="1024"/>
      <c r="B51" s="967"/>
      <c r="C51" s="967"/>
      <c r="D51" s="967"/>
      <c r="E51" s="967"/>
      <c r="F51" s="967"/>
      <c r="G51" s="967"/>
      <c r="H51" s="967"/>
      <c r="I51" s="967"/>
      <c r="J51" s="967"/>
      <c r="K51" s="967"/>
    </row>
    <row r="52" spans="1:11">
      <c r="A52" s="1024"/>
      <c r="B52" s="967"/>
      <c r="C52" s="967"/>
      <c r="D52" s="967"/>
      <c r="E52" s="967"/>
      <c r="F52" s="967"/>
      <c r="G52" s="967"/>
      <c r="H52" s="967"/>
      <c r="I52" s="967"/>
      <c r="J52" s="967"/>
      <c r="K52" s="967"/>
    </row>
  </sheetData>
  <mergeCells count="4">
    <mergeCell ref="B1:L1"/>
    <mergeCell ref="F7:H7"/>
    <mergeCell ref="A2:J2"/>
    <mergeCell ref="A3:J3"/>
  </mergeCells>
  <pageMargins left="0.75" right="0.75" top="1" bottom="1" header="0.5" footer="0.5"/>
  <pageSetup scale="43" orientation="portrait" r:id="rId1"/>
  <headerFooter alignWithMargins="0"/>
  <customProperties>
    <customPr name="_pios_id" r:id="rId2"/>
    <customPr name="EpmWorksheetKeyString_GUID" r:id="rId3"/>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T453"/>
  <sheetViews>
    <sheetView topLeftCell="A10" zoomScale="90" zoomScaleNormal="90" zoomScaleSheetLayoutView="100" workbookViewId="0">
      <selection activeCell="M46" sqref="M46"/>
    </sheetView>
  </sheetViews>
  <sheetFormatPr defaultColWidth="8.7265625" defaultRowHeight="20.100000000000001" customHeight="1"/>
  <cols>
    <col min="1" max="1" width="5.7265625" style="1027" customWidth="1"/>
    <col min="2" max="2" width="54.26953125" style="1028" bestFit="1" customWidth="1"/>
    <col min="3" max="3" width="10.7265625" style="1027" bestFit="1" customWidth="1"/>
    <col min="4" max="4" width="9.7265625" style="1027" bestFit="1" customWidth="1"/>
    <col min="5" max="5" width="16.26953125" style="1027" customWidth="1"/>
    <col min="6" max="6" width="12.08984375" style="1027" customWidth="1"/>
    <col min="7" max="7" width="11.7265625" style="1027" customWidth="1"/>
    <col min="8" max="8" width="12" style="365" customWidth="1"/>
    <col min="9" max="9" width="32.08984375" style="365" customWidth="1"/>
    <col min="10" max="10" width="8.7265625" style="365"/>
    <col min="11" max="11" width="12.26953125" style="365" customWidth="1"/>
    <col min="12" max="12" width="12.7265625" style="365" customWidth="1"/>
    <col min="13" max="16384" width="8.7265625" style="365"/>
  </cols>
  <sheetData>
    <row r="1" spans="1:20" ht="20.100000000000001" customHeight="1">
      <c r="A1" s="1328" t="s">
        <v>672</v>
      </c>
      <c r="B1" s="1328"/>
      <c r="C1" s="1328"/>
      <c r="D1" s="1328"/>
      <c r="E1" s="1328"/>
      <c r="F1" s="1328"/>
      <c r="G1" s="1328"/>
      <c r="H1" s="1328"/>
      <c r="I1" s="1328"/>
      <c r="J1" s="1041"/>
      <c r="K1" s="1041"/>
      <c r="L1" s="1041"/>
    </row>
    <row r="2" spans="1:20" ht="20.100000000000001" customHeight="1">
      <c r="A2" s="1453" t="str">
        <f>+'Appendix A'!E9</f>
        <v>NextEra Energy Transmission New York, Inc.</v>
      </c>
      <c r="B2" s="1453"/>
      <c r="C2" s="1453"/>
      <c r="D2" s="1453"/>
      <c r="E2" s="1453"/>
      <c r="F2" s="1453"/>
      <c r="G2" s="1453"/>
      <c r="H2" s="1453"/>
      <c r="I2" s="1453"/>
      <c r="J2" s="1042"/>
      <c r="K2" s="1042"/>
      <c r="L2" s="1042"/>
    </row>
    <row r="3" spans="1:20" ht="20.100000000000001" customHeight="1">
      <c r="A3" s="1454" t="s">
        <v>671</v>
      </c>
      <c r="B3" s="1454"/>
      <c r="C3" s="1454"/>
      <c r="D3" s="1454"/>
      <c r="E3" s="1454"/>
      <c r="F3" s="1454"/>
      <c r="G3" s="1454"/>
      <c r="H3" s="1454"/>
      <c r="I3" s="1454"/>
      <c r="J3" s="1041"/>
      <c r="K3" s="1041"/>
      <c r="L3" s="1041"/>
    </row>
    <row r="4" spans="1:20" ht="20.100000000000001" customHeight="1">
      <c r="A4" s="1152"/>
      <c r="B4" s="1152"/>
      <c r="C4" s="1152"/>
      <c r="D4" s="1152"/>
      <c r="E4" s="1152"/>
      <c r="F4" s="1152"/>
      <c r="G4" s="1152"/>
      <c r="H4" s="1152"/>
      <c r="I4" s="1152"/>
      <c r="J4" s="1153"/>
      <c r="K4" s="1153"/>
      <c r="L4" s="1153"/>
    </row>
    <row r="5" spans="1:20" ht="20.100000000000001" customHeight="1">
      <c r="B5" s="1152" t="s">
        <v>75</v>
      </c>
      <c r="C5" s="1152"/>
      <c r="D5" s="368"/>
      <c r="E5" s="368" t="s">
        <v>76</v>
      </c>
      <c r="F5" s="368" t="s">
        <v>77</v>
      </c>
      <c r="G5" s="368" t="s">
        <v>78</v>
      </c>
      <c r="H5" s="368" t="s">
        <v>79</v>
      </c>
      <c r="I5" s="364"/>
    </row>
    <row r="6" spans="1:20" s="366" customFormat="1" ht="20.100000000000001" customHeight="1">
      <c r="A6" s="374"/>
      <c r="H6" s="368" t="s">
        <v>801</v>
      </c>
      <c r="I6" s="374"/>
      <c r="J6" s="367"/>
      <c r="K6" s="367"/>
      <c r="L6" s="367"/>
      <c r="M6" s="367"/>
      <c r="N6" s="367"/>
      <c r="O6" s="367"/>
      <c r="P6" s="367"/>
      <c r="Q6" s="367"/>
      <c r="R6" s="367"/>
      <c r="S6" s="367"/>
      <c r="T6" s="368"/>
    </row>
    <row r="7" spans="1:20" s="366" customFormat="1" ht="20.100000000000001" customHeight="1">
      <c r="A7" s="1040" t="s">
        <v>670</v>
      </c>
      <c r="B7" s="1040" t="s">
        <v>199</v>
      </c>
      <c r="C7" s="1037"/>
      <c r="D7" s="1039"/>
      <c r="E7" s="1038" t="s">
        <v>109</v>
      </c>
      <c r="F7" s="1038" t="s">
        <v>662</v>
      </c>
      <c r="G7" s="1038" t="s">
        <v>661</v>
      </c>
      <c r="H7" s="1038" t="s">
        <v>19</v>
      </c>
      <c r="I7" s="1037"/>
      <c r="J7" s="1036"/>
      <c r="K7" s="1036"/>
      <c r="L7" s="1036"/>
      <c r="M7" s="367"/>
      <c r="N7" s="367"/>
      <c r="O7" s="367"/>
      <c r="P7" s="367"/>
      <c r="Q7" s="367"/>
      <c r="R7" s="367"/>
      <c r="S7" s="367"/>
      <c r="T7" s="368"/>
    </row>
    <row r="8" spans="1:20" s="366" customFormat="1" ht="20.100000000000001" customHeight="1">
      <c r="A8" s="374"/>
      <c r="B8" s="375"/>
      <c r="C8" s="374"/>
      <c r="E8" s="374"/>
      <c r="F8" s="374"/>
      <c r="G8" s="374"/>
      <c r="H8" s="374"/>
      <c r="I8" s="374"/>
    </row>
    <row r="9" spans="1:20" s="366" customFormat="1" ht="20.100000000000001" customHeight="1">
      <c r="A9" s="374">
        <v>1</v>
      </c>
      <c r="B9" s="374" t="s">
        <v>797</v>
      </c>
      <c r="C9" s="374"/>
      <c r="E9" s="358">
        <f>F29</f>
        <v>0</v>
      </c>
      <c r="F9" s="358">
        <f>G29</f>
        <v>0</v>
      </c>
      <c r="G9" s="358">
        <f>H29</f>
        <v>0</v>
      </c>
      <c r="H9" s="358"/>
      <c r="I9" s="374" t="str">
        <f>"Line "&amp;A29&amp;""</f>
        <v>Line 16</v>
      </c>
    </row>
    <row r="10" spans="1:20" s="366" customFormat="1" ht="20.100000000000001" customHeight="1">
      <c r="A10" s="374">
        <f t="shared" ref="A10:A16" si="0">+A9+1</f>
        <v>2</v>
      </c>
      <c r="B10" s="374" t="s">
        <v>798</v>
      </c>
      <c r="C10" s="374"/>
      <c r="E10" s="358">
        <f>F39</f>
        <v>0</v>
      </c>
      <c r="F10" s="358">
        <f>G39</f>
        <v>0</v>
      </c>
      <c r="G10" s="358">
        <f>H39</f>
        <v>0</v>
      </c>
      <c r="H10" s="358"/>
      <c r="I10" s="374" t="str">
        <f>"Line "&amp;A39&amp;""</f>
        <v>Line 24</v>
      </c>
    </row>
    <row r="11" spans="1:20" s="366" customFormat="1" ht="20.100000000000001" customHeight="1">
      <c r="A11" s="374">
        <f t="shared" si="0"/>
        <v>3</v>
      </c>
      <c r="B11" s="374" t="s">
        <v>252</v>
      </c>
      <c r="C11" s="374"/>
      <c r="E11" s="358">
        <f>F49</f>
        <v>0</v>
      </c>
      <c r="F11" s="358">
        <f>G49</f>
        <v>0</v>
      </c>
      <c r="G11" s="358">
        <f>H49</f>
        <v>0</v>
      </c>
      <c r="H11" s="358"/>
      <c r="I11" s="374" t="str">
        <f>"Line "&amp;A49&amp;""</f>
        <v>Line 32</v>
      </c>
    </row>
    <row r="12" spans="1:20" s="366" customFormat="1" ht="20.100000000000001" customHeight="1">
      <c r="A12" s="374">
        <f t="shared" si="0"/>
        <v>4</v>
      </c>
      <c r="B12" s="374" t="s">
        <v>253</v>
      </c>
      <c r="C12" s="374"/>
      <c r="E12" s="358">
        <f>SUM(E9:E11)</f>
        <v>0</v>
      </c>
      <c r="F12" s="358">
        <f>SUM(F9:F11)</f>
        <v>0</v>
      </c>
      <c r="G12" s="358">
        <f>SUM(G9:G11)</f>
        <v>0</v>
      </c>
      <c r="H12" s="358"/>
      <c r="I12" s="376" t="s">
        <v>669</v>
      </c>
    </row>
    <row r="13" spans="1:20" s="366" customFormat="1" ht="20.100000000000001" customHeight="1">
      <c r="A13" s="374">
        <f t="shared" si="0"/>
        <v>5</v>
      </c>
      <c r="B13" s="374" t="s">
        <v>799</v>
      </c>
      <c r="C13" s="374"/>
      <c r="E13" s="374"/>
      <c r="F13" s="374"/>
      <c r="G13" s="1336">
        <f>+'Appendix A'!J224</f>
        <v>0</v>
      </c>
      <c r="H13" s="374"/>
      <c r="I13" s="374" t="s">
        <v>960</v>
      </c>
    </row>
    <row r="14" spans="1:20" s="366" customFormat="1" ht="20.100000000000001" customHeight="1">
      <c r="A14" s="374">
        <f t="shared" si="0"/>
        <v>6</v>
      </c>
      <c r="B14" s="374" t="s">
        <v>668</v>
      </c>
      <c r="C14" s="374"/>
      <c r="E14" s="374"/>
      <c r="F14" s="378">
        <f>+'Appendix A'!H97</f>
        <v>0</v>
      </c>
      <c r="G14" s="374"/>
      <c r="H14" s="374"/>
      <c r="I14" s="374" t="s">
        <v>809</v>
      </c>
    </row>
    <row r="15" spans="1:20" s="366" customFormat="1" ht="20.100000000000001" customHeight="1">
      <c r="A15" s="374">
        <f t="shared" si="0"/>
        <v>7</v>
      </c>
      <c r="B15" s="374" t="s">
        <v>667</v>
      </c>
      <c r="C15" s="374"/>
      <c r="E15" s="378">
        <v>1</v>
      </c>
      <c r="F15" s="378"/>
      <c r="G15" s="374"/>
      <c r="H15" s="374"/>
      <c r="I15" s="1154">
        <v>1</v>
      </c>
    </row>
    <row r="16" spans="1:20" s="366" customFormat="1" ht="20.100000000000001" customHeight="1">
      <c r="A16" s="374">
        <f t="shared" si="0"/>
        <v>8</v>
      </c>
      <c r="B16" s="374" t="s">
        <v>666</v>
      </c>
      <c r="C16" s="374"/>
      <c r="E16" s="358">
        <f>+E15*E12</f>
        <v>0</v>
      </c>
      <c r="F16" s="358">
        <f>+F14*F12</f>
        <v>0</v>
      </c>
      <c r="G16" s="358">
        <f>+G13*G12</f>
        <v>0</v>
      </c>
      <c r="H16" s="358">
        <f>+E16+F16+G16</f>
        <v>0</v>
      </c>
      <c r="I16" s="377" t="s">
        <v>800</v>
      </c>
    </row>
    <row r="17" spans="1:17" s="366" customFormat="1" ht="20.100000000000001" customHeight="1">
      <c r="A17" s="374"/>
      <c r="B17" s="374"/>
      <c r="C17" s="374"/>
      <c r="E17" s="358"/>
      <c r="F17" s="358"/>
      <c r="G17" s="358"/>
      <c r="H17" s="358"/>
      <c r="I17" s="377"/>
    </row>
    <row r="18" spans="1:17" s="366" customFormat="1" ht="20.100000000000001" customHeight="1">
      <c r="A18" s="374"/>
      <c r="B18" s="374"/>
      <c r="C18" s="374"/>
      <c r="D18" s="376"/>
      <c r="E18" s="374"/>
      <c r="F18" s="374"/>
      <c r="G18" s="358"/>
      <c r="I18" s="368"/>
    </row>
    <row r="19" spans="1:17" ht="20.100000000000001" customHeight="1">
      <c r="B19" s="405" t="s">
        <v>299</v>
      </c>
      <c r="C19" s="405" t="s">
        <v>300</v>
      </c>
      <c r="D19" s="405" t="s">
        <v>310</v>
      </c>
      <c r="E19" s="405" t="s">
        <v>316</v>
      </c>
      <c r="F19" s="405" t="s">
        <v>317</v>
      </c>
      <c r="G19" s="1035" t="s">
        <v>318</v>
      </c>
      <c r="H19" s="1035" t="s">
        <v>319</v>
      </c>
      <c r="I19" s="368"/>
    </row>
    <row r="20" spans="1:17" ht="20.100000000000001" customHeight="1">
      <c r="A20" s="1034"/>
      <c r="B20" s="1033" t="s">
        <v>665</v>
      </c>
      <c r="C20" s="1033" t="s">
        <v>664</v>
      </c>
      <c r="D20" s="1033" t="s">
        <v>129</v>
      </c>
      <c r="E20" s="1033" t="s">
        <v>663</v>
      </c>
      <c r="F20" s="1033" t="s">
        <v>109</v>
      </c>
      <c r="G20" s="1033" t="s">
        <v>662</v>
      </c>
      <c r="H20" s="1033" t="s">
        <v>661</v>
      </c>
      <c r="I20" s="1033"/>
      <c r="J20" s="367"/>
      <c r="K20" s="367"/>
      <c r="L20" s="367"/>
      <c r="M20" s="367"/>
      <c r="N20" s="367"/>
      <c r="O20" s="367"/>
      <c r="P20" s="367"/>
      <c r="Q20" s="368"/>
    </row>
    <row r="21" spans="1:17" ht="20.100000000000001" customHeight="1">
      <c r="A21" s="365" t="s">
        <v>616</v>
      </c>
      <c r="B21" s="1330"/>
      <c r="C21" s="365"/>
      <c r="D21" s="1035"/>
      <c r="E21" s="1035"/>
      <c r="F21" s="1035"/>
      <c r="G21" s="365"/>
      <c r="I21" s="367"/>
      <c r="J21" s="367"/>
      <c r="K21" s="367"/>
      <c r="L21" s="367"/>
      <c r="M21" s="367"/>
      <c r="N21" s="367"/>
      <c r="O21" s="367"/>
      <c r="P21" s="367"/>
      <c r="Q21" s="368"/>
    </row>
    <row r="22" spans="1:17" ht="20.100000000000001" customHeight="1">
      <c r="A22" s="1331">
        <f>A16+1</f>
        <v>9</v>
      </c>
      <c r="B22" s="1330" t="s">
        <v>945</v>
      </c>
      <c r="C22" s="365" t="s">
        <v>137</v>
      </c>
      <c r="D22" s="1332" t="s">
        <v>660</v>
      </c>
      <c r="E22" s="353">
        <f t="shared" ref="E22:E29" si="1">SUM(F22:H22)</f>
        <v>0</v>
      </c>
      <c r="F22" s="353">
        <f>'6c- ADIT BOY'!E54</f>
        <v>0</v>
      </c>
      <c r="G22" s="353">
        <f>'6c- ADIT BOY'!F54</f>
        <v>0</v>
      </c>
      <c r="H22" s="353">
        <f>'6c- ADIT BOY'!G54</f>
        <v>0</v>
      </c>
      <c r="I22" s="1032"/>
    </row>
    <row r="23" spans="1:17" ht="20.100000000000001" customHeight="1">
      <c r="A23" s="1331">
        <f>A22+1</f>
        <v>10</v>
      </c>
      <c r="B23" s="1330" t="str">
        <f>"Actual Balance, BOY, Non Prorated items (Line "&amp;A22&amp;" less Line "&amp;A24&amp;")"</f>
        <v>Actual Balance, BOY, Non Prorated items (Line 9 less Line 11)</v>
      </c>
      <c r="C23" s="365" t="s">
        <v>137</v>
      </c>
      <c r="D23" s="1332" t="s">
        <v>660</v>
      </c>
      <c r="E23" s="353">
        <f t="shared" si="1"/>
        <v>0</v>
      </c>
      <c r="F23" s="353">
        <f>F22-F24</f>
        <v>0</v>
      </c>
      <c r="G23" s="353">
        <f>G22-G24</f>
        <v>0</v>
      </c>
      <c r="H23" s="353">
        <f>H22-H24</f>
        <v>0</v>
      </c>
      <c r="I23" s="1032"/>
    </row>
    <row r="24" spans="1:17" ht="20.100000000000001" customHeight="1">
      <c r="A24" s="1331">
        <f t="shared" ref="A24:A29" si="2">A23+1</f>
        <v>11</v>
      </c>
      <c r="B24" s="1330" t="s">
        <v>946</v>
      </c>
      <c r="C24" s="365" t="s">
        <v>137</v>
      </c>
      <c r="D24" s="1332" t="s">
        <v>660</v>
      </c>
      <c r="E24" s="353">
        <f t="shared" si="1"/>
        <v>0</v>
      </c>
      <c r="F24" s="353">
        <f>'6c- ADIT BOY'!E50</f>
        <v>0</v>
      </c>
      <c r="G24" s="353">
        <f>'6c- ADIT BOY'!F50</f>
        <v>0</v>
      </c>
      <c r="H24" s="353">
        <f>'6c- ADIT BOY'!G50</f>
        <v>0</v>
      </c>
      <c r="I24" s="1032"/>
    </row>
    <row r="25" spans="1:17" ht="20.100000000000001" customHeight="1">
      <c r="A25" s="1331">
        <f t="shared" si="2"/>
        <v>12</v>
      </c>
      <c r="B25" s="1330" t="s">
        <v>947</v>
      </c>
      <c r="C25" s="365" t="s">
        <v>137</v>
      </c>
      <c r="D25" s="1332" t="s">
        <v>660</v>
      </c>
      <c r="E25" s="353">
        <f t="shared" si="1"/>
        <v>0</v>
      </c>
      <c r="F25" s="353">
        <f>'6d- ADIT EOY'!E54</f>
        <v>0</v>
      </c>
      <c r="G25" s="353">
        <f>'6d- ADIT EOY'!F54</f>
        <v>0</v>
      </c>
      <c r="H25" s="353">
        <f>'6d- ADIT EOY'!G54</f>
        <v>0</v>
      </c>
      <c r="I25" s="378"/>
    </row>
    <row r="26" spans="1:17" ht="20.100000000000001" customHeight="1">
      <c r="A26" s="1331">
        <f t="shared" si="2"/>
        <v>13</v>
      </c>
      <c r="B26" s="1330" t="str">
        <f>"Actual Balance, EOY, Non Prorated items (Line "&amp;A25&amp;" less Line "&amp;A27&amp;")"</f>
        <v>Actual Balance, EOY, Non Prorated items (Line 12 less Line 14)</v>
      </c>
      <c r="C26" s="365" t="s">
        <v>137</v>
      </c>
      <c r="D26" s="1332" t="s">
        <v>660</v>
      </c>
      <c r="E26" s="353">
        <f t="shared" si="1"/>
        <v>0</v>
      </c>
      <c r="F26" s="353">
        <f>F25-F27</f>
        <v>0</v>
      </c>
      <c r="G26" s="353">
        <f t="shared" ref="G26:H26" si="3">G25-G27</f>
        <v>0</v>
      </c>
      <c r="H26" s="353">
        <f t="shared" si="3"/>
        <v>0</v>
      </c>
    </row>
    <row r="27" spans="1:17" ht="20.100000000000001" customHeight="1">
      <c r="A27" s="1331">
        <f t="shared" si="2"/>
        <v>14</v>
      </c>
      <c r="B27" s="1330" t="s">
        <v>948</v>
      </c>
      <c r="C27" s="365" t="s">
        <v>137</v>
      </c>
      <c r="D27" s="1332" t="s">
        <v>660</v>
      </c>
      <c r="E27" s="353">
        <f t="shared" si="1"/>
        <v>0</v>
      </c>
      <c r="F27" s="353">
        <f>'6d- ADIT EOY'!E50</f>
        <v>0</v>
      </c>
      <c r="G27" s="353">
        <f>'6d- ADIT EOY'!F50</f>
        <v>0</v>
      </c>
      <c r="H27" s="353">
        <f>'6d- ADIT EOY'!G50</f>
        <v>0</v>
      </c>
    </row>
    <row r="28" spans="1:17" ht="20.100000000000001" customHeight="1">
      <c r="A28" s="1331">
        <f t="shared" si="2"/>
        <v>15</v>
      </c>
      <c r="B28" s="1330" t="s">
        <v>905</v>
      </c>
      <c r="C28" s="365" t="s">
        <v>137</v>
      </c>
      <c r="D28" s="1332" t="s">
        <v>660</v>
      </c>
      <c r="E28" s="353">
        <f t="shared" si="1"/>
        <v>0</v>
      </c>
      <c r="F28" s="353">
        <f>'6b-ADIT Projection Proration'!H22</f>
        <v>0</v>
      </c>
      <c r="G28" s="353">
        <f>'6b-ADIT Projection Proration'!J22</f>
        <v>0</v>
      </c>
      <c r="H28" s="353">
        <f>'6b-ADIT Projection Proration'!L22</f>
        <v>0</v>
      </c>
      <c r="I28" s="1032"/>
    </row>
    <row r="29" spans="1:17" ht="20.100000000000001" customHeight="1">
      <c r="A29" s="1331">
        <f t="shared" si="2"/>
        <v>16</v>
      </c>
      <c r="B29" s="1330" t="str">
        <f>"ADIT 282 ((Line "&amp;A23&amp;" plus Line "&amp;A26&amp;") / 2) plus Line "&amp;A28&amp;""</f>
        <v>ADIT 282 ((Line 10 plus Line 13) / 2) plus Line 15</v>
      </c>
      <c r="C29" s="365" t="s">
        <v>137</v>
      </c>
      <c r="D29" s="1332" t="s">
        <v>660</v>
      </c>
      <c r="E29" s="353">
        <f t="shared" si="1"/>
        <v>0</v>
      </c>
      <c r="F29" s="353">
        <f>((F23+F26)/2+F28)</f>
        <v>0</v>
      </c>
      <c r="G29" s="353">
        <f>((G23+G26)/2+G28)</f>
        <v>0</v>
      </c>
      <c r="H29" s="353">
        <f t="shared" ref="H29" si="4">((H23+H26)/2+H28)</f>
        <v>0</v>
      </c>
      <c r="I29" s="1032"/>
    </row>
    <row r="30" spans="1:17" ht="20.100000000000001" customHeight="1">
      <c r="A30" s="1331"/>
      <c r="B30" s="1330"/>
      <c r="C30" s="365"/>
      <c r="D30" s="365"/>
      <c r="E30" s="353"/>
      <c r="F30" s="353"/>
      <c r="G30" s="353"/>
      <c r="H30" s="353"/>
      <c r="I30" s="1030"/>
    </row>
    <row r="31" spans="1:17" ht="20.100000000000001" customHeight="1">
      <c r="A31" s="365" t="s">
        <v>251</v>
      </c>
      <c r="B31" s="1330"/>
      <c r="C31" s="365"/>
      <c r="D31" s="365"/>
      <c r="E31" s="353"/>
      <c r="F31" s="353"/>
      <c r="G31" s="353"/>
      <c r="H31" s="353"/>
    </row>
    <row r="32" spans="1:17" ht="20.100000000000001" customHeight="1">
      <c r="A32" s="1331">
        <f>A29+1</f>
        <v>17</v>
      </c>
      <c r="B32" s="1330" t="s">
        <v>949</v>
      </c>
      <c r="C32" s="365" t="s">
        <v>137</v>
      </c>
      <c r="D32" s="1332" t="s">
        <v>660</v>
      </c>
      <c r="E32" s="353">
        <f t="shared" ref="E32:E39" si="5">SUM(F32:H32)</f>
        <v>0</v>
      </c>
      <c r="F32" s="353">
        <f>'6c- ADIT BOY'!E78</f>
        <v>0</v>
      </c>
      <c r="G32" s="353">
        <f>'6c- ADIT BOY'!F78</f>
        <v>0</v>
      </c>
      <c r="H32" s="353">
        <f>'6c- ADIT BOY'!G78</f>
        <v>0</v>
      </c>
    </row>
    <row r="33" spans="1:9" ht="20.100000000000001" customHeight="1">
      <c r="A33" s="1331">
        <f>A32+1</f>
        <v>18</v>
      </c>
      <c r="B33" s="1330" t="str">
        <f>"Actual Balance, BOY, Non Prorated items (Line "&amp;A32&amp;" less Line "&amp;A34&amp;")"</f>
        <v>Actual Balance, BOY, Non Prorated items (Line 17 less Line 19)</v>
      </c>
      <c r="C33" s="365" t="s">
        <v>137</v>
      </c>
      <c r="D33" s="1332" t="s">
        <v>660</v>
      </c>
      <c r="E33" s="353">
        <f t="shared" si="5"/>
        <v>0</v>
      </c>
      <c r="F33" s="353">
        <f>F32-F34</f>
        <v>0</v>
      </c>
      <c r="G33" s="353">
        <f t="shared" ref="G33:H33" si="6">G32-G34</f>
        <v>0</v>
      </c>
      <c r="H33" s="353">
        <f t="shared" si="6"/>
        <v>0</v>
      </c>
      <c r="I33" s="1032"/>
    </row>
    <row r="34" spans="1:9" ht="20.100000000000001" customHeight="1">
      <c r="A34" s="1331">
        <f t="shared" ref="A34:A39" si="7">A33+1</f>
        <v>19</v>
      </c>
      <c r="B34" s="1330" t="s">
        <v>950</v>
      </c>
      <c r="C34" s="365" t="s">
        <v>137</v>
      </c>
      <c r="D34" s="1332" t="s">
        <v>660</v>
      </c>
      <c r="E34" s="353">
        <f t="shared" si="5"/>
        <v>0</v>
      </c>
      <c r="F34" s="353">
        <f>'6c- ADIT BOY'!E74</f>
        <v>0</v>
      </c>
      <c r="G34" s="353">
        <f>'6c- ADIT BOY'!F74</f>
        <v>0</v>
      </c>
      <c r="H34" s="353">
        <f>'6c- ADIT BOY'!G74</f>
        <v>0</v>
      </c>
      <c r="I34" s="1032"/>
    </row>
    <row r="35" spans="1:9" ht="20.100000000000001" customHeight="1">
      <c r="A35" s="1331">
        <f t="shared" si="7"/>
        <v>20</v>
      </c>
      <c r="B35" s="1330" t="s">
        <v>951</v>
      </c>
      <c r="C35" s="365" t="s">
        <v>137</v>
      </c>
      <c r="D35" s="1332" t="s">
        <v>660</v>
      </c>
      <c r="E35" s="353">
        <f t="shared" si="5"/>
        <v>0</v>
      </c>
      <c r="F35" s="353">
        <f>'6d- ADIT EOY'!E78</f>
        <v>0</v>
      </c>
      <c r="G35" s="353">
        <f>'6d- ADIT EOY'!F78</f>
        <v>0</v>
      </c>
      <c r="H35" s="353">
        <f>'6d- ADIT EOY'!G78</f>
        <v>0</v>
      </c>
      <c r="I35" s="1032"/>
    </row>
    <row r="36" spans="1:9" ht="20.100000000000001" customHeight="1">
      <c r="A36" s="1331">
        <f t="shared" si="7"/>
        <v>21</v>
      </c>
      <c r="B36" s="1330" t="str">
        <f>"Actual Balance, EOY, Non Prorated items (Line "&amp;A35&amp;" less Line "&amp;A37&amp;")"</f>
        <v>Actual Balance, EOY, Non Prorated items (Line 20 less Line 22)</v>
      </c>
      <c r="C36" s="365" t="s">
        <v>137</v>
      </c>
      <c r="D36" s="1332" t="s">
        <v>660</v>
      </c>
      <c r="E36" s="353">
        <f t="shared" si="5"/>
        <v>0</v>
      </c>
      <c r="F36" s="353">
        <f>F35-F37</f>
        <v>0</v>
      </c>
      <c r="G36" s="353">
        <f t="shared" ref="G36:H36" si="8">G35-G37</f>
        <v>0</v>
      </c>
      <c r="H36" s="353">
        <f t="shared" si="8"/>
        <v>0</v>
      </c>
      <c r="I36" s="1032"/>
    </row>
    <row r="37" spans="1:9" ht="20.100000000000001" customHeight="1">
      <c r="A37" s="1331">
        <f t="shared" si="7"/>
        <v>22</v>
      </c>
      <c r="B37" s="1330" t="s">
        <v>952</v>
      </c>
      <c r="C37" s="365" t="s">
        <v>137</v>
      </c>
      <c r="D37" s="1332" t="s">
        <v>660</v>
      </c>
      <c r="E37" s="353">
        <f t="shared" si="5"/>
        <v>0</v>
      </c>
      <c r="F37" s="353">
        <f>'6d- ADIT EOY'!E74</f>
        <v>0</v>
      </c>
      <c r="G37" s="353">
        <f>'6d- ADIT EOY'!F74</f>
        <v>0</v>
      </c>
      <c r="H37" s="353">
        <f>'6d- ADIT EOY'!G74</f>
        <v>0</v>
      </c>
      <c r="I37" s="1032"/>
    </row>
    <row r="38" spans="1:9" ht="20.100000000000001" customHeight="1">
      <c r="A38" s="1331">
        <f t="shared" si="7"/>
        <v>23</v>
      </c>
      <c r="B38" s="1330" t="s">
        <v>944</v>
      </c>
      <c r="C38" s="365" t="s">
        <v>137</v>
      </c>
      <c r="D38" s="1332" t="s">
        <v>660</v>
      </c>
      <c r="E38" s="353">
        <f t="shared" si="5"/>
        <v>0</v>
      </c>
      <c r="F38" s="353">
        <f>'6b-ADIT Projection Proration'!H38</f>
        <v>0</v>
      </c>
      <c r="G38" s="353">
        <f>'6b-ADIT Projection Proration'!J38</f>
        <v>0</v>
      </c>
      <c r="H38" s="353">
        <f>'6b-ADIT Projection Proration'!L38</f>
        <v>0</v>
      </c>
      <c r="I38" s="1032"/>
    </row>
    <row r="39" spans="1:9" ht="20.100000000000001" customHeight="1">
      <c r="A39" s="1331">
        <f t="shared" si="7"/>
        <v>24</v>
      </c>
      <c r="B39" s="1330" t="str">
        <f>"ADIT 283 ((Line "&amp;A33&amp;" plus Line "&amp;A36&amp;") / 2) plus Line "&amp;A38&amp;""</f>
        <v>ADIT 283 ((Line 18 plus Line 21) / 2) plus Line 23</v>
      </c>
      <c r="C39" s="365" t="s">
        <v>137</v>
      </c>
      <c r="D39" s="1332" t="s">
        <v>660</v>
      </c>
      <c r="E39" s="353">
        <f t="shared" si="5"/>
        <v>0</v>
      </c>
      <c r="F39" s="353">
        <f>((F33+F36)/2+F38)</f>
        <v>0</v>
      </c>
      <c r="G39" s="353">
        <f>((G33+G36)/2+G38)</f>
        <v>0</v>
      </c>
      <c r="H39" s="353">
        <f>((H33+H36)/2+H38)</f>
        <v>0</v>
      </c>
      <c r="I39" s="1032"/>
    </row>
    <row r="40" spans="1:9" ht="20.100000000000001" customHeight="1">
      <c r="A40" s="1331"/>
      <c r="B40" s="1330"/>
      <c r="C40" s="365"/>
      <c r="D40" s="365"/>
      <c r="E40" s="353"/>
      <c r="F40" s="353"/>
      <c r="G40" s="353"/>
      <c r="H40" s="353"/>
      <c r="I40" s="1030"/>
    </row>
    <row r="41" spans="1:9" ht="20.100000000000001" customHeight="1">
      <c r="A41" s="365" t="s">
        <v>252</v>
      </c>
      <c r="B41" s="1330"/>
      <c r="C41" s="365"/>
      <c r="D41" s="365"/>
      <c r="E41" s="353"/>
      <c r="F41" s="353"/>
      <c r="G41" s="353"/>
      <c r="H41" s="353"/>
    </row>
    <row r="42" spans="1:9" ht="20.100000000000001" customHeight="1">
      <c r="A42" s="1331">
        <f>A39+1</f>
        <v>25</v>
      </c>
      <c r="B42" s="1330" t="s">
        <v>953</v>
      </c>
      <c r="C42" s="365" t="s">
        <v>137</v>
      </c>
      <c r="D42" s="1332" t="s">
        <v>660</v>
      </c>
      <c r="E42" s="353">
        <f t="shared" ref="E42:E49" si="9">SUM(F42:H42)</f>
        <v>0</v>
      </c>
      <c r="F42" s="353">
        <f>'6c- ADIT BOY'!E32</f>
        <v>0</v>
      </c>
      <c r="G42" s="353">
        <f>'6c- ADIT BOY'!F32</f>
        <v>0</v>
      </c>
      <c r="H42" s="353">
        <f>'6c- ADIT BOY'!G32</f>
        <v>0</v>
      </c>
    </row>
    <row r="43" spans="1:9" ht="20.100000000000001" customHeight="1">
      <c r="A43" s="1331">
        <f>A42+1</f>
        <v>26</v>
      </c>
      <c r="B43" s="1330" t="str">
        <f>"Actual Balance, BOY, Non Prorated items (Line "&amp;A42&amp;" less Line "&amp;A44&amp;")"</f>
        <v>Actual Balance, BOY, Non Prorated items (Line 25 less Line 27)</v>
      </c>
      <c r="C43" s="365" t="s">
        <v>137</v>
      </c>
      <c r="D43" s="1332" t="s">
        <v>660</v>
      </c>
      <c r="E43" s="353">
        <f t="shared" si="9"/>
        <v>0</v>
      </c>
      <c r="F43" s="353">
        <f>F42-F44</f>
        <v>0</v>
      </c>
      <c r="G43" s="353">
        <f>G42-G44</f>
        <v>0</v>
      </c>
      <c r="H43" s="353">
        <f>H42-H44</f>
        <v>0</v>
      </c>
    </row>
    <row r="44" spans="1:9" ht="20.100000000000001" customHeight="1">
      <c r="A44" s="1331">
        <f t="shared" ref="A44:A49" si="10">A43+1</f>
        <v>27</v>
      </c>
      <c r="B44" s="1330" t="s">
        <v>954</v>
      </c>
      <c r="C44" s="365" t="s">
        <v>137</v>
      </c>
      <c r="D44" s="1332" t="s">
        <v>660</v>
      </c>
      <c r="E44" s="353">
        <f t="shared" si="9"/>
        <v>0</v>
      </c>
      <c r="F44" s="353">
        <f>'6c- ADIT BOY'!E28</f>
        <v>0</v>
      </c>
      <c r="G44" s="353">
        <f>'6c- ADIT BOY'!F28</f>
        <v>0</v>
      </c>
      <c r="H44" s="353">
        <f>'6c- ADIT BOY'!G28</f>
        <v>0</v>
      </c>
    </row>
    <row r="45" spans="1:9" ht="20.100000000000001" customHeight="1">
      <c r="A45" s="1331">
        <f t="shared" si="10"/>
        <v>28</v>
      </c>
      <c r="B45" s="1330" t="s">
        <v>955</v>
      </c>
      <c r="C45" s="365" t="s">
        <v>137</v>
      </c>
      <c r="D45" s="1332" t="s">
        <v>660</v>
      </c>
      <c r="E45" s="353">
        <f t="shared" si="9"/>
        <v>0</v>
      </c>
      <c r="F45" s="353">
        <f>'6d- ADIT EOY'!E32</f>
        <v>0</v>
      </c>
      <c r="G45" s="353">
        <f>'6d- ADIT EOY'!F32</f>
        <v>0</v>
      </c>
      <c r="H45" s="353">
        <f>'6d- ADIT EOY'!G32</f>
        <v>0</v>
      </c>
    </row>
    <row r="46" spans="1:9" ht="20.100000000000001" customHeight="1">
      <c r="A46" s="1331">
        <f t="shared" si="10"/>
        <v>29</v>
      </c>
      <c r="B46" s="1330" t="str">
        <f>"Actual Balance, EOY, Non Prorated items (Line "&amp;A45&amp;" less Line "&amp;A47&amp;")"</f>
        <v>Actual Balance, EOY, Non Prorated items (Line 28 less Line 30)</v>
      </c>
      <c r="C46" s="365" t="s">
        <v>137</v>
      </c>
      <c r="D46" s="1332" t="s">
        <v>660</v>
      </c>
      <c r="E46" s="353">
        <f t="shared" si="9"/>
        <v>0</v>
      </c>
      <c r="F46" s="353">
        <f>F45-F47</f>
        <v>0</v>
      </c>
      <c r="G46" s="353">
        <f>G45-G47</f>
        <v>0</v>
      </c>
      <c r="H46" s="353">
        <f>H45-H47</f>
        <v>0</v>
      </c>
    </row>
    <row r="47" spans="1:9" ht="20.100000000000001" customHeight="1">
      <c r="A47" s="1331">
        <f t="shared" si="10"/>
        <v>30</v>
      </c>
      <c r="B47" s="1330" t="s">
        <v>956</v>
      </c>
      <c r="C47" s="365" t="s">
        <v>137</v>
      </c>
      <c r="D47" s="1332" t="s">
        <v>660</v>
      </c>
      <c r="E47" s="353">
        <f t="shared" si="9"/>
        <v>0</v>
      </c>
      <c r="F47" s="353">
        <f>'6d- ADIT EOY'!E28</f>
        <v>0</v>
      </c>
      <c r="G47" s="353">
        <f>'6d- ADIT EOY'!F28</f>
        <v>0</v>
      </c>
      <c r="H47" s="353">
        <f>'6d- ADIT EOY'!G28</f>
        <v>0</v>
      </c>
    </row>
    <row r="48" spans="1:9" ht="20.100000000000001" customHeight="1">
      <c r="A48" s="1331">
        <f t="shared" si="10"/>
        <v>31</v>
      </c>
      <c r="B48" s="1330" t="s">
        <v>906</v>
      </c>
      <c r="C48" s="365" t="s">
        <v>137</v>
      </c>
      <c r="D48" s="1332" t="s">
        <v>660</v>
      </c>
      <c r="E48" s="353">
        <f t="shared" si="9"/>
        <v>0</v>
      </c>
      <c r="F48" s="353">
        <f>'6b-ADIT Projection Proration'!H54</f>
        <v>0</v>
      </c>
      <c r="G48" s="353">
        <f>'6b-ADIT Projection Proration'!J54</f>
        <v>0</v>
      </c>
      <c r="H48" s="353">
        <f>'6b-ADIT Projection Proration'!L54</f>
        <v>0</v>
      </c>
    </row>
    <row r="49" spans="1:8" ht="20.100000000000001" customHeight="1">
      <c r="A49" s="1331">
        <f t="shared" si="10"/>
        <v>32</v>
      </c>
      <c r="B49" s="1330" t="str">
        <f>"ADIT 190 ((Line "&amp;A43&amp;" plus Line "&amp;A46&amp;") / 2) plus Line "&amp;A48&amp;""</f>
        <v>ADIT 190 ((Line 26 plus Line 29) / 2) plus Line 31</v>
      </c>
      <c r="C49" s="365" t="s">
        <v>137</v>
      </c>
      <c r="D49" s="1332" t="s">
        <v>660</v>
      </c>
      <c r="E49" s="353">
        <f t="shared" si="9"/>
        <v>0</v>
      </c>
      <c r="F49" s="353">
        <f>((F43+F46)/2+F48)</f>
        <v>0</v>
      </c>
      <c r="G49" s="353">
        <f t="shared" ref="G49:H49" si="11">((G43+G46)/2+G48)</f>
        <v>0</v>
      </c>
      <c r="H49" s="353">
        <f t="shared" si="11"/>
        <v>0</v>
      </c>
    </row>
    <row r="50" spans="1:8" ht="20.100000000000001" customHeight="1">
      <c r="B50" s="404"/>
      <c r="C50" s="397"/>
      <c r="D50" s="158"/>
      <c r="E50" s="397"/>
      <c r="F50" s="397"/>
      <c r="G50" s="397"/>
      <c r="H50" s="369"/>
    </row>
    <row r="51" spans="1:8" ht="20.100000000000001" customHeight="1">
      <c r="B51" s="404"/>
      <c r="C51" s="397"/>
      <c r="D51" s="158"/>
      <c r="E51" s="397"/>
      <c r="F51" s="397"/>
      <c r="G51" s="397"/>
      <c r="H51" s="369"/>
    </row>
    <row r="52" spans="1:8" ht="20.100000000000001" customHeight="1">
      <c r="B52" s="404"/>
      <c r="C52" s="397"/>
      <c r="D52" s="158"/>
      <c r="E52" s="397"/>
      <c r="F52" s="397"/>
      <c r="G52" s="397"/>
      <c r="H52" s="369"/>
    </row>
    <row r="53" spans="1:8" ht="20.100000000000001" customHeight="1">
      <c r="B53" s="404"/>
      <c r="C53" s="397"/>
      <c r="D53" s="158"/>
      <c r="E53" s="397"/>
      <c r="F53" s="397"/>
      <c r="G53" s="397"/>
      <c r="H53" s="369"/>
    </row>
    <row r="54" spans="1:8" ht="20.100000000000001" customHeight="1">
      <c r="B54" s="397"/>
      <c r="C54" s="397"/>
      <c r="D54" s="158"/>
      <c r="E54" s="397"/>
      <c r="F54" s="397"/>
      <c r="G54" s="397"/>
      <c r="H54" s="369"/>
    </row>
    <row r="55" spans="1:8" ht="20.100000000000001" customHeight="1">
      <c r="B55" s="404"/>
      <c r="C55" s="397"/>
      <c r="D55" s="158"/>
      <c r="E55" s="397"/>
      <c r="F55" s="397"/>
      <c r="G55" s="397"/>
      <c r="H55" s="369"/>
    </row>
    <row r="56" spans="1:8" ht="20.100000000000001" customHeight="1">
      <c r="B56" s="397"/>
      <c r="C56" s="397"/>
      <c r="D56" s="158"/>
      <c r="E56" s="397"/>
      <c r="F56" s="397"/>
      <c r="G56" s="397"/>
      <c r="H56" s="369"/>
    </row>
    <row r="57" spans="1:8" ht="20.100000000000001" customHeight="1">
      <c r="B57" s="404"/>
      <c r="C57" s="397"/>
      <c r="D57" s="397"/>
      <c r="E57" s="397"/>
      <c r="F57" s="397"/>
      <c r="G57" s="397"/>
      <c r="H57" s="369"/>
    </row>
    <row r="58" spans="1:8" ht="20.100000000000001" customHeight="1">
      <c r="B58" s="404"/>
      <c r="C58" s="397"/>
      <c r="D58" s="397"/>
      <c r="E58" s="397"/>
      <c r="F58" s="397"/>
      <c r="G58" s="397"/>
    </row>
    <row r="59" spans="1:8" ht="20.100000000000001" customHeight="1">
      <c r="B59" s="404"/>
      <c r="C59" s="397"/>
      <c r="D59" s="397"/>
      <c r="E59" s="397"/>
      <c r="F59" s="397"/>
      <c r="G59" s="397"/>
    </row>
    <row r="60" spans="1:8" ht="20.100000000000001" customHeight="1">
      <c r="B60" s="404"/>
      <c r="C60" s="397"/>
      <c r="D60" s="397"/>
      <c r="E60" s="397"/>
      <c r="F60" s="397"/>
      <c r="G60" s="397"/>
    </row>
    <row r="61" spans="1:8" ht="20.100000000000001" customHeight="1">
      <c r="B61" s="404"/>
      <c r="C61" s="397"/>
      <c r="D61" s="397"/>
      <c r="E61" s="397"/>
      <c r="F61" s="397"/>
      <c r="G61" s="397"/>
    </row>
    <row r="62" spans="1:8" ht="20.100000000000001" customHeight="1">
      <c r="B62" s="404"/>
      <c r="C62" s="397"/>
      <c r="D62" s="397"/>
      <c r="E62" s="397"/>
      <c r="F62" s="397"/>
      <c r="G62" s="397"/>
    </row>
    <row r="63" spans="1:8" ht="20.100000000000001" customHeight="1">
      <c r="B63" s="404"/>
      <c r="C63" s="397"/>
      <c r="D63" s="397"/>
      <c r="E63" s="397"/>
      <c r="F63" s="397"/>
      <c r="G63" s="397"/>
    </row>
    <row r="64" spans="1:8" ht="20.100000000000001" customHeight="1">
      <c r="B64" s="404"/>
      <c r="C64" s="397"/>
      <c r="D64" s="397"/>
      <c r="E64" s="397"/>
      <c r="F64" s="397"/>
      <c r="G64" s="397"/>
    </row>
    <row r="65" spans="2:7" ht="20.100000000000001" customHeight="1">
      <c r="B65" s="404"/>
      <c r="C65" s="397"/>
      <c r="D65" s="397"/>
      <c r="E65" s="397"/>
      <c r="F65" s="397"/>
      <c r="G65" s="397"/>
    </row>
    <row r="66" spans="2:7" ht="20.100000000000001" customHeight="1">
      <c r="B66" s="404"/>
      <c r="C66" s="397"/>
      <c r="D66" s="397"/>
      <c r="E66" s="397"/>
      <c r="F66" s="397"/>
      <c r="G66" s="397"/>
    </row>
    <row r="67" spans="2:7" ht="20.100000000000001" customHeight="1">
      <c r="B67" s="404"/>
      <c r="C67" s="397"/>
      <c r="D67" s="397"/>
      <c r="E67" s="397"/>
      <c r="F67" s="397"/>
      <c r="G67" s="397"/>
    </row>
    <row r="68" spans="2:7" ht="20.100000000000001" customHeight="1">
      <c r="B68" s="404"/>
      <c r="C68" s="397"/>
      <c r="D68" s="397"/>
      <c r="E68" s="397"/>
      <c r="F68" s="397"/>
      <c r="G68" s="397"/>
    </row>
    <row r="69" spans="2:7" ht="20.100000000000001" customHeight="1">
      <c r="B69" s="404"/>
      <c r="C69" s="397"/>
      <c r="D69" s="397"/>
      <c r="E69" s="397"/>
      <c r="F69" s="397"/>
      <c r="G69" s="397"/>
    </row>
    <row r="70" spans="2:7" ht="20.100000000000001" customHeight="1">
      <c r="B70" s="404"/>
      <c r="C70" s="397"/>
      <c r="D70" s="397"/>
      <c r="E70" s="397"/>
      <c r="F70" s="397"/>
      <c r="G70" s="397"/>
    </row>
    <row r="71" spans="2:7" ht="20.100000000000001" customHeight="1">
      <c r="B71" s="404"/>
      <c r="C71" s="397"/>
      <c r="D71" s="397"/>
      <c r="E71" s="397"/>
      <c r="F71" s="397"/>
      <c r="G71" s="397"/>
    </row>
    <row r="72" spans="2:7" ht="20.100000000000001" customHeight="1">
      <c r="B72" s="404"/>
      <c r="C72" s="397"/>
      <c r="D72" s="397"/>
      <c r="E72" s="397"/>
      <c r="F72" s="397"/>
      <c r="G72" s="397"/>
    </row>
    <row r="73" spans="2:7" ht="20.100000000000001" customHeight="1">
      <c r="B73" s="404"/>
      <c r="C73" s="397"/>
      <c r="D73" s="397"/>
      <c r="E73" s="397"/>
      <c r="F73" s="397"/>
      <c r="G73" s="397"/>
    </row>
    <row r="74" spans="2:7" ht="20.100000000000001" customHeight="1">
      <c r="B74" s="404"/>
      <c r="C74" s="397"/>
      <c r="D74" s="397"/>
      <c r="E74" s="397"/>
      <c r="F74" s="397"/>
      <c r="G74" s="397"/>
    </row>
    <row r="75" spans="2:7" ht="20.100000000000001" customHeight="1">
      <c r="B75" s="404"/>
      <c r="C75" s="397"/>
      <c r="D75" s="397"/>
      <c r="E75" s="397"/>
      <c r="F75" s="397"/>
      <c r="G75" s="397"/>
    </row>
    <row r="76" spans="2:7" ht="20.100000000000001" customHeight="1">
      <c r="B76" s="404"/>
      <c r="C76" s="397"/>
      <c r="D76" s="397"/>
      <c r="E76" s="397"/>
      <c r="F76" s="397"/>
      <c r="G76" s="397"/>
    </row>
    <row r="77" spans="2:7" ht="20.100000000000001" customHeight="1">
      <c r="B77" s="404"/>
      <c r="C77" s="397"/>
      <c r="D77" s="397"/>
      <c r="E77" s="397"/>
      <c r="F77" s="397"/>
      <c r="G77" s="397"/>
    </row>
    <row r="78" spans="2:7" ht="20.100000000000001" customHeight="1">
      <c r="B78" s="404"/>
      <c r="C78" s="397"/>
      <c r="D78" s="397"/>
      <c r="E78" s="397"/>
      <c r="F78" s="397"/>
      <c r="G78" s="397"/>
    </row>
    <row r="79" spans="2:7" ht="20.100000000000001" customHeight="1">
      <c r="B79" s="404"/>
      <c r="C79" s="397"/>
      <c r="D79" s="397"/>
      <c r="E79" s="397"/>
      <c r="F79" s="397"/>
      <c r="G79" s="397"/>
    </row>
    <row r="80" spans="2:7" ht="20.100000000000001" customHeight="1">
      <c r="B80" s="404"/>
      <c r="C80" s="397"/>
      <c r="D80" s="397"/>
      <c r="E80" s="397"/>
      <c r="F80" s="397"/>
      <c r="G80" s="397"/>
    </row>
    <row r="81" spans="2:7" ht="20.100000000000001" customHeight="1">
      <c r="B81" s="404"/>
      <c r="C81" s="397"/>
      <c r="D81" s="397"/>
      <c r="E81" s="397"/>
      <c r="F81" s="397"/>
      <c r="G81" s="397"/>
    </row>
    <row r="82" spans="2:7" ht="20.100000000000001" customHeight="1">
      <c r="B82" s="404"/>
      <c r="C82" s="397"/>
      <c r="D82" s="397"/>
      <c r="E82" s="397"/>
      <c r="F82" s="397"/>
      <c r="G82" s="397"/>
    </row>
    <row r="83" spans="2:7" ht="20.100000000000001" customHeight="1">
      <c r="B83" s="404"/>
      <c r="C83" s="397"/>
      <c r="D83" s="397"/>
      <c r="E83" s="397"/>
      <c r="F83" s="397"/>
      <c r="G83" s="397"/>
    </row>
    <row r="84" spans="2:7" ht="20.100000000000001" customHeight="1">
      <c r="B84" s="404"/>
      <c r="C84" s="397"/>
      <c r="D84" s="397"/>
      <c r="E84" s="397"/>
      <c r="F84" s="397"/>
      <c r="G84" s="397"/>
    </row>
    <row r="85" spans="2:7" ht="20.100000000000001" customHeight="1">
      <c r="B85" s="404"/>
      <c r="C85" s="397"/>
      <c r="D85" s="397"/>
      <c r="E85" s="397"/>
      <c r="F85" s="397"/>
      <c r="G85" s="397"/>
    </row>
    <row r="86" spans="2:7" ht="20.100000000000001" customHeight="1">
      <c r="B86" s="404"/>
      <c r="C86" s="397"/>
      <c r="D86" s="397"/>
      <c r="E86" s="397"/>
      <c r="F86" s="397"/>
      <c r="G86" s="397"/>
    </row>
    <row r="87" spans="2:7" ht="20.100000000000001" customHeight="1">
      <c r="B87" s="404"/>
      <c r="C87" s="397"/>
      <c r="D87" s="397"/>
      <c r="E87" s="397"/>
      <c r="F87" s="397"/>
      <c r="G87" s="397"/>
    </row>
    <row r="88" spans="2:7" ht="20.100000000000001" customHeight="1">
      <c r="B88" s="404"/>
      <c r="C88" s="397"/>
      <c r="D88" s="397"/>
      <c r="E88" s="397"/>
      <c r="F88" s="397"/>
      <c r="G88" s="397"/>
    </row>
    <row r="89" spans="2:7" ht="20.100000000000001" customHeight="1">
      <c r="B89" s="404"/>
      <c r="C89" s="397"/>
      <c r="D89" s="397"/>
      <c r="E89" s="397"/>
      <c r="F89" s="397"/>
      <c r="G89" s="397"/>
    </row>
    <row r="90" spans="2:7" ht="20.100000000000001" customHeight="1">
      <c r="B90" s="404"/>
      <c r="C90" s="397"/>
      <c r="D90" s="397"/>
      <c r="E90" s="397"/>
      <c r="F90" s="397"/>
      <c r="G90" s="397"/>
    </row>
    <row r="91" spans="2:7" ht="20.100000000000001" customHeight="1">
      <c r="B91" s="404"/>
      <c r="C91" s="397"/>
      <c r="D91" s="397"/>
      <c r="E91" s="397"/>
      <c r="F91" s="397"/>
      <c r="G91" s="397"/>
    </row>
    <row r="92" spans="2:7" ht="20.100000000000001" customHeight="1">
      <c r="B92" s="404"/>
      <c r="C92" s="397"/>
      <c r="D92" s="397"/>
      <c r="E92" s="397"/>
      <c r="F92" s="397"/>
      <c r="G92" s="397"/>
    </row>
    <row r="93" spans="2:7" ht="20.100000000000001" customHeight="1">
      <c r="B93" s="404"/>
      <c r="C93" s="397"/>
      <c r="D93" s="397"/>
      <c r="E93" s="397"/>
      <c r="F93" s="397"/>
      <c r="G93" s="397"/>
    </row>
    <row r="94" spans="2:7" ht="20.100000000000001" customHeight="1">
      <c r="B94" s="404"/>
      <c r="C94" s="397"/>
      <c r="D94" s="397"/>
      <c r="E94" s="397"/>
      <c r="F94" s="397"/>
      <c r="G94" s="397"/>
    </row>
    <row r="95" spans="2:7" ht="20.100000000000001" customHeight="1">
      <c r="B95" s="404"/>
      <c r="C95" s="397"/>
      <c r="D95" s="397"/>
      <c r="E95" s="397"/>
      <c r="F95" s="397"/>
      <c r="G95" s="397"/>
    </row>
    <row r="96" spans="2:7" ht="20.100000000000001" customHeight="1">
      <c r="B96" s="404"/>
      <c r="C96" s="397"/>
      <c r="D96" s="397"/>
      <c r="E96" s="397"/>
      <c r="F96" s="397"/>
      <c r="G96" s="397"/>
    </row>
    <row r="97" spans="2:7" ht="20.100000000000001" customHeight="1">
      <c r="B97" s="404"/>
      <c r="C97" s="397"/>
      <c r="D97" s="397"/>
      <c r="E97" s="397"/>
      <c r="F97" s="397"/>
      <c r="G97" s="397"/>
    </row>
    <row r="98" spans="2:7" ht="20.100000000000001" customHeight="1">
      <c r="B98" s="404"/>
      <c r="C98" s="397"/>
      <c r="D98" s="397"/>
      <c r="E98" s="397"/>
      <c r="F98" s="397"/>
      <c r="G98" s="397"/>
    </row>
    <row r="99" spans="2:7" ht="20.100000000000001" customHeight="1">
      <c r="B99" s="404"/>
      <c r="C99" s="397"/>
      <c r="D99" s="397"/>
      <c r="E99" s="397"/>
      <c r="F99" s="397"/>
      <c r="G99" s="397"/>
    </row>
    <row r="100" spans="2:7" ht="20.100000000000001" customHeight="1">
      <c r="B100" s="404"/>
      <c r="C100" s="397"/>
      <c r="D100" s="397"/>
      <c r="E100" s="397"/>
      <c r="F100" s="397"/>
      <c r="G100" s="397"/>
    </row>
    <row r="101" spans="2:7" ht="20.100000000000001" customHeight="1">
      <c r="B101" s="404"/>
      <c r="C101" s="397"/>
      <c r="D101" s="397"/>
      <c r="E101" s="397"/>
      <c r="F101" s="397"/>
      <c r="G101" s="397"/>
    </row>
    <row r="102" spans="2:7" ht="20.100000000000001" customHeight="1">
      <c r="B102" s="404"/>
      <c r="C102" s="397"/>
      <c r="D102" s="397"/>
      <c r="E102" s="397"/>
      <c r="F102" s="397"/>
      <c r="G102" s="397"/>
    </row>
    <row r="103" spans="2:7" ht="20.100000000000001" customHeight="1">
      <c r="B103" s="404"/>
      <c r="C103" s="397"/>
      <c r="D103" s="397"/>
      <c r="E103" s="397"/>
      <c r="F103" s="397"/>
      <c r="G103" s="397"/>
    </row>
    <row r="104" spans="2:7" ht="20.100000000000001" customHeight="1">
      <c r="B104" s="404"/>
      <c r="C104" s="397"/>
      <c r="D104" s="397"/>
      <c r="E104" s="397"/>
      <c r="F104" s="397"/>
      <c r="G104" s="397"/>
    </row>
    <row r="105" spans="2:7" ht="20.100000000000001" customHeight="1">
      <c r="B105" s="404"/>
      <c r="C105" s="397"/>
      <c r="D105" s="397"/>
      <c r="E105" s="397"/>
      <c r="F105" s="397"/>
      <c r="G105" s="397"/>
    </row>
    <row r="106" spans="2:7" ht="20.100000000000001" customHeight="1">
      <c r="B106" s="404"/>
      <c r="C106" s="397"/>
      <c r="D106" s="397"/>
      <c r="E106" s="397"/>
      <c r="F106" s="397"/>
      <c r="G106" s="397"/>
    </row>
    <row r="107" spans="2:7" ht="20.100000000000001" customHeight="1">
      <c r="B107" s="404"/>
      <c r="C107" s="397"/>
      <c r="D107" s="397"/>
      <c r="E107" s="397"/>
      <c r="F107" s="397"/>
      <c r="G107" s="397"/>
    </row>
    <row r="108" spans="2:7" ht="20.100000000000001" customHeight="1">
      <c r="B108" s="404"/>
      <c r="C108" s="397"/>
      <c r="D108" s="397"/>
      <c r="E108" s="397"/>
      <c r="F108" s="397"/>
      <c r="G108" s="397"/>
    </row>
    <row r="109" spans="2:7" ht="20.100000000000001" customHeight="1">
      <c r="B109" s="404"/>
      <c r="C109" s="397"/>
      <c r="D109" s="397"/>
      <c r="E109" s="397"/>
      <c r="F109" s="397"/>
      <c r="G109" s="397"/>
    </row>
    <row r="110" spans="2:7" ht="20.100000000000001" customHeight="1">
      <c r="B110" s="404"/>
      <c r="C110" s="397"/>
      <c r="D110" s="397"/>
      <c r="E110" s="397"/>
      <c r="F110" s="397"/>
      <c r="G110" s="397"/>
    </row>
    <row r="111" spans="2:7" ht="20.100000000000001" customHeight="1">
      <c r="B111" s="404"/>
      <c r="C111" s="397"/>
      <c r="D111" s="397"/>
      <c r="E111" s="397"/>
      <c r="F111" s="397"/>
      <c r="G111" s="397"/>
    </row>
    <row r="112" spans="2:7" ht="20.100000000000001" customHeight="1">
      <c r="B112" s="404"/>
      <c r="C112" s="397"/>
      <c r="D112" s="397"/>
      <c r="E112" s="397"/>
      <c r="F112" s="397"/>
      <c r="G112" s="397"/>
    </row>
    <row r="113" spans="2:7" ht="20.100000000000001" customHeight="1">
      <c r="B113" s="404"/>
      <c r="C113" s="397"/>
      <c r="D113" s="397"/>
      <c r="E113" s="397"/>
      <c r="F113" s="397"/>
      <c r="G113" s="397"/>
    </row>
    <row r="114" spans="2:7" ht="20.100000000000001" customHeight="1">
      <c r="B114" s="404"/>
      <c r="C114" s="397"/>
      <c r="D114" s="397"/>
      <c r="E114" s="397"/>
      <c r="F114" s="397"/>
      <c r="G114" s="397"/>
    </row>
    <row r="115" spans="2:7" ht="20.100000000000001" customHeight="1">
      <c r="B115" s="404"/>
      <c r="C115" s="397"/>
      <c r="D115" s="397"/>
      <c r="E115" s="397"/>
      <c r="F115" s="397"/>
      <c r="G115" s="397"/>
    </row>
    <row r="116" spans="2:7" ht="20.100000000000001" customHeight="1">
      <c r="B116" s="404"/>
      <c r="C116" s="397"/>
      <c r="D116" s="397"/>
      <c r="E116" s="397"/>
      <c r="F116" s="397"/>
      <c r="G116" s="397"/>
    </row>
    <row r="117" spans="2:7" ht="20.100000000000001" customHeight="1">
      <c r="B117" s="404"/>
      <c r="C117" s="397"/>
      <c r="D117" s="397"/>
      <c r="E117" s="397"/>
      <c r="F117" s="397"/>
      <c r="G117" s="397"/>
    </row>
    <row r="118" spans="2:7" ht="20.100000000000001" customHeight="1">
      <c r="B118" s="404"/>
      <c r="C118" s="397"/>
      <c r="D118" s="397"/>
      <c r="E118" s="397"/>
      <c r="F118" s="397"/>
      <c r="G118" s="397"/>
    </row>
    <row r="119" spans="2:7" ht="20.100000000000001" customHeight="1">
      <c r="B119" s="404"/>
      <c r="C119" s="397"/>
      <c r="D119" s="397"/>
      <c r="E119" s="397"/>
      <c r="F119" s="397"/>
      <c r="G119" s="397"/>
    </row>
    <row r="120" spans="2:7" ht="20.100000000000001" customHeight="1">
      <c r="B120" s="404"/>
      <c r="C120" s="397"/>
      <c r="D120" s="397"/>
      <c r="E120" s="397"/>
      <c r="F120" s="397"/>
      <c r="G120" s="397"/>
    </row>
    <row r="121" spans="2:7" ht="20.100000000000001" customHeight="1">
      <c r="B121" s="404"/>
      <c r="C121" s="397"/>
      <c r="D121" s="397"/>
      <c r="E121" s="397"/>
      <c r="F121" s="397"/>
      <c r="G121" s="397"/>
    </row>
    <row r="122" spans="2:7" ht="20.100000000000001" customHeight="1">
      <c r="B122" s="404"/>
      <c r="C122" s="397"/>
      <c r="D122" s="397"/>
      <c r="E122" s="397"/>
      <c r="F122" s="397"/>
      <c r="G122" s="397"/>
    </row>
    <row r="123" spans="2:7" ht="20.100000000000001" customHeight="1">
      <c r="B123" s="404"/>
      <c r="C123" s="397"/>
      <c r="D123" s="397"/>
      <c r="E123" s="397"/>
      <c r="F123" s="397"/>
      <c r="G123" s="397"/>
    </row>
    <row r="124" spans="2:7" ht="20.100000000000001" customHeight="1">
      <c r="B124" s="404"/>
      <c r="C124" s="397"/>
      <c r="D124" s="397"/>
      <c r="E124" s="397"/>
      <c r="F124" s="397"/>
      <c r="G124" s="397"/>
    </row>
    <row r="125" spans="2:7" ht="20.100000000000001" customHeight="1">
      <c r="B125" s="404"/>
      <c r="C125" s="397"/>
      <c r="D125" s="397"/>
      <c r="E125" s="397"/>
      <c r="F125" s="397"/>
      <c r="G125" s="397"/>
    </row>
    <row r="126" spans="2:7" ht="20.100000000000001" customHeight="1">
      <c r="B126" s="404"/>
      <c r="C126" s="397"/>
      <c r="D126" s="397"/>
      <c r="E126" s="397"/>
      <c r="F126" s="397"/>
      <c r="G126" s="397"/>
    </row>
    <row r="127" spans="2:7" ht="20.100000000000001" customHeight="1">
      <c r="B127" s="404"/>
      <c r="C127" s="397"/>
      <c r="D127" s="397"/>
      <c r="E127" s="397"/>
      <c r="F127" s="397"/>
      <c r="G127" s="397"/>
    </row>
    <row r="128" spans="2:7" ht="20.100000000000001" customHeight="1">
      <c r="B128" s="404"/>
      <c r="C128" s="397"/>
      <c r="D128" s="397"/>
      <c r="E128" s="397"/>
      <c r="F128" s="397"/>
      <c r="G128" s="397"/>
    </row>
    <row r="129" spans="2:7" ht="20.100000000000001" customHeight="1">
      <c r="B129" s="404"/>
      <c r="C129" s="397"/>
      <c r="D129" s="397"/>
      <c r="E129" s="397"/>
      <c r="F129" s="397"/>
      <c r="G129" s="397"/>
    </row>
    <row r="130" spans="2:7" ht="20.100000000000001" customHeight="1">
      <c r="B130" s="404"/>
      <c r="C130" s="397"/>
      <c r="D130" s="397"/>
      <c r="E130" s="397"/>
      <c r="F130" s="397"/>
      <c r="G130" s="397"/>
    </row>
    <row r="131" spans="2:7" ht="20.100000000000001" customHeight="1">
      <c r="B131" s="404"/>
      <c r="C131" s="397"/>
      <c r="D131" s="397"/>
      <c r="E131" s="397"/>
      <c r="F131" s="397"/>
      <c r="G131" s="397"/>
    </row>
    <row r="132" spans="2:7" ht="20.100000000000001" customHeight="1">
      <c r="B132" s="404"/>
      <c r="C132" s="397"/>
      <c r="D132" s="397"/>
      <c r="E132" s="397"/>
      <c r="F132" s="397"/>
      <c r="G132" s="397"/>
    </row>
    <row r="133" spans="2:7" ht="20.100000000000001" customHeight="1">
      <c r="B133" s="404"/>
      <c r="C133" s="397"/>
      <c r="D133" s="397"/>
      <c r="E133" s="397"/>
      <c r="F133" s="397"/>
      <c r="G133" s="397"/>
    </row>
    <row r="134" spans="2:7" ht="20.100000000000001" customHeight="1">
      <c r="B134" s="404"/>
      <c r="C134" s="397"/>
      <c r="D134" s="397"/>
      <c r="E134" s="397"/>
      <c r="F134" s="397"/>
      <c r="G134" s="397"/>
    </row>
    <row r="135" spans="2:7" ht="20.100000000000001" customHeight="1">
      <c r="B135" s="404"/>
      <c r="C135" s="397"/>
      <c r="D135" s="397"/>
      <c r="E135" s="397"/>
      <c r="F135" s="397"/>
      <c r="G135" s="397"/>
    </row>
    <row r="136" spans="2:7" ht="20.100000000000001" customHeight="1">
      <c r="B136" s="404"/>
      <c r="C136" s="397"/>
      <c r="D136" s="397"/>
      <c r="E136" s="397"/>
      <c r="F136" s="397"/>
      <c r="G136" s="397"/>
    </row>
    <row r="137" spans="2:7" ht="20.100000000000001" customHeight="1">
      <c r="B137" s="404"/>
      <c r="C137" s="397"/>
      <c r="D137" s="397"/>
      <c r="E137" s="397"/>
      <c r="F137" s="397"/>
      <c r="G137" s="397"/>
    </row>
    <row r="138" spans="2:7" ht="20.100000000000001" customHeight="1">
      <c r="B138" s="404"/>
      <c r="C138" s="397"/>
      <c r="D138" s="397"/>
      <c r="E138" s="397"/>
      <c r="F138" s="397"/>
      <c r="G138" s="397"/>
    </row>
    <row r="139" spans="2:7" ht="20.100000000000001" customHeight="1">
      <c r="B139" s="404"/>
      <c r="C139" s="397"/>
      <c r="D139" s="397"/>
      <c r="E139" s="397"/>
      <c r="F139" s="397"/>
      <c r="G139" s="397"/>
    </row>
    <row r="140" spans="2:7" ht="20.100000000000001" customHeight="1">
      <c r="B140" s="404"/>
      <c r="C140" s="397"/>
      <c r="D140" s="397"/>
      <c r="E140" s="397"/>
      <c r="F140" s="397"/>
      <c r="G140" s="397"/>
    </row>
    <row r="141" spans="2:7" ht="20.100000000000001" customHeight="1">
      <c r="B141" s="404"/>
      <c r="C141" s="397"/>
      <c r="D141" s="397"/>
      <c r="E141" s="397"/>
      <c r="F141" s="397"/>
      <c r="G141" s="397"/>
    </row>
    <row r="142" spans="2:7" ht="20.100000000000001" customHeight="1">
      <c r="B142" s="404"/>
      <c r="C142" s="397"/>
      <c r="D142" s="397"/>
      <c r="E142" s="397"/>
      <c r="F142" s="397"/>
      <c r="G142" s="397"/>
    </row>
    <row r="143" spans="2:7" ht="20.100000000000001" customHeight="1">
      <c r="B143" s="404"/>
      <c r="C143" s="397"/>
      <c r="D143" s="397"/>
      <c r="E143" s="397"/>
      <c r="F143" s="397"/>
      <c r="G143" s="397"/>
    </row>
    <row r="144" spans="2:7" ht="20.100000000000001" customHeight="1">
      <c r="B144" s="404"/>
      <c r="C144" s="397"/>
      <c r="D144" s="397"/>
      <c r="E144" s="397"/>
      <c r="F144" s="397"/>
      <c r="G144" s="397"/>
    </row>
    <row r="145" spans="2:8" ht="20.100000000000001" customHeight="1">
      <c r="B145" s="404"/>
      <c r="C145" s="397"/>
      <c r="D145" s="397"/>
      <c r="E145" s="397"/>
      <c r="F145" s="397"/>
      <c r="G145" s="397"/>
    </row>
    <row r="146" spans="2:8" ht="20.100000000000001" customHeight="1">
      <c r="B146" s="404"/>
      <c r="C146" s="397"/>
      <c r="D146" s="397"/>
      <c r="E146" s="397"/>
      <c r="F146" s="397"/>
      <c r="G146" s="397"/>
    </row>
    <row r="147" spans="2:8" ht="20.100000000000001" customHeight="1">
      <c r="B147" s="404"/>
      <c r="C147" s="397"/>
      <c r="D147" s="397"/>
      <c r="E147" s="397"/>
      <c r="F147" s="397"/>
      <c r="G147" s="397"/>
    </row>
    <row r="148" spans="2:8" ht="20.100000000000001" customHeight="1">
      <c r="B148" s="404"/>
      <c r="C148" s="397"/>
      <c r="D148" s="397"/>
      <c r="E148" s="397"/>
      <c r="F148" s="397"/>
      <c r="G148" s="397"/>
    </row>
    <row r="149" spans="2:8" ht="20.100000000000001" customHeight="1">
      <c r="B149" s="404"/>
      <c r="C149" s="397"/>
      <c r="D149" s="397"/>
      <c r="E149" s="397"/>
      <c r="F149" s="397"/>
      <c r="G149" s="397"/>
    </row>
    <row r="150" spans="2:8" ht="20.100000000000001" customHeight="1">
      <c r="B150" s="404"/>
      <c r="C150" s="397"/>
      <c r="D150" s="397"/>
      <c r="E150" s="397"/>
      <c r="F150" s="397"/>
      <c r="G150" s="397"/>
    </row>
    <row r="151" spans="2:8" ht="20.100000000000001" customHeight="1">
      <c r="B151" s="404"/>
      <c r="C151" s="397"/>
      <c r="D151" s="397"/>
      <c r="E151" s="397"/>
      <c r="F151" s="397"/>
      <c r="G151" s="397"/>
    </row>
    <row r="152" spans="2:8" ht="20.100000000000001" customHeight="1">
      <c r="B152" s="404"/>
      <c r="C152" s="397"/>
      <c r="D152" s="397"/>
      <c r="E152" s="397"/>
      <c r="F152" s="397"/>
      <c r="G152" s="397"/>
    </row>
    <row r="153" spans="2:8" ht="20.100000000000001" customHeight="1">
      <c r="B153" s="404"/>
      <c r="C153" s="397"/>
      <c r="D153" s="397"/>
      <c r="E153" s="397"/>
      <c r="F153" s="397"/>
      <c r="G153" s="397"/>
    </row>
    <row r="154" spans="2:8" ht="20.100000000000001" customHeight="1">
      <c r="B154" s="404"/>
      <c r="C154" s="397"/>
      <c r="D154" s="397"/>
      <c r="E154" s="397"/>
      <c r="F154" s="397"/>
      <c r="G154" s="397"/>
    </row>
    <row r="155" spans="2:8" ht="20.100000000000001" customHeight="1">
      <c r="B155" s="404"/>
      <c r="C155" s="397"/>
      <c r="D155" s="397"/>
      <c r="E155" s="397"/>
      <c r="F155" s="397"/>
      <c r="G155" s="397"/>
    </row>
    <row r="156" spans="2:8" ht="20.100000000000001" customHeight="1">
      <c r="B156" s="404"/>
      <c r="C156" s="397"/>
      <c r="D156" s="397"/>
      <c r="E156" s="397"/>
      <c r="F156" s="397"/>
      <c r="G156" s="397"/>
    </row>
    <row r="157" spans="2:8" ht="20.100000000000001" customHeight="1">
      <c r="B157" s="404"/>
      <c r="C157" s="397"/>
      <c r="D157" s="397"/>
      <c r="E157" s="397"/>
      <c r="F157" s="397"/>
      <c r="G157" s="397"/>
    </row>
    <row r="158" spans="2:8" ht="20.100000000000001" customHeight="1">
      <c r="B158" s="404"/>
      <c r="C158" s="397"/>
      <c r="D158" s="397"/>
      <c r="E158" s="397"/>
      <c r="F158" s="397"/>
      <c r="G158" s="397"/>
    </row>
    <row r="159" spans="2:8" ht="20.100000000000001" customHeight="1">
      <c r="B159" s="404"/>
      <c r="C159" s="397"/>
      <c r="D159" s="397"/>
      <c r="E159" s="397"/>
      <c r="F159" s="397"/>
      <c r="G159" s="397"/>
    </row>
    <row r="160" spans="2:8" ht="20.100000000000001" customHeight="1">
      <c r="B160" s="404"/>
      <c r="C160" s="397"/>
      <c r="D160" s="397"/>
      <c r="E160" s="397"/>
      <c r="F160" s="397"/>
      <c r="G160" s="397"/>
      <c r="H160" s="1029"/>
    </row>
    <row r="161" spans="2:7" ht="20.100000000000001" customHeight="1">
      <c r="B161" s="404"/>
      <c r="C161" s="397"/>
      <c r="D161" s="397"/>
      <c r="E161" s="397"/>
      <c r="F161" s="397"/>
      <c r="G161" s="397"/>
    </row>
    <row r="162" spans="2:7" ht="20.100000000000001" customHeight="1">
      <c r="B162" s="404"/>
      <c r="C162" s="397"/>
      <c r="D162" s="397"/>
      <c r="E162" s="397"/>
      <c r="F162" s="397"/>
      <c r="G162" s="397"/>
    </row>
    <row r="163" spans="2:7" ht="20.100000000000001" customHeight="1">
      <c r="B163" s="404"/>
      <c r="C163" s="397"/>
      <c r="D163" s="397"/>
      <c r="E163" s="397"/>
      <c r="F163" s="397"/>
      <c r="G163" s="397"/>
    </row>
    <row r="164" spans="2:7" ht="20.100000000000001" customHeight="1">
      <c r="B164" s="404"/>
      <c r="C164" s="397"/>
      <c r="D164" s="397"/>
      <c r="E164" s="397"/>
      <c r="F164" s="397"/>
      <c r="G164" s="397"/>
    </row>
    <row r="165" spans="2:7" ht="20.100000000000001" customHeight="1">
      <c r="B165" s="404"/>
      <c r="C165" s="397"/>
      <c r="D165" s="397"/>
      <c r="E165" s="397"/>
      <c r="F165" s="397"/>
      <c r="G165" s="397"/>
    </row>
    <row r="166" spans="2:7" ht="20.100000000000001" customHeight="1">
      <c r="B166" s="404"/>
      <c r="C166" s="397"/>
      <c r="D166" s="397"/>
      <c r="E166" s="397"/>
      <c r="F166" s="397"/>
      <c r="G166" s="397"/>
    </row>
    <row r="167" spans="2:7" ht="20.100000000000001" customHeight="1">
      <c r="B167" s="404"/>
      <c r="C167" s="397"/>
      <c r="D167" s="397"/>
      <c r="E167" s="397"/>
      <c r="F167" s="397"/>
      <c r="G167" s="397"/>
    </row>
    <row r="168" spans="2:7" ht="20.100000000000001" customHeight="1">
      <c r="B168" s="404"/>
      <c r="C168" s="397"/>
      <c r="D168" s="397"/>
      <c r="E168" s="397"/>
      <c r="F168" s="397"/>
      <c r="G168" s="397"/>
    </row>
    <row r="169" spans="2:7" ht="20.100000000000001" customHeight="1">
      <c r="B169" s="404"/>
      <c r="C169" s="397"/>
      <c r="D169" s="397"/>
      <c r="E169" s="397"/>
      <c r="F169" s="397"/>
      <c r="G169" s="397"/>
    </row>
    <row r="170" spans="2:7" ht="20.100000000000001" customHeight="1">
      <c r="B170" s="404"/>
      <c r="C170" s="397"/>
      <c r="D170" s="397"/>
      <c r="E170" s="397"/>
      <c r="F170" s="397"/>
      <c r="G170" s="397"/>
    </row>
    <row r="171" spans="2:7" ht="20.100000000000001" customHeight="1">
      <c r="B171" s="404"/>
      <c r="C171" s="397"/>
      <c r="D171" s="397"/>
      <c r="E171" s="397"/>
      <c r="F171" s="397"/>
      <c r="G171" s="397"/>
    </row>
    <row r="172" spans="2:7" ht="20.100000000000001" customHeight="1">
      <c r="B172" s="404"/>
      <c r="C172" s="397"/>
      <c r="D172" s="397"/>
      <c r="E172" s="397"/>
      <c r="F172" s="397"/>
      <c r="G172" s="397"/>
    </row>
    <row r="173" spans="2:7" ht="20.100000000000001" customHeight="1">
      <c r="B173" s="404"/>
      <c r="C173" s="397"/>
      <c r="D173" s="397"/>
      <c r="E173" s="397"/>
      <c r="F173" s="397"/>
      <c r="G173" s="397"/>
    </row>
    <row r="174" spans="2:7" ht="20.100000000000001" customHeight="1">
      <c r="B174" s="404"/>
      <c r="C174" s="397"/>
      <c r="D174" s="397"/>
      <c r="E174" s="397"/>
      <c r="F174" s="397"/>
      <c r="G174" s="397"/>
    </row>
    <row r="175" spans="2:7" ht="20.100000000000001" customHeight="1">
      <c r="B175" s="404"/>
      <c r="C175" s="397"/>
      <c r="D175" s="397"/>
      <c r="E175" s="397"/>
      <c r="F175" s="397"/>
      <c r="G175" s="397"/>
    </row>
    <row r="176" spans="2:7" ht="20.100000000000001" customHeight="1">
      <c r="B176" s="404"/>
      <c r="C176" s="397"/>
      <c r="D176" s="397"/>
      <c r="E176" s="397"/>
      <c r="F176" s="397"/>
      <c r="G176" s="397"/>
    </row>
    <row r="177" spans="2:7" ht="20.100000000000001" customHeight="1">
      <c r="B177" s="404"/>
      <c r="C177" s="397"/>
      <c r="D177" s="397"/>
      <c r="E177" s="397"/>
      <c r="F177" s="397"/>
      <c r="G177" s="397"/>
    </row>
    <row r="178" spans="2:7" ht="20.100000000000001" customHeight="1">
      <c r="B178" s="404"/>
      <c r="C178" s="397"/>
      <c r="D178" s="397"/>
      <c r="E178" s="397"/>
      <c r="F178" s="397"/>
      <c r="G178" s="397"/>
    </row>
    <row r="179" spans="2:7" ht="20.100000000000001" customHeight="1">
      <c r="B179" s="404"/>
      <c r="C179" s="397"/>
      <c r="D179" s="397"/>
      <c r="E179" s="397"/>
      <c r="F179" s="397"/>
      <c r="G179" s="397"/>
    </row>
    <row r="180" spans="2:7" ht="20.100000000000001" customHeight="1">
      <c r="B180" s="404"/>
      <c r="C180" s="397"/>
      <c r="D180" s="397"/>
      <c r="E180" s="397"/>
      <c r="F180" s="397"/>
      <c r="G180" s="397"/>
    </row>
    <row r="181" spans="2:7" ht="20.100000000000001" customHeight="1">
      <c r="B181" s="404"/>
      <c r="C181" s="397"/>
      <c r="D181" s="397"/>
      <c r="E181" s="397"/>
      <c r="F181" s="397"/>
      <c r="G181" s="397"/>
    </row>
    <row r="182" spans="2:7" ht="20.100000000000001" customHeight="1">
      <c r="B182" s="404"/>
      <c r="C182" s="397"/>
      <c r="D182" s="397"/>
      <c r="E182" s="397"/>
      <c r="F182" s="397"/>
      <c r="G182" s="397"/>
    </row>
    <row r="183" spans="2:7" ht="20.100000000000001" customHeight="1">
      <c r="B183" s="404"/>
      <c r="C183" s="397"/>
      <c r="D183" s="397"/>
      <c r="E183" s="397"/>
      <c r="F183" s="397"/>
      <c r="G183" s="397"/>
    </row>
    <row r="184" spans="2:7" ht="20.100000000000001" customHeight="1">
      <c r="B184" s="404"/>
      <c r="C184" s="397"/>
      <c r="D184" s="397"/>
      <c r="E184" s="397"/>
      <c r="F184" s="397"/>
      <c r="G184" s="397"/>
    </row>
    <row r="185" spans="2:7" ht="20.100000000000001" customHeight="1">
      <c r="B185" s="404"/>
      <c r="C185" s="397"/>
      <c r="D185" s="397"/>
      <c r="E185" s="397"/>
      <c r="F185" s="397"/>
      <c r="G185" s="397"/>
    </row>
    <row r="186" spans="2:7" ht="20.100000000000001" customHeight="1">
      <c r="B186" s="404"/>
      <c r="C186" s="397"/>
      <c r="D186" s="397"/>
      <c r="E186" s="397"/>
      <c r="F186" s="397"/>
      <c r="G186" s="397"/>
    </row>
    <row r="187" spans="2:7" ht="20.100000000000001" customHeight="1">
      <c r="B187" s="404"/>
      <c r="C187" s="397"/>
      <c r="D187" s="397"/>
      <c r="E187" s="397"/>
      <c r="F187" s="397"/>
      <c r="G187" s="397"/>
    </row>
    <row r="188" spans="2:7" ht="20.100000000000001" customHeight="1">
      <c r="B188" s="404"/>
      <c r="C188" s="397"/>
      <c r="D188" s="397"/>
      <c r="E188" s="397"/>
      <c r="F188" s="397"/>
      <c r="G188" s="397"/>
    </row>
    <row r="189" spans="2:7" ht="20.100000000000001" customHeight="1">
      <c r="B189" s="404"/>
      <c r="C189" s="397"/>
      <c r="D189" s="397"/>
      <c r="E189" s="397"/>
      <c r="F189" s="397"/>
      <c r="G189" s="397"/>
    </row>
    <row r="190" spans="2:7" ht="20.100000000000001" customHeight="1">
      <c r="B190" s="404"/>
      <c r="C190" s="397"/>
      <c r="D190" s="397"/>
      <c r="E190" s="397"/>
      <c r="F190" s="397"/>
      <c r="G190" s="397"/>
    </row>
    <row r="191" spans="2:7" ht="20.100000000000001" customHeight="1">
      <c r="B191" s="404"/>
      <c r="C191" s="397"/>
      <c r="D191" s="397"/>
      <c r="E191" s="397"/>
      <c r="F191" s="397"/>
      <c r="G191" s="397"/>
    </row>
    <row r="192" spans="2:7" ht="20.100000000000001" customHeight="1">
      <c r="B192" s="404"/>
      <c r="C192" s="397"/>
      <c r="D192" s="397"/>
      <c r="E192" s="397"/>
      <c r="F192" s="397"/>
      <c r="G192" s="397"/>
    </row>
    <row r="193" spans="2:7" ht="20.100000000000001" customHeight="1">
      <c r="B193" s="404"/>
      <c r="C193" s="397"/>
      <c r="D193" s="397"/>
      <c r="E193" s="397"/>
      <c r="F193" s="397"/>
      <c r="G193" s="397"/>
    </row>
    <row r="194" spans="2:7" ht="20.100000000000001" customHeight="1">
      <c r="B194" s="404"/>
      <c r="C194" s="397"/>
      <c r="D194" s="397"/>
      <c r="E194" s="397"/>
      <c r="F194" s="397"/>
      <c r="G194" s="397"/>
    </row>
    <row r="195" spans="2:7" ht="20.100000000000001" customHeight="1">
      <c r="B195" s="404"/>
      <c r="C195" s="397"/>
      <c r="D195" s="397"/>
      <c r="E195" s="397"/>
      <c r="F195" s="397"/>
      <c r="G195" s="397"/>
    </row>
    <row r="196" spans="2:7" ht="20.100000000000001" customHeight="1">
      <c r="B196" s="404"/>
      <c r="C196" s="397"/>
      <c r="D196" s="397"/>
      <c r="E196" s="397"/>
      <c r="F196" s="397"/>
      <c r="G196" s="397"/>
    </row>
    <row r="197" spans="2:7" ht="20.100000000000001" customHeight="1">
      <c r="B197" s="404"/>
      <c r="C197" s="397"/>
      <c r="D197" s="397"/>
      <c r="E197" s="397"/>
      <c r="F197" s="397"/>
      <c r="G197" s="397"/>
    </row>
    <row r="198" spans="2:7" ht="20.100000000000001" customHeight="1">
      <c r="B198" s="404"/>
      <c r="C198" s="397"/>
      <c r="D198" s="397"/>
      <c r="E198" s="397"/>
      <c r="F198" s="397"/>
      <c r="G198" s="397"/>
    </row>
    <row r="199" spans="2:7" ht="20.100000000000001" customHeight="1">
      <c r="B199" s="404"/>
      <c r="C199" s="397"/>
      <c r="D199" s="397"/>
      <c r="E199" s="397"/>
      <c r="F199" s="397"/>
      <c r="G199" s="397"/>
    </row>
    <row r="200" spans="2:7" ht="20.100000000000001" customHeight="1">
      <c r="B200" s="404"/>
      <c r="C200" s="397"/>
      <c r="D200" s="397"/>
      <c r="E200" s="397"/>
      <c r="F200" s="397"/>
      <c r="G200" s="397"/>
    </row>
    <row r="201" spans="2:7" ht="20.100000000000001" customHeight="1">
      <c r="B201" s="404"/>
      <c r="C201" s="397"/>
      <c r="D201" s="397"/>
      <c r="E201" s="397"/>
      <c r="F201" s="397"/>
      <c r="G201" s="397"/>
    </row>
    <row r="202" spans="2:7" ht="20.100000000000001" customHeight="1">
      <c r="B202" s="404"/>
      <c r="C202" s="397"/>
      <c r="D202" s="397"/>
      <c r="E202" s="397"/>
      <c r="F202" s="397"/>
      <c r="G202" s="397"/>
    </row>
    <row r="203" spans="2:7" ht="20.100000000000001" customHeight="1">
      <c r="B203" s="404"/>
      <c r="C203" s="397"/>
      <c r="D203" s="397"/>
      <c r="E203" s="397"/>
      <c r="F203" s="397"/>
      <c r="G203" s="397"/>
    </row>
    <row r="204" spans="2:7" ht="20.100000000000001" customHeight="1">
      <c r="B204" s="404"/>
      <c r="C204" s="397"/>
      <c r="D204" s="397"/>
      <c r="E204" s="397"/>
      <c r="F204" s="397"/>
      <c r="G204" s="397"/>
    </row>
    <row r="205" spans="2:7" ht="20.100000000000001" customHeight="1">
      <c r="B205" s="404"/>
      <c r="C205" s="397"/>
      <c r="D205" s="397"/>
      <c r="E205" s="397"/>
      <c r="F205" s="397"/>
      <c r="G205" s="397"/>
    </row>
    <row r="206" spans="2:7" ht="20.100000000000001" customHeight="1">
      <c r="B206" s="404"/>
      <c r="C206" s="397"/>
      <c r="D206" s="397"/>
      <c r="E206" s="397"/>
      <c r="F206" s="397"/>
      <c r="G206" s="397"/>
    </row>
    <row r="207" spans="2:7" ht="20.100000000000001" customHeight="1">
      <c r="B207" s="404"/>
      <c r="C207" s="397"/>
      <c r="D207" s="397"/>
      <c r="E207" s="397"/>
      <c r="F207" s="397"/>
      <c r="G207" s="397"/>
    </row>
    <row r="208" spans="2:7" ht="20.100000000000001" customHeight="1">
      <c r="B208" s="404"/>
      <c r="C208" s="397"/>
      <c r="D208" s="397"/>
      <c r="E208" s="397"/>
      <c r="F208" s="397"/>
      <c r="G208" s="397"/>
    </row>
    <row r="209" spans="2:7" ht="20.100000000000001" customHeight="1">
      <c r="B209" s="404"/>
      <c r="C209" s="397"/>
      <c r="D209" s="397"/>
      <c r="E209" s="397"/>
      <c r="F209" s="397"/>
      <c r="G209" s="397"/>
    </row>
    <row r="210" spans="2:7" ht="20.100000000000001" customHeight="1">
      <c r="B210" s="404"/>
      <c r="C210" s="397"/>
      <c r="D210" s="397"/>
      <c r="E210" s="397"/>
      <c r="F210" s="397"/>
      <c r="G210" s="397"/>
    </row>
    <row r="211" spans="2:7" ht="20.100000000000001" customHeight="1">
      <c r="B211" s="404"/>
      <c r="C211" s="397"/>
      <c r="D211" s="397"/>
      <c r="E211" s="397"/>
      <c r="F211" s="397"/>
      <c r="G211" s="397"/>
    </row>
    <row r="212" spans="2:7" ht="20.100000000000001" customHeight="1">
      <c r="B212" s="404"/>
      <c r="C212" s="397"/>
      <c r="D212" s="397"/>
      <c r="E212" s="397"/>
      <c r="F212" s="397"/>
      <c r="G212" s="397"/>
    </row>
    <row r="213" spans="2:7" ht="20.100000000000001" customHeight="1">
      <c r="B213" s="404"/>
      <c r="C213" s="397"/>
      <c r="D213" s="397"/>
      <c r="E213" s="397"/>
      <c r="F213" s="397"/>
      <c r="G213" s="397"/>
    </row>
    <row r="214" spans="2:7" ht="20.100000000000001" customHeight="1">
      <c r="B214" s="404"/>
      <c r="C214" s="397"/>
      <c r="D214" s="397"/>
      <c r="E214" s="397"/>
      <c r="F214" s="397"/>
      <c r="G214" s="397"/>
    </row>
    <row r="215" spans="2:7" ht="20.100000000000001" customHeight="1">
      <c r="B215" s="404"/>
      <c r="C215" s="397"/>
      <c r="D215" s="397"/>
      <c r="E215" s="397"/>
      <c r="F215" s="397"/>
      <c r="G215" s="397"/>
    </row>
    <row r="216" spans="2:7" ht="20.100000000000001" customHeight="1">
      <c r="B216" s="404"/>
      <c r="C216" s="397"/>
      <c r="D216" s="397"/>
      <c r="E216" s="397"/>
      <c r="F216" s="397"/>
      <c r="G216" s="397"/>
    </row>
    <row r="217" spans="2:7" ht="20.100000000000001" customHeight="1">
      <c r="B217" s="404"/>
      <c r="C217" s="397"/>
      <c r="D217" s="397"/>
      <c r="E217" s="397"/>
      <c r="F217" s="397"/>
      <c r="G217" s="397"/>
    </row>
    <row r="218" spans="2:7" ht="20.100000000000001" customHeight="1">
      <c r="B218" s="404"/>
      <c r="C218" s="397"/>
      <c r="D218" s="397"/>
      <c r="E218" s="397"/>
      <c r="F218" s="397"/>
      <c r="G218" s="397"/>
    </row>
    <row r="219" spans="2:7" ht="20.100000000000001" customHeight="1">
      <c r="B219" s="404"/>
      <c r="C219" s="397"/>
      <c r="D219" s="397"/>
      <c r="E219" s="397"/>
      <c r="F219" s="397"/>
      <c r="G219" s="397"/>
    </row>
    <row r="220" spans="2:7" ht="20.100000000000001" customHeight="1">
      <c r="B220" s="404"/>
      <c r="C220" s="397"/>
      <c r="D220" s="397"/>
      <c r="E220" s="397"/>
      <c r="F220" s="397"/>
      <c r="G220" s="397"/>
    </row>
    <row r="221" spans="2:7" ht="20.100000000000001" customHeight="1">
      <c r="B221" s="404"/>
      <c r="C221" s="397"/>
      <c r="D221" s="397"/>
      <c r="E221" s="397"/>
      <c r="F221" s="397"/>
      <c r="G221" s="397"/>
    </row>
    <row r="222" spans="2:7" ht="20.100000000000001" customHeight="1">
      <c r="B222" s="404"/>
      <c r="C222" s="397"/>
      <c r="D222" s="397"/>
      <c r="E222" s="397"/>
      <c r="F222" s="397"/>
      <c r="G222" s="397"/>
    </row>
    <row r="223" spans="2:7" ht="20.100000000000001" customHeight="1">
      <c r="B223" s="404"/>
      <c r="C223" s="397"/>
      <c r="D223" s="397"/>
      <c r="E223" s="397"/>
      <c r="F223" s="397"/>
      <c r="G223" s="397"/>
    </row>
    <row r="224" spans="2:7" ht="20.100000000000001" customHeight="1">
      <c r="B224" s="404"/>
      <c r="C224" s="397"/>
      <c r="D224" s="397"/>
      <c r="E224" s="397"/>
      <c r="F224" s="397"/>
      <c r="G224" s="397"/>
    </row>
    <row r="225" spans="2:7" ht="20.100000000000001" customHeight="1">
      <c r="B225" s="404"/>
      <c r="C225" s="397"/>
      <c r="D225" s="397"/>
      <c r="E225" s="397"/>
      <c r="F225" s="397"/>
      <c r="G225" s="397"/>
    </row>
    <row r="226" spans="2:7" ht="20.100000000000001" customHeight="1">
      <c r="B226" s="404"/>
      <c r="C226" s="397"/>
      <c r="D226" s="397"/>
      <c r="E226" s="397"/>
      <c r="F226" s="397"/>
      <c r="G226" s="397"/>
    </row>
    <row r="227" spans="2:7" ht="20.100000000000001" customHeight="1">
      <c r="B227" s="404"/>
      <c r="C227" s="397"/>
      <c r="D227" s="397"/>
      <c r="E227" s="397"/>
      <c r="F227" s="397"/>
      <c r="G227" s="397"/>
    </row>
    <row r="228" spans="2:7" ht="20.100000000000001" customHeight="1">
      <c r="B228" s="404"/>
      <c r="C228" s="397"/>
      <c r="D228" s="397"/>
      <c r="E228" s="397"/>
      <c r="F228" s="397"/>
      <c r="G228" s="397"/>
    </row>
    <row r="229" spans="2:7" ht="20.100000000000001" customHeight="1">
      <c r="B229" s="404"/>
      <c r="C229" s="397"/>
      <c r="D229" s="397"/>
      <c r="E229" s="397"/>
      <c r="F229" s="397"/>
      <c r="G229" s="397"/>
    </row>
    <row r="230" spans="2:7" ht="20.100000000000001" customHeight="1">
      <c r="B230" s="404"/>
      <c r="C230" s="397"/>
      <c r="D230" s="397"/>
      <c r="E230" s="397"/>
      <c r="F230" s="397"/>
      <c r="G230" s="397"/>
    </row>
    <row r="231" spans="2:7" ht="20.100000000000001" customHeight="1">
      <c r="B231" s="404"/>
      <c r="C231" s="397"/>
      <c r="D231" s="397"/>
      <c r="E231" s="397"/>
      <c r="F231" s="397"/>
      <c r="G231" s="397"/>
    </row>
    <row r="232" spans="2:7" ht="20.100000000000001" customHeight="1">
      <c r="B232" s="404"/>
      <c r="C232" s="397"/>
      <c r="D232" s="397"/>
      <c r="E232" s="397"/>
      <c r="F232" s="397"/>
      <c r="G232" s="397"/>
    </row>
    <row r="233" spans="2:7" ht="20.100000000000001" customHeight="1">
      <c r="B233" s="404"/>
      <c r="C233" s="397"/>
      <c r="D233" s="397"/>
      <c r="E233" s="397"/>
      <c r="F233" s="397"/>
      <c r="G233" s="397"/>
    </row>
    <row r="234" spans="2:7" ht="20.100000000000001" customHeight="1">
      <c r="B234" s="404"/>
      <c r="C234" s="397"/>
      <c r="D234" s="397"/>
      <c r="E234" s="397"/>
      <c r="F234" s="397"/>
      <c r="G234" s="397"/>
    </row>
    <row r="235" spans="2:7" ht="20.100000000000001" customHeight="1">
      <c r="B235" s="404"/>
      <c r="C235" s="397"/>
      <c r="D235" s="397"/>
      <c r="E235" s="397"/>
      <c r="F235" s="397"/>
      <c r="G235" s="397"/>
    </row>
    <row r="236" spans="2:7" ht="20.100000000000001" customHeight="1">
      <c r="B236" s="404"/>
      <c r="C236" s="397"/>
      <c r="D236" s="397"/>
      <c r="E236" s="397"/>
      <c r="F236" s="397"/>
      <c r="G236" s="397"/>
    </row>
    <row r="237" spans="2:7" ht="20.100000000000001" customHeight="1">
      <c r="B237" s="404"/>
      <c r="C237" s="397"/>
      <c r="D237" s="397"/>
      <c r="E237" s="397"/>
      <c r="F237" s="397"/>
      <c r="G237" s="397"/>
    </row>
    <row r="238" spans="2:7" ht="20.100000000000001" customHeight="1">
      <c r="B238" s="404"/>
      <c r="C238" s="397"/>
      <c r="D238" s="397"/>
      <c r="E238" s="397"/>
      <c r="F238" s="397"/>
      <c r="G238" s="397"/>
    </row>
    <row r="239" spans="2:7" ht="20.100000000000001" customHeight="1">
      <c r="B239" s="404"/>
      <c r="C239" s="397"/>
      <c r="D239" s="397"/>
      <c r="E239" s="397"/>
      <c r="F239" s="397"/>
      <c r="G239" s="397"/>
    </row>
    <row r="240" spans="2:7" ht="20.100000000000001" customHeight="1">
      <c r="B240" s="404"/>
      <c r="C240" s="397"/>
      <c r="D240" s="397"/>
      <c r="E240" s="397"/>
      <c r="F240" s="397"/>
      <c r="G240" s="397"/>
    </row>
    <row r="241" spans="2:7" ht="20.100000000000001" customHeight="1">
      <c r="B241" s="404"/>
      <c r="C241" s="397"/>
      <c r="D241" s="397"/>
      <c r="E241" s="397"/>
      <c r="F241" s="397"/>
      <c r="G241" s="397"/>
    </row>
    <row r="242" spans="2:7" ht="20.100000000000001" customHeight="1">
      <c r="B242" s="404"/>
      <c r="C242" s="397"/>
      <c r="D242" s="397"/>
      <c r="E242" s="397"/>
      <c r="F242" s="397"/>
      <c r="G242" s="397"/>
    </row>
    <row r="243" spans="2:7" ht="20.100000000000001" customHeight="1">
      <c r="B243" s="404"/>
      <c r="C243" s="397"/>
      <c r="D243" s="397"/>
      <c r="E243" s="397"/>
      <c r="F243" s="397"/>
      <c r="G243" s="397"/>
    </row>
    <row r="244" spans="2:7" ht="20.100000000000001" customHeight="1">
      <c r="B244" s="404"/>
      <c r="C244" s="397"/>
      <c r="D244" s="397"/>
      <c r="E244" s="397"/>
      <c r="F244" s="397"/>
      <c r="G244" s="397"/>
    </row>
    <row r="245" spans="2:7" ht="20.100000000000001" customHeight="1">
      <c r="B245" s="404"/>
      <c r="C245" s="397"/>
      <c r="D245" s="397"/>
      <c r="E245" s="397"/>
      <c r="F245" s="397"/>
      <c r="G245" s="397"/>
    </row>
    <row r="246" spans="2:7" ht="20.100000000000001" customHeight="1">
      <c r="B246" s="404"/>
      <c r="C246" s="397"/>
      <c r="D246" s="397"/>
      <c r="E246" s="397"/>
      <c r="F246" s="397"/>
      <c r="G246" s="397"/>
    </row>
    <row r="247" spans="2:7" ht="20.100000000000001" customHeight="1">
      <c r="B247" s="404"/>
      <c r="C247" s="397"/>
      <c r="D247" s="397"/>
      <c r="E247" s="397"/>
      <c r="F247" s="397"/>
      <c r="G247" s="397"/>
    </row>
    <row r="248" spans="2:7" ht="20.100000000000001" customHeight="1">
      <c r="B248" s="404"/>
      <c r="C248" s="397"/>
      <c r="D248" s="397"/>
      <c r="E248" s="397"/>
      <c r="F248" s="397"/>
      <c r="G248" s="397"/>
    </row>
    <row r="249" spans="2:7" ht="20.100000000000001" customHeight="1">
      <c r="B249" s="404"/>
      <c r="C249" s="397"/>
      <c r="D249" s="397"/>
      <c r="E249" s="397"/>
      <c r="F249" s="397"/>
      <c r="G249" s="397"/>
    </row>
    <row r="250" spans="2:7" ht="20.100000000000001" customHeight="1">
      <c r="B250" s="404"/>
      <c r="C250" s="397"/>
      <c r="D250" s="397"/>
      <c r="E250" s="397"/>
      <c r="F250" s="397"/>
      <c r="G250" s="397"/>
    </row>
    <row r="251" spans="2:7" ht="20.100000000000001" customHeight="1">
      <c r="B251" s="404"/>
      <c r="C251" s="397"/>
      <c r="D251" s="397"/>
      <c r="E251" s="397"/>
      <c r="F251" s="397"/>
      <c r="G251" s="397"/>
    </row>
    <row r="252" spans="2:7" ht="20.100000000000001" customHeight="1">
      <c r="B252" s="404"/>
      <c r="C252" s="397"/>
      <c r="D252" s="397"/>
      <c r="E252" s="397"/>
      <c r="F252" s="397"/>
      <c r="G252" s="397"/>
    </row>
    <row r="253" spans="2:7" ht="20.100000000000001" customHeight="1">
      <c r="B253" s="404"/>
      <c r="C253" s="397"/>
      <c r="D253" s="397"/>
      <c r="E253" s="397"/>
      <c r="F253" s="397"/>
      <c r="G253" s="397"/>
    </row>
    <row r="254" spans="2:7" ht="20.100000000000001" customHeight="1">
      <c r="B254" s="404"/>
      <c r="C254" s="397"/>
      <c r="D254" s="397"/>
      <c r="E254" s="397"/>
      <c r="F254" s="397"/>
      <c r="G254" s="397"/>
    </row>
    <row r="255" spans="2:7" ht="20.100000000000001" customHeight="1">
      <c r="B255" s="404"/>
      <c r="C255" s="397"/>
      <c r="D255" s="397"/>
      <c r="E255" s="397"/>
      <c r="F255" s="397"/>
      <c r="G255" s="397"/>
    </row>
    <row r="256" spans="2:7" ht="20.100000000000001" customHeight="1">
      <c r="B256" s="404"/>
      <c r="C256" s="397"/>
      <c r="D256" s="397"/>
      <c r="E256" s="397"/>
      <c r="F256" s="397"/>
      <c r="G256" s="397"/>
    </row>
    <row r="257" spans="2:7" ht="20.100000000000001" customHeight="1">
      <c r="B257" s="404"/>
      <c r="C257" s="397"/>
      <c r="D257" s="397"/>
      <c r="E257" s="397"/>
      <c r="F257" s="397"/>
      <c r="G257" s="397"/>
    </row>
    <row r="258" spans="2:7" ht="20.100000000000001" customHeight="1">
      <c r="B258" s="404"/>
      <c r="C258" s="397"/>
      <c r="D258" s="397"/>
      <c r="E258" s="397"/>
      <c r="F258" s="397"/>
      <c r="G258" s="397"/>
    </row>
    <row r="259" spans="2:7" ht="20.100000000000001" customHeight="1">
      <c r="B259" s="404"/>
      <c r="C259" s="397"/>
      <c r="D259" s="397"/>
      <c r="E259" s="397"/>
      <c r="F259" s="397"/>
      <c r="G259" s="397"/>
    </row>
    <row r="260" spans="2:7" ht="20.100000000000001" customHeight="1">
      <c r="B260" s="404"/>
      <c r="C260" s="397"/>
      <c r="D260" s="397"/>
      <c r="E260" s="397"/>
      <c r="F260" s="397"/>
      <c r="G260" s="397"/>
    </row>
    <row r="261" spans="2:7" ht="20.100000000000001" customHeight="1">
      <c r="B261" s="404"/>
      <c r="C261" s="397"/>
      <c r="D261" s="397"/>
      <c r="E261" s="397"/>
      <c r="F261" s="397"/>
      <c r="G261" s="397"/>
    </row>
    <row r="262" spans="2:7" ht="20.100000000000001" customHeight="1">
      <c r="B262" s="404"/>
      <c r="C262" s="397"/>
      <c r="D262" s="397"/>
      <c r="E262" s="397"/>
      <c r="F262" s="397"/>
      <c r="G262" s="397"/>
    </row>
    <row r="263" spans="2:7" ht="20.100000000000001" customHeight="1">
      <c r="B263" s="404"/>
      <c r="C263" s="397"/>
      <c r="D263" s="397"/>
      <c r="E263" s="397"/>
      <c r="F263" s="397"/>
      <c r="G263" s="397"/>
    </row>
    <row r="264" spans="2:7" ht="20.100000000000001" customHeight="1">
      <c r="B264" s="404"/>
      <c r="C264" s="397"/>
      <c r="D264" s="397"/>
      <c r="E264" s="397"/>
      <c r="F264" s="397"/>
      <c r="G264" s="397"/>
    </row>
    <row r="265" spans="2:7" ht="20.100000000000001" customHeight="1">
      <c r="B265" s="404"/>
      <c r="C265" s="397"/>
      <c r="D265" s="397"/>
      <c r="E265" s="397"/>
      <c r="F265" s="397"/>
      <c r="G265" s="397"/>
    </row>
    <row r="266" spans="2:7" ht="20.100000000000001" customHeight="1">
      <c r="B266" s="404"/>
      <c r="C266" s="397"/>
      <c r="D266" s="397"/>
      <c r="E266" s="397"/>
      <c r="F266" s="397"/>
      <c r="G266" s="397"/>
    </row>
    <row r="267" spans="2:7" ht="20.100000000000001" customHeight="1">
      <c r="B267" s="404"/>
      <c r="C267" s="397"/>
      <c r="D267" s="397"/>
      <c r="E267" s="397"/>
      <c r="F267" s="397"/>
      <c r="G267" s="397"/>
    </row>
    <row r="268" spans="2:7" ht="20.100000000000001" customHeight="1">
      <c r="B268" s="404"/>
      <c r="C268" s="397"/>
      <c r="D268" s="397"/>
      <c r="E268" s="397"/>
      <c r="F268" s="397"/>
      <c r="G268" s="397"/>
    </row>
    <row r="269" spans="2:7" ht="20.100000000000001" customHeight="1">
      <c r="B269" s="404"/>
      <c r="C269" s="397"/>
      <c r="D269" s="397"/>
      <c r="E269" s="397"/>
      <c r="F269" s="397"/>
      <c r="G269" s="397"/>
    </row>
    <row r="270" spans="2:7" ht="20.100000000000001" customHeight="1">
      <c r="B270" s="404"/>
      <c r="C270" s="397"/>
      <c r="D270" s="397"/>
      <c r="E270" s="397"/>
      <c r="F270" s="397"/>
      <c r="G270" s="397"/>
    </row>
    <row r="271" spans="2:7" ht="20.100000000000001" customHeight="1">
      <c r="B271" s="404"/>
      <c r="C271" s="397"/>
      <c r="D271" s="397"/>
      <c r="E271" s="397"/>
      <c r="F271" s="397"/>
      <c r="G271" s="397"/>
    </row>
    <row r="272" spans="2:7" ht="20.100000000000001" customHeight="1">
      <c r="B272" s="404"/>
      <c r="C272" s="397"/>
      <c r="D272" s="397"/>
      <c r="E272" s="397"/>
      <c r="F272" s="397"/>
      <c r="G272" s="397"/>
    </row>
    <row r="273" spans="2:7" ht="20.100000000000001" customHeight="1">
      <c r="B273" s="404"/>
      <c r="C273" s="397"/>
      <c r="D273" s="397"/>
      <c r="E273" s="397"/>
      <c r="F273" s="397"/>
      <c r="G273" s="397"/>
    </row>
    <row r="274" spans="2:7" ht="20.100000000000001" customHeight="1">
      <c r="B274" s="404"/>
      <c r="C274" s="397"/>
      <c r="D274" s="397"/>
      <c r="E274" s="397"/>
      <c r="F274" s="397"/>
      <c r="G274" s="397"/>
    </row>
    <row r="275" spans="2:7" ht="20.100000000000001" customHeight="1">
      <c r="B275" s="404"/>
      <c r="C275" s="397"/>
      <c r="D275" s="397"/>
      <c r="E275" s="397"/>
      <c r="F275" s="397"/>
      <c r="G275" s="397"/>
    </row>
    <row r="276" spans="2:7" ht="20.100000000000001" customHeight="1">
      <c r="B276" s="404"/>
      <c r="C276" s="397"/>
      <c r="D276" s="397"/>
      <c r="E276" s="397"/>
      <c r="F276" s="397"/>
      <c r="G276" s="397"/>
    </row>
    <row r="277" spans="2:7" ht="20.100000000000001" customHeight="1">
      <c r="B277" s="404"/>
      <c r="C277" s="397"/>
      <c r="D277" s="397"/>
      <c r="E277" s="397"/>
      <c r="F277" s="397"/>
      <c r="G277" s="397"/>
    </row>
    <row r="278" spans="2:7" ht="20.100000000000001" customHeight="1">
      <c r="B278" s="404"/>
      <c r="C278" s="397"/>
      <c r="D278" s="397"/>
      <c r="E278" s="397"/>
      <c r="F278" s="397"/>
      <c r="G278" s="397"/>
    </row>
    <row r="279" spans="2:7" ht="20.100000000000001" customHeight="1">
      <c r="B279" s="404"/>
      <c r="C279" s="397"/>
      <c r="D279" s="397"/>
      <c r="E279" s="397"/>
      <c r="F279" s="397"/>
      <c r="G279" s="397"/>
    </row>
    <row r="280" spans="2:7" ht="20.100000000000001" customHeight="1">
      <c r="B280" s="404"/>
      <c r="C280" s="397"/>
      <c r="D280" s="397"/>
      <c r="E280" s="397"/>
      <c r="F280" s="397"/>
      <c r="G280" s="397"/>
    </row>
    <row r="281" spans="2:7" ht="20.100000000000001" customHeight="1">
      <c r="B281" s="404"/>
      <c r="C281" s="397"/>
      <c r="D281" s="397"/>
      <c r="E281" s="397"/>
      <c r="F281" s="397"/>
      <c r="G281" s="397"/>
    </row>
    <row r="282" spans="2:7" ht="20.100000000000001" customHeight="1">
      <c r="B282" s="404"/>
      <c r="C282" s="397"/>
      <c r="D282" s="397"/>
      <c r="E282" s="397"/>
      <c r="F282" s="397"/>
      <c r="G282" s="397"/>
    </row>
    <row r="283" spans="2:7" ht="20.100000000000001" customHeight="1">
      <c r="B283" s="404"/>
      <c r="C283" s="397"/>
      <c r="D283" s="397"/>
      <c r="E283" s="397"/>
      <c r="F283" s="397"/>
      <c r="G283" s="397"/>
    </row>
    <row r="284" spans="2:7" ht="20.100000000000001" customHeight="1">
      <c r="B284" s="404"/>
      <c r="C284" s="397"/>
      <c r="D284" s="397"/>
      <c r="E284" s="397"/>
      <c r="F284" s="397"/>
      <c r="G284" s="397"/>
    </row>
    <row r="285" spans="2:7" ht="20.100000000000001" customHeight="1">
      <c r="B285" s="404"/>
      <c r="C285" s="397"/>
      <c r="D285" s="397"/>
      <c r="E285" s="397"/>
      <c r="F285" s="397"/>
      <c r="G285" s="397"/>
    </row>
    <row r="286" spans="2:7" ht="20.100000000000001" customHeight="1">
      <c r="B286" s="404"/>
      <c r="C286" s="397"/>
      <c r="D286" s="397"/>
      <c r="E286" s="397"/>
      <c r="F286" s="397"/>
      <c r="G286" s="397"/>
    </row>
    <row r="287" spans="2:7" ht="20.100000000000001" customHeight="1">
      <c r="B287" s="404"/>
      <c r="C287" s="397"/>
      <c r="D287" s="397"/>
      <c r="E287" s="397"/>
      <c r="F287" s="397"/>
      <c r="G287" s="397"/>
    </row>
    <row r="288" spans="2:7" ht="20.100000000000001" customHeight="1">
      <c r="B288" s="404"/>
      <c r="C288" s="397"/>
      <c r="D288" s="397"/>
      <c r="E288" s="397"/>
      <c r="F288" s="397"/>
      <c r="G288" s="397"/>
    </row>
    <row r="289" spans="2:7" ht="20.100000000000001" customHeight="1">
      <c r="B289" s="404"/>
      <c r="C289" s="397"/>
      <c r="D289" s="397"/>
      <c r="E289" s="397"/>
      <c r="F289" s="397"/>
      <c r="G289" s="397"/>
    </row>
    <row r="290" spans="2:7" ht="20.100000000000001" customHeight="1">
      <c r="B290" s="404"/>
      <c r="C290" s="397"/>
      <c r="D290" s="397"/>
      <c r="E290" s="397"/>
      <c r="F290" s="397"/>
      <c r="G290" s="397"/>
    </row>
    <row r="291" spans="2:7" ht="20.100000000000001" customHeight="1">
      <c r="B291" s="404"/>
      <c r="C291" s="397"/>
      <c r="D291" s="397"/>
      <c r="E291" s="397"/>
      <c r="F291" s="397"/>
      <c r="G291" s="397"/>
    </row>
    <row r="292" spans="2:7" ht="20.100000000000001" customHeight="1">
      <c r="B292" s="404"/>
      <c r="C292" s="397"/>
      <c r="D292" s="397"/>
      <c r="E292" s="397"/>
      <c r="F292" s="397"/>
      <c r="G292" s="397"/>
    </row>
    <row r="293" spans="2:7" ht="20.100000000000001" customHeight="1">
      <c r="B293" s="404"/>
      <c r="C293" s="397"/>
      <c r="D293" s="397"/>
      <c r="E293" s="397"/>
      <c r="F293" s="397"/>
      <c r="G293" s="397"/>
    </row>
    <row r="294" spans="2:7" ht="20.100000000000001" customHeight="1">
      <c r="B294" s="404"/>
      <c r="C294" s="397"/>
      <c r="D294" s="397"/>
      <c r="E294" s="397"/>
      <c r="F294" s="397"/>
      <c r="G294" s="397"/>
    </row>
    <row r="295" spans="2:7" ht="20.100000000000001" customHeight="1">
      <c r="B295" s="404"/>
      <c r="C295" s="397"/>
      <c r="D295" s="397"/>
      <c r="E295" s="397"/>
      <c r="F295" s="397"/>
      <c r="G295" s="397"/>
    </row>
    <row r="296" spans="2:7" ht="20.100000000000001" customHeight="1">
      <c r="B296" s="404"/>
      <c r="C296" s="397"/>
      <c r="D296" s="397"/>
      <c r="E296" s="397"/>
      <c r="F296" s="397"/>
      <c r="G296" s="397"/>
    </row>
    <row r="297" spans="2:7" ht="20.100000000000001" customHeight="1">
      <c r="B297" s="404"/>
      <c r="C297" s="397"/>
      <c r="D297" s="397"/>
      <c r="E297" s="397"/>
      <c r="F297" s="397"/>
      <c r="G297" s="397"/>
    </row>
    <row r="298" spans="2:7" ht="20.100000000000001" customHeight="1">
      <c r="B298" s="404"/>
      <c r="C298" s="397"/>
      <c r="D298" s="397"/>
      <c r="E298" s="397"/>
      <c r="F298" s="397"/>
      <c r="G298" s="397"/>
    </row>
    <row r="299" spans="2:7" ht="20.100000000000001" customHeight="1">
      <c r="B299" s="404"/>
      <c r="C299" s="397"/>
      <c r="D299" s="397"/>
      <c r="E299" s="397"/>
      <c r="F299" s="397"/>
      <c r="G299" s="397"/>
    </row>
    <row r="300" spans="2:7" ht="20.100000000000001" customHeight="1">
      <c r="B300" s="404"/>
      <c r="C300" s="397"/>
      <c r="D300" s="397"/>
      <c r="E300" s="397"/>
      <c r="F300" s="397"/>
      <c r="G300" s="397"/>
    </row>
    <row r="301" spans="2:7" ht="20.100000000000001" customHeight="1">
      <c r="B301" s="404"/>
      <c r="C301" s="397"/>
      <c r="D301" s="397"/>
      <c r="E301" s="397"/>
      <c r="F301" s="397"/>
      <c r="G301" s="397"/>
    </row>
    <row r="302" spans="2:7" ht="20.100000000000001" customHeight="1">
      <c r="B302" s="404"/>
      <c r="C302" s="397"/>
      <c r="D302" s="397"/>
      <c r="E302" s="397"/>
      <c r="F302" s="397"/>
      <c r="G302" s="397"/>
    </row>
    <row r="303" spans="2:7" ht="20.100000000000001" customHeight="1">
      <c r="B303" s="404"/>
      <c r="C303" s="397"/>
      <c r="D303" s="397"/>
      <c r="E303" s="397"/>
      <c r="F303" s="397"/>
      <c r="G303" s="397"/>
    </row>
    <row r="304" spans="2:7" ht="20.100000000000001" customHeight="1">
      <c r="B304" s="404"/>
      <c r="C304" s="397"/>
      <c r="D304" s="397"/>
      <c r="E304" s="397"/>
      <c r="F304" s="397"/>
      <c r="G304" s="397"/>
    </row>
    <row r="305" spans="2:7" ht="20.100000000000001" customHeight="1">
      <c r="B305" s="404"/>
      <c r="C305" s="397"/>
      <c r="D305" s="397"/>
      <c r="E305" s="397"/>
      <c r="F305" s="397"/>
      <c r="G305" s="397"/>
    </row>
    <row r="306" spans="2:7" ht="20.100000000000001" customHeight="1">
      <c r="B306" s="404"/>
      <c r="C306" s="397"/>
      <c r="D306" s="397"/>
      <c r="E306" s="397"/>
      <c r="F306" s="397"/>
      <c r="G306" s="397"/>
    </row>
    <row r="307" spans="2:7" ht="20.100000000000001" customHeight="1">
      <c r="B307" s="404"/>
      <c r="C307" s="397"/>
      <c r="D307" s="397"/>
      <c r="E307" s="397"/>
      <c r="F307" s="397"/>
      <c r="G307" s="397"/>
    </row>
    <row r="308" spans="2:7" ht="20.100000000000001" customHeight="1">
      <c r="B308" s="404"/>
      <c r="C308" s="397"/>
      <c r="D308" s="397"/>
      <c r="E308" s="397"/>
      <c r="F308" s="397"/>
      <c r="G308" s="397"/>
    </row>
    <row r="309" spans="2:7" ht="20.100000000000001" customHeight="1">
      <c r="B309" s="404"/>
      <c r="C309" s="397"/>
      <c r="D309" s="397"/>
      <c r="E309" s="397"/>
      <c r="F309" s="397"/>
      <c r="G309" s="397"/>
    </row>
    <row r="310" spans="2:7" ht="20.100000000000001" customHeight="1">
      <c r="B310" s="404"/>
      <c r="C310" s="397"/>
      <c r="D310" s="397"/>
      <c r="E310" s="397"/>
      <c r="F310" s="397"/>
      <c r="G310" s="397"/>
    </row>
    <row r="311" spans="2:7" ht="20.100000000000001" customHeight="1">
      <c r="B311" s="404"/>
      <c r="C311" s="397"/>
      <c r="D311" s="397"/>
      <c r="E311" s="397"/>
      <c r="F311" s="397"/>
      <c r="G311" s="397"/>
    </row>
    <row r="312" spans="2:7" ht="20.100000000000001" customHeight="1">
      <c r="B312" s="404"/>
      <c r="C312" s="397"/>
      <c r="D312" s="397"/>
      <c r="E312" s="397"/>
      <c r="F312" s="397"/>
      <c r="G312" s="397"/>
    </row>
    <row r="313" spans="2:7" ht="20.100000000000001" customHeight="1">
      <c r="B313" s="404"/>
      <c r="C313" s="397"/>
      <c r="D313" s="397"/>
      <c r="E313" s="397"/>
      <c r="F313" s="397"/>
      <c r="G313" s="397"/>
    </row>
    <row r="314" spans="2:7" ht="20.100000000000001" customHeight="1">
      <c r="B314" s="404"/>
      <c r="C314" s="397"/>
      <c r="D314" s="397"/>
      <c r="E314" s="397"/>
      <c r="F314" s="397"/>
      <c r="G314" s="397"/>
    </row>
    <row r="315" spans="2:7" ht="20.100000000000001" customHeight="1">
      <c r="B315" s="404"/>
      <c r="C315" s="397"/>
      <c r="D315" s="397"/>
      <c r="E315" s="397"/>
      <c r="F315" s="397"/>
      <c r="G315" s="397"/>
    </row>
    <row r="316" spans="2:7" ht="20.100000000000001" customHeight="1">
      <c r="B316" s="404"/>
      <c r="C316" s="397"/>
      <c r="D316" s="397"/>
      <c r="E316" s="397"/>
      <c r="F316" s="397"/>
      <c r="G316" s="397"/>
    </row>
    <row r="317" spans="2:7" ht="20.100000000000001" customHeight="1">
      <c r="B317" s="404"/>
      <c r="C317" s="397"/>
      <c r="D317" s="397"/>
      <c r="E317" s="397"/>
      <c r="F317" s="397"/>
      <c r="G317" s="397"/>
    </row>
    <row r="318" spans="2:7" ht="20.100000000000001" customHeight="1">
      <c r="B318" s="404"/>
      <c r="C318" s="397"/>
      <c r="D318" s="397"/>
      <c r="E318" s="397"/>
      <c r="F318" s="397"/>
      <c r="G318" s="397"/>
    </row>
    <row r="319" spans="2:7" ht="20.100000000000001" customHeight="1">
      <c r="B319" s="404"/>
      <c r="C319" s="397"/>
      <c r="D319" s="397"/>
      <c r="E319" s="397"/>
      <c r="F319" s="397"/>
      <c r="G319" s="397"/>
    </row>
    <row r="320" spans="2:7" ht="20.100000000000001" customHeight="1">
      <c r="B320" s="404"/>
      <c r="C320" s="397"/>
      <c r="D320" s="397"/>
      <c r="E320" s="397"/>
      <c r="F320" s="397"/>
      <c r="G320" s="397"/>
    </row>
    <row r="321" spans="2:7" ht="20.100000000000001" customHeight="1">
      <c r="B321" s="404"/>
      <c r="C321" s="397"/>
      <c r="D321" s="397"/>
      <c r="E321" s="397"/>
      <c r="F321" s="397"/>
      <c r="G321" s="397"/>
    </row>
    <row r="322" spans="2:7" ht="20.100000000000001" customHeight="1">
      <c r="B322" s="404"/>
      <c r="C322" s="397"/>
      <c r="D322" s="397"/>
      <c r="E322" s="397"/>
      <c r="F322" s="397"/>
      <c r="G322" s="397"/>
    </row>
    <row r="323" spans="2:7" ht="20.100000000000001" customHeight="1">
      <c r="B323" s="404"/>
      <c r="C323" s="397"/>
      <c r="D323" s="397"/>
      <c r="E323" s="397"/>
      <c r="F323" s="397"/>
      <c r="G323" s="397"/>
    </row>
    <row r="324" spans="2:7" ht="20.100000000000001" customHeight="1">
      <c r="B324" s="404"/>
      <c r="C324" s="397"/>
      <c r="D324" s="397"/>
      <c r="E324" s="397"/>
      <c r="F324" s="397"/>
      <c r="G324" s="397"/>
    </row>
    <row r="325" spans="2:7" ht="20.100000000000001" customHeight="1">
      <c r="B325" s="404"/>
      <c r="C325" s="397"/>
      <c r="D325" s="397"/>
      <c r="E325" s="397"/>
      <c r="F325" s="397"/>
      <c r="G325" s="397"/>
    </row>
    <row r="326" spans="2:7" ht="20.100000000000001" customHeight="1">
      <c r="B326" s="404"/>
      <c r="C326" s="397"/>
      <c r="D326" s="397"/>
      <c r="E326" s="397"/>
      <c r="F326" s="397"/>
      <c r="G326" s="397"/>
    </row>
    <row r="327" spans="2:7" ht="20.100000000000001" customHeight="1">
      <c r="B327" s="404"/>
      <c r="C327" s="397"/>
      <c r="D327" s="397"/>
      <c r="E327" s="397"/>
      <c r="F327" s="397"/>
      <c r="G327" s="397"/>
    </row>
    <row r="328" spans="2:7" ht="20.100000000000001" customHeight="1">
      <c r="B328" s="404"/>
      <c r="C328" s="397"/>
      <c r="D328" s="397"/>
      <c r="E328" s="397"/>
      <c r="F328" s="397"/>
      <c r="G328" s="397"/>
    </row>
    <row r="329" spans="2:7" ht="20.100000000000001" customHeight="1">
      <c r="B329" s="404"/>
      <c r="C329" s="397"/>
      <c r="D329" s="397"/>
      <c r="E329" s="397"/>
      <c r="F329" s="397"/>
      <c r="G329" s="397"/>
    </row>
    <row r="330" spans="2:7" ht="20.100000000000001" customHeight="1">
      <c r="B330" s="404"/>
      <c r="C330" s="397"/>
      <c r="D330" s="397"/>
      <c r="E330" s="397"/>
      <c r="F330" s="397"/>
      <c r="G330" s="397"/>
    </row>
    <row r="331" spans="2:7" ht="20.100000000000001" customHeight="1">
      <c r="B331" s="404"/>
      <c r="C331" s="397"/>
      <c r="D331" s="397"/>
      <c r="E331" s="397"/>
      <c r="F331" s="397"/>
      <c r="G331" s="397"/>
    </row>
    <row r="332" spans="2:7" ht="20.100000000000001" customHeight="1">
      <c r="B332" s="404"/>
      <c r="C332" s="397"/>
      <c r="D332" s="397"/>
      <c r="E332" s="397"/>
      <c r="F332" s="397"/>
      <c r="G332" s="397"/>
    </row>
    <row r="333" spans="2:7" ht="20.100000000000001" customHeight="1">
      <c r="B333" s="404"/>
      <c r="C333" s="397"/>
      <c r="D333" s="397"/>
      <c r="E333" s="397"/>
      <c r="F333" s="397"/>
      <c r="G333" s="397"/>
    </row>
    <row r="334" spans="2:7" ht="20.100000000000001" customHeight="1">
      <c r="B334" s="404"/>
      <c r="C334" s="397"/>
      <c r="D334" s="397"/>
      <c r="E334" s="397"/>
      <c r="F334" s="397"/>
      <c r="G334" s="397"/>
    </row>
    <row r="335" spans="2:7" ht="20.100000000000001" customHeight="1">
      <c r="B335" s="404"/>
      <c r="C335" s="397"/>
      <c r="D335" s="397"/>
      <c r="E335" s="397"/>
      <c r="F335" s="397"/>
      <c r="G335" s="397"/>
    </row>
    <row r="336" spans="2:7" ht="20.100000000000001" customHeight="1">
      <c r="B336" s="404"/>
      <c r="C336" s="397"/>
      <c r="D336" s="397"/>
      <c r="E336" s="397"/>
      <c r="F336" s="397"/>
      <c r="G336" s="397"/>
    </row>
    <row r="337" spans="2:7" ht="20.100000000000001" customHeight="1">
      <c r="B337" s="404"/>
      <c r="C337" s="397"/>
      <c r="D337" s="397"/>
      <c r="E337" s="397"/>
      <c r="F337" s="397"/>
      <c r="G337" s="397"/>
    </row>
    <row r="338" spans="2:7" ht="20.100000000000001" customHeight="1">
      <c r="B338" s="404"/>
      <c r="C338" s="397"/>
      <c r="D338" s="397"/>
      <c r="E338" s="397"/>
      <c r="F338" s="397"/>
      <c r="G338" s="397"/>
    </row>
    <row r="339" spans="2:7" ht="20.100000000000001" customHeight="1">
      <c r="B339" s="404"/>
      <c r="C339" s="397"/>
      <c r="D339" s="397"/>
      <c r="E339" s="397"/>
      <c r="F339" s="397"/>
      <c r="G339" s="397"/>
    </row>
    <row r="340" spans="2:7" ht="20.100000000000001" customHeight="1">
      <c r="B340" s="404"/>
      <c r="C340" s="397"/>
      <c r="D340" s="397"/>
      <c r="E340" s="397"/>
      <c r="F340" s="397"/>
      <c r="G340" s="397"/>
    </row>
    <row r="341" spans="2:7" ht="20.100000000000001" customHeight="1">
      <c r="B341" s="404"/>
      <c r="C341" s="397"/>
      <c r="D341" s="397"/>
      <c r="E341" s="397"/>
      <c r="F341" s="397"/>
      <c r="G341" s="397"/>
    </row>
    <row r="342" spans="2:7" ht="20.100000000000001" customHeight="1">
      <c r="B342" s="404"/>
      <c r="C342" s="397"/>
      <c r="D342" s="397"/>
      <c r="E342" s="397"/>
      <c r="F342" s="397"/>
      <c r="G342" s="397"/>
    </row>
    <row r="343" spans="2:7" ht="20.100000000000001" customHeight="1">
      <c r="B343" s="404"/>
      <c r="C343" s="397"/>
      <c r="D343" s="397"/>
      <c r="E343" s="397"/>
      <c r="F343" s="397"/>
      <c r="G343" s="397"/>
    </row>
    <row r="344" spans="2:7" ht="20.100000000000001" customHeight="1">
      <c r="B344" s="404"/>
      <c r="C344" s="397"/>
      <c r="D344" s="397"/>
      <c r="E344" s="397"/>
      <c r="F344" s="397"/>
      <c r="G344" s="397"/>
    </row>
    <row r="345" spans="2:7" ht="20.100000000000001" customHeight="1">
      <c r="B345" s="404"/>
      <c r="C345" s="397"/>
      <c r="D345" s="397"/>
      <c r="E345" s="397"/>
      <c r="F345" s="397"/>
      <c r="G345" s="397"/>
    </row>
    <row r="346" spans="2:7" ht="20.100000000000001" customHeight="1">
      <c r="B346" s="404"/>
      <c r="C346" s="397"/>
      <c r="D346" s="397"/>
      <c r="E346" s="397"/>
      <c r="F346" s="397"/>
      <c r="G346" s="397"/>
    </row>
    <row r="347" spans="2:7" ht="20.100000000000001" customHeight="1">
      <c r="B347" s="404"/>
      <c r="C347" s="397"/>
      <c r="D347" s="397"/>
      <c r="E347" s="397"/>
      <c r="F347" s="397"/>
      <c r="G347" s="397"/>
    </row>
    <row r="348" spans="2:7" ht="20.100000000000001" customHeight="1">
      <c r="B348" s="404"/>
      <c r="C348" s="397"/>
      <c r="D348" s="397"/>
      <c r="E348" s="397"/>
      <c r="F348" s="397"/>
      <c r="G348" s="397"/>
    </row>
    <row r="349" spans="2:7" ht="20.100000000000001" customHeight="1">
      <c r="B349" s="404"/>
      <c r="C349" s="397"/>
      <c r="D349" s="397"/>
      <c r="E349" s="397"/>
      <c r="F349" s="397"/>
      <c r="G349" s="397"/>
    </row>
    <row r="350" spans="2:7" ht="20.100000000000001" customHeight="1">
      <c r="B350" s="404"/>
      <c r="C350" s="397"/>
      <c r="D350" s="397"/>
      <c r="E350" s="397"/>
      <c r="F350" s="397"/>
      <c r="G350" s="397"/>
    </row>
    <row r="351" spans="2:7" ht="20.100000000000001" customHeight="1">
      <c r="B351" s="404"/>
      <c r="C351" s="397"/>
      <c r="D351" s="397"/>
      <c r="E351" s="397"/>
      <c r="F351" s="397"/>
      <c r="G351" s="397"/>
    </row>
    <row r="352" spans="2:7" ht="20.100000000000001" customHeight="1">
      <c r="B352" s="404"/>
      <c r="C352" s="397"/>
      <c r="D352" s="397"/>
      <c r="E352" s="397"/>
      <c r="F352" s="397"/>
      <c r="G352" s="397"/>
    </row>
    <row r="353" spans="2:7" ht="20.100000000000001" customHeight="1">
      <c r="B353" s="404"/>
      <c r="C353" s="397"/>
      <c r="D353" s="397"/>
      <c r="E353" s="397"/>
      <c r="F353" s="397"/>
      <c r="G353" s="397"/>
    </row>
    <row r="354" spans="2:7" ht="20.100000000000001" customHeight="1">
      <c r="B354" s="404"/>
      <c r="C354" s="397"/>
      <c r="D354" s="397"/>
      <c r="E354" s="397"/>
      <c r="F354" s="397"/>
      <c r="G354" s="397"/>
    </row>
    <row r="355" spans="2:7" ht="20.100000000000001" customHeight="1">
      <c r="B355" s="404"/>
      <c r="C355" s="397"/>
      <c r="D355" s="397"/>
      <c r="E355" s="397"/>
      <c r="F355" s="397"/>
      <c r="G355" s="397"/>
    </row>
    <row r="356" spans="2:7" ht="20.100000000000001" customHeight="1">
      <c r="B356" s="404"/>
      <c r="C356" s="397"/>
      <c r="D356" s="397"/>
      <c r="E356" s="397"/>
      <c r="F356" s="397"/>
      <c r="G356" s="397"/>
    </row>
    <row r="357" spans="2:7" ht="20.100000000000001" customHeight="1">
      <c r="B357" s="404"/>
      <c r="C357" s="397"/>
      <c r="D357" s="397"/>
      <c r="E357" s="397"/>
      <c r="F357" s="397"/>
      <c r="G357" s="397"/>
    </row>
    <row r="358" spans="2:7" ht="20.100000000000001" customHeight="1">
      <c r="B358" s="404"/>
      <c r="C358" s="397"/>
      <c r="D358" s="397"/>
      <c r="E358" s="397"/>
      <c r="F358" s="397"/>
      <c r="G358" s="397"/>
    </row>
    <row r="359" spans="2:7" ht="20.100000000000001" customHeight="1">
      <c r="B359" s="404"/>
      <c r="C359" s="397"/>
      <c r="D359" s="397"/>
      <c r="E359" s="397"/>
      <c r="F359" s="397"/>
      <c r="G359" s="397"/>
    </row>
    <row r="360" spans="2:7" ht="20.100000000000001" customHeight="1">
      <c r="B360" s="404"/>
      <c r="C360" s="397"/>
      <c r="D360" s="397"/>
      <c r="E360" s="397"/>
      <c r="F360" s="397"/>
      <c r="G360" s="397"/>
    </row>
    <row r="361" spans="2:7" ht="20.100000000000001" customHeight="1">
      <c r="B361" s="404"/>
      <c r="C361" s="397"/>
      <c r="D361" s="397"/>
      <c r="E361" s="397"/>
      <c r="F361" s="397"/>
      <c r="G361" s="397"/>
    </row>
    <row r="362" spans="2:7" ht="20.100000000000001" customHeight="1">
      <c r="B362" s="404"/>
      <c r="C362" s="397"/>
      <c r="D362" s="397"/>
      <c r="E362" s="397"/>
      <c r="F362" s="397"/>
      <c r="G362" s="397"/>
    </row>
    <row r="363" spans="2:7" ht="20.100000000000001" customHeight="1">
      <c r="B363" s="404"/>
      <c r="C363" s="397"/>
      <c r="D363" s="397"/>
      <c r="E363" s="397"/>
      <c r="F363" s="397"/>
      <c r="G363" s="397"/>
    </row>
    <row r="364" spans="2:7" ht="20.100000000000001" customHeight="1">
      <c r="B364" s="404"/>
      <c r="C364" s="397"/>
      <c r="D364" s="397"/>
      <c r="E364" s="397"/>
      <c r="F364" s="397"/>
      <c r="G364" s="397"/>
    </row>
    <row r="365" spans="2:7" ht="20.100000000000001" customHeight="1">
      <c r="B365" s="404"/>
      <c r="C365" s="397"/>
      <c r="D365" s="397"/>
      <c r="E365" s="397"/>
      <c r="F365" s="397"/>
      <c r="G365" s="397"/>
    </row>
    <row r="366" spans="2:7" ht="20.100000000000001" customHeight="1">
      <c r="B366" s="404"/>
      <c r="C366" s="397"/>
      <c r="D366" s="397"/>
      <c r="E366" s="397"/>
      <c r="F366" s="397"/>
      <c r="G366" s="397"/>
    </row>
    <row r="367" spans="2:7" ht="20.100000000000001" customHeight="1">
      <c r="B367" s="404"/>
      <c r="C367" s="397"/>
      <c r="D367" s="397"/>
      <c r="E367" s="397"/>
      <c r="F367" s="397"/>
      <c r="G367" s="397"/>
    </row>
    <row r="368" spans="2:7" ht="20.100000000000001" customHeight="1">
      <c r="B368" s="404"/>
      <c r="C368" s="397"/>
      <c r="D368" s="397"/>
      <c r="E368" s="397"/>
      <c r="F368" s="397"/>
      <c r="G368" s="397"/>
    </row>
    <row r="369" spans="2:7" ht="20.100000000000001" customHeight="1">
      <c r="B369" s="404"/>
      <c r="C369" s="397"/>
      <c r="D369" s="397"/>
      <c r="E369" s="397"/>
      <c r="F369" s="397"/>
      <c r="G369" s="397"/>
    </row>
    <row r="370" spans="2:7" ht="20.100000000000001" customHeight="1">
      <c r="B370" s="404"/>
      <c r="C370" s="397"/>
      <c r="D370" s="397"/>
      <c r="E370" s="397"/>
      <c r="F370" s="397"/>
      <c r="G370" s="397"/>
    </row>
    <row r="371" spans="2:7" ht="20.100000000000001" customHeight="1">
      <c r="B371" s="404"/>
      <c r="C371" s="397"/>
      <c r="D371" s="397"/>
      <c r="E371" s="397"/>
      <c r="F371" s="397"/>
      <c r="G371" s="397"/>
    </row>
    <row r="372" spans="2:7" ht="20.100000000000001" customHeight="1">
      <c r="B372" s="404"/>
      <c r="C372" s="397"/>
      <c r="D372" s="397"/>
      <c r="E372" s="397"/>
      <c r="F372" s="397"/>
      <c r="G372" s="397"/>
    </row>
    <row r="373" spans="2:7" ht="20.100000000000001" customHeight="1">
      <c r="B373" s="404"/>
      <c r="C373" s="397"/>
      <c r="D373" s="397"/>
      <c r="E373" s="397"/>
      <c r="F373" s="397"/>
      <c r="G373" s="397"/>
    </row>
    <row r="374" spans="2:7" ht="20.100000000000001" customHeight="1">
      <c r="B374" s="404"/>
      <c r="C374" s="397"/>
      <c r="D374" s="397"/>
      <c r="E374" s="397"/>
      <c r="F374" s="397"/>
      <c r="G374" s="397"/>
    </row>
    <row r="375" spans="2:7" ht="20.100000000000001" customHeight="1">
      <c r="B375" s="404"/>
      <c r="C375" s="397"/>
      <c r="D375" s="397"/>
      <c r="E375" s="397"/>
      <c r="F375" s="397"/>
      <c r="G375" s="397"/>
    </row>
    <row r="376" spans="2:7" ht="20.100000000000001" customHeight="1">
      <c r="B376" s="404"/>
      <c r="C376" s="397"/>
      <c r="D376" s="397"/>
      <c r="E376" s="397"/>
      <c r="F376" s="397"/>
      <c r="G376" s="397"/>
    </row>
    <row r="377" spans="2:7" ht="20.100000000000001" customHeight="1">
      <c r="B377" s="404"/>
      <c r="C377" s="397"/>
      <c r="D377" s="397"/>
      <c r="E377" s="397"/>
      <c r="F377" s="397"/>
      <c r="G377" s="397"/>
    </row>
    <row r="378" spans="2:7" ht="20.100000000000001" customHeight="1">
      <c r="B378" s="404"/>
      <c r="C378" s="397"/>
      <c r="D378" s="397"/>
      <c r="E378" s="397"/>
      <c r="F378" s="397"/>
      <c r="G378" s="397"/>
    </row>
    <row r="379" spans="2:7" ht="20.100000000000001" customHeight="1">
      <c r="B379" s="404"/>
      <c r="C379" s="397"/>
      <c r="D379" s="397"/>
      <c r="E379" s="397"/>
      <c r="F379" s="397"/>
      <c r="G379" s="397"/>
    </row>
    <row r="380" spans="2:7" ht="20.100000000000001" customHeight="1">
      <c r="B380" s="404"/>
      <c r="C380" s="397"/>
      <c r="D380" s="397"/>
      <c r="E380" s="397"/>
      <c r="F380" s="397"/>
      <c r="G380" s="397"/>
    </row>
    <row r="381" spans="2:7" ht="20.100000000000001" customHeight="1">
      <c r="B381" s="404"/>
      <c r="C381" s="397"/>
      <c r="D381" s="397"/>
      <c r="E381" s="397"/>
      <c r="F381" s="397"/>
      <c r="G381" s="397"/>
    </row>
    <row r="382" spans="2:7" ht="20.100000000000001" customHeight="1">
      <c r="B382" s="404"/>
      <c r="C382" s="397"/>
      <c r="D382" s="397"/>
      <c r="E382" s="397"/>
      <c r="F382" s="397"/>
      <c r="G382" s="397"/>
    </row>
    <row r="383" spans="2:7" ht="20.100000000000001" customHeight="1">
      <c r="B383" s="404"/>
      <c r="C383" s="397"/>
      <c r="D383" s="397"/>
      <c r="E383" s="397"/>
      <c r="F383" s="397"/>
      <c r="G383" s="397"/>
    </row>
    <row r="384" spans="2:7" ht="20.100000000000001" customHeight="1">
      <c r="B384" s="404"/>
      <c r="C384" s="397"/>
      <c r="D384" s="397"/>
      <c r="E384" s="397"/>
      <c r="F384" s="397"/>
      <c r="G384" s="397"/>
    </row>
    <row r="385" spans="2:7" ht="20.100000000000001" customHeight="1">
      <c r="B385" s="404"/>
      <c r="C385" s="397"/>
      <c r="D385" s="397"/>
      <c r="E385" s="397"/>
      <c r="F385" s="397"/>
      <c r="G385" s="397"/>
    </row>
    <row r="386" spans="2:7" ht="20.100000000000001" customHeight="1">
      <c r="B386" s="404"/>
      <c r="C386" s="397"/>
      <c r="D386" s="397"/>
      <c r="E386" s="397"/>
      <c r="F386" s="397"/>
      <c r="G386" s="397"/>
    </row>
    <row r="387" spans="2:7" ht="20.100000000000001" customHeight="1">
      <c r="B387" s="404"/>
      <c r="C387" s="397"/>
      <c r="D387" s="397"/>
      <c r="E387" s="397"/>
      <c r="F387" s="397"/>
      <c r="G387" s="397"/>
    </row>
    <row r="388" spans="2:7" ht="20.100000000000001" customHeight="1">
      <c r="B388" s="404"/>
      <c r="C388" s="397"/>
      <c r="D388" s="397"/>
      <c r="E388" s="397"/>
      <c r="F388" s="397"/>
      <c r="G388" s="397"/>
    </row>
    <row r="389" spans="2:7" ht="20.100000000000001" customHeight="1">
      <c r="B389" s="404"/>
      <c r="C389" s="397"/>
      <c r="D389" s="397"/>
      <c r="E389" s="397"/>
      <c r="F389" s="397"/>
      <c r="G389" s="397"/>
    </row>
    <row r="390" spans="2:7" ht="20.100000000000001" customHeight="1">
      <c r="B390" s="404"/>
      <c r="C390" s="397"/>
      <c r="D390" s="397"/>
      <c r="E390" s="397"/>
      <c r="F390" s="397"/>
      <c r="G390" s="397"/>
    </row>
    <row r="391" spans="2:7" ht="20.100000000000001" customHeight="1">
      <c r="B391" s="404"/>
      <c r="C391" s="397"/>
      <c r="D391" s="397"/>
      <c r="E391" s="397"/>
      <c r="F391" s="397"/>
      <c r="G391" s="397"/>
    </row>
    <row r="392" spans="2:7" ht="20.100000000000001" customHeight="1">
      <c r="B392" s="404"/>
      <c r="C392" s="397"/>
      <c r="D392" s="397"/>
      <c r="E392" s="397"/>
      <c r="F392" s="397"/>
      <c r="G392" s="397"/>
    </row>
    <row r="393" spans="2:7" ht="20.100000000000001" customHeight="1">
      <c r="B393" s="404"/>
      <c r="C393" s="397"/>
      <c r="D393" s="397"/>
      <c r="E393" s="397"/>
      <c r="F393" s="397"/>
      <c r="G393" s="397"/>
    </row>
    <row r="394" spans="2:7" ht="20.100000000000001" customHeight="1">
      <c r="B394" s="404"/>
      <c r="C394" s="397"/>
      <c r="D394" s="397"/>
      <c r="E394" s="397"/>
      <c r="F394" s="397"/>
      <c r="G394" s="397"/>
    </row>
    <row r="395" spans="2:7" ht="20.100000000000001" customHeight="1">
      <c r="B395" s="404"/>
      <c r="C395" s="397"/>
      <c r="D395" s="397"/>
      <c r="E395" s="397"/>
      <c r="F395" s="397"/>
      <c r="G395" s="397"/>
    </row>
    <row r="396" spans="2:7" ht="20.100000000000001" customHeight="1">
      <c r="B396" s="404"/>
      <c r="C396" s="397"/>
      <c r="D396" s="397"/>
      <c r="E396" s="397"/>
      <c r="F396" s="397"/>
      <c r="G396" s="397"/>
    </row>
    <row r="397" spans="2:7" ht="20.100000000000001" customHeight="1">
      <c r="B397" s="404"/>
      <c r="C397" s="397"/>
      <c r="D397" s="397"/>
      <c r="E397" s="397"/>
      <c r="F397" s="397"/>
      <c r="G397" s="397"/>
    </row>
    <row r="398" spans="2:7" ht="20.100000000000001" customHeight="1">
      <c r="B398" s="404"/>
      <c r="C398" s="397"/>
      <c r="D398" s="397"/>
      <c r="E398" s="397"/>
      <c r="F398" s="397"/>
      <c r="G398" s="397"/>
    </row>
    <row r="399" spans="2:7" ht="20.100000000000001" customHeight="1">
      <c r="B399" s="404"/>
      <c r="C399" s="397"/>
      <c r="D399" s="397"/>
      <c r="E399" s="397"/>
      <c r="F399" s="397"/>
      <c r="G399" s="397"/>
    </row>
    <row r="400" spans="2:7" ht="20.100000000000001" customHeight="1">
      <c r="B400" s="404"/>
      <c r="C400" s="397"/>
      <c r="D400" s="397"/>
      <c r="E400" s="397"/>
      <c r="F400" s="397"/>
      <c r="G400" s="397"/>
    </row>
    <row r="401" spans="2:7" ht="20.100000000000001" customHeight="1">
      <c r="B401" s="404"/>
      <c r="C401" s="397"/>
      <c r="D401" s="397"/>
      <c r="E401" s="397"/>
      <c r="F401" s="397"/>
      <c r="G401" s="397"/>
    </row>
    <row r="402" spans="2:7" ht="20.100000000000001" customHeight="1">
      <c r="B402" s="404"/>
      <c r="C402" s="397"/>
      <c r="D402" s="397"/>
      <c r="E402" s="397"/>
      <c r="F402" s="397"/>
      <c r="G402" s="397"/>
    </row>
    <row r="403" spans="2:7" ht="20.100000000000001" customHeight="1">
      <c r="B403" s="404"/>
      <c r="C403" s="397"/>
      <c r="D403" s="397"/>
      <c r="E403" s="397"/>
      <c r="F403" s="397"/>
      <c r="G403" s="397"/>
    </row>
    <row r="404" spans="2:7" ht="20.100000000000001" customHeight="1">
      <c r="B404" s="404"/>
      <c r="C404" s="397"/>
      <c r="D404" s="397"/>
      <c r="E404" s="397"/>
      <c r="F404" s="397"/>
      <c r="G404" s="397"/>
    </row>
    <row r="405" spans="2:7" ht="20.100000000000001" customHeight="1">
      <c r="B405" s="404"/>
      <c r="C405" s="397"/>
      <c r="D405" s="397"/>
      <c r="E405" s="397"/>
      <c r="F405" s="397"/>
      <c r="G405" s="397"/>
    </row>
    <row r="406" spans="2:7" ht="20.100000000000001" customHeight="1">
      <c r="B406" s="404"/>
      <c r="C406" s="397"/>
      <c r="D406" s="397"/>
      <c r="E406" s="397"/>
      <c r="F406" s="397"/>
      <c r="G406" s="397"/>
    </row>
    <row r="407" spans="2:7" ht="20.100000000000001" customHeight="1">
      <c r="B407" s="404"/>
      <c r="C407" s="397"/>
      <c r="D407" s="397"/>
      <c r="E407" s="397"/>
      <c r="F407" s="397"/>
      <c r="G407" s="397"/>
    </row>
    <row r="408" spans="2:7" ht="20.100000000000001" customHeight="1">
      <c r="B408" s="404"/>
      <c r="C408" s="397"/>
      <c r="D408" s="397"/>
      <c r="E408" s="397"/>
      <c r="F408" s="397"/>
      <c r="G408" s="397"/>
    </row>
    <row r="409" spans="2:7" ht="20.100000000000001" customHeight="1">
      <c r="B409" s="404"/>
      <c r="C409" s="397"/>
      <c r="D409" s="397"/>
      <c r="E409" s="397"/>
      <c r="F409" s="397"/>
      <c r="G409" s="397"/>
    </row>
    <row r="410" spans="2:7" ht="20.100000000000001" customHeight="1">
      <c r="B410" s="404"/>
      <c r="C410" s="397"/>
      <c r="D410" s="397"/>
      <c r="E410" s="397"/>
      <c r="F410" s="397"/>
      <c r="G410" s="397"/>
    </row>
    <row r="411" spans="2:7" ht="20.100000000000001" customHeight="1">
      <c r="B411" s="404"/>
      <c r="C411" s="397"/>
      <c r="D411" s="397"/>
      <c r="E411" s="397"/>
      <c r="F411" s="397"/>
      <c r="G411" s="397"/>
    </row>
    <row r="412" spans="2:7" ht="20.100000000000001" customHeight="1">
      <c r="B412" s="404"/>
      <c r="C412" s="397"/>
      <c r="D412" s="397"/>
      <c r="E412" s="397"/>
      <c r="F412" s="397"/>
      <c r="G412" s="397"/>
    </row>
    <row r="413" spans="2:7" ht="20.100000000000001" customHeight="1">
      <c r="B413" s="404"/>
      <c r="C413" s="397"/>
      <c r="D413" s="397"/>
      <c r="E413" s="397"/>
      <c r="F413" s="397"/>
      <c r="G413" s="397"/>
    </row>
    <row r="414" spans="2:7" ht="20.100000000000001" customHeight="1">
      <c r="B414" s="404"/>
      <c r="C414" s="397"/>
      <c r="D414" s="397"/>
      <c r="E414" s="397"/>
      <c r="F414" s="397"/>
      <c r="G414" s="397"/>
    </row>
    <row r="415" spans="2:7" ht="20.100000000000001" customHeight="1">
      <c r="B415" s="404"/>
      <c r="C415" s="397"/>
      <c r="D415" s="397"/>
      <c r="E415" s="397"/>
      <c r="F415" s="397"/>
      <c r="G415" s="397"/>
    </row>
    <row r="416" spans="2:7" ht="20.100000000000001" customHeight="1">
      <c r="B416" s="404"/>
      <c r="C416" s="397"/>
      <c r="D416" s="397"/>
      <c r="E416" s="397"/>
      <c r="F416" s="397"/>
      <c r="G416" s="397"/>
    </row>
    <row r="417" spans="2:7" ht="20.100000000000001" customHeight="1">
      <c r="B417" s="404"/>
      <c r="C417" s="397"/>
      <c r="D417" s="397"/>
      <c r="E417" s="397"/>
      <c r="F417" s="397"/>
      <c r="G417" s="397"/>
    </row>
    <row r="418" spans="2:7" ht="20.100000000000001" customHeight="1">
      <c r="B418" s="404"/>
      <c r="C418" s="397"/>
      <c r="D418" s="397"/>
      <c r="E418" s="397"/>
      <c r="F418" s="397"/>
      <c r="G418" s="397"/>
    </row>
    <row r="419" spans="2:7" ht="20.100000000000001" customHeight="1">
      <c r="B419" s="404"/>
      <c r="C419" s="397"/>
      <c r="D419" s="397"/>
      <c r="E419" s="397"/>
      <c r="F419" s="397"/>
      <c r="G419" s="397"/>
    </row>
    <row r="420" spans="2:7" ht="20.100000000000001" customHeight="1">
      <c r="B420" s="404"/>
      <c r="C420" s="397"/>
      <c r="D420" s="397"/>
      <c r="E420" s="397"/>
      <c r="F420" s="397"/>
      <c r="G420" s="397"/>
    </row>
    <row r="421" spans="2:7" ht="20.100000000000001" customHeight="1">
      <c r="B421" s="404"/>
      <c r="C421" s="397"/>
      <c r="D421" s="397"/>
      <c r="E421" s="397"/>
      <c r="F421" s="397"/>
      <c r="G421" s="397"/>
    </row>
    <row r="422" spans="2:7" ht="20.100000000000001" customHeight="1">
      <c r="B422" s="404"/>
      <c r="C422" s="397"/>
      <c r="D422" s="397"/>
      <c r="E422" s="397"/>
      <c r="F422" s="397"/>
      <c r="G422" s="397"/>
    </row>
    <row r="423" spans="2:7" ht="20.100000000000001" customHeight="1">
      <c r="B423" s="404"/>
      <c r="C423" s="397"/>
      <c r="D423" s="397"/>
      <c r="E423" s="397"/>
      <c r="F423" s="397"/>
      <c r="G423" s="397"/>
    </row>
    <row r="424" spans="2:7" ht="20.100000000000001" customHeight="1">
      <c r="B424" s="404"/>
      <c r="C424" s="397"/>
      <c r="D424" s="397"/>
      <c r="E424" s="397"/>
      <c r="F424" s="397"/>
      <c r="G424" s="397"/>
    </row>
    <row r="425" spans="2:7" ht="20.100000000000001" customHeight="1">
      <c r="B425" s="404"/>
      <c r="C425" s="397"/>
      <c r="D425" s="397"/>
      <c r="E425" s="397"/>
      <c r="F425" s="397"/>
      <c r="G425" s="397"/>
    </row>
    <row r="426" spans="2:7" ht="20.100000000000001" customHeight="1">
      <c r="B426" s="404"/>
      <c r="C426" s="397"/>
      <c r="D426" s="397"/>
      <c r="E426" s="397"/>
      <c r="F426" s="397"/>
      <c r="G426" s="397"/>
    </row>
    <row r="427" spans="2:7" ht="20.100000000000001" customHeight="1">
      <c r="B427" s="404"/>
      <c r="C427" s="397"/>
      <c r="D427" s="397"/>
      <c r="E427" s="397"/>
      <c r="F427" s="397"/>
      <c r="G427" s="397"/>
    </row>
    <row r="428" spans="2:7" ht="20.100000000000001" customHeight="1">
      <c r="B428" s="404"/>
      <c r="C428" s="397"/>
      <c r="D428" s="397"/>
      <c r="E428" s="397"/>
      <c r="F428" s="397"/>
      <c r="G428" s="397"/>
    </row>
    <row r="429" spans="2:7" ht="20.100000000000001" customHeight="1">
      <c r="B429" s="404"/>
      <c r="C429" s="397"/>
      <c r="D429" s="397"/>
      <c r="E429" s="397"/>
      <c r="F429" s="397"/>
      <c r="G429" s="397"/>
    </row>
    <row r="430" spans="2:7" ht="20.100000000000001" customHeight="1">
      <c r="B430" s="404"/>
      <c r="C430" s="397"/>
      <c r="D430" s="397"/>
      <c r="E430" s="397"/>
      <c r="F430" s="397"/>
      <c r="G430" s="397"/>
    </row>
    <row r="431" spans="2:7" ht="20.100000000000001" customHeight="1">
      <c r="B431" s="404"/>
      <c r="C431" s="397"/>
      <c r="D431" s="397"/>
      <c r="E431" s="397"/>
      <c r="F431" s="397"/>
      <c r="G431" s="397"/>
    </row>
    <row r="432" spans="2:7" ht="20.100000000000001" customHeight="1">
      <c r="B432" s="404"/>
      <c r="C432" s="397"/>
      <c r="D432" s="397"/>
      <c r="E432" s="397"/>
      <c r="F432" s="397"/>
      <c r="G432" s="397"/>
    </row>
    <row r="433" spans="2:7" ht="20.100000000000001" customHeight="1">
      <c r="B433" s="404"/>
      <c r="C433" s="397"/>
      <c r="D433" s="397"/>
      <c r="E433" s="397"/>
      <c r="F433" s="397"/>
      <c r="G433" s="397"/>
    </row>
    <row r="434" spans="2:7" ht="20.100000000000001" customHeight="1">
      <c r="B434" s="404"/>
      <c r="C434" s="397"/>
      <c r="D434" s="397"/>
      <c r="E434" s="397"/>
      <c r="F434" s="397"/>
      <c r="G434" s="397"/>
    </row>
    <row r="435" spans="2:7" ht="20.100000000000001" customHeight="1">
      <c r="B435" s="404"/>
      <c r="C435" s="397"/>
      <c r="D435" s="397"/>
      <c r="E435" s="397"/>
      <c r="F435" s="397"/>
      <c r="G435" s="397"/>
    </row>
    <row r="436" spans="2:7" ht="20.100000000000001" customHeight="1">
      <c r="B436" s="404"/>
      <c r="C436" s="397"/>
      <c r="D436" s="397"/>
      <c r="E436" s="397"/>
      <c r="F436" s="397"/>
      <c r="G436" s="397"/>
    </row>
    <row r="437" spans="2:7" ht="20.100000000000001" customHeight="1">
      <c r="B437" s="404"/>
      <c r="C437" s="397"/>
      <c r="D437" s="397"/>
      <c r="E437" s="397"/>
      <c r="F437" s="397"/>
      <c r="G437" s="397"/>
    </row>
    <row r="438" spans="2:7" ht="20.100000000000001" customHeight="1">
      <c r="B438" s="404"/>
      <c r="C438" s="397"/>
      <c r="D438" s="397"/>
      <c r="E438" s="397"/>
      <c r="F438" s="397"/>
      <c r="G438" s="397"/>
    </row>
    <row r="439" spans="2:7" ht="20.100000000000001" customHeight="1">
      <c r="B439" s="404"/>
      <c r="C439" s="397"/>
      <c r="D439" s="397"/>
      <c r="E439" s="397"/>
      <c r="F439" s="397"/>
      <c r="G439" s="397"/>
    </row>
    <row r="440" spans="2:7" ht="20.100000000000001" customHeight="1">
      <c r="B440" s="404"/>
      <c r="C440" s="397"/>
      <c r="D440" s="397"/>
      <c r="E440" s="397"/>
      <c r="F440" s="397"/>
      <c r="G440" s="397"/>
    </row>
    <row r="441" spans="2:7" ht="20.100000000000001" customHeight="1">
      <c r="B441" s="404"/>
      <c r="C441" s="397"/>
      <c r="D441" s="397"/>
      <c r="E441" s="397"/>
      <c r="F441" s="397"/>
      <c r="G441" s="397"/>
    </row>
    <row r="442" spans="2:7" ht="20.100000000000001" customHeight="1">
      <c r="B442" s="404"/>
      <c r="C442" s="397"/>
      <c r="D442" s="397"/>
      <c r="E442" s="397"/>
      <c r="F442" s="397"/>
      <c r="G442" s="397"/>
    </row>
    <row r="443" spans="2:7" ht="20.100000000000001" customHeight="1">
      <c r="B443" s="404"/>
      <c r="C443" s="397"/>
      <c r="D443" s="397"/>
      <c r="E443" s="397"/>
      <c r="F443" s="397"/>
      <c r="G443" s="397"/>
    </row>
    <row r="444" spans="2:7" ht="20.100000000000001" customHeight="1">
      <c r="B444" s="404"/>
      <c r="C444" s="397"/>
      <c r="D444" s="397"/>
      <c r="E444" s="397"/>
      <c r="F444" s="397"/>
      <c r="G444" s="397"/>
    </row>
    <row r="445" spans="2:7" ht="20.100000000000001" customHeight="1">
      <c r="B445" s="404"/>
      <c r="C445" s="397"/>
      <c r="D445" s="397"/>
      <c r="E445" s="397"/>
      <c r="F445" s="397"/>
      <c r="G445" s="397"/>
    </row>
    <row r="446" spans="2:7" ht="20.100000000000001" customHeight="1">
      <c r="B446" s="404"/>
      <c r="C446" s="397"/>
      <c r="D446" s="397"/>
      <c r="E446" s="397"/>
      <c r="F446" s="397"/>
      <c r="G446" s="397"/>
    </row>
    <row r="447" spans="2:7" ht="20.100000000000001" customHeight="1">
      <c r="B447" s="404"/>
      <c r="C447" s="397"/>
      <c r="D447" s="397"/>
      <c r="E447" s="397"/>
      <c r="F447" s="397"/>
      <c r="G447" s="397"/>
    </row>
    <row r="448" spans="2:7" ht="20.100000000000001" customHeight="1">
      <c r="B448" s="404"/>
      <c r="C448" s="397"/>
      <c r="D448" s="397"/>
      <c r="E448" s="397"/>
      <c r="F448" s="397"/>
      <c r="G448" s="397"/>
    </row>
    <row r="449" spans="2:7" ht="20.100000000000001" customHeight="1">
      <c r="B449" s="404"/>
      <c r="C449" s="397"/>
      <c r="D449" s="397"/>
      <c r="E449" s="397"/>
      <c r="F449" s="397"/>
      <c r="G449" s="397"/>
    </row>
    <row r="450" spans="2:7" ht="20.100000000000001" customHeight="1">
      <c r="B450" s="404"/>
      <c r="C450" s="397"/>
      <c r="D450" s="397"/>
      <c r="E450" s="397"/>
      <c r="F450" s="397"/>
      <c r="G450" s="397"/>
    </row>
    <row r="451" spans="2:7" ht="20.100000000000001" customHeight="1">
      <c r="B451" s="404"/>
      <c r="C451" s="397"/>
      <c r="D451" s="397"/>
      <c r="E451" s="397"/>
      <c r="F451" s="397"/>
      <c r="G451" s="397"/>
    </row>
    <row r="452" spans="2:7" ht="20.100000000000001" customHeight="1">
      <c r="B452" s="404"/>
      <c r="C452" s="397"/>
      <c r="D452" s="397"/>
      <c r="E452" s="397"/>
      <c r="F452" s="397"/>
      <c r="G452" s="397"/>
    </row>
    <row r="453" spans="2:7" ht="20.100000000000001" customHeight="1">
      <c r="B453" s="404"/>
      <c r="C453" s="397"/>
      <c r="D453" s="397"/>
      <c r="E453" s="397"/>
      <c r="F453" s="397"/>
      <c r="G453" s="397"/>
    </row>
  </sheetData>
  <mergeCells count="2">
    <mergeCell ref="A2:I2"/>
    <mergeCell ref="A3:I3"/>
  </mergeCells>
  <phoneticPr fontId="62" type="noConversion"/>
  <printOptions horizontalCentered="1"/>
  <pageMargins left="0.25" right="0.25" top="0.75" bottom="0.75" header="0.3" footer="0.3"/>
  <pageSetup scale="52" orientation="landscape" r:id="rId1"/>
  <headerFooter alignWithMargins="0"/>
  <customProperties>
    <customPr name="_pios_id" r:id="rId2"/>
    <customPr name="EpmWorksheetKeyString_GUID" r:id="rId3"/>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T471"/>
  <sheetViews>
    <sheetView view="pageBreakPreview" topLeftCell="A34" zoomScale="90" zoomScaleNormal="50" zoomScaleSheetLayoutView="90" workbookViewId="0">
      <selection activeCell="B62" sqref="B62"/>
    </sheetView>
  </sheetViews>
  <sheetFormatPr defaultColWidth="8.7265625" defaultRowHeight="15.6"/>
  <cols>
    <col min="1" max="1" width="5.7265625" style="1027" customWidth="1"/>
    <col min="2" max="2" width="31.26953125" style="1028" customWidth="1"/>
    <col min="3" max="3" width="10.7265625" style="1027" bestFit="1" customWidth="1"/>
    <col min="4" max="4" width="9.7265625" style="1170" bestFit="1" customWidth="1"/>
    <col min="5" max="5" width="10" style="1027" bestFit="1" customWidth="1"/>
    <col min="6" max="6" width="14.7265625" style="1027" customWidth="1"/>
    <col min="7" max="7" width="12.08984375" style="1027" customWidth="1"/>
    <col min="8" max="8" width="11.7265625" style="1027" customWidth="1"/>
    <col min="9" max="9" width="12" style="365" customWidth="1"/>
    <col min="10" max="10" width="15.7265625" style="365" customWidth="1"/>
    <col min="11" max="11" width="10.453125" style="365" customWidth="1"/>
    <col min="12" max="12" width="12.26953125" style="365" customWidth="1"/>
    <col min="13" max="13" width="18.54296875" style="365" bestFit="1" customWidth="1"/>
    <col min="14" max="17" width="8.7265625" style="365"/>
    <col min="18" max="18" width="10.453125" style="365" bestFit="1" customWidth="1"/>
    <col min="19" max="16384" width="8.7265625" style="365"/>
  </cols>
  <sheetData>
    <row r="1" spans="1:20" ht="18" customHeight="1">
      <c r="A1" s="1028" t="s">
        <v>687</v>
      </c>
      <c r="B1" s="1328"/>
      <c r="C1" s="1328"/>
      <c r="D1" s="1328"/>
      <c r="E1" s="1328"/>
      <c r="F1" s="1328"/>
      <c r="G1" s="1328"/>
      <c r="H1" s="1328"/>
      <c r="I1" s="1328"/>
      <c r="J1" s="1328"/>
      <c r="K1" s="1328"/>
      <c r="L1" s="1328"/>
    </row>
    <row r="2" spans="1:20" ht="18" customHeight="1">
      <c r="A2" s="1453" t="str">
        <f>+'6a-ADIT Projection'!A2:I2</f>
        <v>NextEra Energy Transmission New York, Inc.</v>
      </c>
      <c r="B2" s="1453"/>
      <c r="C2" s="1453"/>
      <c r="D2" s="1453"/>
      <c r="E2" s="1453"/>
      <c r="F2" s="1453"/>
      <c r="G2" s="1453"/>
      <c r="H2" s="1453"/>
      <c r="I2" s="1453"/>
      <c r="J2" s="1453"/>
      <c r="K2" s="1453"/>
      <c r="L2" s="1453"/>
    </row>
    <row r="3" spans="1:20" ht="18" customHeight="1">
      <c r="A3" s="1454" t="s">
        <v>671</v>
      </c>
      <c r="B3" s="1454"/>
      <c r="C3" s="1454"/>
      <c r="D3" s="1454"/>
      <c r="E3" s="1454"/>
      <c r="F3" s="1454"/>
      <c r="G3" s="1454"/>
      <c r="H3" s="1454"/>
      <c r="I3" s="1454"/>
      <c r="J3" s="1454"/>
      <c r="K3" s="1454"/>
      <c r="L3" s="1454"/>
    </row>
    <row r="4" spans="1:20" ht="17.399999999999999">
      <c r="I4" s="364"/>
      <c r="J4" s="364"/>
    </row>
    <row r="5" spans="1:20" s="366" customFormat="1">
      <c r="A5" s="374"/>
      <c r="B5" s="373"/>
      <c r="C5" s="374"/>
      <c r="D5" s="1171"/>
      <c r="J5" s="374"/>
      <c r="K5" s="367"/>
      <c r="L5" s="367"/>
      <c r="M5" s="367"/>
      <c r="N5" s="367"/>
      <c r="O5" s="367"/>
      <c r="P5" s="367"/>
      <c r="Q5" s="367"/>
      <c r="R5" s="367"/>
      <c r="S5" s="367"/>
      <c r="T5" s="368"/>
    </row>
    <row r="6" spans="1:20">
      <c r="B6" s="405" t="s">
        <v>299</v>
      </c>
      <c r="C6" s="405" t="s">
        <v>300</v>
      </c>
      <c r="D6" s="1172" t="s">
        <v>310</v>
      </c>
      <c r="E6" s="405" t="s">
        <v>316</v>
      </c>
      <c r="F6" s="405" t="s">
        <v>317</v>
      </c>
      <c r="G6" s="405" t="s">
        <v>318</v>
      </c>
      <c r="H6" s="405" t="s">
        <v>319</v>
      </c>
      <c r="I6" s="1035" t="s">
        <v>320</v>
      </c>
      <c r="J6" s="1035" t="s">
        <v>330</v>
      </c>
      <c r="K6" s="1035" t="s">
        <v>331</v>
      </c>
      <c r="L6" s="1035" t="s">
        <v>366</v>
      </c>
    </row>
    <row r="7" spans="1:20" ht="46.8">
      <c r="A7" s="1034"/>
      <c r="B7" s="1033" t="s">
        <v>665</v>
      </c>
      <c r="C7" s="1033" t="s">
        <v>664</v>
      </c>
      <c r="D7" s="1173" t="s">
        <v>129</v>
      </c>
      <c r="E7" s="1033" t="s">
        <v>686</v>
      </c>
      <c r="F7" s="1033" t="s">
        <v>685</v>
      </c>
      <c r="G7" s="1033" t="s">
        <v>22</v>
      </c>
      <c r="H7" s="1033" t="s">
        <v>684</v>
      </c>
      <c r="I7" s="1033" t="s">
        <v>662</v>
      </c>
      <c r="J7" s="1033" t="s">
        <v>683</v>
      </c>
      <c r="K7" s="1033" t="s">
        <v>661</v>
      </c>
      <c r="L7" s="1033" t="s">
        <v>682</v>
      </c>
      <c r="M7" s="367"/>
      <c r="N7" s="367"/>
      <c r="O7" s="367"/>
      <c r="P7" s="367"/>
      <c r="Q7" s="367"/>
      <c r="R7" s="367"/>
      <c r="S7" s="367"/>
      <c r="T7" s="368"/>
    </row>
    <row r="8" spans="1:20">
      <c r="A8" s="1027" t="s">
        <v>681</v>
      </c>
      <c r="C8" s="374"/>
      <c r="D8" s="1172"/>
      <c r="E8" s="405"/>
      <c r="F8" s="405"/>
      <c r="G8" s="405"/>
      <c r="H8" s="374"/>
      <c r="J8" s="367"/>
      <c r="K8" s="367"/>
      <c r="L8" s="367"/>
      <c r="M8" s="1179" t="s">
        <v>813</v>
      </c>
      <c r="N8" s="1179"/>
      <c r="O8" s="1179"/>
      <c r="P8" s="1179"/>
      <c r="Q8" s="1179" t="s">
        <v>814</v>
      </c>
      <c r="R8" s="367"/>
      <c r="S8" s="367"/>
      <c r="T8" s="368"/>
    </row>
    <row r="9" spans="1:20" ht="20.100000000000001" customHeight="1">
      <c r="A9" s="375">
        <v>1</v>
      </c>
      <c r="B9" s="1028" t="s">
        <v>958</v>
      </c>
      <c r="C9" s="374" t="s">
        <v>137</v>
      </c>
      <c r="D9" s="1174">
        <v>2015</v>
      </c>
      <c r="E9" s="1335">
        <f>365/365</f>
        <v>1</v>
      </c>
      <c r="F9" s="358">
        <f>'6c- ADIT BOY'!C50</f>
        <v>0</v>
      </c>
      <c r="G9" s="358">
        <f>'6c- ADIT BOY'!E50</f>
        <v>0</v>
      </c>
      <c r="H9" s="358">
        <f>E9*G9</f>
        <v>0</v>
      </c>
      <c r="I9" s="353">
        <f>'6c- ADIT BOY'!F50</f>
        <v>0</v>
      </c>
      <c r="J9" s="353">
        <f>I9*E9</f>
        <v>0</v>
      </c>
      <c r="K9" s="353">
        <f>'6c- ADIT BOY'!G50</f>
        <v>0</v>
      </c>
      <c r="L9" s="353">
        <f>E9*K9</f>
        <v>0</v>
      </c>
      <c r="M9" s="1179" t="s">
        <v>815</v>
      </c>
      <c r="N9" s="1179" t="s">
        <v>816</v>
      </c>
      <c r="O9" s="1179" t="s">
        <v>817</v>
      </c>
      <c r="P9" s="1179" t="s">
        <v>818</v>
      </c>
      <c r="Q9" s="1179" t="s">
        <v>819</v>
      </c>
    </row>
    <row r="10" spans="1:20" ht="20.100000000000001" customHeight="1">
      <c r="A10" s="375">
        <f t="shared" ref="A10:A22" si="0">+A9+1</f>
        <v>2</v>
      </c>
      <c r="B10" s="1028" t="s">
        <v>676</v>
      </c>
      <c r="C10" s="374" t="s">
        <v>147</v>
      </c>
      <c r="D10" s="1174">
        <f>+D9+1</f>
        <v>2016</v>
      </c>
      <c r="E10" s="1335">
        <f>335/365</f>
        <v>0.9178082191780822</v>
      </c>
      <c r="F10" s="805">
        <v>0</v>
      </c>
      <c r="G10" s="805">
        <v>0</v>
      </c>
      <c r="H10" s="358">
        <f t="shared" ref="H10:H21" si="1">E10*G10</f>
        <v>0</v>
      </c>
      <c r="I10" s="1045"/>
      <c r="J10" s="353">
        <f t="shared" ref="J10:J21" si="2">I10*E10</f>
        <v>0</v>
      </c>
      <c r="K10" s="1045"/>
      <c r="L10" s="353">
        <f t="shared" ref="L10:L21" si="3">E10*K10</f>
        <v>0</v>
      </c>
      <c r="M10" s="1180">
        <v>0</v>
      </c>
      <c r="N10" s="1181"/>
      <c r="O10" s="1179"/>
      <c r="P10" s="1179"/>
      <c r="Q10" s="1179"/>
      <c r="R10" s="1183">
        <f>+E10*365</f>
        <v>335</v>
      </c>
    </row>
    <row r="11" spans="1:20" ht="20.100000000000001" customHeight="1">
      <c r="A11" s="375">
        <f t="shared" si="0"/>
        <v>3</v>
      </c>
      <c r="B11" s="1028" t="s">
        <v>676</v>
      </c>
      <c r="C11" s="374" t="s">
        <v>146</v>
      </c>
      <c r="D11" s="1174">
        <f>+D10</f>
        <v>2016</v>
      </c>
      <c r="E11" s="1335">
        <f>307/365</f>
        <v>0.84109589041095889</v>
      </c>
      <c r="F11" s="805">
        <v>0</v>
      </c>
      <c r="G11" s="805">
        <v>0</v>
      </c>
      <c r="H11" s="358">
        <f t="shared" si="1"/>
        <v>0</v>
      </c>
      <c r="I11" s="1045"/>
      <c r="J11" s="353">
        <f t="shared" si="2"/>
        <v>0</v>
      </c>
      <c r="K11" s="1045"/>
      <c r="L11" s="353">
        <f t="shared" si="3"/>
        <v>0</v>
      </c>
      <c r="M11" s="1180">
        <v>0</v>
      </c>
      <c r="N11" s="1180"/>
      <c r="O11" s="1179"/>
      <c r="P11" s="1179"/>
      <c r="Q11" s="1179"/>
      <c r="R11" s="1183">
        <f t="shared" ref="R11:R21" si="4">+E11*365</f>
        <v>307</v>
      </c>
    </row>
    <row r="12" spans="1:20" ht="20.100000000000001" customHeight="1">
      <c r="A12" s="375">
        <f t="shared" si="0"/>
        <v>4</v>
      </c>
      <c r="B12" s="1028" t="s">
        <v>676</v>
      </c>
      <c r="C12" s="374" t="s">
        <v>145</v>
      </c>
      <c r="D12" s="1174">
        <f t="shared" ref="D12:D21" si="5">+D11</f>
        <v>2016</v>
      </c>
      <c r="E12" s="1335">
        <f>276/365</f>
        <v>0.75616438356164384</v>
      </c>
      <c r="F12" s="805">
        <v>0</v>
      </c>
      <c r="G12" s="805">
        <v>0</v>
      </c>
      <c r="H12" s="358">
        <f t="shared" si="1"/>
        <v>0</v>
      </c>
      <c r="I12" s="1045"/>
      <c r="J12" s="353">
        <f t="shared" si="2"/>
        <v>0</v>
      </c>
      <c r="K12" s="1045"/>
      <c r="L12" s="353">
        <f t="shared" si="3"/>
        <v>0</v>
      </c>
      <c r="M12" s="1180">
        <v>0</v>
      </c>
      <c r="N12" s="1180"/>
      <c r="O12" s="1179"/>
      <c r="P12" s="1179"/>
      <c r="Q12" s="1179"/>
      <c r="R12" s="1183">
        <f t="shared" si="4"/>
        <v>276</v>
      </c>
    </row>
    <row r="13" spans="1:20" ht="20.100000000000001" customHeight="1">
      <c r="A13" s="375">
        <f t="shared" si="0"/>
        <v>5</v>
      </c>
      <c r="B13" s="1028" t="s">
        <v>676</v>
      </c>
      <c r="C13" s="374" t="s">
        <v>128</v>
      </c>
      <c r="D13" s="1174">
        <f t="shared" si="5"/>
        <v>2016</v>
      </c>
      <c r="E13" s="1335">
        <f>246/365</f>
        <v>0.67397260273972603</v>
      </c>
      <c r="F13" s="805">
        <v>0</v>
      </c>
      <c r="G13" s="805">
        <v>0</v>
      </c>
      <c r="H13" s="358">
        <f t="shared" si="1"/>
        <v>0</v>
      </c>
      <c r="I13" s="1045"/>
      <c r="J13" s="353">
        <f t="shared" si="2"/>
        <v>0</v>
      </c>
      <c r="K13" s="1045"/>
      <c r="L13" s="353">
        <f t="shared" si="3"/>
        <v>0</v>
      </c>
      <c r="M13" s="1180">
        <v>0</v>
      </c>
      <c r="N13" s="1180"/>
      <c r="O13" s="1179"/>
      <c r="P13" s="1179"/>
      <c r="Q13" s="1179"/>
      <c r="R13" s="1183">
        <f t="shared" si="4"/>
        <v>246</v>
      </c>
    </row>
    <row r="14" spans="1:20" ht="20.100000000000001" customHeight="1">
      <c r="A14" s="375">
        <f t="shared" si="0"/>
        <v>6</v>
      </c>
      <c r="B14" s="1028" t="s">
        <v>676</v>
      </c>
      <c r="C14" s="374" t="s">
        <v>127</v>
      </c>
      <c r="D14" s="1174">
        <f t="shared" si="5"/>
        <v>2016</v>
      </c>
      <c r="E14" s="1335">
        <f>215/365</f>
        <v>0.58904109589041098</v>
      </c>
      <c r="F14" s="805">
        <v>0</v>
      </c>
      <c r="G14" s="805">
        <v>0</v>
      </c>
      <c r="H14" s="358">
        <f t="shared" si="1"/>
        <v>0</v>
      </c>
      <c r="I14" s="1045"/>
      <c r="J14" s="353">
        <f t="shared" si="2"/>
        <v>0</v>
      </c>
      <c r="K14" s="1045"/>
      <c r="L14" s="353">
        <f t="shared" si="3"/>
        <v>0</v>
      </c>
      <c r="M14" s="1180">
        <v>0</v>
      </c>
      <c r="N14" s="1180"/>
      <c r="O14" s="1179"/>
      <c r="P14" s="1179"/>
      <c r="Q14" s="1179"/>
      <c r="R14" s="1183">
        <f t="shared" si="4"/>
        <v>215</v>
      </c>
    </row>
    <row r="15" spans="1:20" ht="20.100000000000001" customHeight="1">
      <c r="A15" s="375">
        <f t="shared" si="0"/>
        <v>7</v>
      </c>
      <c r="B15" s="1028" t="s">
        <v>676</v>
      </c>
      <c r="C15" s="374" t="s">
        <v>198</v>
      </c>
      <c r="D15" s="1174">
        <f t="shared" si="5"/>
        <v>2016</v>
      </c>
      <c r="E15" s="1335">
        <f>185/365</f>
        <v>0.50684931506849318</v>
      </c>
      <c r="F15" s="805">
        <v>0</v>
      </c>
      <c r="G15" s="805">
        <v>0</v>
      </c>
      <c r="H15" s="358">
        <f t="shared" si="1"/>
        <v>0</v>
      </c>
      <c r="I15" s="1045"/>
      <c r="J15" s="353">
        <f t="shared" si="2"/>
        <v>0</v>
      </c>
      <c r="K15" s="1045"/>
      <c r="L15" s="353">
        <f t="shared" si="3"/>
        <v>0</v>
      </c>
      <c r="M15" s="1180">
        <v>0</v>
      </c>
      <c r="N15" s="1180"/>
      <c r="O15" s="1179"/>
      <c r="P15" s="1179"/>
      <c r="Q15" s="1179"/>
      <c r="R15" s="1183">
        <f t="shared" si="4"/>
        <v>185</v>
      </c>
    </row>
    <row r="16" spans="1:20" ht="20.100000000000001" customHeight="1">
      <c r="A16" s="375">
        <f t="shared" si="0"/>
        <v>8</v>
      </c>
      <c r="B16" s="1028" t="s">
        <v>676</v>
      </c>
      <c r="C16" s="374" t="s">
        <v>143</v>
      </c>
      <c r="D16" s="1174">
        <f t="shared" si="5"/>
        <v>2016</v>
      </c>
      <c r="E16" s="1335">
        <f>154/365</f>
        <v>0.42191780821917807</v>
      </c>
      <c r="F16" s="805">
        <v>0</v>
      </c>
      <c r="G16" s="805">
        <v>0</v>
      </c>
      <c r="H16" s="358">
        <f t="shared" si="1"/>
        <v>0</v>
      </c>
      <c r="I16" s="1045"/>
      <c r="J16" s="353">
        <f t="shared" si="2"/>
        <v>0</v>
      </c>
      <c r="K16" s="1045"/>
      <c r="L16" s="353">
        <f t="shared" si="3"/>
        <v>0</v>
      </c>
      <c r="M16" s="1180">
        <v>166666.66666666666</v>
      </c>
      <c r="N16" s="1180">
        <v>312500</v>
      </c>
      <c r="O16" s="1182">
        <v>145833.33333333334</v>
      </c>
      <c r="P16" s="1179">
        <v>0.38250000000000006</v>
      </c>
      <c r="Q16" s="1180">
        <v>55781.250000000015</v>
      </c>
      <c r="R16" s="1183">
        <f t="shared" si="4"/>
        <v>154</v>
      </c>
    </row>
    <row r="17" spans="1:20" s="366" customFormat="1" ht="20.100000000000001" customHeight="1">
      <c r="A17" s="375">
        <f t="shared" si="0"/>
        <v>9</v>
      </c>
      <c r="B17" s="1028" t="s">
        <v>676</v>
      </c>
      <c r="C17" s="374" t="s">
        <v>142</v>
      </c>
      <c r="D17" s="1174">
        <f t="shared" si="5"/>
        <v>2016</v>
      </c>
      <c r="E17" s="1335">
        <f>123/365</f>
        <v>0.33698630136986302</v>
      </c>
      <c r="F17" s="805">
        <v>0</v>
      </c>
      <c r="G17" s="805">
        <v>0</v>
      </c>
      <c r="H17" s="358">
        <f t="shared" si="1"/>
        <v>0</v>
      </c>
      <c r="I17" s="1045"/>
      <c r="J17" s="353">
        <f t="shared" si="2"/>
        <v>0</v>
      </c>
      <c r="K17" s="1045"/>
      <c r="L17" s="353">
        <f t="shared" si="3"/>
        <v>0</v>
      </c>
      <c r="M17" s="1180">
        <v>166666.66666666666</v>
      </c>
      <c r="N17" s="1180">
        <v>312500</v>
      </c>
      <c r="O17" s="1182">
        <v>145833.33333333334</v>
      </c>
      <c r="P17" s="1179">
        <v>0.38250000000000006</v>
      </c>
      <c r="Q17" s="1180">
        <v>55781.250000000015</v>
      </c>
      <c r="R17" s="1183">
        <f t="shared" si="4"/>
        <v>123</v>
      </c>
    </row>
    <row r="18" spans="1:20" s="366" customFormat="1" ht="20.100000000000001" customHeight="1">
      <c r="A18" s="375">
        <f t="shared" si="0"/>
        <v>10</v>
      </c>
      <c r="B18" s="1028" t="s">
        <v>676</v>
      </c>
      <c r="C18" s="374" t="s">
        <v>141</v>
      </c>
      <c r="D18" s="1174">
        <f t="shared" si="5"/>
        <v>2016</v>
      </c>
      <c r="E18" s="1335">
        <f>93/365</f>
        <v>0.25479452054794521</v>
      </c>
      <c r="F18" s="805">
        <v>0</v>
      </c>
      <c r="G18" s="805">
        <v>0</v>
      </c>
      <c r="H18" s="358">
        <f t="shared" si="1"/>
        <v>0</v>
      </c>
      <c r="I18" s="1045"/>
      <c r="J18" s="353">
        <f t="shared" si="2"/>
        <v>0</v>
      </c>
      <c r="K18" s="1045"/>
      <c r="L18" s="353">
        <f t="shared" si="3"/>
        <v>0</v>
      </c>
      <c r="M18" s="1180">
        <v>166666.66666666666</v>
      </c>
      <c r="N18" s="1180">
        <v>312500</v>
      </c>
      <c r="O18" s="1182">
        <v>145833.33333333334</v>
      </c>
      <c r="P18" s="1179">
        <v>0.38250000000000006</v>
      </c>
      <c r="Q18" s="1180">
        <v>55781.250000000015</v>
      </c>
      <c r="R18" s="1183">
        <f t="shared" si="4"/>
        <v>93</v>
      </c>
    </row>
    <row r="19" spans="1:20" ht="20.100000000000001" customHeight="1">
      <c r="A19" s="375">
        <f t="shared" si="0"/>
        <v>11</v>
      </c>
      <c r="B19" s="1028" t="s">
        <v>676</v>
      </c>
      <c r="C19" s="374" t="s">
        <v>154</v>
      </c>
      <c r="D19" s="1174">
        <f t="shared" si="5"/>
        <v>2016</v>
      </c>
      <c r="E19" s="1335">
        <f>62/365</f>
        <v>0.16986301369863013</v>
      </c>
      <c r="F19" s="805">
        <v>0</v>
      </c>
      <c r="G19" s="805">
        <v>0</v>
      </c>
      <c r="H19" s="358">
        <f t="shared" si="1"/>
        <v>0</v>
      </c>
      <c r="I19" s="1045"/>
      <c r="J19" s="353">
        <f t="shared" si="2"/>
        <v>0</v>
      </c>
      <c r="K19" s="1045"/>
      <c r="L19" s="353">
        <f t="shared" si="3"/>
        <v>0</v>
      </c>
      <c r="M19" s="1180">
        <v>166666.66666666666</v>
      </c>
      <c r="N19" s="1180">
        <v>312500</v>
      </c>
      <c r="O19" s="1182">
        <v>145833.33333333334</v>
      </c>
      <c r="P19" s="1179">
        <v>0.38250000000000006</v>
      </c>
      <c r="Q19" s="1180">
        <v>55781.250000000015</v>
      </c>
      <c r="R19" s="1183">
        <f t="shared" si="4"/>
        <v>62</v>
      </c>
    </row>
    <row r="20" spans="1:20" ht="20.100000000000001" customHeight="1">
      <c r="A20" s="375">
        <f t="shared" si="0"/>
        <v>12</v>
      </c>
      <c r="B20" s="1028" t="s">
        <v>676</v>
      </c>
      <c r="C20" s="374" t="s">
        <v>139</v>
      </c>
      <c r="D20" s="1174">
        <f t="shared" si="5"/>
        <v>2016</v>
      </c>
      <c r="E20" s="1335">
        <f>32/365</f>
        <v>8.7671232876712329E-2</v>
      </c>
      <c r="F20" s="805">
        <v>0</v>
      </c>
      <c r="G20" s="805">
        <v>0</v>
      </c>
      <c r="H20" s="358">
        <f>E20*G20</f>
        <v>0</v>
      </c>
      <c r="I20" s="1045"/>
      <c r="J20" s="353">
        <f t="shared" si="2"/>
        <v>0</v>
      </c>
      <c r="K20" s="1045"/>
      <c r="L20" s="353">
        <f t="shared" si="3"/>
        <v>0</v>
      </c>
      <c r="M20" s="1180">
        <v>166666.66666666666</v>
      </c>
      <c r="N20" s="1180">
        <v>312500</v>
      </c>
      <c r="O20" s="1182">
        <v>145833.33333333334</v>
      </c>
      <c r="P20" s="1179">
        <v>0.38250000000000006</v>
      </c>
      <c r="Q20" s="1180">
        <v>55781.250000000015</v>
      </c>
      <c r="R20" s="1183">
        <f t="shared" si="4"/>
        <v>32</v>
      </c>
    </row>
    <row r="21" spans="1:20" ht="20.100000000000001" customHeight="1">
      <c r="A21" s="375">
        <f t="shared" si="0"/>
        <v>13</v>
      </c>
      <c r="B21" s="1028" t="s">
        <v>676</v>
      </c>
      <c r="C21" s="374" t="s">
        <v>137</v>
      </c>
      <c r="D21" s="1174">
        <f t="shared" si="5"/>
        <v>2016</v>
      </c>
      <c r="E21" s="1335">
        <f>1/365</f>
        <v>2.7397260273972603E-3</v>
      </c>
      <c r="F21" s="805">
        <v>0</v>
      </c>
      <c r="G21" s="805">
        <v>0</v>
      </c>
      <c r="H21" s="358">
        <f t="shared" si="1"/>
        <v>0</v>
      </c>
      <c r="I21" s="1045"/>
      <c r="J21" s="353">
        <f t="shared" si="2"/>
        <v>0</v>
      </c>
      <c r="K21" s="1045"/>
      <c r="L21" s="353">
        <f t="shared" si="3"/>
        <v>0</v>
      </c>
      <c r="M21" s="1180">
        <v>166666.66666666666</v>
      </c>
      <c r="N21" s="1180">
        <v>312500</v>
      </c>
      <c r="O21" s="1182">
        <v>145833.33333333334</v>
      </c>
      <c r="P21" s="1179">
        <v>0.38250000000000006</v>
      </c>
      <c r="Q21" s="1180">
        <v>55781.250000000015</v>
      </c>
      <c r="R21" s="1183">
        <f t="shared" si="4"/>
        <v>1</v>
      </c>
    </row>
    <row r="22" spans="1:20" ht="20.100000000000001" customHeight="1">
      <c r="A22" s="375">
        <f t="shared" si="0"/>
        <v>14</v>
      </c>
      <c r="B22" s="373" t="s">
        <v>680</v>
      </c>
      <c r="C22" s="374"/>
      <c r="D22" s="1175"/>
      <c r="E22" s="374"/>
      <c r="F22" s="358">
        <f>SUM(F9:F21)</f>
        <v>0</v>
      </c>
      <c r="G22" s="358">
        <f>SUM(G9:G21)</f>
        <v>0</v>
      </c>
      <c r="H22" s="358">
        <f t="shared" ref="H22:L22" si="6">SUM(H9:H21)</f>
        <v>0</v>
      </c>
      <c r="I22" s="353">
        <f>SUM(I9:I21)</f>
        <v>0</v>
      </c>
      <c r="J22" s="353">
        <f t="shared" si="6"/>
        <v>0</v>
      </c>
      <c r="K22" s="353">
        <f>SUM(K9:K21)</f>
        <v>0</v>
      </c>
      <c r="L22" s="353">
        <f t="shared" si="6"/>
        <v>0</v>
      </c>
    </row>
    <row r="23" spans="1:20">
      <c r="A23" s="375"/>
      <c r="B23" s="373"/>
      <c r="C23" s="374"/>
      <c r="D23" s="1175"/>
      <c r="E23" s="374"/>
      <c r="F23" s="374"/>
      <c r="G23" s="1031">
        <f>G22-'6d- ADIT EOY'!E50</f>
        <v>0</v>
      </c>
      <c r="H23" s="374"/>
      <c r="I23" s="1030">
        <f>I22-'6d- ADIT EOY'!F50</f>
        <v>0</v>
      </c>
      <c r="K23" s="1030">
        <f>K22-'6d- ADIT EOY'!G50</f>
        <v>0</v>
      </c>
    </row>
    <row r="24" spans="1:20">
      <c r="A24" s="1027" t="s">
        <v>679</v>
      </c>
      <c r="C24" s="374"/>
      <c r="D24" s="1172"/>
      <c r="E24" s="405"/>
      <c r="F24" s="405"/>
      <c r="G24" s="405"/>
      <c r="H24" s="374"/>
      <c r="J24" s="367"/>
      <c r="K24" s="367"/>
      <c r="L24" s="367"/>
      <c r="M24" s="367"/>
      <c r="N24" s="367"/>
      <c r="O24" s="367"/>
      <c r="P24" s="367"/>
      <c r="Q24" s="367"/>
      <c r="R24" s="367"/>
      <c r="S24" s="367"/>
      <c r="T24" s="368"/>
    </row>
    <row r="25" spans="1:20" ht="20.100000000000001" customHeight="1">
      <c r="A25" s="375">
        <f>A22+1</f>
        <v>15</v>
      </c>
      <c r="B25" s="1028" t="s">
        <v>957</v>
      </c>
      <c r="C25" s="374" t="s">
        <v>137</v>
      </c>
      <c r="D25" s="1174" t="s">
        <v>660</v>
      </c>
      <c r="E25" s="1335">
        <f>365/365</f>
        <v>1</v>
      </c>
      <c r="F25" s="1336">
        <f>'6c- ADIT BOY'!C74</f>
        <v>0</v>
      </c>
      <c r="G25" s="358">
        <f>'6c- ADIT BOY'!E74</f>
        <v>0</v>
      </c>
      <c r="H25" s="358">
        <f>E25*G25</f>
        <v>0</v>
      </c>
      <c r="I25" s="353">
        <f>'6c- ADIT BOY'!F74</f>
        <v>0</v>
      </c>
      <c r="J25" s="353">
        <f>I25*E25</f>
        <v>0</v>
      </c>
      <c r="K25" s="353">
        <f>'6c- ADIT BOY'!G74</f>
        <v>0</v>
      </c>
      <c r="L25" s="353">
        <f>E25*K25</f>
        <v>0</v>
      </c>
    </row>
    <row r="26" spans="1:20" ht="20.100000000000001" customHeight="1">
      <c r="A26" s="375">
        <f t="shared" ref="A26:A38" si="7">+A25+1</f>
        <v>16</v>
      </c>
      <c r="B26" s="1028" t="s">
        <v>676</v>
      </c>
      <c r="C26" s="374" t="s">
        <v>147</v>
      </c>
      <c r="D26" s="1174" t="s">
        <v>660</v>
      </c>
      <c r="E26" s="1335">
        <f>335/365</f>
        <v>0.9178082191780822</v>
      </c>
      <c r="F26" s="1046">
        <v>0</v>
      </c>
      <c r="G26" s="805">
        <v>0</v>
      </c>
      <c r="H26" s="358">
        <f>E26*G26</f>
        <v>0</v>
      </c>
      <c r="I26" s="805"/>
      <c r="J26" s="353">
        <f t="shared" ref="J26:J37" si="8">I26*E26</f>
        <v>0</v>
      </c>
      <c r="K26" s="805"/>
      <c r="L26" s="353">
        <f t="shared" ref="L26:L37" si="9">E26*K26</f>
        <v>0</v>
      </c>
    </row>
    <row r="27" spans="1:20" ht="20.100000000000001" customHeight="1">
      <c r="A27" s="375">
        <f t="shared" si="7"/>
        <v>17</v>
      </c>
      <c r="B27" s="1028" t="s">
        <v>676</v>
      </c>
      <c r="C27" s="374" t="s">
        <v>146</v>
      </c>
      <c r="D27" s="1174" t="s">
        <v>660</v>
      </c>
      <c r="E27" s="1335">
        <f>307/365</f>
        <v>0.84109589041095889</v>
      </c>
      <c r="F27" s="1046">
        <v>0</v>
      </c>
      <c r="G27" s="805">
        <v>0</v>
      </c>
      <c r="H27" s="358">
        <f t="shared" ref="H27:H37" si="10">E27*G27</f>
        <v>0</v>
      </c>
      <c r="I27" s="805"/>
      <c r="J27" s="353">
        <f t="shared" si="8"/>
        <v>0</v>
      </c>
      <c r="K27" s="805"/>
      <c r="L27" s="353">
        <f t="shared" si="9"/>
        <v>0</v>
      </c>
    </row>
    <row r="28" spans="1:20" ht="20.100000000000001" customHeight="1">
      <c r="A28" s="375">
        <f t="shared" si="7"/>
        <v>18</v>
      </c>
      <c r="B28" s="1028" t="s">
        <v>676</v>
      </c>
      <c r="C28" s="374" t="s">
        <v>145</v>
      </c>
      <c r="D28" s="1174" t="s">
        <v>660</v>
      </c>
      <c r="E28" s="1335">
        <f>276/365</f>
        <v>0.75616438356164384</v>
      </c>
      <c r="F28" s="1046">
        <v>0</v>
      </c>
      <c r="G28" s="805">
        <v>0</v>
      </c>
      <c r="H28" s="358">
        <f t="shared" si="10"/>
        <v>0</v>
      </c>
      <c r="I28" s="805"/>
      <c r="J28" s="353">
        <f t="shared" si="8"/>
        <v>0</v>
      </c>
      <c r="K28" s="805"/>
      <c r="L28" s="353">
        <f t="shared" si="9"/>
        <v>0</v>
      </c>
    </row>
    <row r="29" spans="1:20" ht="20.100000000000001" customHeight="1">
      <c r="A29" s="375">
        <f t="shared" si="7"/>
        <v>19</v>
      </c>
      <c r="B29" s="1028" t="s">
        <v>676</v>
      </c>
      <c r="C29" s="374" t="s">
        <v>128</v>
      </c>
      <c r="D29" s="1174" t="s">
        <v>660</v>
      </c>
      <c r="E29" s="1335">
        <f>246/365</f>
        <v>0.67397260273972603</v>
      </c>
      <c r="F29" s="1046">
        <v>0</v>
      </c>
      <c r="G29" s="805">
        <v>0</v>
      </c>
      <c r="H29" s="358">
        <f t="shared" si="10"/>
        <v>0</v>
      </c>
      <c r="I29" s="805"/>
      <c r="J29" s="353">
        <f t="shared" si="8"/>
        <v>0</v>
      </c>
      <c r="K29" s="805"/>
      <c r="L29" s="353">
        <f t="shared" si="9"/>
        <v>0</v>
      </c>
    </row>
    <row r="30" spans="1:20" ht="20.100000000000001" customHeight="1">
      <c r="A30" s="375">
        <f t="shared" si="7"/>
        <v>20</v>
      </c>
      <c r="B30" s="1028" t="s">
        <v>676</v>
      </c>
      <c r="C30" s="374" t="s">
        <v>127</v>
      </c>
      <c r="D30" s="1174" t="s">
        <v>660</v>
      </c>
      <c r="E30" s="1335">
        <f>215/365</f>
        <v>0.58904109589041098</v>
      </c>
      <c r="F30" s="1046">
        <v>0</v>
      </c>
      <c r="G30" s="805">
        <v>0</v>
      </c>
      <c r="H30" s="358">
        <f t="shared" si="10"/>
        <v>0</v>
      </c>
      <c r="I30" s="805"/>
      <c r="J30" s="353">
        <f t="shared" si="8"/>
        <v>0</v>
      </c>
      <c r="K30" s="805"/>
      <c r="L30" s="353">
        <f t="shared" si="9"/>
        <v>0</v>
      </c>
    </row>
    <row r="31" spans="1:20" ht="20.100000000000001" customHeight="1">
      <c r="A31" s="375">
        <f t="shared" si="7"/>
        <v>21</v>
      </c>
      <c r="B31" s="1028" t="s">
        <v>676</v>
      </c>
      <c r="C31" s="374" t="s">
        <v>198</v>
      </c>
      <c r="D31" s="1174" t="s">
        <v>660</v>
      </c>
      <c r="E31" s="1335">
        <f>185/365</f>
        <v>0.50684931506849318</v>
      </c>
      <c r="F31" s="1046">
        <v>0</v>
      </c>
      <c r="G31" s="805">
        <v>0</v>
      </c>
      <c r="H31" s="358">
        <f t="shared" si="10"/>
        <v>0</v>
      </c>
      <c r="I31" s="805"/>
      <c r="J31" s="353">
        <f t="shared" si="8"/>
        <v>0</v>
      </c>
      <c r="K31" s="805"/>
      <c r="L31" s="353">
        <f t="shared" si="9"/>
        <v>0</v>
      </c>
    </row>
    <row r="32" spans="1:20" ht="20.100000000000001" customHeight="1">
      <c r="A32" s="375">
        <f t="shared" si="7"/>
        <v>22</v>
      </c>
      <c r="B32" s="1028" t="s">
        <v>676</v>
      </c>
      <c r="C32" s="374" t="s">
        <v>143</v>
      </c>
      <c r="D32" s="1174" t="s">
        <v>660</v>
      </c>
      <c r="E32" s="1335">
        <f>154/365</f>
        <v>0.42191780821917807</v>
      </c>
      <c r="F32" s="1046">
        <v>0</v>
      </c>
      <c r="G32" s="805">
        <v>0</v>
      </c>
      <c r="H32" s="358">
        <f t="shared" si="10"/>
        <v>0</v>
      </c>
      <c r="I32" s="805"/>
      <c r="J32" s="353">
        <f t="shared" si="8"/>
        <v>0</v>
      </c>
      <c r="K32" s="805"/>
      <c r="L32" s="353">
        <f t="shared" si="9"/>
        <v>0</v>
      </c>
    </row>
    <row r="33" spans="1:20" s="366" customFormat="1" ht="20.100000000000001" customHeight="1">
      <c r="A33" s="375">
        <f t="shared" si="7"/>
        <v>23</v>
      </c>
      <c r="B33" s="1028" t="s">
        <v>676</v>
      </c>
      <c r="C33" s="374" t="s">
        <v>142</v>
      </c>
      <c r="D33" s="1174" t="s">
        <v>660</v>
      </c>
      <c r="E33" s="1335">
        <f>123/365</f>
        <v>0.33698630136986302</v>
      </c>
      <c r="F33" s="1046">
        <v>0</v>
      </c>
      <c r="G33" s="805">
        <v>0</v>
      </c>
      <c r="H33" s="358">
        <f t="shared" si="10"/>
        <v>0</v>
      </c>
      <c r="I33" s="805"/>
      <c r="J33" s="353">
        <f t="shared" si="8"/>
        <v>0</v>
      </c>
      <c r="K33" s="805"/>
      <c r="L33" s="353">
        <f t="shared" si="9"/>
        <v>0</v>
      </c>
    </row>
    <row r="34" spans="1:20" s="366" customFormat="1" ht="20.100000000000001" customHeight="1">
      <c r="A34" s="375">
        <f t="shared" si="7"/>
        <v>24</v>
      </c>
      <c r="B34" s="1028" t="s">
        <v>676</v>
      </c>
      <c r="C34" s="374" t="s">
        <v>141</v>
      </c>
      <c r="D34" s="1174" t="s">
        <v>660</v>
      </c>
      <c r="E34" s="1335">
        <f>93/365</f>
        <v>0.25479452054794521</v>
      </c>
      <c r="F34" s="1046">
        <v>0</v>
      </c>
      <c r="G34" s="805">
        <v>0</v>
      </c>
      <c r="H34" s="358">
        <f t="shared" si="10"/>
        <v>0</v>
      </c>
      <c r="I34" s="805"/>
      <c r="J34" s="353">
        <f t="shared" si="8"/>
        <v>0</v>
      </c>
      <c r="K34" s="805"/>
      <c r="L34" s="353">
        <f t="shared" si="9"/>
        <v>0</v>
      </c>
    </row>
    <row r="35" spans="1:20" ht="20.100000000000001" customHeight="1">
      <c r="A35" s="375">
        <f t="shared" si="7"/>
        <v>25</v>
      </c>
      <c r="B35" s="1028" t="s">
        <v>676</v>
      </c>
      <c r="C35" s="374" t="s">
        <v>154</v>
      </c>
      <c r="D35" s="1174" t="s">
        <v>660</v>
      </c>
      <c r="E35" s="1335">
        <f>62/365</f>
        <v>0.16986301369863013</v>
      </c>
      <c r="F35" s="1046">
        <v>0</v>
      </c>
      <c r="G35" s="805">
        <v>0</v>
      </c>
      <c r="H35" s="358">
        <f t="shared" si="10"/>
        <v>0</v>
      </c>
      <c r="I35" s="805"/>
      <c r="J35" s="353">
        <f t="shared" si="8"/>
        <v>0</v>
      </c>
      <c r="K35" s="805"/>
      <c r="L35" s="353">
        <f t="shared" si="9"/>
        <v>0</v>
      </c>
    </row>
    <row r="36" spans="1:20" ht="20.100000000000001" customHeight="1">
      <c r="A36" s="375">
        <f t="shared" si="7"/>
        <v>26</v>
      </c>
      <c r="B36" s="1028" t="s">
        <v>676</v>
      </c>
      <c r="C36" s="374" t="s">
        <v>139</v>
      </c>
      <c r="D36" s="1174" t="s">
        <v>660</v>
      </c>
      <c r="E36" s="1335">
        <f>32/365</f>
        <v>8.7671232876712329E-2</v>
      </c>
      <c r="F36" s="1046">
        <v>0</v>
      </c>
      <c r="G36" s="805">
        <v>0</v>
      </c>
      <c r="H36" s="358">
        <f t="shared" si="10"/>
        <v>0</v>
      </c>
      <c r="I36" s="805"/>
      <c r="J36" s="353">
        <f t="shared" si="8"/>
        <v>0</v>
      </c>
      <c r="K36" s="805"/>
      <c r="L36" s="353">
        <f t="shared" si="9"/>
        <v>0</v>
      </c>
    </row>
    <row r="37" spans="1:20" ht="20.100000000000001" customHeight="1">
      <c r="A37" s="375">
        <f t="shared" si="7"/>
        <v>27</v>
      </c>
      <c r="B37" s="1028" t="s">
        <v>676</v>
      </c>
      <c r="C37" s="374" t="s">
        <v>137</v>
      </c>
      <c r="D37" s="1174" t="s">
        <v>660</v>
      </c>
      <c r="E37" s="1335">
        <f>1/365</f>
        <v>2.7397260273972603E-3</v>
      </c>
      <c r="F37" s="1046">
        <v>0</v>
      </c>
      <c r="G37" s="805">
        <v>0</v>
      </c>
      <c r="H37" s="358">
        <f t="shared" si="10"/>
        <v>0</v>
      </c>
      <c r="I37" s="805"/>
      <c r="J37" s="353">
        <f t="shared" si="8"/>
        <v>0</v>
      </c>
      <c r="K37" s="805"/>
      <c r="L37" s="353">
        <f t="shared" si="9"/>
        <v>0</v>
      </c>
    </row>
    <row r="38" spans="1:20" ht="20.100000000000001" customHeight="1">
      <c r="A38" s="375">
        <f t="shared" si="7"/>
        <v>28</v>
      </c>
      <c r="B38" s="373" t="s">
        <v>678</v>
      </c>
      <c r="C38" s="374"/>
      <c r="D38" s="1175"/>
      <c r="E38" s="374"/>
      <c r="F38" s="378">
        <f>SUM(F25:F37)</f>
        <v>0</v>
      </c>
      <c r="G38" s="358">
        <f>SUM(G25:G37)</f>
        <v>0</v>
      </c>
      <c r="H38" s="358">
        <f t="shared" ref="H38:L38" si="11">SUM(H25:H37)</f>
        <v>0</v>
      </c>
      <c r="I38" s="353">
        <f t="shared" si="11"/>
        <v>0</v>
      </c>
      <c r="J38" s="353">
        <f t="shared" si="11"/>
        <v>0</v>
      </c>
      <c r="K38" s="353">
        <f>SUM(K25:K37)</f>
        <v>0</v>
      </c>
      <c r="L38" s="353">
        <f t="shared" si="11"/>
        <v>0</v>
      </c>
    </row>
    <row r="39" spans="1:20">
      <c r="A39" s="375"/>
      <c r="B39" s="373"/>
      <c r="C39" s="374"/>
      <c r="D39" s="1175"/>
      <c r="E39" s="374"/>
      <c r="F39" s="378"/>
      <c r="G39" s="358">
        <f>G38-'6d- ADIT EOY'!E74</f>
        <v>0</v>
      </c>
      <c r="H39" s="358"/>
      <c r="I39" s="353">
        <f>I38-'6d- ADIT EOY'!F74</f>
        <v>0</v>
      </c>
      <c r="J39" s="178"/>
      <c r="K39" s="353">
        <f>K38-'6d- ADIT EOY'!G74</f>
        <v>0</v>
      </c>
      <c r="L39" s="178"/>
    </row>
    <row r="40" spans="1:20">
      <c r="A40" s="1027" t="s">
        <v>677</v>
      </c>
      <c r="C40" s="374"/>
      <c r="D40" s="1172"/>
      <c r="E40" s="405"/>
      <c r="F40" s="405"/>
      <c r="G40" s="1333"/>
      <c r="H40" s="358"/>
      <c r="I40" s="178"/>
      <c r="J40" s="110"/>
      <c r="K40" s="110"/>
      <c r="L40" s="110"/>
      <c r="M40" s="367"/>
      <c r="N40" s="367"/>
      <c r="O40" s="367"/>
      <c r="P40" s="367"/>
      <c r="Q40" s="367"/>
      <c r="R40" s="367"/>
      <c r="S40" s="367"/>
      <c r="T40" s="368"/>
    </row>
    <row r="41" spans="1:20" ht="20.100000000000001" customHeight="1">
      <c r="A41" s="375">
        <f>A38+1</f>
        <v>29</v>
      </c>
      <c r="B41" s="1028" t="s">
        <v>959</v>
      </c>
      <c r="C41" s="374" t="s">
        <v>137</v>
      </c>
      <c r="D41" s="1174" t="s">
        <v>660</v>
      </c>
      <c r="E41" s="1335">
        <f>365/365</f>
        <v>1</v>
      </c>
      <c r="F41" s="1336">
        <f>'6c- ADIT BOY'!C28</f>
        <v>0</v>
      </c>
      <c r="G41" s="358">
        <f>'6c- ADIT BOY'!E28</f>
        <v>0</v>
      </c>
      <c r="H41" s="358">
        <f t="shared" ref="H41:H53" si="12">E41*G41</f>
        <v>0</v>
      </c>
      <c r="I41" s="353">
        <f>'6c- ADIT BOY'!F28</f>
        <v>0</v>
      </c>
      <c r="J41" s="353">
        <f t="shared" ref="J41:J53" si="13">I41*E41</f>
        <v>0</v>
      </c>
      <c r="K41" s="353">
        <f>'6c- ADIT BOY'!G28</f>
        <v>0</v>
      </c>
      <c r="L41" s="353">
        <f t="shared" ref="L41:L53" si="14">E41*K41</f>
        <v>0</v>
      </c>
    </row>
    <row r="42" spans="1:20" ht="20.100000000000001" customHeight="1">
      <c r="A42" s="375">
        <f t="shared" ref="A42:A54" si="15">+A41+1</f>
        <v>30</v>
      </c>
      <c r="B42" s="1028" t="s">
        <v>676</v>
      </c>
      <c r="C42" s="374" t="s">
        <v>147</v>
      </c>
      <c r="D42" s="1174" t="s">
        <v>660</v>
      </c>
      <c r="E42" s="1335">
        <f>335/365</f>
        <v>0.9178082191780822</v>
      </c>
      <c r="F42" s="1046">
        <v>0</v>
      </c>
      <c r="G42" s="805">
        <v>0</v>
      </c>
      <c r="H42" s="358">
        <f>E42*G42</f>
        <v>0</v>
      </c>
      <c r="I42" s="1045"/>
      <c r="J42" s="353">
        <f t="shared" si="13"/>
        <v>0</v>
      </c>
      <c r="K42" s="1045"/>
      <c r="L42" s="353">
        <f>E42*K42</f>
        <v>0</v>
      </c>
    </row>
    <row r="43" spans="1:20" ht="20.100000000000001" customHeight="1">
      <c r="A43" s="375">
        <f t="shared" si="15"/>
        <v>31</v>
      </c>
      <c r="B43" s="1028" t="s">
        <v>676</v>
      </c>
      <c r="C43" s="374" t="s">
        <v>146</v>
      </c>
      <c r="D43" s="1174" t="s">
        <v>660</v>
      </c>
      <c r="E43" s="1335">
        <f>307/365</f>
        <v>0.84109589041095889</v>
      </c>
      <c r="F43" s="1046">
        <v>0</v>
      </c>
      <c r="G43" s="805">
        <v>0</v>
      </c>
      <c r="H43" s="358">
        <f t="shared" si="12"/>
        <v>0</v>
      </c>
      <c r="I43" s="1045"/>
      <c r="J43" s="353">
        <f t="shared" si="13"/>
        <v>0</v>
      </c>
      <c r="K43" s="1045"/>
      <c r="L43" s="353">
        <f t="shared" si="14"/>
        <v>0</v>
      </c>
    </row>
    <row r="44" spans="1:20" ht="20.100000000000001" customHeight="1">
      <c r="A44" s="375">
        <f t="shared" si="15"/>
        <v>32</v>
      </c>
      <c r="B44" s="1028" t="s">
        <v>676</v>
      </c>
      <c r="C44" s="374" t="s">
        <v>145</v>
      </c>
      <c r="D44" s="1174" t="s">
        <v>660</v>
      </c>
      <c r="E44" s="1335">
        <f>276/365</f>
        <v>0.75616438356164384</v>
      </c>
      <c r="F44" s="1046">
        <v>0</v>
      </c>
      <c r="G44" s="805">
        <v>0</v>
      </c>
      <c r="H44" s="358">
        <f t="shared" si="12"/>
        <v>0</v>
      </c>
      <c r="I44" s="1045"/>
      <c r="J44" s="353">
        <f t="shared" si="13"/>
        <v>0</v>
      </c>
      <c r="K44" s="1045"/>
      <c r="L44" s="353">
        <f t="shared" si="14"/>
        <v>0</v>
      </c>
    </row>
    <row r="45" spans="1:20" ht="20.100000000000001" customHeight="1">
      <c r="A45" s="375">
        <f t="shared" si="15"/>
        <v>33</v>
      </c>
      <c r="B45" s="1028" t="s">
        <v>676</v>
      </c>
      <c r="C45" s="374" t="s">
        <v>128</v>
      </c>
      <c r="D45" s="1174" t="s">
        <v>660</v>
      </c>
      <c r="E45" s="1335">
        <f>246/365</f>
        <v>0.67397260273972603</v>
      </c>
      <c r="F45" s="1046">
        <v>0</v>
      </c>
      <c r="G45" s="805">
        <v>0</v>
      </c>
      <c r="H45" s="358">
        <f t="shared" si="12"/>
        <v>0</v>
      </c>
      <c r="I45" s="1045"/>
      <c r="J45" s="353">
        <f t="shared" si="13"/>
        <v>0</v>
      </c>
      <c r="K45" s="1045"/>
      <c r="L45" s="353">
        <f t="shared" si="14"/>
        <v>0</v>
      </c>
    </row>
    <row r="46" spans="1:20" ht="20.100000000000001" customHeight="1">
      <c r="A46" s="375">
        <f t="shared" si="15"/>
        <v>34</v>
      </c>
      <c r="B46" s="1028" t="s">
        <v>676</v>
      </c>
      <c r="C46" s="374" t="s">
        <v>127</v>
      </c>
      <c r="D46" s="1174" t="s">
        <v>660</v>
      </c>
      <c r="E46" s="1335">
        <f>215/365</f>
        <v>0.58904109589041098</v>
      </c>
      <c r="F46" s="1046">
        <v>0</v>
      </c>
      <c r="G46" s="805">
        <v>0</v>
      </c>
      <c r="H46" s="358">
        <f t="shared" si="12"/>
        <v>0</v>
      </c>
      <c r="I46" s="1045"/>
      <c r="J46" s="353">
        <f t="shared" si="13"/>
        <v>0</v>
      </c>
      <c r="K46" s="1045"/>
      <c r="L46" s="353">
        <f t="shared" si="14"/>
        <v>0</v>
      </c>
    </row>
    <row r="47" spans="1:20" ht="20.100000000000001" customHeight="1">
      <c r="A47" s="375">
        <f t="shared" si="15"/>
        <v>35</v>
      </c>
      <c r="B47" s="1028" t="s">
        <v>676</v>
      </c>
      <c r="C47" s="374" t="s">
        <v>198</v>
      </c>
      <c r="D47" s="1174" t="s">
        <v>660</v>
      </c>
      <c r="E47" s="1335">
        <f>185/365</f>
        <v>0.50684931506849318</v>
      </c>
      <c r="F47" s="1046">
        <v>0</v>
      </c>
      <c r="G47" s="805">
        <v>0</v>
      </c>
      <c r="H47" s="358">
        <f t="shared" si="12"/>
        <v>0</v>
      </c>
      <c r="I47" s="1045"/>
      <c r="J47" s="353">
        <f t="shared" si="13"/>
        <v>0</v>
      </c>
      <c r="K47" s="1045"/>
      <c r="L47" s="353">
        <f t="shared" si="14"/>
        <v>0</v>
      </c>
    </row>
    <row r="48" spans="1:20" ht="20.100000000000001" customHeight="1">
      <c r="A48" s="375">
        <f t="shared" si="15"/>
        <v>36</v>
      </c>
      <c r="B48" s="1028" t="s">
        <v>676</v>
      </c>
      <c r="C48" s="374" t="s">
        <v>143</v>
      </c>
      <c r="D48" s="1174" t="s">
        <v>660</v>
      </c>
      <c r="E48" s="1335">
        <f>154/365</f>
        <v>0.42191780821917807</v>
      </c>
      <c r="F48" s="1046">
        <v>0</v>
      </c>
      <c r="G48" s="805">
        <v>0</v>
      </c>
      <c r="H48" s="358">
        <f t="shared" si="12"/>
        <v>0</v>
      </c>
      <c r="I48" s="1045"/>
      <c r="J48" s="353">
        <f t="shared" si="13"/>
        <v>0</v>
      </c>
      <c r="K48" s="1045"/>
      <c r="L48" s="353">
        <f t="shared" si="14"/>
        <v>0</v>
      </c>
    </row>
    <row r="49" spans="1:12" s="366" customFormat="1" ht="20.100000000000001" customHeight="1">
      <c r="A49" s="375">
        <f t="shared" si="15"/>
        <v>37</v>
      </c>
      <c r="B49" s="1028" t="s">
        <v>676</v>
      </c>
      <c r="C49" s="374" t="s">
        <v>142</v>
      </c>
      <c r="D49" s="1174" t="s">
        <v>660</v>
      </c>
      <c r="E49" s="1335">
        <f>123/365</f>
        <v>0.33698630136986302</v>
      </c>
      <c r="F49" s="1046">
        <v>0</v>
      </c>
      <c r="G49" s="805">
        <v>0</v>
      </c>
      <c r="H49" s="358">
        <f t="shared" si="12"/>
        <v>0</v>
      </c>
      <c r="I49" s="1045"/>
      <c r="J49" s="353">
        <f t="shared" si="13"/>
        <v>0</v>
      </c>
      <c r="K49" s="1045"/>
      <c r="L49" s="353">
        <f t="shared" si="14"/>
        <v>0</v>
      </c>
    </row>
    <row r="50" spans="1:12" s="366" customFormat="1" ht="20.100000000000001" customHeight="1">
      <c r="A50" s="375">
        <f t="shared" si="15"/>
        <v>38</v>
      </c>
      <c r="B50" s="1028" t="s">
        <v>676</v>
      </c>
      <c r="C50" s="374" t="s">
        <v>141</v>
      </c>
      <c r="D50" s="1174" t="s">
        <v>660</v>
      </c>
      <c r="E50" s="1335">
        <f>93/365</f>
        <v>0.25479452054794521</v>
      </c>
      <c r="F50" s="1046">
        <v>0</v>
      </c>
      <c r="G50" s="805">
        <v>0</v>
      </c>
      <c r="H50" s="358">
        <f t="shared" si="12"/>
        <v>0</v>
      </c>
      <c r="I50" s="1045"/>
      <c r="J50" s="353">
        <f t="shared" si="13"/>
        <v>0</v>
      </c>
      <c r="K50" s="1045"/>
      <c r="L50" s="353">
        <f t="shared" si="14"/>
        <v>0</v>
      </c>
    </row>
    <row r="51" spans="1:12" ht="20.100000000000001" customHeight="1">
      <c r="A51" s="375">
        <f t="shared" si="15"/>
        <v>39</v>
      </c>
      <c r="B51" s="1028" t="s">
        <v>676</v>
      </c>
      <c r="C51" s="374" t="s">
        <v>154</v>
      </c>
      <c r="D51" s="1174" t="s">
        <v>660</v>
      </c>
      <c r="E51" s="1335">
        <f>62/365</f>
        <v>0.16986301369863013</v>
      </c>
      <c r="F51" s="1046">
        <v>0</v>
      </c>
      <c r="G51" s="805">
        <v>0</v>
      </c>
      <c r="H51" s="358">
        <f t="shared" si="12"/>
        <v>0</v>
      </c>
      <c r="I51" s="1045"/>
      <c r="J51" s="353">
        <f t="shared" si="13"/>
        <v>0</v>
      </c>
      <c r="K51" s="1045"/>
      <c r="L51" s="353">
        <f t="shared" si="14"/>
        <v>0</v>
      </c>
    </row>
    <row r="52" spans="1:12" ht="20.100000000000001" customHeight="1">
      <c r="A52" s="375">
        <f t="shared" si="15"/>
        <v>40</v>
      </c>
      <c r="B52" s="1028" t="s">
        <v>676</v>
      </c>
      <c r="C52" s="374" t="s">
        <v>139</v>
      </c>
      <c r="D52" s="1174" t="s">
        <v>660</v>
      </c>
      <c r="E52" s="1335">
        <f>32/365</f>
        <v>8.7671232876712329E-2</v>
      </c>
      <c r="F52" s="1046">
        <v>0</v>
      </c>
      <c r="G52" s="805">
        <v>0</v>
      </c>
      <c r="H52" s="358">
        <f t="shared" si="12"/>
        <v>0</v>
      </c>
      <c r="I52" s="1045"/>
      <c r="J52" s="353">
        <f t="shared" si="13"/>
        <v>0</v>
      </c>
      <c r="K52" s="1045"/>
      <c r="L52" s="353">
        <f t="shared" si="14"/>
        <v>0</v>
      </c>
    </row>
    <row r="53" spans="1:12" ht="20.100000000000001" customHeight="1">
      <c r="A53" s="375">
        <f t="shared" si="15"/>
        <v>41</v>
      </c>
      <c r="B53" s="1028" t="s">
        <v>676</v>
      </c>
      <c r="C53" s="374" t="s">
        <v>137</v>
      </c>
      <c r="D53" s="1174" t="s">
        <v>660</v>
      </c>
      <c r="E53" s="1335">
        <f>1/365</f>
        <v>2.7397260273972603E-3</v>
      </c>
      <c r="F53" s="1046">
        <v>0</v>
      </c>
      <c r="G53" s="805">
        <v>0</v>
      </c>
      <c r="H53" s="358">
        <f t="shared" si="12"/>
        <v>0</v>
      </c>
      <c r="I53" s="1045"/>
      <c r="J53" s="353">
        <f t="shared" si="13"/>
        <v>0</v>
      </c>
      <c r="K53" s="1045"/>
      <c r="L53" s="353">
        <f t="shared" si="14"/>
        <v>0</v>
      </c>
    </row>
    <row r="54" spans="1:12" ht="20.100000000000001" customHeight="1">
      <c r="A54" s="375">
        <f t="shared" si="15"/>
        <v>42</v>
      </c>
      <c r="B54" s="373" t="s">
        <v>675</v>
      </c>
      <c r="C54" s="374"/>
      <c r="D54" s="1175"/>
      <c r="E54" s="374"/>
      <c r="F54" s="378">
        <f>SUM(F41:F53)</f>
        <v>0</v>
      </c>
      <c r="G54" s="358">
        <f>SUM(G41:G53)</f>
        <v>0</v>
      </c>
      <c r="H54" s="358">
        <f t="shared" ref="H54:L54" si="16">SUM(H41:H53)</f>
        <v>0</v>
      </c>
      <c r="I54" s="353">
        <f t="shared" si="16"/>
        <v>0</v>
      </c>
      <c r="J54" s="353">
        <f t="shared" si="16"/>
        <v>0</v>
      </c>
      <c r="K54" s="353">
        <f t="shared" si="16"/>
        <v>0</v>
      </c>
      <c r="L54" s="353">
        <f t="shared" si="16"/>
        <v>0</v>
      </c>
    </row>
    <row r="55" spans="1:12">
      <c r="B55" s="397"/>
      <c r="C55" s="397"/>
      <c r="D55" s="1176"/>
      <c r="E55" s="397"/>
      <c r="F55" s="397"/>
      <c r="G55" s="1339">
        <f>G54-'6d- ADIT EOY'!E28</f>
        <v>0</v>
      </c>
      <c r="H55" s="397"/>
      <c r="I55" s="1338">
        <f>I54-'6d- ADIT EOY'!F28</f>
        <v>0</v>
      </c>
      <c r="K55" s="1337">
        <f>K54-'6d- ADIT EOY'!G28</f>
        <v>0</v>
      </c>
    </row>
    <row r="56" spans="1:12">
      <c r="B56" s="397"/>
      <c r="C56" s="397"/>
      <c r="D56" s="1176"/>
      <c r="E56" s="397"/>
      <c r="F56" s="397"/>
      <c r="G56" s="397"/>
      <c r="H56" s="397"/>
      <c r="I56" s="369"/>
    </row>
    <row r="57" spans="1:12" ht="15.75" customHeight="1">
      <c r="A57" s="1044" t="s">
        <v>171</v>
      </c>
      <c r="B57" s="397" t="s">
        <v>802</v>
      </c>
      <c r="C57" s="397"/>
      <c r="D57" s="1176"/>
      <c r="E57" s="397"/>
      <c r="F57" s="397"/>
      <c r="G57" s="397"/>
      <c r="H57" s="397"/>
      <c r="I57" s="369"/>
    </row>
    <row r="58" spans="1:12">
      <c r="A58" s="1044" t="s">
        <v>170</v>
      </c>
      <c r="B58" s="397" t="s">
        <v>674</v>
      </c>
      <c r="C58" s="397"/>
      <c r="D58" s="1177"/>
      <c r="E58" s="421"/>
      <c r="F58" s="421"/>
      <c r="G58" s="421"/>
      <c r="H58" s="421"/>
      <c r="I58" s="372"/>
    </row>
    <row r="59" spans="1:12">
      <c r="A59" s="1043" t="s">
        <v>75</v>
      </c>
      <c r="B59" s="397" t="s">
        <v>673</v>
      </c>
      <c r="C59" s="397"/>
      <c r="D59" s="1177"/>
      <c r="E59" s="421"/>
      <c r="F59" s="421"/>
      <c r="G59" s="421"/>
      <c r="H59" s="421"/>
      <c r="I59" s="372"/>
    </row>
    <row r="60" spans="1:12">
      <c r="A60" s="1043" t="s">
        <v>76</v>
      </c>
      <c r="B60" s="397" t="s">
        <v>970</v>
      </c>
      <c r="C60" s="397"/>
      <c r="D60" s="1177"/>
      <c r="E60" s="421"/>
      <c r="F60" s="421"/>
      <c r="G60" s="421"/>
      <c r="H60" s="421"/>
      <c r="I60" s="372"/>
    </row>
    <row r="61" spans="1:12">
      <c r="A61" s="1043" t="s">
        <v>77</v>
      </c>
      <c r="B61" s="404" t="s">
        <v>971</v>
      </c>
      <c r="C61" s="397"/>
      <c r="D61" s="1177"/>
      <c r="E61" s="952"/>
      <c r="F61" s="397"/>
      <c r="G61" s="397"/>
      <c r="H61" s="397"/>
      <c r="I61" s="369"/>
    </row>
    <row r="62" spans="1:12">
      <c r="B62" s="404"/>
      <c r="C62" s="397"/>
      <c r="D62" s="1178"/>
      <c r="E62" s="158"/>
      <c r="F62" s="397"/>
      <c r="G62" s="397"/>
      <c r="H62" s="397"/>
      <c r="I62" s="369"/>
    </row>
    <row r="63" spans="1:12">
      <c r="B63" s="404"/>
      <c r="C63" s="397"/>
      <c r="D63" s="1178"/>
      <c r="E63" s="158"/>
      <c r="F63" s="397"/>
      <c r="G63" s="397"/>
      <c r="H63" s="397"/>
      <c r="I63" s="369"/>
    </row>
    <row r="64" spans="1:12">
      <c r="B64" s="404"/>
      <c r="C64" s="397"/>
      <c r="D64" s="1178"/>
      <c r="E64" s="158"/>
      <c r="F64" s="397"/>
      <c r="G64" s="397"/>
      <c r="H64" s="397"/>
      <c r="I64" s="369"/>
    </row>
    <row r="65" spans="2:9">
      <c r="B65" s="404"/>
      <c r="C65" s="397"/>
      <c r="D65" s="1178"/>
      <c r="E65" s="158"/>
      <c r="F65" s="397"/>
      <c r="G65" s="397"/>
      <c r="H65" s="397"/>
      <c r="I65" s="369"/>
    </row>
    <row r="66" spans="2:9">
      <c r="B66" s="404"/>
      <c r="C66" s="397"/>
      <c r="D66" s="1178"/>
      <c r="E66" s="158"/>
      <c r="F66" s="397"/>
      <c r="G66" s="397"/>
      <c r="H66" s="397"/>
      <c r="I66" s="369"/>
    </row>
    <row r="67" spans="2:9">
      <c r="B67" s="404"/>
      <c r="C67" s="397"/>
      <c r="D67" s="1178"/>
      <c r="E67" s="158"/>
      <c r="F67" s="397"/>
      <c r="G67" s="397"/>
      <c r="H67" s="397"/>
      <c r="I67" s="369"/>
    </row>
    <row r="68" spans="2:9">
      <c r="B68" s="404"/>
      <c r="C68" s="397"/>
      <c r="D68" s="1178"/>
      <c r="E68" s="158"/>
      <c r="F68" s="397"/>
      <c r="G68" s="397"/>
      <c r="H68" s="397"/>
      <c r="I68" s="369"/>
    </row>
    <row r="69" spans="2:9">
      <c r="B69" s="404"/>
      <c r="C69" s="397"/>
      <c r="D69" s="1178"/>
      <c r="E69" s="158"/>
      <c r="F69" s="397"/>
      <c r="G69" s="397"/>
      <c r="H69" s="397"/>
      <c r="I69" s="369"/>
    </row>
    <row r="70" spans="2:9">
      <c r="B70" s="404"/>
      <c r="C70" s="397"/>
      <c r="D70" s="1178"/>
      <c r="E70" s="158"/>
      <c r="F70" s="397"/>
      <c r="G70" s="397"/>
      <c r="H70" s="397"/>
      <c r="I70" s="369"/>
    </row>
    <row r="71" spans="2:9">
      <c r="B71" s="404"/>
      <c r="C71" s="397"/>
      <c r="D71" s="1178"/>
      <c r="E71" s="158"/>
      <c r="F71" s="397"/>
      <c r="G71" s="397"/>
      <c r="H71" s="397"/>
      <c r="I71" s="369"/>
    </row>
    <row r="72" spans="2:9">
      <c r="B72" s="397"/>
      <c r="C72" s="397"/>
      <c r="D72" s="1178"/>
      <c r="E72" s="158"/>
      <c r="F72" s="397"/>
      <c r="G72" s="397"/>
      <c r="H72" s="397"/>
      <c r="I72" s="369"/>
    </row>
    <row r="73" spans="2:9">
      <c r="B73" s="404"/>
      <c r="C73" s="397"/>
      <c r="D73" s="1178"/>
      <c r="E73" s="158"/>
      <c r="F73" s="397"/>
      <c r="G73" s="397"/>
      <c r="H73" s="397"/>
      <c r="I73" s="369"/>
    </row>
    <row r="74" spans="2:9">
      <c r="B74" s="397"/>
      <c r="C74" s="397"/>
      <c r="D74" s="1178"/>
      <c r="E74" s="158"/>
      <c r="F74" s="397"/>
      <c r="G74" s="397"/>
      <c r="H74" s="397"/>
      <c r="I74" s="369"/>
    </row>
    <row r="75" spans="2:9">
      <c r="B75" s="404"/>
      <c r="C75" s="397"/>
      <c r="D75" s="1176"/>
      <c r="E75" s="397"/>
      <c r="F75" s="397"/>
      <c r="G75" s="397"/>
      <c r="H75" s="397"/>
      <c r="I75" s="369"/>
    </row>
    <row r="76" spans="2:9">
      <c r="B76" s="404"/>
      <c r="C76" s="397"/>
      <c r="D76" s="1176"/>
      <c r="E76" s="397"/>
      <c r="F76" s="397"/>
      <c r="G76" s="397"/>
      <c r="H76" s="397"/>
    </row>
    <row r="77" spans="2:9">
      <c r="B77" s="404"/>
      <c r="C77" s="397"/>
      <c r="D77" s="1176"/>
      <c r="E77" s="397"/>
      <c r="F77" s="397"/>
      <c r="G77" s="397"/>
      <c r="H77" s="397"/>
    </row>
    <row r="78" spans="2:9">
      <c r="B78" s="404"/>
      <c r="C78" s="397"/>
      <c r="D78" s="1176"/>
      <c r="E78" s="397"/>
      <c r="F78" s="397"/>
      <c r="G78" s="397"/>
      <c r="H78" s="397"/>
    </row>
    <row r="79" spans="2:9">
      <c r="B79" s="404"/>
      <c r="C79" s="397"/>
      <c r="D79" s="1176"/>
      <c r="E79" s="397"/>
      <c r="F79" s="397"/>
      <c r="G79" s="397"/>
      <c r="H79" s="397"/>
    </row>
    <row r="80" spans="2:9">
      <c r="B80" s="404"/>
      <c r="C80" s="397"/>
      <c r="D80" s="1176"/>
      <c r="E80" s="397"/>
      <c r="F80" s="397"/>
      <c r="G80" s="397"/>
      <c r="H80" s="397"/>
    </row>
    <row r="81" spans="2:8">
      <c r="B81" s="404"/>
      <c r="C81" s="397"/>
      <c r="D81" s="1176"/>
      <c r="E81" s="397"/>
      <c r="F81" s="397"/>
      <c r="G81" s="397"/>
      <c r="H81" s="397"/>
    </row>
    <row r="82" spans="2:8">
      <c r="B82" s="404"/>
      <c r="C82" s="397"/>
      <c r="D82" s="1176"/>
      <c r="E82" s="397"/>
      <c r="F82" s="397"/>
      <c r="G82" s="397"/>
      <c r="H82" s="397"/>
    </row>
    <row r="83" spans="2:8">
      <c r="B83" s="404"/>
      <c r="C83" s="397"/>
      <c r="D83" s="1176"/>
      <c r="E83" s="397"/>
      <c r="F83" s="397"/>
      <c r="G83" s="397"/>
      <c r="H83" s="397"/>
    </row>
    <row r="84" spans="2:8">
      <c r="B84" s="404"/>
      <c r="C84" s="397"/>
      <c r="D84" s="1176"/>
      <c r="E84" s="397"/>
      <c r="F84" s="397"/>
      <c r="G84" s="397"/>
      <c r="H84" s="397"/>
    </row>
    <row r="85" spans="2:8">
      <c r="B85" s="404"/>
      <c r="C85" s="397"/>
      <c r="D85" s="1176"/>
      <c r="E85" s="397"/>
      <c r="F85" s="397"/>
      <c r="G85" s="397"/>
      <c r="H85" s="397"/>
    </row>
    <row r="86" spans="2:8">
      <c r="B86" s="404"/>
      <c r="C86" s="397"/>
      <c r="D86" s="1176"/>
      <c r="E86" s="397"/>
      <c r="F86" s="397"/>
      <c r="G86" s="397"/>
      <c r="H86" s="397"/>
    </row>
    <row r="87" spans="2:8">
      <c r="B87" s="404"/>
      <c r="C87" s="397"/>
      <c r="D87" s="1176"/>
      <c r="E87" s="397"/>
      <c r="F87" s="397"/>
      <c r="G87" s="397"/>
      <c r="H87" s="397"/>
    </row>
    <row r="88" spans="2:8">
      <c r="B88" s="404"/>
      <c r="C88" s="397"/>
      <c r="D88" s="1176"/>
      <c r="E88" s="397"/>
      <c r="F88" s="397"/>
      <c r="G88" s="397"/>
      <c r="H88" s="397"/>
    </row>
    <row r="89" spans="2:8">
      <c r="B89" s="404"/>
      <c r="C89" s="397"/>
      <c r="D89" s="1176"/>
      <c r="E89" s="397"/>
      <c r="F89" s="397"/>
      <c r="G89" s="397"/>
      <c r="H89" s="397"/>
    </row>
    <row r="90" spans="2:8">
      <c r="B90" s="404"/>
      <c r="C90" s="397"/>
      <c r="D90" s="1176"/>
      <c r="E90" s="397"/>
      <c r="F90" s="397"/>
      <c r="G90" s="397"/>
      <c r="H90" s="397"/>
    </row>
    <row r="91" spans="2:8">
      <c r="B91" s="404"/>
      <c r="C91" s="397"/>
      <c r="D91" s="1176"/>
      <c r="E91" s="397"/>
      <c r="F91" s="397"/>
      <c r="G91" s="397"/>
      <c r="H91" s="397"/>
    </row>
    <row r="92" spans="2:8">
      <c r="B92" s="404"/>
      <c r="C92" s="397"/>
      <c r="D92" s="1176"/>
      <c r="E92" s="397"/>
      <c r="F92" s="397"/>
      <c r="G92" s="397"/>
      <c r="H92" s="397"/>
    </row>
    <row r="93" spans="2:8">
      <c r="B93" s="404"/>
      <c r="C93" s="397"/>
      <c r="D93" s="1176"/>
      <c r="E93" s="397"/>
      <c r="F93" s="397"/>
      <c r="G93" s="397"/>
      <c r="H93" s="397"/>
    </row>
    <row r="94" spans="2:8">
      <c r="B94" s="404"/>
      <c r="C94" s="397"/>
      <c r="D94" s="1176"/>
      <c r="E94" s="397"/>
      <c r="F94" s="397"/>
      <c r="G94" s="397"/>
      <c r="H94" s="397"/>
    </row>
    <row r="95" spans="2:8">
      <c r="B95" s="404"/>
      <c r="C95" s="397"/>
      <c r="D95" s="1176"/>
      <c r="E95" s="397"/>
      <c r="F95" s="397"/>
      <c r="G95" s="397"/>
      <c r="H95" s="397"/>
    </row>
    <row r="96" spans="2:8">
      <c r="B96" s="404"/>
      <c r="C96" s="397"/>
      <c r="D96" s="1176"/>
      <c r="E96" s="397"/>
      <c r="F96" s="397"/>
      <c r="G96" s="397"/>
      <c r="H96" s="397"/>
    </row>
    <row r="97" spans="2:8">
      <c r="B97" s="404"/>
      <c r="C97" s="397"/>
      <c r="D97" s="1176"/>
      <c r="E97" s="397"/>
      <c r="F97" s="397"/>
      <c r="G97" s="397"/>
      <c r="H97" s="397"/>
    </row>
    <row r="98" spans="2:8">
      <c r="B98" s="404"/>
      <c r="C98" s="397"/>
      <c r="D98" s="1176"/>
      <c r="E98" s="397"/>
      <c r="F98" s="397"/>
      <c r="G98" s="397"/>
      <c r="H98" s="397"/>
    </row>
    <row r="99" spans="2:8">
      <c r="B99" s="404"/>
      <c r="C99" s="397"/>
      <c r="D99" s="1176"/>
      <c r="E99" s="397"/>
      <c r="F99" s="397"/>
      <c r="G99" s="397"/>
      <c r="H99" s="397"/>
    </row>
    <row r="100" spans="2:8">
      <c r="B100" s="404"/>
      <c r="C100" s="397"/>
      <c r="D100" s="1176"/>
      <c r="E100" s="397"/>
      <c r="F100" s="397"/>
      <c r="G100" s="397"/>
      <c r="H100" s="397"/>
    </row>
    <row r="101" spans="2:8">
      <c r="B101" s="404"/>
      <c r="C101" s="397"/>
      <c r="D101" s="1176"/>
      <c r="E101" s="397"/>
      <c r="F101" s="397"/>
      <c r="G101" s="397"/>
      <c r="H101" s="397"/>
    </row>
    <row r="102" spans="2:8">
      <c r="B102" s="404"/>
      <c r="C102" s="397"/>
      <c r="D102" s="1176"/>
      <c r="E102" s="397"/>
      <c r="F102" s="397"/>
      <c r="G102" s="397"/>
      <c r="H102" s="397"/>
    </row>
    <row r="103" spans="2:8">
      <c r="B103" s="404"/>
      <c r="C103" s="397"/>
      <c r="D103" s="1176"/>
      <c r="E103" s="397"/>
      <c r="F103" s="397"/>
      <c r="G103" s="397"/>
      <c r="H103" s="397"/>
    </row>
    <row r="104" spans="2:8">
      <c r="B104" s="404"/>
      <c r="C104" s="397"/>
      <c r="D104" s="1176"/>
      <c r="E104" s="397"/>
      <c r="F104" s="397"/>
      <c r="G104" s="397"/>
      <c r="H104" s="397"/>
    </row>
    <row r="105" spans="2:8">
      <c r="B105" s="404"/>
      <c r="C105" s="397"/>
      <c r="D105" s="1176"/>
      <c r="E105" s="397"/>
      <c r="F105" s="397"/>
      <c r="G105" s="397"/>
      <c r="H105" s="397"/>
    </row>
    <row r="106" spans="2:8">
      <c r="B106" s="404"/>
      <c r="C106" s="397"/>
      <c r="D106" s="1176"/>
      <c r="E106" s="397"/>
      <c r="F106" s="397"/>
      <c r="G106" s="397"/>
      <c r="H106" s="397"/>
    </row>
    <row r="107" spans="2:8">
      <c r="B107" s="404"/>
      <c r="C107" s="397"/>
      <c r="D107" s="1176"/>
      <c r="E107" s="397"/>
      <c r="F107" s="397"/>
      <c r="G107" s="397"/>
      <c r="H107" s="397"/>
    </row>
    <row r="108" spans="2:8">
      <c r="B108" s="404"/>
      <c r="C108" s="397"/>
      <c r="D108" s="1176"/>
      <c r="E108" s="397"/>
      <c r="F108" s="397"/>
      <c r="G108" s="397"/>
      <c r="H108" s="397"/>
    </row>
    <row r="109" spans="2:8">
      <c r="B109" s="404"/>
      <c r="C109" s="397"/>
      <c r="D109" s="1176"/>
      <c r="E109" s="397"/>
      <c r="F109" s="397"/>
      <c r="G109" s="397"/>
      <c r="H109" s="397"/>
    </row>
    <row r="110" spans="2:8">
      <c r="B110" s="404"/>
      <c r="C110" s="397"/>
      <c r="D110" s="1176"/>
      <c r="E110" s="397"/>
      <c r="F110" s="397"/>
      <c r="G110" s="397"/>
      <c r="H110" s="397"/>
    </row>
    <row r="111" spans="2:8">
      <c r="B111" s="404"/>
      <c r="C111" s="397"/>
      <c r="D111" s="1176"/>
      <c r="E111" s="397"/>
      <c r="F111" s="397"/>
      <c r="G111" s="397"/>
      <c r="H111" s="397"/>
    </row>
    <row r="112" spans="2:8">
      <c r="B112" s="404"/>
      <c r="C112" s="397"/>
      <c r="D112" s="1176"/>
      <c r="E112" s="397"/>
      <c r="F112" s="397"/>
      <c r="G112" s="397"/>
      <c r="H112" s="397"/>
    </row>
    <row r="113" spans="2:8">
      <c r="B113" s="404"/>
      <c r="C113" s="397"/>
      <c r="D113" s="1176"/>
      <c r="E113" s="397"/>
      <c r="F113" s="397"/>
      <c r="G113" s="397"/>
      <c r="H113" s="397"/>
    </row>
    <row r="114" spans="2:8">
      <c r="B114" s="404"/>
      <c r="C114" s="397"/>
      <c r="D114" s="1176"/>
      <c r="E114" s="397"/>
      <c r="F114" s="397"/>
      <c r="G114" s="397"/>
      <c r="H114" s="397"/>
    </row>
    <row r="115" spans="2:8">
      <c r="B115" s="404"/>
      <c r="C115" s="397"/>
      <c r="D115" s="1176"/>
      <c r="E115" s="397"/>
      <c r="F115" s="397"/>
      <c r="G115" s="397"/>
      <c r="H115" s="397"/>
    </row>
    <row r="116" spans="2:8">
      <c r="B116" s="404"/>
      <c r="C116" s="397"/>
      <c r="D116" s="1176"/>
      <c r="E116" s="397"/>
      <c r="F116" s="397"/>
      <c r="G116" s="397"/>
      <c r="H116" s="397"/>
    </row>
    <row r="117" spans="2:8">
      <c r="B117" s="404"/>
      <c r="C117" s="397"/>
      <c r="D117" s="1176"/>
      <c r="E117" s="397"/>
      <c r="F117" s="397"/>
      <c r="G117" s="397"/>
      <c r="H117" s="397"/>
    </row>
    <row r="118" spans="2:8">
      <c r="B118" s="404"/>
      <c r="C118" s="397"/>
      <c r="D118" s="1176"/>
      <c r="E118" s="397"/>
      <c r="F118" s="397"/>
      <c r="G118" s="397"/>
      <c r="H118" s="397"/>
    </row>
    <row r="119" spans="2:8">
      <c r="B119" s="404"/>
      <c r="C119" s="397"/>
      <c r="D119" s="1176"/>
      <c r="E119" s="397"/>
      <c r="F119" s="397"/>
      <c r="G119" s="397"/>
      <c r="H119" s="397"/>
    </row>
    <row r="120" spans="2:8">
      <c r="B120" s="404"/>
      <c r="C120" s="397"/>
      <c r="D120" s="1176"/>
      <c r="E120" s="397"/>
      <c r="F120" s="397"/>
      <c r="G120" s="397"/>
      <c r="H120" s="397"/>
    </row>
    <row r="121" spans="2:8">
      <c r="B121" s="404"/>
      <c r="C121" s="397"/>
      <c r="D121" s="1176"/>
      <c r="E121" s="397"/>
      <c r="F121" s="397"/>
      <c r="G121" s="397"/>
      <c r="H121" s="397"/>
    </row>
    <row r="122" spans="2:8">
      <c r="B122" s="404"/>
      <c r="C122" s="397"/>
      <c r="D122" s="1176"/>
      <c r="E122" s="397"/>
      <c r="F122" s="397"/>
      <c r="G122" s="397"/>
      <c r="H122" s="397"/>
    </row>
    <row r="123" spans="2:8">
      <c r="B123" s="404"/>
      <c r="C123" s="397"/>
      <c r="D123" s="1176"/>
      <c r="E123" s="397"/>
      <c r="F123" s="397"/>
      <c r="G123" s="397"/>
      <c r="H123" s="397"/>
    </row>
    <row r="124" spans="2:8">
      <c r="B124" s="404"/>
      <c r="C124" s="397"/>
      <c r="D124" s="1176"/>
      <c r="E124" s="397"/>
      <c r="F124" s="397"/>
      <c r="G124" s="397"/>
      <c r="H124" s="397"/>
    </row>
    <row r="125" spans="2:8">
      <c r="B125" s="404"/>
      <c r="C125" s="397"/>
      <c r="D125" s="1176"/>
      <c r="E125" s="397"/>
      <c r="F125" s="397"/>
      <c r="G125" s="397"/>
      <c r="H125" s="397"/>
    </row>
    <row r="126" spans="2:8">
      <c r="B126" s="404"/>
      <c r="C126" s="397"/>
      <c r="D126" s="1176"/>
      <c r="E126" s="397"/>
      <c r="F126" s="397"/>
      <c r="G126" s="397"/>
      <c r="H126" s="397"/>
    </row>
    <row r="127" spans="2:8">
      <c r="B127" s="404"/>
      <c r="C127" s="397"/>
      <c r="D127" s="1176"/>
      <c r="E127" s="397"/>
      <c r="F127" s="397"/>
      <c r="G127" s="397"/>
      <c r="H127" s="397"/>
    </row>
    <row r="128" spans="2:8">
      <c r="B128" s="404"/>
      <c r="C128" s="397"/>
      <c r="D128" s="1176"/>
      <c r="E128" s="397"/>
      <c r="F128" s="397"/>
      <c r="G128" s="397"/>
      <c r="H128" s="397"/>
    </row>
    <row r="129" spans="2:8">
      <c r="B129" s="404"/>
      <c r="C129" s="397"/>
      <c r="D129" s="1176"/>
      <c r="E129" s="397"/>
      <c r="F129" s="397"/>
      <c r="G129" s="397"/>
      <c r="H129" s="397"/>
    </row>
    <row r="130" spans="2:8">
      <c r="B130" s="404"/>
      <c r="C130" s="397"/>
      <c r="D130" s="1176"/>
      <c r="E130" s="397"/>
      <c r="F130" s="397"/>
      <c r="G130" s="397"/>
      <c r="H130" s="397"/>
    </row>
    <row r="131" spans="2:8">
      <c r="B131" s="404"/>
      <c r="C131" s="397"/>
      <c r="D131" s="1176"/>
      <c r="E131" s="397"/>
      <c r="F131" s="397"/>
      <c r="G131" s="397"/>
      <c r="H131" s="397"/>
    </row>
    <row r="132" spans="2:8">
      <c r="B132" s="404"/>
      <c r="C132" s="397"/>
      <c r="D132" s="1176"/>
      <c r="E132" s="397"/>
      <c r="F132" s="397"/>
      <c r="G132" s="397"/>
      <c r="H132" s="397"/>
    </row>
    <row r="133" spans="2:8">
      <c r="B133" s="404"/>
      <c r="C133" s="397"/>
      <c r="D133" s="1176"/>
      <c r="E133" s="397"/>
      <c r="F133" s="397"/>
      <c r="G133" s="397"/>
      <c r="H133" s="397"/>
    </row>
    <row r="134" spans="2:8">
      <c r="B134" s="404"/>
      <c r="C134" s="397"/>
      <c r="D134" s="1176"/>
      <c r="E134" s="397"/>
      <c r="F134" s="397"/>
      <c r="G134" s="397"/>
      <c r="H134" s="397"/>
    </row>
    <row r="135" spans="2:8">
      <c r="B135" s="404"/>
      <c r="C135" s="397"/>
      <c r="D135" s="1176"/>
      <c r="E135" s="397"/>
      <c r="F135" s="397"/>
      <c r="G135" s="397"/>
      <c r="H135" s="397"/>
    </row>
    <row r="136" spans="2:8">
      <c r="B136" s="404"/>
      <c r="C136" s="397"/>
      <c r="D136" s="1176"/>
      <c r="E136" s="397"/>
      <c r="F136" s="397"/>
      <c r="G136" s="397"/>
      <c r="H136" s="397"/>
    </row>
    <row r="137" spans="2:8">
      <c r="B137" s="404"/>
      <c r="C137" s="397"/>
      <c r="D137" s="1176"/>
      <c r="E137" s="397"/>
      <c r="F137" s="397"/>
      <c r="G137" s="397"/>
      <c r="H137" s="397"/>
    </row>
    <row r="138" spans="2:8">
      <c r="B138" s="404"/>
      <c r="C138" s="397"/>
      <c r="D138" s="1176"/>
      <c r="E138" s="397"/>
      <c r="F138" s="397"/>
      <c r="G138" s="397"/>
      <c r="H138" s="397"/>
    </row>
    <row r="139" spans="2:8">
      <c r="B139" s="404"/>
      <c r="C139" s="397"/>
      <c r="D139" s="1176"/>
      <c r="E139" s="397"/>
      <c r="F139" s="397"/>
      <c r="G139" s="397"/>
      <c r="H139" s="397"/>
    </row>
    <row r="140" spans="2:8">
      <c r="B140" s="404"/>
      <c r="C140" s="397"/>
      <c r="D140" s="1176"/>
      <c r="E140" s="397"/>
      <c r="F140" s="397"/>
      <c r="G140" s="397"/>
      <c r="H140" s="397"/>
    </row>
    <row r="141" spans="2:8">
      <c r="B141" s="404"/>
      <c r="C141" s="397"/>
      <c r="D141" s="1176"/>
      <c r="E141" s="397"/>
      <c r="F141" s="397"/>
      <c r="G141" s="397"/>
      <c r="H141" s="397"/>
    </row>
    <row r="142" spans="2:8">
      <c r="B142" s="404"/>
      <c r="C142" s="397"/>
      <c r="D142" s="1176"/>
      <c r="E142" s="397"/>
      <c r="F142" s="397"/>
      <c r="G142" s="397"/>
      <c r="H142" s="397"/>
    </row>
    <row r="143" spans="2:8">
      <c r="B143" s="404"/>
      <c r="C143" s="397"/>
      <c r="D143" s="1176"/>
      <c r="E143" s="397"/>
      <c r="F143" s="397"/>
      <c r="G143" s="397"/>
      <c r="H143" s="397"/>
    </row>
    <row r="144" spans="2:8">
      <c r="B144" s="404"/>
      <c r="C144" s="397"/>
      <c r="D144" s="1176"/>
      <c r="E144" s="397"/>
      <c r="F144" s="397"/>
      <c r="G144" s="397"/>
      <c r="H144" s="397"/>
    </row>
    <row r="145" spans="2:8">
      <c r="B145" s="404"/>
      <c r="C145" s="397"/>
      <c r="D145" s="1176"/>
      <c r="E145" s="397"/>
      <c r="F145" s="397"/>
      <c r="G145" s="397"/>
      <c r="H145" s="397"/>
    </row>
    <row r="146" spans="2:8">
      <c r="B146" s="404"/>
      <c r="C146" s="397"/>
      <c r="D146" s="1176"/>
      <c r="E146" s="397"/>
      <c r="F146" s="397"/>
      <c r="G146" s="397"/>
      <c r="H146" s="397"/>
    </row>
    <row r="147" spans="2:8">
      <c r="B147" s="404"/>
      <c r="C147" s="397"/>
      <c r="D147" s="1176"/>
      <c r="E147" s="397"/>
      <c r="F147" s="397"/>
      <c r="G147" s="397"/>
      <c r="H147" s="397"/>
    </row>
    <row r="148" spans="2:8">
      <c r="B148" s="404"/>
      <c r="C148" s="397"/>
      <c r="D148" s="1176"/>
      <c r="E148" s="397"/>
      <c r="F148" s="397"/>
      <c r="G148" s="397"/>
      <c r="H148" s="397"/>
    </row>
    <row r="149" spans="2:8">
      <c r="B149" s="404"/>
      <c r="C149" s="397"/>
      <c r="D149" s="1176"/>
      <c r="E149" s="397"/>
      <c r="F149" s="397"/>
      <c r="G149" s="397"/>
      <c r="H149" s="397"/>
    </row>
    <row r="150" spans="2:8">
      <c r="B150" s="404"/>
      <c r="C150" s="397"/>
      <c r="D150" s="1176"/>
      <c r="E150" s="397"/>
      <c r="F150" s="397"/>
      <c r="G150" s="397"/>
      <c r="H150" s="397"/>
    </row>
    <row r="151" spans="2:8">
      <c r="B151" s="404"/>
      <c r="C151" s="397"/>
      <c r="D151" s="1176"/>
      <c r="E151" s="397"/>
      <c r="F151" s="397"/>
      <c r="G151" s="397"/>
      <c r="H151" s="397"/>
    </row>
    <row r="152" spans="2:8">
      <c r="B152" s="404"/>
      <c r="C152" s="397"/>
      <c r="D152" s="1176"/>
      <c r="E152" s="397"/>
      <c r="F152" s="397"/>
      <c r="G152" s="397"/>
      <c r="H152" s="397"/>
    </row>
    <row r="153" spans="2:8">
      <c r="B153" s="404"/>
      <c r="C153" s="397"/>
      <c r="D153" s="1176"/>
      <c r="E153" s="397"/>
      <c r="F153" s="397"/>
      <c r="G153" s="397"/>
      <c r="H153" s="397"/>
    </row>
    <row r="154" spans="2:8">
      <c r="B154" s="404"/>
      <c r="C154" s="397"/>
      <c r="D154" s="1176"/>
      <c r="E154" s="397"/>
      <c r="F154" s="397"/>
      <c r="G154" s="397"/>
      <c r="H154" s="397"/>
    </row>
    <row r="155" spans="2:8">
      <c r="B155" s="404"/>
      <c r="C155" s="397"/>
      <c r="D155" s="1176"/>
      <c r="E155" s="397"/>
      <c r="F155" s="397"/>
      <c r="G155" s="397"/>
      <c r="H155" s="397"/>
    </row>
    <row r="156" spans="2:8">
      <c r="B156" s="404"/>
      <c r="C156" s="397"/>
      <c r="D156" s="1176"/>
      <c r="E156" s="397"/>
      <c r="F156" s="397"/>
      <c r="G156" s="397"/>
      <c r="H156" s="397"/>
    </row>
    <row r="157" spans="2:8">
      <c r="B157" s="404"/>
      <c r="C157" s="397"/>
      <c r="D157" s="1176"/>
      <c r="E157" s="397"/>
      <c r="F157" s="397"/>
      <c r="G157" s="397"/>
      <c r="H157" s="397"/>
    </row>
    <row r="158" spans="2:8">
      <c r="B158" s="404"/>
      <c r="C158" s="397"/>
      <c r="D158" s="1176"/>
      <c r="E158" s="397"/>
      <c r="F158" s="397"/>
      <c r="G158" s="397"/>
      <c r="H158" s="397"/>
    </row>
    <row r="159" spans="2:8">
      <c r="B159" s="404"/>
      <c r="C159" s="397"/>
      <c r="D159" s="1176"/>
      <c r="E159" s="397"/>
      <c r="F159" s="397"/>
      <c r="G159" s="397"/>
      <c r="H159" s="397"/>
    </row>
    <row r="160" spans="2:8">
      <c r="B160" s="404"/>
      <c r="C160" s="397"/>
      <c r="D160" s="1176"/>
      <c r="E160" s="397"/>
      <c r="F160" s="397"/>
      <c r="G160" s="397"/>
      <c r="H160" s="397"/>
    </row>
    <row r="161" spans="2:8">
      <c r="B161" s="404"/>
      <c r="C161" s="397"/>
      <c r="D161" s="1176"/>
      <c r="E161" s="397"/>
      <c r="F161" s="397"/>
      <c r="G161" s="397"/>
      <c r="H161" s="397"/>
    </row>
    <row r="162" spans="2:8">
      <c r="B162" s="404"/>
      <c r="C162" s="397"/>
      <c r="D162" s="1176"/>
      <c r="E162" s="397"/>
      <c r="F162" s="397"/>
      <c r="G162" s="397"/>
      <c r="H162" s="397"/>
    </row>
    <row r="163" spans="2:8">
      <c r="B163" s="404"/>
      <c r="C163" s="397"/>
      <c r="D163" s="1176"/>
      <c r="E163" s="397"/>
      <c r="F163" s="397"/>
      <c r="G163" s="397"/>
      <c r="H163" s="397"/>
    </row>
    <row r="164" spans="2:8">
      <c r="B164" s="404"/>
      <c r="C164" s="397"/>
      <c r="D164" s="1176"/>
      <c r="E164" s="397"/>
      <c r="F164" s="397"/>
      <c r="G164" s="397"/>
      <c r="H164" s="397"/>
    </row>
    <row r="165" spans="2:8">
      <c r="B165" s="404"/>
      <c r="C165" s="397"/>
      <c r="D165" s="1176"/>
      <c r="E165" s="397"/>
      <c r="F165" s="397"/>
      <c r="G165" s="397"/>
      <c r="H165" s="397"/>
    </row>
    <row r="166" spans="2:8">
      <c r="B166" s="404"/>
      <c r="C166" s="397"/>
      <c r="D166" s="1176"/>
      <c r="E166" s="397"/>
      <c r="F166" s="397"/>
      <c r="G166" s="397"/>
      <c r="H166" s="397"/>
    </row>
    <row r="167" spans="2:8">
      <c r="B167" s="404"/>
      <c r="C167" s="397"/>
      <c r="D167" s="1176"/>
      <c r="E167" s="397"/>
      <c r="F167" s="397"/>
      <c r="G167" s="397"/>
      <c r="H167" s="397"/>
    </row>
    <row r="168" spans="2:8">
      <c r="B168" s="404"/>
      <c r="C168" s="397"/>
      <c r="D168" s="1176"/>
      <c r="E168" s="397"/>
      <c r="F168" s="397"/>
      <c r="G168" s="397"/>
      <c r="H168" s="397"/>
    </row>
    <row r="169" spans="2:8">
      <c r="B169" s="404"/>
      <c r="C169" s="397"/>
      <c r="D169" s="1176"/>
      <c r="E169" s="397"/>
      <c r="F169" s="397"/>
      <c r="G169" s="397"/>
      <c r="H169" s="397"/>
    </row>
    <row r="170" spans="2:8">
      <c r="B170" s="404"/>
      <c r="C170" s="397"/>
      <c r="D170" s="1176"/>
      <c r="E170" s="397"/>
      <c r="F170" s="397"/>
      <c r="G170" s="397"/>
      <c r="H170" s="397"/>
    </row>
    <row r="171" spans="2:8">
      <c r="B171" s="404"/>
      <c r="C171" s="397"/>
      <c r="D171" s="1176"/>
      <c r="E171" s="397"/>
      <c r="F171" s="397"/>
      <c r="G171" s="397"/>
      <c r="H171" s="397"/>
    </row>
    <row r="172" spans="2:8">
      <c r="B172" s="404"/>
      <c r="C172" s="397"/>
      <c r="D172" s="1176"/>
      <c r="E172" s="397"/>
      <c r="F172" s="397"/>
      <c r="G172" s="397"/>
      <c r="H172" s="397"/>
    </row>
    <row r="173" spans="2:8">
      <c r="B173" s="404"/>
      <c r="C173" s="397"/>
      <c r="D173" s="1176"/>
      <c r="E173" s="397"/>
      <c r="F173" s="397"/>
      <c r="G173" s="397"/>
      <c r="H173" s="397"/>
    </row>
    <row r="174" spans="2:8">
      <c r="B174" s="404"/>
      <c r="C174" s="397"/>
      <c r="D174" s="1176"/>
      <c r="E174" s="397"/>
      <c r="F174" s="397"/>
      <c r="G174" s="397"/>
      <c r="H174" s="397"/>
    </row>
    <row r="175" spans="2:8">
      <c r="B175" s="404"/>
      <c r="C175" s="397"/>
      <c r="D175" s="1176"/>
      <c r="E175" s="397"/>
      <c r="F175" s="397"/>
      <c r="G175" s="397"/>
      <c r="H175" s="397"/>
    </row>
    <row r="176" spans="2:8">
      <c r="B176" s="404"/>
      <c r="C176" s="397"/>
      <c r="D176" s="1176"/>
      <c r="E176" s="397"/>
      <c r="F176" s="397"/>
      <c r="G176" s="397"/>
      <c r="H176" s="397"/>
    </row>
    <row r="177" spans="2:9">
      <c r="B177" s="404"/>
      <c r="C177" s="397"/>
      <c r="D177" s="1176"/>
      <c r="E177" s="397"/>
      <c r="F177" s="397"/>
      <c r="G177" s="397"/>
      <c r="H177" s="397"/>
    </row>
    <row r="178" spans="2:9">
      <c r="B178" s="404"/>
      <c r="C178" s="397"/>
      <c r="D178" s="1176"/>
      <c r="E178" s="397"/>
      <c r="F178" s="397"/>
      <c r="G178" s="397"/>
      <c r="H178" s="397"/>
      <c r="I178" s="1029"/>
    </row>
    <row r="179" spans="2:9">
      <c r="B179" s="404"/>
      <c r="C179" s="397"/>
      <c r="D179" s="1176"/>
      <c r="E179" s="397"/>
      <c r="F179" s="397"/>
      <c r="G179" s="397"/>
      <c r="H179" s="397"/>
    </row>
    <row r="180" spans="2:9">
      <c r="B180" s="404"/>
      <c r="C180" s="397"/>
      <c r="D180" s="1176"/>
      <c r="E180" s="397"/>
      <c r="F180" s="397"/>
      <c r="G180" s="397"/>
      <c r="H180" s="397"/>
    </row>
    <row r="181" spans="2:9">
      <c r="B181" s="404"/>
      <c r="C181" s="397"/>
      <c r="D181" s="1176"/>
      <c r="E181" s="397"/>
      <c r="F181" s="397"/>
      <c r="G181" s="397"/>
      <c r="H181" s="397"/>
    </row>
    <row r="182" spans="2:9">
      <c r="B182" s="404"/>
      <c r="C182" s="397"/>
      <c r="D182" s="1176"/>
      <c r="E182" s="397"/>
      <c r="F182" s="397"/>
      <c r="G182" s="397"/>
      <c r="H182" s="397"/>
    </row>
    <row r="183" spans="2:9">
      <c r="B183" s="404"/>
      <c r="C183" s="397"/>
      <c r="D183" s="1176"/>
      <c r="E183" s="397"/>
      <c r="F183" s="397"/>
      <c r="G183" s="397"/>
      <c r="H183" s="397"/>
    </row>
    <row r="184" spans="2:9">
      <c r="B184" s="404"/>
      <c r="C184" s="397"/>
      <c r="D184" s="1176"/>
      <c r="E184" s="397"/>
      <c r="F184" s="397"/>
      <c r="G184" s="397"/>
      <c r="H184" s="397"/>
    </row>
    <row r="185" spans="2:9">
      <c r="B185" s="404"/>
      <c r="C185" s="397"/>
      <c r="D185" s="1176"/>
      <c r="E185" s="397"/>
      <c r="F185" s="397"/>
      <c r="G185" s="397"/>
      <c r="H185" s="397"/>
    </row>
    <row r="186" spans="2:9">
      <c r="B186" s="404"/>
      <c r="C186" s="397"/>
      <c r="D186" s="1176"/>
      <c r="E186" s="397"/>
      <c r="F186" s="397"/>
      <c r="G186" s="397"/>
      <c r="H186" s="397"/>
    </row>
    <row r="187" spans="2:9">
      <c r="B187" s="404"/>
      <c r="C187" s="397"/>
      <c r="D187" s="1176"/>
      <c r="E187" s="397"/>
      <c r="F187" s="397"/>
      <c r="G187" s="397"/>
      <c r="H187" s="397"/>
    </row>
    <row r="188" spans="2:9">
      <c r="B188" s="404"/>
      <c r="C188" s="397"/>
      <c r="D188" s="1176"/>
      <c r="E188" s="397"/>
      <c r="F188" s="397"/>
      <c r="G188" s="397"/>
      <c r="H188" s="397"/>
    </row>
    <row r="189" spans="2:9">
      <c r="B189" s="404"/>
      <c r="C189" s="397"/>
      <c r="D189" s="1176"/>
      <c r="E189" s="397"/>
      <c r="F189" s="397"/>
      <c r="G189" s="397"/>
      <c r="H189" s="397"/>
    </row>
    <row r="190" spans="2:9">
      <c r="B190" s="404"/>
      <c r="C190" s="397"/>
      <c r="D190" s="1176"/>
      <c r="E190" s="397"/>
      <c r="F190" s="397"/>
      <c r="G190" s="397"/>
      <c r="H190" s="397"/>
    </row>
    <row r="191" spans="2:9">
      <c r="B191" s="404"/>
      <c r="C191" s="397"/>
      <c r="D191" s="1176"/>
      <c r="E191" s="397"/>
      <c r="F191" s="397"/>
      <c r="G191" s="397"/>
      <c r="H191" s="397"/>
    </row>
    <row r="192" spans="2:9">
      <c r="B192" s="404"/>
      <c r="C192" s="397"/>
      <c r="D192" s="1176"/>
      <c r="E192" s="397"/>
      <c r="F192" s="397"/>
      <c r="G192" s="397"/>
      <c r="H192" s="397"/>
    </row>
    <row r="193" spans="2:8">
      <c r="B193" s="404"/>
      <c r="C193" s="397"/>
      <c r="D193" s="1176"/>
      <c r="E193" s="397"/>
      <c r="F193" s="397"/>
      <c r="G193" s="397"/>
      <c r="H193" s="397"/>
    </row>
    <row r="194" spans="2:8">
      <c r="B194" s="404"/>
      <c r="C194" s="397"/>
      <c r="D194" s="1176"/>
      <c r="E194" s="397"/>
      <c r="F194" s="397"/>
      <c r="G194" s="397"/>
      <c r="H194" s="397"/>
    </row>
    <row r="195" spans="2:8">
      <c r="B195" s="404"/>
      <c r="C195" s="397"/>
      <c r="D195" s="1176"/>
      <c r="E195" s="397"/>
      <c r="F195" s="397"/>
      <c r="G195" s="397"/>
      <c r="H195" s="397"/>
    </row>
    <row r="196" spans="2:8">
      <c r="B196" s="404"/>
      <c r="C196" s="397"/>
      <c r="D196" s="1176"/>
      <c r="E196" s="397"/>
      <c r="F196" s="397"/>
      <c r="G196" s="397"/>
      <c r="H196" s="397"/>
    </row>
    <row r="197" spans="2:8">
      <c r="B197" s="404"/>
      <c r="C197" s="397"/>
      <c r="D197" s="1176"/>
      <c r="E197" s="397"/>
      <c r="F197" s="397"/>
      <c r="G197" s="397"/>
      <c r="H197" s="397"/>
    </row>
    <row r="198" spans="2:8">
      <c r="B198" s="404"/>
      <c r="C198" s="397"/>
      <c r="D198" s="1176"/>
      <c r="E198" s="397"/>
      <c r="F198" s="397"/>
      <c r="G198" s="397"/>
      <c r="H198" s="397"/>
    </row>
    <row r="199" spans="2:8">
      <c r="B199" s="404"/>
      <c r="C199" s="397"/>
      <c r="D199" s="1176"/>
      <c r="E199" s="397"/>
      <c r="F199" s="397"/>
      <c r="G199" s="397"/>
      <c r="H199" s="397"/>
    </row>
    <row r="200" spans="2:8">
      <c r="B200" s="404"/>
      <c r="C200" s="397"/>
      <c r="D200" s="1176"/>
      <c r="E200" s="397"/>
      <c r="F200" s="397"/>
      <c r="G200" s="397"/>
      <c r="H200" s="397"/>
    </row>
    <row r="201" spans="2:8">
      <c r="B201" s="404"/>
      <c r="C201" s="397"/>
      <c r="D201" s="1176"/>
      <c r="E201" s="397"/>
      <c r="F201" s="397"/>
      <c r="G201" s="397"/>
      <c r="H201" s="397"/>
    </row>
    <row r="202" spans="2:8">
      <c r="B202" s="404"/>
      <c r="C202" s="397"/>
      <c r="D202" s="1176"/>
      <c r="E202" s="397"/>
      <c r="F202" s="397"/>
      <c r="G202" s="397"/>
      <c r="H202" s="397"/>
    </row>
    <row r="203" spans="2:8">
      <c r="B203" s="404"/>
      <c r="C203" s="397"/>
      <c r="D203" s="1176"/>
      <c r="E203" s="397"/>
      <c r="F203" s="397"/>
      <c r="G203" s="397"/>
      <c r="H203" s="397"/>
    </row>
    <row r="204" spans="2:8">
      <c r="B204" s="404"/>
      <c r="C204" s="397"/>
      <c r="D204" s="1176"/>
      <c r="E204" s="397"/>
      <c r="F204" s="397"/>
      <c r="G204" s="397"/>
      <c r="H204" s="397"/>
    </row>
    <row r="205" spans="2:8">
      <c r="B205" s="404"/>
      <c r="C205" s="397"/>
      <c r="D205" s="1176"/>
      <c r="E205" s="397"/>
      <c r="F205" s="397"/>
      <c r="G205" s="397"/>
      <c r="H205" s="397"/>
    </row>
    <row r="206" spans="2:8">
      <c r="B206" s="404"/>
      <c r="C206" s="397"/>
      <c r="D206" s="1176"/>
      <c r="E206" s="397"/>
      <c r="F206" s="397"/>
      <c r="G206" s="397"/>
      <c r="H206" s="397"/>
    </row>
    <row r="207" spans="2:8">
      <c r="B207" s="404"/>
      <c r="C207" s="397"/>
      <c r="D207" s="1176"/>
      <c r="E207" s="397"/>
      <c r="F207" s="397"/>
      <c r="G207" s="397"/>
      <c r="H207" s="397"/>
    </row>
    <row r="208" spans="2:8">
      <c r="B208" s="404"/>
      <c r="C208" s="397"/>
      <c r="D208" s="1176"/>
      <c r="E208" s="397"/>
      <c r="F208" s="397"/>
      <c r="G208" s="397"/>
      <c r="H208" s="397"/>
    </row>
    <row r="209" spans="2:8">
      <c r="B209" s="404"/>
      <c r="C209" s="397"/>
      <c r="D209" s="1176"/>
      <c r="E209" s="397"/>
      <c r="F209" s="397"/>
      <c r="G209" s="397"/>
      <c r="H209" s="397"/>
    </row>
    <row r="210" spans="2:8">
      <c r="B210" s="404"/>
      <c r="C210" s="397"/>
      <c r="D210" s="1176"/>
      <c r="E210" s="397"/>
      <c r="F210" s="397"/>
      <c r="G210" s="397"/>
      <c r="H210" s="397"/>
    </row>
    <row r="211" spans="2:8">
      <c r="B211" s="404"/>
      <c r="C211" s="397"/>
      <c r="D211" s="1176"/>
      <c r="E211" s="397"/>
      <c r="F211" s="397"/>
      <c r="G211" s="397"/>
      <c r="H211" s="397"/>
    </row>
    <row r="212" spans="2:8">
      <c r="B212" s="404"/>
      <c r="C212" s="397"/>
      <c r="D212" s="1176"/>
      <c r="E212" s="397"/>
      <c r="F212" s="397"/>
      <c r="G212" s="397"/>
      <c r="H212" s="397"/>
    </row>
    <row r="213" spans="2:8">
      <c r="B213" s="404"/>
      <c r="C213" s="397"/>
      <c r="D213" s="1176"/>
      <c r="E213" s="397"/>
      <c r="F213" s="397"/>
      <c r="G213" s="397"/>
      <c r="H213" s="397"/>
    </row>
    <row r="214" spans="2:8">
      <c r="B214" s="404"/>
      <c r="C214" s="397"/>
      <c r="D214" s="1176"/>
      <c r="E214" s="397"/>
      <c r="F214" s="397"/>
      <c r="G214" s="397"/>
      <c r="H214" s="397"/>
    </row>
    <row r="215" spans="2:8">
      <c r="B215" s="404"/>
      <c r="C215" s="397"/>
      <c r="D215" s="1176"/>
      <c r="E215" s="397"/>
      <c r="F215" s="397"/>
      <c r="G215" s="397"/>
      <c r="H215" s="397"/>
    </row>
    <row r="216" spans="2:8">
      <c r="B216" s="404"/>
      <c r="C216" s="397"/>
      <c r="D216" s="1176"/>
      <c r="E216" s="397"/>
      <c r="F216" s="397"/>
      <c r="G216" s="397"/>
      <c r="H216" s="397"/>
    </row>
    <row r="217" spans="2:8">
      <c r="B217" s="404"/>
      <c r="C217" s="397"/>
      <c r="D217" s="1176"/>
      <c r="E217" s="397"/>
      <c r="F217" s="397"/>
      <c r="G217" s="397"/>
      <c r="H217" s="397"/>
    </row>
    <row r="218" spans="2:8">
      <c r="B218" s="404"/>
      <c r="C218" s="397"/>
      <c r="D218" s="1176"/>
      <c r="E218" s="397"/>
      <c r="F218" s="397"/>
      <c r="G218" s="397"/>
      <c r="H218" s="397"/>
    </row>
    <row r="219" spans="2:8">
      <c r="B219" s="404"/>
      <c r="C219" s="397"/>
      <c r="D219" s="1176"/>
      <c r="E219" s="397"/>
      <c r="F219" s="397"/>
      <c r="G219" s="397"/>
      <c r="H219" s="397"/>
    </row>
    <row r="220" spans="2:8">
      <c r="B220" s="404"/>
      <c r="C220" s="397"/>
      <c r="D220" s="1176"/>
      <c r="E220" s="397"/>
      <c r="F220" s="397"/>
      <c r="G220" s="397"/>
      <c r="H220" s="397"/>
    </row>
    <row r="221" spans="2:8">
      <c r="B221" s="404"/>
      <c r="C221" s="397"/>
      <c r="D221" s="1176"/>
      <c r="E221" s="397"/>
      <c r="F221" s="397"/>
      <c r="G221" s="397"/>
      <c r="H221" s="397"/>
    </row>
    <row r="222" spans="2:8">
      <c r="B222" s="404"/>
      <c r="C222" s="397"/>
      <c r="D222" s="1176"/>
      <c r="E222" s="397"/>
      <c r="F222" s="397"/>
      <c r="G222" s="397"/>
      <c r="H222" s="397"/>
    </row>
    <row r="223" spans="2:8">
      <c r="B223" s="404"/>
      <c r="C223" s="397"/>
      <c r="D223" s="1176"/>
      <c r="E223" s="397"/>
      <c r="F223" s="397"/>
      <c r="G223" s="397"/>
      <c r="H223" s="397"/>
    </row>
    <row r="224" spans="2:8">
      <c r="B224" s="404"/>
      <c r="C224" s="397"/>
      <c r="D224" s="1176"/>
      <c r="E224" s="397"/>
      <c r="F224" s="397"/>
      <c r="G224" s="397"/>
      <c r="H224" s="397"/>
    </row>
    <row r="225" spans="2:8">
      <c r="B225" s="404"/>
      <c r="C225" s="397"/>
      <c r="D225" s="1176"/>
      <c r="E225" s="397"/>
      <c r="F225" s="397"/>
      <c r="G225" s="397"/>
      <c r="H225" s="397"/>
    </row>
    <row r="226" spans="2:8">
      <c r="B226" s="404"/>
      <c r="C226" s="397"/>
      <c r="D226" s="1176"/>
      <c r="E226" s="397"/>
      <c r="F226" s="397"/>
      <c r="G226" s="397"/>
      <c r="H226" s="397"/>
    </row>
    <row r="227" spans="2:8">
      <c r="B227" s="404"/>
      <c r="C227" s="397"/>
      <c r="D227" s="1176"/>
      <c r="E227" s="397"/>
      <c r="F227" s="397"/>
      <c r="G227" s="397"/>
      <c r="H227" s="397"/>
    </row>
    <row r="228" spans="2:8">
      <c r="B228" s="404"/>
      <c r="C228" s="397"/>
      <c r="D228" s="1176"/>
      <c r="E228" s="397"/>
      <c r="F228" s="397"/>
      <c r="G228" s="397"/>
      <c r="H228" s="397"/>
    </row>
    <row r="229" spans="2:8">
      <c r="B229" s="404"/>
      <c r="C229" s="397"/>
      <c r="D229" s="1176"/>
      <c r="E229" s="397"/>
      <c r="F229" s="397"/>
      <c r="G229" s="397"/>
      <c r="H229" s="397"/>
    </row>
    <row r="230" spans="2:8">
      <c r="B230" s="404"/>
      <c r="C230" s="397"/>
      <c r="D230" s="1176"/>
      <c r="E230" s="397"/>
      <c r="F230" s="397"/>
      <c r="G230" s="397"/>
      <c r="H230" s="397"/>
    </row>
    <row r="231" spans="2:8">
      <c r="B231" s="404"/>
      <c r="C231" s="397"/>
      <c r="D231" s="1176"/>
      <c r="E231" s="397"/>
      <c r="F231" s="397"/>
      <c r="G231" s="397"/>
      <c r="H231" s="397"/>
    </row>
    <row r="232" spans="2:8">
      <c r="B232" s="404"/>
      <c r="C232" s="397"/>
      <c r="D232" s="1176"/>
      <c r="E232" s="397"/>
      <c r="F232" s="397"/>
      <c r="G232" s="397"/>
      <c r="H232" s="397"/>
    </row>
    <row r="233" spans="2:8">
      <c r="B233" s="404"/>
      <c r="C233" s="397"/>
      <c r="D233" s="1176"/>
      <c r="E233" s="397"/>
      <c r="F233" s="397"/>
      <c r="G233" s="397"/>
      <c r="H233" s="397"/>
    </row>
    <row r="234" spans="2:8">
      <c r="B234" s="404"/>
      <c r="C234" s="397"/>
      <c r="D234" s="1176"/>
      <c r="E234" s="397"/>
      <c r="F234" s="397"/>
      <c r="G234" s="397"/>
      <c r="H234" s="397"/>
    </row>
    <row r="235" spans="2:8">
      <c r="B235" s="404"/>
      <c r="C235" s="397"/>
      <c r="D235" s="1176"/>
      <c r="E235" s="397"/>
      <c r="F235" s="397"/>
      <c r="G235" s="397"/>
      <c r="H235" s="397"/>
    </row>
    <row r="236" spans="2:8">
      <c r="B236" s="404"/>
      <c r="C236" s="397"/>
      <c r="D236" s="1176"/>
      <c r="E236" s="397"/>
      <c r="F236" s="397"/>
      <c r="G236" s="397"/>
      <c r="H236" s="397"/>
    </row>
    <row r="237" spans="2:8">
      <c r="B237" s="404"/>
      <c r="C237" s="397"/>
      <c r="D237" s="1176"/>
      <c r="E237" s="397"/>
      <c r="F237" s="397"/>
      <c r="G237" s="397"/>
      <c r="H237" s="397"/>
    </row>
    <row r="238" spans="2:8">
      <c r="B238" s="404"/>
      <c r="C238" s="397"/>
      <c r="D238" s="1176"/>
      <c r="E238" s="397"/>
      <c r="F238" s="397"/>
      <c r="G238" s="397"/>
      <c r="H238" s="397"/>
    </row>
    <row r="239" spans="2:8">
      <c r="B239" s="404"/>
      <c r="C239" s="397"/>
      <c r="D239" s="1176"/>
      <c r="E239" s="397"/>
      <c r="F239" s="397"/>
      <c r="G239" s="397"/>
      <c r="H239" s="397"/>
    </row>
    <row r="240" spans="2:8">
      <c r="B240" s="404"/>
      <c r="C240" s="397"/>
      <c r="D240" s="1176"/>
      <c r="E240" s="397"/>
      <c r="F240" s="397"/>
      <c r="G240" s="397"/>
      <c r="H240" s="397"/>
    </row>
    <row r="241" spans="2:8">
      <c r="B241" s="404"/>
      <c r="C241" s="397"/>
      <c r="D241" s="1176"/>
      <c r="E241" s="397"/>
      <c r="F241" s="397"/>
      <c r="G241" s="397"/>
      <c r="H241" s="397"/>
    </row>
    <row r="242" spans="2:8">
      <c r="B242" s="404"/>
      <c r="C242" s="397"/>
      <c r="D242" s="1176"/>
      <c r="E242" s="397"/>
      <c r="F242" s="397"/>
      <c r="G242" s="397"/>
      <c r="H242" s="397"/>
    </row>
    <row r="243" spans="2:8">
      <c r="B243" s="404"/>
      <c r="C243" s="397"/>
      <c r="D243" s="1176"/>
      <c r="E243" s="397"/>
      <c r="F243" s="397"/>
      <c r="G243" s="397"/>
      <c r="H243" s="397"/>
    </row>
    <row r="244" spans="2:8">
      <c r="B244" s="404"/>
      <c r="C244" s="397"/>
      <c r="D244" s="1176"/>
      <c r="E244" s="397"/>
      <c r="F244" s="397"/>
      <c r="G244" s="397"/>
      <c r="H244" s="397"/>
    </row>
    <row r="245" spans="2:8">
      <c r="B245" s="404"/>
      <c r="C245" s="397"/>
      <c r="D245" s="1176"/>
      <c r="E245" s="397"/>
      <c r="F245" s="397"/>
      <c r="G245" s="397"/>
      <c r="H245" s="397"/>
    </row>
    <row r="246" spans="2:8">
      <c r="B246" s="404"/>
      <c r="C246" s="397"/>
      <c r="D246" s="1176"/>
      <c r="E246" s="397"/>
      <c r="F246" s="397"/>
      <c r="G246" s="397"/>
      <c r="H246" s="397"/>
    </row>
    <row r="247" spans="2:8">
      <c r="B247" s="404"/>
      <c r="C247" s="397"/>
      <c r="D247" s="1176"/>
      <c r="E247" s="397"/>
      <c r="F247" s="397"/>
      <c r="G247" s="397"/>
      <c r="H247" s="397"/>
    </row>
    <row r="248" spans="2:8">
      <c r="B248" s="404"/>
      <c r="C248" s="397"/>
      <c r="D248" s="1176"/>
      <c r="E248" s="397"/>
      <c r="F248" s="397"/>
      <c r="G248" s="397"/>
      <c r="H248" s="397"/>
    </row>
    <row r="249" spans="2:8">
      <c r="B249" s="404"/>
      <c r="C249" s="397"/>
      <c r="D249" s="1176"/>
      <c r="E249" s="397"/>
      <c r="F249" s="397"/>
      <c r="G249" s="397"/>
      <c r="H249" s="397"/>
    </row>
    <row r="250" spans="2:8">
      <c r="B250" s="404"/>
      <c r="C250" s="397"/>
      <c r="D250" s="1176"/>
      <c r="E250" s="397"/>
      <c r="F250" s="397"/>
      <c r="G250" s="397"/>
      <c r="H250" s="397"/>
    </row>
    <row r="251" spans="2:8">
      <c r="B251" s="404"/>
      <c r="C251" s="397"/>
      <c r="D251" s="1176"/>
      <c r="E251" s="397"/>
      <c r="F251" s="397"/>
      <c r="G251" s="397"/>
      <c r="H251" s="397"/>
    </row>
    <row r="252" spans="2:8">
      <c r="B252" s="404"/>
      <c r="C252" s="397"/>
      <c r="D252" s="1176"/>
      <c r="E252" s="397"/>
      <c r="F252" s="397"/>
      <c r="G252" s="397"/>
      <c r="H252" s="397"/>
    </row>
    <row r="253" spans="2:8">
      <c r="B253" s="404"/>
      <c r="C253" s="397"/>
      <c r="D253" s="1176"/>
      <c r="E253" s="397"/>
      <c r="F253" s="397"/>
      <c r="G253" s="397"/>
      <c r="H253" s="397"/>
    </row>
    <row r="254" spans="2:8">
      <c r="B254" s="404"/>
      <c r="C254" s="397"/>
      <c r="D254" s="1176"/>
      <c r="E254" s="397"/>
      <c r="F254" s="397"/>
      <c r="G254" s="397"/>
      <c r="H254" s="397"/>
    </row>
    <row r="255" spans="2:8">
      <c r="B255" s="404"/>
      <c r="C255" s="397"/>
      <c r="D255" s="1176"/>
      <c r="E255" s="397"/>
      <c r="F255" s="397"/>
      <c r="G255" s="397"/>
      <c r="H255" s="397"/>
    </row>
    <row r="256" spans="2:8">
      <c r="B256" s="404"/>
      <c r="C256" s="397"/>
      <c r="D256" s="1176"/>
      <c r="E256" s="397"/>
      <c r="F256" s="397"/>
      <c r="G256" s="397"/>
      <c r="H256" s="397"/>
    </row>
    <row r="257" spans="2:8">
      <c r="B257" s="404"/>
      <c r="C257" s="397"/>
      <c r="D257" s="1176"/>
      <c r="E257" s="397"/>
      <c r="F257" s="397"/>
      <c r="G257" s="397"/>
      <c r="H257" s="397"/>
    </row>
    <row r="258" spans="2:8">
      <c r="B258" s="404"/>
      <c r="C258" s="397"/>
      <c r="D258" s="1176"/>
      <c r="E258" s="397"/>
      <c r="F258" s="397"/>
      <c r="G258" s="397"/>
      <c r="H258" s="397"/>
    </row>
    <row r="259" spans="2:8">
      <c r="B259" s="404"/>
      <c r="C259" s="397"/>
      <c r="D259" s="1176"/>
      <c r="E259" s="397"/>
      <c r="F259" s="397"/>
      <c r="G259" s="397"/>
      <c r="H259" s="397"/>
    </row>
    <row r="260" spans="2:8">
      <c r="B260" s="404"/>
      <c r="C260" s="397"/>
      <c r="D260" s="1176"/>
      <c r="E260" s="397"/>
      <c r="F260" s="397"/>
      <c r="G260" s="397"/>
      <c r="H260" s="397"/>
    </row>
    <row r="261" spans="2:8">
      <c r="B261" s="404"/>
      <c r="C261" s="397"/>
      <c r="D261" s="1176"/>
      <c r="E261" s="397"/>
      <c r="F261" s="397"/>
      <c r="G261" s="397"/>
      <c r="H261" s="397"/>
    </row>
    <row r="262" spans="2:8">
      <c r="B262" s="404"/>
      <c r="C262" s="397"/>
      <c r="D262" s="1176"/>
      <c r="E262" s="397"/>
      <c r="F262" s="397"/>
      <c r="G262" s="397"/>
      <c r="H262" s="397"/>
    </row>
    <row r="263" spans="2:8">
      <c r="B263" s="404"/>
      <c r="C263" s="397"/>
      <c r="D263" s="1176"/>
      <c r="E263" s="397"/>
      <c r="F263" s="397"/>
      <c r="G263" s="397"/>
      <c r="H263" s="397"/>
    </row>
    <row r="264" spans="2:8">
      <c r="B264" s="404"/>
      <c r="C264" s="397"/>
      <c r="D264" s="1176"/>
      <c r="E264" s="397"/>
      <c r="F264" s="397"/>
      <c r="G264" s="397"/>
      <c r="H264" s="397"/>
    </row>
    <row r="265" spans="2:8">
      <c r="B265" s="404"/>
      <c r="C265" s="397"/>
      <c r="D265" s="1176"/>
      <c r="E265" s="397"/>
      <c r="F265" s="397"/>
      <c r="G265" s="397"/>
      <c r="H265" s="397"/>
    </row>
    <row r="266" spans="2:8">
      <c r="B266" s="404"/>
      <c r="C266" s="397"/>
      <c r="D266" s="1176"/>
      <c r="E266" s="397"/>
      <c r="F266" s="397"/>
      <c r="G266" s="397"/>
      <c r="H266" s="397"/>
    </row>
    <row r="267" spans="2:8">
      <c r="B267" s="404"/>
      <c r="C267" s="397"/>
      <c r="D267" s="1176"/>
      <c r="E267" s="397"/>
      <c r="F267" s="397"/>
      <c r="G267" s="397"/>
      <c r="H267" s="397"/>
    </row>
    <row r="268" spans="2:8">
      <c r="B268" s="404"/>
      <c r="C268" s="397"/>
      <c r="D268" s="1176"/>
      <c r="E268" s="397"/>
      <c r="F268" s="397"/>
      <c r="G268" s="397"/>
      <c r="H268" s="397"/>
    </row>
    <row r="269" spans="2:8">
      <c r="B269" s="404"/>
      <c r="C269" s="397"/>
      <c r="D269" s="1176"/>
      <c r="E269" s="397"/>
      <c r="F269" s="397"/>
      <c r="G269" s="397"/>
      <c r="H269" s="397"/>
    </row>
    <row r="270" spans="2:8">
      <c r="B270" s="404"/>
      <c r="C270" s="397"/>
      <c r="D270" s="1176"/>
      <c r="E270" s="397"/>
      <c r="F270" s="397"/>
      <c r="G270" s="397"/>
      <c r="H270" s="397"/>
    </row>
    <row r="271" spans="2:8">
      <c r="B271" s="404"/>
      <c r="C271" s="397"/>
      <c r="D271" s="1176"/>
      <c r="E271" s="397"/>
      <c r="F271" s="397"/>
      <c r="G271" s="397"/>
      <c r="H271" s="397"/>
    </row>
    <row r="272" spans="2:8">
      <c r="B272" s="404"/>
      <c r="C272" s="397"/>
      <c r="D272" s="1176"/>
      <c r="E272" s="397"/>
      <c r="F272" s="397"/>
      <c r="G272" s="397"/>
      <c r="H272" s="397"/>
    </row>
    <row r="273" spans="2:8">
      <c r="B273" s="404"/>
      <c r="C273" s="397"/>
      <c r="D273" s="1176"/>
      <c r="E273" s="397"/>
      <c r="F273" s="397"/>
      <c r="G273" s="397"/>
      <c r="H273" s="397"/>
    </row>
    <row r="274" spans="2:8">
      <c r="B274" s="404"/>
      <c r="C274" s="397"/>
      <c r="D274" s="1176"/>
      <c r="E274" s="397"/>
      <c r="F274" s="397"/>
      <c r="G274" s="397"/>
      <c r="H274" s="397"/>
    </row>
    <row r="275" spans="2:8">
      <c r="B275" s="404"/>
      <c r="C275" s="397"/>
      <c r="D275" s="1176"/>
      <c r="E275" s="397"/>
      <c r="F275" s="397"/>
      <c r="G275" s="397"/>
      <c r="H275" s="397"/>
    </row>
    <row r="276" spans="2:8">
      <c r="B276" s="404"/>
      <c r="C276" s="397"/>
      <c r="D276" s="1176"/>
      <c r="E276" s="397"/>
      <c r="F276" s="397"/>
      <c r="G276" s="397"/>
      <c r="H276" s="397"/>
    </row>
    <row r="277" spans="2:8">
      <c r="B277" s="404"/>
      <c r="C277" s="397"/>
      <c r="D277" s="1176"/>
      <c r="E277" s="397"/>
      <c r="F277" s="397"/>
      <c r="G277" s="397"/>
      <c r="H277" s="397"/>
    </row>
    <row r="278" spans="2:8">
      <c r="B278" s="404"/>
      <c r="C278" s="397"/>
      <c r="D278" s="1176"/>
      <c r="E278" s="397"/>
      <c r="F278" s="397"/>
      <c r="G278" s="397"/>
      <c r="H278" s="397"/>
    </row>
    <row r="279" spans="2:8">
      <c r="B279" s="404"/>
      <c r="C279" s="397"/>
      <c r="D279" s="1176"/>
      <c r="E279" s="397"/>
      <c r="F279" s="397"/>
      <c r="G279" s="397"/>
      <c r="H279" s="397"/>
    </row>
    <row r="280" spans="2:8">
      <c r="B280" s="404"/>
      <c r="C280" s="397"/>
      <c r="D280" s="1176"/>
      <c r="E280" s="397"/>
      <c r="F280" s="397"/>
      <c r="G280" s="397"/>
      <c r="H280" s="397"/>
    </row>
    <row r="281" spans="2:8">
      <c r="B281" s="404"/>
      <c r="C281" s="397"/>
      <c r="D281" s="1176"/>
      <c r="E281" s="397"/>
      <c r="F281" s="397"/>
      <c r="G281" s="397"/>
      <c r="H281" s="397"/>
    </row>
    <row r="282" spans="2:8">
      <c r="B282" s="404"/>
      <c r="C282" s="397"/>
      <c r="D282" s="1176"/>
      <c r="E282" s="397"/>
      <c r="F282" s="397"/>
      <c r="G282" s="397"/>
      <c r="H282" s="397"/>
    </row>
    <row r="283" spans="2:8">
      <c r="B283" s="404"/>
      <c r="C283" s="397"/>
      <c r="D283" s="1176"/>
      <c r="E283" s="397"/>
      <c r="F283" s="397"/>
      <c r="G283" s="397"/>
      <c r="H283" s="397"/>
    </row>
    <row r="284" spans="2:8">
      <c r="B284" s="404"/>
      <c r="C284" s="397"/>
      <c r="D284" s="1176"/>
      <c r="E284" s="397"/>
      <c r="F284" s="397"/>
      <c r="G284" s="397"/>
      <c r="H284" s="397"/>
    </row>
    <row r="285" spans="2:8">
      <c r="B285" s="404"/>
      <c r="C285" s="397"/>
      <c r="D285" s="1176"/>
      <c r="E285" s="397"/>
      <c r="F285" s="397"/>
      <c r="G285" s="397"/>
      <c r="H285" s="397"/>
    </row>
    <row r="286" spans="2:8">
      <c r="B286" s="404"/>
      <c r="C286" s="397"/>
      <c r="D286" s="1176"/>
      <c r="E286" s="397"/>
      <c r="F286" s="397"/>
      <c r="G286" s="397"/>
      <c r="H286" s="397"/>
    </row>
    <row r="287" spans="2:8">
      <c r="B287" s="404"/>
      <c r="C287" s="397"/>
      <c r="D287" s="1176"/>
      <c r="E287" s="397"/>
      <c r="F287" s="397"/>
      <c r="G287" s="397"/>
      <c r="H287" s="397"/>
    </row>
    <row r="288" spans="2:8">
      <c r="B288" s="404"/>
      <c r="C288" s="397"/>
      <c r="D288" s="1176"/>
      <c r="E288" s="397"/>
      <c r="F288" s="397"/>
      <c r="G288" s="397"/>
      <c r="H288" s="397"/>
    </row>
    <row r="289" spans="2:8">
      <c r="B289" s="404"/>
      <c r="C289" s="397"/>
      <c r="D289" s="1176"/>
      <c r="E289" s="397"/>
      <c r="F289" s="397"/>
      <c r="G289" s="397"/>
      <c r="H289" s="397"/>
    </row>
    <row r="290" spans="2:8">
      <c r="B290" s="404"/>
      <c r="C290" s="397"/>
      <c r="D290" s="1176"/>
      <c r="E290" s="397"/>
      <c r="F290" s="397"/>
      <c r="G290" s="397"/>
      <c r="H290" s="397"/>
    </row>
    <row r="291" spans="2:8">
      <c r="B291" s="404"/>
      <c r="C291" s="397"/>
      <c r="D291" s="1176"/>
      <c r="E291" s="397"/>
      <c r="F291" s="397"/>
      <c r="G291" s="397"/>
      <c r="H291" s="397"/>
    </row>
    <row r="292" spans="2:8">
      <c r="B292" s="404"/>
      <c r="C292" s="397"/>
      <c r="D292" s="1176"/>
      <c r="E292" s="397"/>
      <c r="F292" s="397"/>
      <c r="G292" s="397"/>
      <c r="H292" s="397"/>
    </row>
    <row r="293" spans="2:8">
      <c r="B293" s="404"/>
      <c r="C293" s="397"/>
      <c r="D293" s="1176"/>
      <c r="E293" s="397"/>
      <c r="F293" s="397"/>
      <c r="G293" s="397"/>
      <c r="H293" s="397"/>
    </row>
    <row r="294" spans="2:8">
      <c r="B294" s="404"/>
      <c r="C294" s="397"/>
      <c r="D294" s="1176"/>
      <c r="E294" s="397"/>
      <c r="F294" s="397"/>
      <c r="G294" s="397"/>
      <c r="H294" s="397"/>
    </row>
    <row r="295" spans="2:8">
      <c r="B295" s="404"/>
      <c r="C295" s="397"/>
      <c r="D295" s="1176"/>
      <c r="E295" s="397"/>
      <c r="F295" s="397"/>
      <c r="G295" s="397"/>
      <c r="H295" s="397"/>
    </row>
    <row r="296" spans="2:8">
      <c r="B296" s="404"/>
      <c r="C296" s="397"/>
      <c r="D296" s="1176"/>
      <c r="E296" s="397"/>
      <c r="F296" s="397"/>
      <c r="G296" s="397"/>
      <c r="H296" s="397"/>
    </row>
    <row r="297" spans="2:8">
      <c r="B297" s="404"/>
      <c r="C297" s="397"/>
      <c r="D297" s="1176"/>
      <c r="E297" s="397"/>
      <c r="F297" s="397"/>
      <c r="G297" s="397"/>
      <c r="H297" s="397"/>
    </row>
    <row r="298" spans="2:8">
      <c r="B298" s="404"/>
      <c r="C298" s="397"/>
      <c r="D298" s="1176"/>
      <c r="E298" s="397"/>
      <c r="F298" s="397"/>
      <c r="G298" s="397"/>
      <c r="H298" s="397"/>
    </row>
    <row r="299" spans="2:8">
      <c r="B299" s="404"/>
      <c r="C299" s="397"/>
      <c r="D299" s="1176"/>
      <c r="E299" s="397"/>
      <c r="F299" s="397"/>
      <c r="G299" s="397"/>
      <c r="H299" s="397"/>
    </row>
    <row r="300" spans="2:8">
      <c r="B300" s="404"/>
      <c r="C300" s="397"/>
      <c r="D300" s="1176"/>
      <c r="E300" s="397"/>
      <c r="F300" s="397"/>
      <c r="G300" s="397"/>
      <c r="H300" s="397"/>
    </row>
    <row r="301" spans="2:8">
      <c r="B301" s="404"/>
      <c r="C301" s="397"/>
      <c r="D301" s="1176"/>
      <c r="E301" s="397"/>
      <c r="F301" s="397"/>
      <c r="G301" s="397"/>
      <c r="H301" s="397"/>
    </row>
    <row r="302" spans="2:8">
      <c r="B302" s="404"/>
      <c r="C302" s="397"/>
      <c r="D302" s="1176"/>
      <c r="E302" s="397"/>
      <c r="F302" s="397"/>
      <c r="G302" s="397"/>
      <c r="H302" s="397"/>
    </row>
    <row r="303" spans="2:8">
      <c r="B303" s="404"/>
      <c r="C303" s="397"/>
      <c r="D303" s="1176"/>
      <c r="E303" s="397"/>
      <c r="F303" s="397"/>
      <c r="G303" s="397"/>
      <c r="H303" s="397"/>
    </row>
    <row r="304" spans="2:8">
      <c r="B304" s="404"/>
      <c r="C304" s="397"/>
      <c r="D304" s="1176"/>
      <c r="E304" s="397"/>
      <c r="F304" s="397"/>
      <c r="G304" s="397"/>
      <c r="H304" s="397"/>
    </row>
    <row r="305" spans="2:8">
      <c r="B305" s="404"/>
      <c r="C305" s="397"/>
      <c r="D305" s="1176"/>
      <c r="E305" s="397"/>
      <c r="F305" s="397"/>
      <c r="G305" s="397"/>
      <c r="H305" s="397"/>
    </row>
    <row r="306" spans="2:8">
      <c r="B306" s="404"/>
      <c r="C306" s="397"/>
      <c r="D306" s="1176"/>
      <c r="E306" s="397"/>
      <c r="F306" s="397"/>
      <c r="G306" s="397"/>
      <c r="H306" s="397"/>
    </row>
    <row r="307" spans="2:8">
      <c r="B307" s="404"/>
      <c r="C307" s="397"/>
      <c r="D307" s="1176"/>
      <c r="E307" s="397"/>
      <c r="F307" s="397"/>
      <c r="G307" s="397"/>
      <c r="H307" s="397"/>
    </row>
    <row r="308" spans="2:8">
      <c r="B308" s="404"/>
      <c r="C308" s="397"/>
      <c r="D308" s="1176"/>
      <c r="E308" s="397"/>
      <c r="F308" s="397"/>
      <c r="G308" s="397"/>
      <c r="H308" s="397"/>
    </row>
    <row r="309" spans="2:8">
      <c r="B309" s="404"/>
      <c r="C309" s="397"/>
      <c r="D309" s="1176"/>
      <c r="E309" s="397"/>
      <c r="F309" s="397"/>
      <c r="G309" s="397"/>
      <c r="H309" s="397"/>
    </row>
    <row r="310" spans="2:8">
      <c r="B310" s="404"/>
      <c r="C310" s="397"/>
      <c r="D310" s="1176"/>
      <c r="E310" s="397"/>
      <c r="F310" s="397"/>
      <c r="G310" s="397"/>
      <c r="H310" s="397"/>
    </row>
    <row r="311" spans="2:8">
      <c r="B311" s="404"/>
      <c r="C311" s="397"/>
      <c r="D311" s="1176"/>
      <c r="E311" s="397"/>
      <c r="F311" s="397"/>
      <c r="G311" s="397"/>
      <c r="H311" s="397"/>
    </row>
    <row r="312" spans="2:8">
      <c r="B312" s="404"/>
      <c r="C312" s="397"/>
      <c r="D312" s="1176"/>
      <c r="E312" s="397"/>
      <c r="F312" s="397"/>
      <c r="G312" s="397"/>
      <c r="H312" s="397"/>
    </row>
    <row r="313" spans="2:8">
      <c r="B313" s="404"/>
      <c r="C313" s="397"/>
      <c r="D313" s="1176"/>
      <c r="E313" s="397"/>
      <c r="F313" s="397"/>
      <c r="G313" s="397"/>
      <c r="H313" s="397"/>
    </row>
    <row r="314" spans="2:8">
      <c r="B314" s="404"/>
      <c r="C314" s="397"/>
      <c r="D314" s="1176"/>
      <c r="E314" s="397"/>
      <c r="F314" s="397"/>
      <c r="G314" s="397"/>
      <c r="H314" s="397"/>
    </row>
    <row r="315" spans="2:8">
      <c r="B315" s="404"/>
      <c r="C315" s="397"/>
      <c r="D315" s="1176"/>
      <c r="E315" s="397"/>
      <c r="F315" s="397"/>
      <c r="G315" s="397"/>
      <c r="H315" s="397"/>
    </row>
    <row r="316" spans="2:8">
      <c r="B316" s="404"/>
      <c r="C316" s="397"/>
      <c r="D316" s="1176"/>
      <c r="E316" s="397"/>
      <c r="F316" s="397"/>
      <c r="G316" s="397"/>
      <c r="H316" s="397"/>
    </row>
    <row r="317" spans="2:8">
      <c r="B317" s="404"/>
      <c r="C317" s="397"/>
      <c r="D317" s="1176"/>
      <c r="E317" s="397"/>
      <c r="F317" s="397"/>
      <c r="G317" s="397"/>
      <c r="H317" s="397"/>
    </row>
    <row r="318" spans="2:8">
      <c r="B318" s="404"/>
      <c r="C318" s="397"/>
      <c r="D318" s="1176"/>
      <c r="E318" s="397"/>
      <c r="F318" s="397"/>
      <c r="G318" s="397"/>
      <c r="H318" s="397"/>
    </row>
    <row r="319" spans="2:8">
      <c r="B319" s="404"/>
      <c r="C319" s="397"/>
      <c r="D319" s="1176"/>
      <c r="E319" s="397"/>
      <c r="F319" s="397"/>
      <c r="G319" s="397"/>
      <c r="H319" s="397"/>
    </row>
    <row r="320" spans="2:8">
      <c r="B320" s="404"/>
      <c r="C320" s="397"/>
      <c r="D320" s="1176"/>
      <c r="E320" s="397"/>
      <c r="F320" s="397"/>
      <c r="G320" s="397"/>
      <c r="H320" s="397"/>
    </row>
    <row r="321" spans="2:8">
      <c r="B321" s="404"/>
      <c r="C321" s="397"/>
      <c r="D321" s="1176"/>
      <c r="E321" s="397"/>
      <c r="F321" s="397"/>
      <c r="G321" s="397"/>
      <c r="H321" s="397"/>
    </row>
    <row r="322" spans="2:8">
      <c r="B322" s="404"/>
      <c r="C322" s="397"/>
      <c r="D322" s="1176"/>
      <c r="E322" s="397"/>
      <c r="F322" s="397"/>
      <c r="G322" s="397"/>
      <c r="H322" s="397"/>
    </row>
    <row r="323" spans="2:8">
      <c r="B323" s="404"/>
      <c r="C323" s="397"/>
      <c r="D323" s="1176"/>
      <c r="E323" s="397"/>
      <c r="F323" s="397"/>
      <c r="G323" s="397"/>
      <c r="H323" s="397"/>
    </row>
    <row r="324" spans="2:8">
      <c r="B324" s="404"/>
      <c r="C324" s="397"/>
      <c r="D324" s="1176"/>
      <c r="E324" s="397"/>
      <c r="F324" s="397"/>
      <c r="G324" s="397"/>
      <c r="H324" s="397"/>
    </row>
    <row r="325" spans="2:8">
      <c r="B325" s="404"/>
      <c r="C325" s="397"/>
      <c r="D325" s="1176"/>
      <c r="E325" s="397"/>
      <c r="F325" s="397"/>
      <c r="G325" s="397"/>
      <c r="H325" s="397"/>
    </row>
    <row r="326" spans="2:8">
      <c r="B326" s="404"/>
      <c r="C326" s="397"/>
      <c r="D326" s="1176"/>
      <c r="E326" s="397"/>
      <c r="F326" s="397"/>
      <c r="G326" s="397"/>
      <c r="H326" s="397"/>
    </row>
    <row r="327" spans="2:8">
      <c r="B327" s="404"/>
      <c r="C327" s="397"/>
      <c r="D327" s="1176"/>
      <c r="E327" s="397"/>
      <c r="F327" s="397"/>
      <c r="G327" s="397"/>
      <c r="H327" s="397"/>
    </row>
    <row r="328" spans="2:8">
      <c r="B328" s="404"/>
      <c r="C328" s="397"/>
      <c r="D328" s="1176"/>
      <c r="E328" s="397"/>
      <c r="F328" s="397"/>
      <c r="G328" s="397"/>
      <c r="H328" s="397"/>
    </row>
    <row r="329" spans="2:8">
      <c r="B329" s="404"/>
      <c r="C329" s="397"/>
      <c r="D329" s="1176"/>
      <c r="E329" s="397"/>
      <c r="F329" s="397"/>
      <c r="G329" s="397"/>
      <c r="H329" s="397"/>
    </row>
    <row r="330" spans="2:8">
      <c r="B330" s="404"/>
      <c r="C330" s="397"/>
      <c r="D330" s="1176"/>
      <c r="E330" s="397"/>
      <c r="F330" s="397"/>
      <c r="G330" s="397"/>
      <c r="H330" s="397"/>
    </row>
    <row r="331" spans="2:8">
      <c r="B331" s="404"/>
      <c r="C331" s="397"/>
      <c r="D331" s="1176"/>
      <c r="E331" s="397"/>
      <c r="F331" s="397"/>
      <c r="G331" s="397"/>
      <c r="H331" s="397"/>
    </row>
    <row r="332" spans="2:8">
      <c r="B332" s="404"/>
      <c r="C332" s="397"/>
      <c r="D332" s="1176"/>
      <c r="E332" s="397"/>
      <c r="F332" s="397"/>
      <c r="G332" s="397"/>
      <c r="H332" s="397"/>
    </row>
    <row r="333" spans="2:8">
      <c r="B333" s="404"/>
      <c r="C333" s="397"/>
      <c r="D333" s="1176"/>
      <c r="E333" s="397"/>
      <c r="F333" s="397"/>
      <c r="G333" s="397"/>
      <c r="H333" s="397"/>
    </row>
    <row r="334" spans="2:8">
      <c r="B334" s="404"/>
      <c r="C334" s="397"/>
      <c r="D334" s="1176"/>
      <c r="E334" s="397"/>
      <c r="F334" s="397"/>
      <c r="G334" s="397"/>
      <c r="H334" s="397"/>
    </row>
    <row r="335" spans="2:8">
      <c r="B335" s="404"/>
      <c r="C335" s="397"/>
      <c r="D335" s="1176"/>
      <c r="E335" s="397"/>
      <c r="F335" s="397"/>
      <c r="G335" s="397"/>
      <c r="H335" s="397"/>
    </row>
    <row r="336" spans="2:8">
      <c r="B336" s="404"/>
      <c r="C336" s="397"/>
      <c r="D336" s="1176"/>
      <c r="E336" s="397"/>
      <c r="F336" s="397"/>
      <c r="G336" s="397"/>
      <c r="H336" s="397"/>
    </row>
    <row r="337" spans="2:8">
      <c r="B337" s="404"/>
      <c r="C337" s="397"/>
      <c r="D337" s="1176"/>
      <c r="E337" s="397"/>
      <c r="F337" s="397"/>
      <c r="G337" s="397"/>
      <c r="H337" s="397"/>
    </row>
    <row r="338" spans="2:8">
      <c r="B338" s="404"/>
      <c r="C338" s="397"/>
      <c r="D338" s="1176"/>
      <c r="E338" s="397"/>
      <c r="F338" s="397"/>
      <c r="G338" s="397"/>
      <c r="H338" s="397"/>
    </row>
    <row r="339" spans="2:8">
      <c r="B339" s="404"/>
      <c r="C339" s="397"/>
      <c r="D339" s="1176"/>
      <c r="E339" s="397"/>
      <c r="F339" s="397"/>
      <c r="G339" s="397"/>
      <c r="H339" s="397"/>
    </row>
    <row r="340" spans="2:8">
      <c r="B340" s="404"/>
      <c r="C340" s="397"/>
      <c r="D340" s="1176"/>
      <c r="E340" s="397"/>
      <c r="F340" s="397"/>
      <c r="G340" s="397"/>
      <c r="H340" s="397"/>
    </row>
    <row r="341" spans="2:8">
      <c r="B341" s="404"/>
      <c r="C341" s="397"/>
      <c r="D341" s="1176"/>
      <c r="E341" s="397"/>
      <c r="F341" s="397"/>
      <c r="G341" s="397"/>
      <c r="H341" s="397"/>
    </row>
    <row r="342" spans="2:8">
      <c r="B342" s="404"/>
      <c r="C342" s="397"/>
      <c r="D342" s="1176"/>
      <c r="E342" s="397"/>
      <c r="F342" s="397"/>
      <c r="G342" s="397"/>
      <c r="H342" s="397"/>
    </row>
    <row r="343" spans="2:8">
      <c r="B343" s="404"/>
      <c r="C343" s="397"/>
      <c r="D343" s="1176"/>
      <c r="E343" s="397"/>
      <c r="F343" s="397"/>
      <c r="G343" s="397"/>
      <c r="H343" s="397"/>
    </row>
    <row r="344" spans="2:8">
      <c r="B344" s="404"/>
      <c r="C344" s="397"/>
      <c r="D344" s="1176"/>
      <c r="E344" s="397"/>
      <c r="F344" s="397"/>
      <c r="G344" s="397"/>
      <c r="H344" s="397"/>
    </row>
    <row r="345" spans="2:8">
      <c r="B345" s="404"/>
      <c r="C345" s="397"/>
      <c r="D345" s="1176"/>
      <c r="E345" s="397"/>
      <c r="F345" s="397"/>
      <c r="G345" s="397"/>
      <c r="H345" s="397"/>
    </row>
    <row r="346" spans="2:8">
      <c r="B346" s="404"/>
      <c r="C346" s="397"/>
      <c r="D346" s="1176"/>
      <c r="E346" s="397"/>
      <c r="F346" s="397"/>
      <c r="G346" s="397"/>
      <c r="H346" s="397"/>
    </row>
    <row r="347" spans="2:8">
      <c r="B347" s="404"/>
      <c r="C347" s="397"/>
      <c r="D347" s="1176"/>
      <c r="E347" s="397"/>
      <c r="F347" s="397"/>
      <c r="G347" s="397"/>
      <c r="H347" s="397"/>
    </row>
    <row r="348" spans="2:8">
      <c r="B348" s="404"/>
      <c r="C348" s="397"/>
      <c r="D348" s="1176"/>
      <c r="E348" s="397"/>
      <c r="F348" s="397"/>
      <c r="G348" s="397"/>
      <c r="H348" s="397"/>
    </row>
    <row r="349" spans="2:8">
      <c r="B349" s="404"/>
      <c r="C349" s="397"/>
      <c r="D349" s="1176"/>
      <c r="E349" s="397"/>
      <c r="F349" s="397"/>
      <c r="G349" s="397"/>
      <c r="H349" s="397"/>
    </row>
    <row r="350" spans="2:8">
      <c r="B350" s="404"/>
      <c r="C350" s="397"/>
      <c r="D350" s="1176"/>
      <c r="E350" s="397"/>
      <c r="F350" s="397"/>
      <c r="G350" s="397"/>
      <c r="H350" s="397"/>
    </row>
    <row r="351" spans="2:8">
      <c r="B351" s="404"/>
      <c r="C351" s="397"/>
      <c r="D351" s="1176"/>
      <c r="E351" s="397"/>
      <c r="F351" s="397"/>
      <c r="G351" s="397"/>
      <c r="H351" s="397"/>
    </row>
    <row r="352" spans="2:8">
      <c r="B352" s="404"/>
      <c r="C352" s="397"/>
      <c r="D352" s="1176"/>
      <c r="E352" s="397"/>
      <c r="F352" s="397"/>
      <c r="G352" s="397"/>
      <c r="H352" s="397"/>
    </row>
    <row r="353" spans="2:8">
      <c r="B353" s="404"/>
      <c r="C353" s="397"/>
      <c r="D353" s="1176"/>
      <c r="E353" s="397"/>
      <c r="F353" s="397"/>
      <c r="G353" s="397"/>
      <c r="H353" s="397"/>
    </row>
    <row r="354" spans="2:8">
      <c r="B354" s="404"/>
      <c r="C354" s="397"/>
      <c r="D354" s="1176"/>
      <c r="E354" s="397"/>
      <c r="F354" s="397"/>
      <c r="G354" s="397"/>
      <c r="H354" s="397"/>
    </row>
    <row r="355" spans="2:8">
      <c r="B355" s="404"/>
      <c r="C355" s="397"/>
      <c r="D355" s="1176"/>
      <c r="E355" s="397"/>
      <c r="F355" s="397"/>
      <c r="G355" s="397"/>
      <c r="H355" s="397"/>
    </row>
    <row r="356" spans="2:8">
      <c r="B356" s="404"/>
      <c r="C356" s="397"/>
      <c r="D356" s="1176"/>
      <c r="E356" s="397"/>
      <c r="F356" s="397"/>
      <c r="G356" s="397"/>
      <c r="H356" s="397"/>
    </row>
    <row r="357" spans="2:8">
      <c r="B357" s="404"/>
      <c r="C357" s="397"/>
      <c r="D357" s="1176"/>
      <c r="E357" s="397"/>
      <c r="F357" s="397"/>
      <c r="G357" s="397"/>
      <c r="H357" s="397"/>
    </row>
    <row r="358" spans="2:8">
      <c r="B358" s="404"/>
      <c r="C358" s="397"/>
      <c r="D358" s="1176"/>
      <c r="E358" s="397"/>
      <c r="F358" s="397"/>
      <c r="G358" s="397"/>
      <c r="H358" s="397"/>
    </row>
    <row r="359" spans="2:8">
      <c r="B359" s="404"/>
      <c r="C359" s="397"/>
      <c r="D359" s="1176"/>
      <c r="E359" s="397"/>
      <c r="F359" s="397"/>
      <c r="G359" s="397"/>
      <c r="H359" s="397"/>
    </row>
    <row r="360" spans="2:8">
      <c r="B360" s="404"/>
      <c r="C360" s="397"/>
      <c r="D360" s="1176"/>
      <c r="E360" s="397"/>
      <c r="F360" s="397"/>
      <c r="G360" s="397"/>
      <c r="H360" s="397"/>
    </row>
    <row r="361" spans="2:8">
      <c r="B361" s="404"/>
      <c r="C361" s="397"/>
      <c r="D361" s="1176"/>
      <c r="E361" s="397"/>
      <c r="F361" s="397"/>
      <c r="G361" s="397"/>
      <c r="H361" s="397"/>
    </row>
    <row r="362" spans="2:8">
      <c r="B362" s="404"/>
      <c r="C362" s="397"/>
      <c r="D362" s="1176"/>
      <c r="E362" s="397"/>
      <c r="F362" s="397"/>
      <c r="G362" s="397"/>
      <c r="H362" s="397"/>
    </row>
    <row r="363" spans="2:8">
      <c r="B363" s="404"/>
      <c r="C363" s="397"/>
      <c r="D363" s="1176"/>
      <c r="E363" s="397"/>
      <c r="F363" s="397"/>
      <c r="G363" s="397"/>
      <c r="H363" s="397"/>
    </row>
    <row r="364" spans="2:8">
      <c r="B364" s="404"/>
      <c r="C364" s="397"/>
      <c r="D364" s="1176"/>
      <c r="E364" s="397"/>
      <c r="F364" s="397"/>
      <c r="G364" s="397"/>
      <c r="H364" s="397"/>
    </row>
    <row r="365" spans="2:8">
      <c r="B365" s="404"/>
      <c r="C365" s="397"/>
      <c r="D365" s="1176"/>
      <c r="E365" s="397"/>
      <c r="F365" s="397"/>
      <c r="G365" s="397"/>
      <c r="H365" s="397"/>
    </row>
    <row r="366" spans="2:8">
      <c r="B366" s="404"/>
      <c r="C366" s="397"/>
      <c r="D366" s="1176"/>
      <c r="E366" s="397"/>
      <c r="F366" s="397"/>
      <c r="G366" s="397"/>
      <c r="H366" s="397"/>
    </row>
    <row r="367" spans="2:8">
      <c r="B367" s="404"/>
      <c r="C367" s="397"/>
      <c r="D367" s="1176"/>
      <c r="E367" s="397"/>
      <c r="F367" s="397"/>
      <c r="G367" s="397"/>
      <c r="H367" s="397"/>
    </row>
    <row r="368" spans="2:8">
      <c r="B368" s="404"/>
      <c r="C368" s="397"/>
      <c r="D368" s="1176"/>
      <c r="E368" s="397"/>
      <c r="F368" s="397"/>
      <c r="G368" s="397"/>
      <c r="H368" s="397"/>
    </row>
    <row r="369" spans="2:8">
      <c r="B369" s="404"/>
      <c r="C369" s="397"/>
      <c r="D369" s="1176"/>
      <c r="E369" s="397"/>
      <c r="F369" s="397"/>
      <c r="G369" s="397"/>
      <c r="H369" s="397"/>
    </row>
    <row r="370" spans="2:8">
      <c r="B370" s="404"/>
      <c r="C370" s="397"/>
      <c r="D370" s="1176"/>
      <c r="E370" s="397"/>
      <c r="F370" s="397"/>
      <c r="G370" s="397"/>
      <c r="H370" s="397"/>
    </row>
    <row r="371" spans="2:8">
      <c r="B371" s="404"/>
      <c r="C371" s="397"/>
      <c r="D371" s="1176"/>
      <c r="E371" s="397"/>
      <c r="F371" s="397"/>
      <c r="G371" s="397"/>
      <c r="H371" s="397"/>
    </row>
    <row r="372" spans="2:8">
      <c r="B372" s="404"/>
      <c r="C372" s="397"/>
      <c r="D372" s="1176"/>
      <c r="E372" s="397"/>
      <c r="F372" s="397"/>
      <c r="G372" s="397"/>
      <c r="H372" s="397"/>
    </row>
    <row r="373" spans="2:8">
      <c r="B373" s="404"/>
      <c r="C373" s="397"/>
      <c r="D373" s="1176"/>
      <c r="E373" s="397"/>
      <c r="F373" s="397"/>
      <c r="G373" s="397"/>
      <c r="H373" s="397"/>
    </row>
    <row r="374" spans="2:8">
      <c r="B374" s="404"/>
      <c r="C374" s="397"/>
      <c r="D374" s="1176"/>
      <c r="E374" s="397"/>
      <c r="F374" s="397"/>
      <c r="G374" s="397"/>
      <c r="H374" s="397"/>
    </row>
    <row r="375" spans="2:8">
      <c r="B375" s="404"/>
      <c r="C375" s="397"/>
      <c r="D375" s="1176"/>
      <c r="E375" s="397"/>
      <c r="F375" s="397"/>
      <c r="G375" s="397"/>
      <c r="H375" s="397"/>
    </row>
    <row r="376" spans="2:8">
      <c r="B376" s="404"/>
      <c r="C376" s="397"/>
      <c r="D376" s="1176"/>
      <c r="E376" s="397"/>
      <c r="F376" s="397"/>
      <c r="G376" s="397"/>
      <c r="H376" s="397"/>
    </row>
    <row r="377" spans="2:8">
      <c r="B377" s="404"/>
      <c r="C377" s="397"/>
      <c r="D377" s="1176"/>
      <c r="E377" s="397"/>
      <c r="F377" s="397"/>
      <c r="G377" s="397"/>
      <c r="H377" s="397"/>
    </row>
    <row r="378" spans="2:8">
      <c r="B378" s="404"/>
      <c r="C378" s="397"/>
      <c r="D378" s="1176"/>
      <c r="E378" s="397"/>
      <c r="F378" s="397"/>
      <c r="G378" s="397"/>
      <c r="H378" s="397"/>
    </row>
    <row r="379" spans="2:8">
      <c r="B379" s="404"/>
      <c r="C379" s="397"/>
      <c r="D379" s="1176"/>
      <c r="E379" s="397"/>
      <c r="F379" s="397"/>
      <c r="G379" s="397"/>
      <c r="H379" s="397"/>
    </row>
    <row r="380" spans="2:8">
      <c r="B380" s="404"/>
      <c r="C380" s="397"/>
      <c r="D380" s="1176"/>
      <c r="E380" s="397"/>
      <c r="F380" s="397"/>
      <c r="G380" s="397"/>
      <c r="H380" s="397"/>
    </row>
    <row r="381" spans="2:8">
      <c r="B381" s="404"/>
      <c r="C381" s="397"/>
      <c r="D381" s="1176"/>
      <c r="E381" s="397"/>
      <c r="F381" s="397"/>
      <c r="G381" s="397"/>
      <c r="H381" s="397"/>
    </row>
    <row r="382" spans="2:8">
      <c r="B382" s="404"/>
      <c r="C382" s="397"/>
      <c r="D382" s="1176"/>
      <c r="E382" s="397"/>
      <c r="F382" s="397"/>
      <c r="G382" s="397"/>
      <c r="H382" s="397"/>
    </row>
    <row r="383" spans="2:8">
      <c r="B383" s="404"/>
      <c r="C383" s="397"/>
      <c r="D383" s="1176"/>
      <c r="E383" s="397"/>
      <c r="F383" s="397"/>
      <c r="G383" s="397"/>
      <c r="H383" s="397"/>
    </row>
    <row r="384" spans="2:8">
      <c r="B384" s="404"/>
      <c r="C384" s="397"/>
      <c r="D384" s="1176"/>
      <c r="E384" s="397"/>
      <c r="F384" s="397"/>
      <c r="G384" s="397"/>
      <c r="H384" s="397"/>
    </row>
    <row r="385" spans="2:8">
      <c r="B385" s="404"/>
      <c r="C385" s="397"/>
      <c r="D385" s="1176"/>
      <c r="E385" s="397"/>
      <c r="F385" s="397"/>
      <c r="G385" s="397"/>
      <c r="H385" s="397"/>
    </row>
    <row r="386" spans="2:8">
      <c r="B386" s="404"/>
      <c r="C386" s="397"/>
      <c r="D386" s="1176"/>
      <c r="E386" s="397"/>
      <c r="F386" s="397"/>
      <c r="G386" s="397"/>
      <c r="H386" s="397"/>
    </row>
    <row r="387" spans="2:8">
      <c r="B387" s="404"/>
      <c r="C387" s="397"/>
      <c r="D387" s="1176"/>
      <c r="E387" s="397"/>
      <c r="F387" s="397"/>
      <c r="G387" s="397"/>
      <c r="H387" s="397"/>
    </row>
    <row r="388" spans="2:8">
      <c r="B388" s="404"/>
      <c r="C388" s="397"/>
      <c r="D388" s="1176"/>
      <c r="E388" s="397"/>
      <c r="F388" s="397"/>
      <c r="G388" s="397"/>
      <c r="H388" s="397"/>
    </row>
    <row r="389" spans="2:8">
      <c r="B389" s="404"/>
      <c r="C389" s="397"/>
      <c r="D389" s="1176"/>
      <c r="E389" s="397"/>
      <c r="F389" s="397"/>
      <c r="G389" s="397"/>
      <c r="H389" s="397"/>
    </row>
    <row r="390" spans="2:8">
      <c r="B390" s="404"/>
      <c r="C390" s="397"/>
      <c r="D390" s="1176"/>
      <c r="E390" s="397"/>
      <c r="F390" s="397"/>
      <c r="G390" s="397"/>
      <c r="H390" s="397"/>
    </row>
    <row r="391" spans="2:8">
      <c r="B391" s="404"/>
      <c r="C391" s="397"/>
      <c r="D391" s="1176"/>
      <c r="E391" s="397"/>
      <c r="F391" s="397"/>
      <c r="G391" s="397"/>
      <c r="H391" s="397"/>
    </row>
    <row r="392" spans="2:8">
      <c r="B392" s="404"/>
      <c r="C392" s="397"/>
      <c r="D392" s="1176"/>
      <c r="E392" s="397"/>
      <c r="F392" s="397"/>
      <c r="G392" s="397"/>
      <c r="H392" s="397"/>
    </row>
    <row r="393" spans="2:8">
      <c r="B393" s="404"/>
      <c r="C393" s="397"/>
      <c r="D393" s="1176"/>
      <c r="E393" s="397"/>
      <c r="F393" s="397"/>
      <c r="G393" s="397"/>
      <c r="H393" s="397"/>
    </row>
    <row r="394" spans="2:8">
      <c r="B394" s="404"/>
      <c r="C394" s="397"/>
      <c r="D394" s="1176"/>
      <c r="E394" s="397"/>
      <c r="F394" s="397"/>
      <c r="G394" s="397"/>
      <c r="H394" s="397"/>
    </row>
    <row r="395" spans="2:8">
      <c r="B395" s="404"/>
      <c r="C395" s="397"/>
      <c r="D395" s="1176"/>
      <c r="E395" s="397"/>
      <c r="F395" s="397"/>
      <c r="G395" s="397"/>
      <c r="H395" s="397"/>
    </row>
    <row r="396" spans="2:8">
      <c r="B396" s="404"/>
      <c r="C396" s="397"/>
      <c r="D396" s="1176"/>
      <c r="E396" s="397"/>
      <c r="F396" s="397"/>
      <c r="G396" s="397"/>
      <c r="H396" s="397"/>
    </row>
    <row r="397" spans="2:8">
      <c r="B397" s="404"/>
      <c r="C397" s="397"/>
      <c r="D397" s="1176"/>
      <c r="E397" s="397"/>
      <c r="F397" s="397"/>
      <c r="G397" s="397"/>
      <c r="H397" s="397"/>
    </row>
    <row r="398" spans="2:8">
      <c r="B398" s="404"/>
      <c r="C398" s="397"/>
      <c r="D398" s="1176"/>
      <c r="E398" s="397"/>
      <c r="F398" s="397"/>
      <c r="G398" s="397"/>
      <c r="H398" s="397"/>
    </row>
    <row r="399" spans="2:8">
      <c r="B399" s="404"/>
      <c r="C399" s="397"/>
      <c r="D399" s="1176"/>
      <c r="E399" s="397"/>
      <c r="F399" s="397"/>
      <c r="G399" s="397"/>
      <c r="H399" s="397"/>
    </row>
    <row r="400" spans="2:8">
      <c r="B400" s="404"/>
      <c r="C400" s="397"/>
      <c r="D400" s="1176"/>
      <c r="E400" s="397"/>
      <c r="F400" s="397"/>
      <c r="G400" s="397"/>
      <c r="H400" s="397"/>
    </row>
    <row r="401" spans="2:8">
      <c r="B401" s="404"/>
      <c r="C401" s="397"/>
      <c r="D401" s="1176"/>
      <c r="E401" s="397"/>
      <c r="F401" s="397"/>
      <c r="G401" s="397"/>
      <c r="H401" s="397"/>
    </row>
    <row r="402" spans="2:8">
      <c r="B402" s="404"/>
      <c r="C402" s="397"/>
      <c r="D402" s="1176"/>
      <c r="E402" s="397"/>
      <c r="F402" s="397"/>
      <c r="G402" s="397"/>
      <c r="H402" s="397"/>
    </row>
    <row r="403" spans="2:8">
      <c r="B403" s="404"/>
      <c r="C403" s="397"/>
      <c r="D403" s="1176"/>
      <c r="E403" s="397"/>
      <c r="F403" s="397"/>
      <c r="G403" s="397"/>
      <c r="H403" s="397"/>
    </row>
    <row r="404" spans="2:8">
      <c r="B404" s="404"/>
      <c r="C404" s="397"/>
      <c r="D404" s="1176"/>
      <c r="E404" s="397"/>
      <c r="F404" s="397"/>
      <c r="G404" s="397"/>
      <c r="H404" s="397"/>
    </row>
    <row r="405" spans="2:8">
      <c r="B405" s="404"/>
      <c r="C405" s="397"/>
      <c r="D405" s="1176"/>
      <c r="E405" s="397"/>
      <c r="F405" s="397"/>
      <c r="G405" s="397"/>
      <c r="H405" s="397"/>
    </row>
    <row r="406" spans="2:8">
      <c r="B406" s="404"/>
      <c r="C406" s="397"/>
      <c r="D406" s="1176"/>
      <c r="E406" s="397"/>
      <c r="F406" s="397"/>
      <c r="G406" s="397"/>
      <c r="H406" s="397"/>
    </row>
    <row r="407" spans="2:8">
      <c r="B407" s="404"/>
      <c r="C407" s="397"/>
      <c r="D407" s="1176"/>
      <c r="E407" s="397"/>
      <c r="F407" s="397"/>
      <c r="G407" s="397"/>
      <c r="H407" s="397"/>
    </row>
    <row r="408" spans="2:8">
      <c r="B408" s="404"/>
      <c r="C408" s="397"/>
      <c r="D408" s="1176"/>
      <c r="E408" s="397"/>
      <c r="F408" s="397"/>
      <c r="G408" s="397"/>
      <c r="H408" s="397"/>
    </row>
    <row r="409" spans="2:8">
      <c r="B409" s="404"/>
      <c r="C409" s="397"/>
      <c r="D409" s="1176"/>
      <c r="E409" s="397"/>
      <c r="F409" s="397"/>
      <c r="G409" s="397"/>
      <c r="H409" s="397"/>
    </row>
    <row r="410" spans="2:8">
      <c r="B410" s="404"/>
      <c r="C410" s="397"/>
      <c r="D410" s="1176"/>
      <c r="E410" s="397"/>
      <c r="F410" s="397"/>
      <c r="G410" s="397"/>
      <c r="H410" s="397"/>
    </row>
    <row r="411" spans="2:8">
      <c r="B411" s="404"/>
      <c r="C411" s="397"/>
      <c r="D411" s="1176"/>
      <c r="E411" s="397"/>
      <c r="F411" s="397"/>
      <c r="G411" s="397"/>
      <c r="H411" s="397"/>
    </row>
    <row r="412" spans="2:8">
      <c r="B412" s="404"/>
      <c r="C412" s="397"/>
      <c r="D412" s="1176"/>
      <c r="E412" s="397"/>
      <c r="F412" s="397"/>
      <c r="G412" s="397"/>
      <c r="H412" s="397"/>
    </row>
    <row r="413" spans="2:8">
      <c r="B413" s="404"/>
      <c r="C413" s="397"/>
      <c r="D413" s="1176"/>
      <c r="E413" s="397"/>
      <c r="F413" s="397"/>
      <c r="G413" s="397"/>
      <c r="H413" s="397"/>
    </row>
    <row r="414" spans="2:8">
      <c r="B414" s="404"/>
      <c r="C414" s="397"/>
      <c r="D414" s="1176"/>
      <c r="E414" s="397"/>
      <c r="F414" s="397"/>
      <c r="G414" s="397"/>
      <c r="H414" s="397"/>
    </row>
    <row r="415" spans="2:8">
      <c r="B415" s="404"/>
      <c r="C415" s="397"/>
      <c r="D415" s="1176"/>
      <c r="E415" s="397"/>
      <c r="F415" s="397"/>
      <c r="G415" s="397"/>
      <c r="H415" s="397"/>
    </row>
    <row r="416" spans="2:8">
      <c r="B416" s="404"/>
      <c r="C416" s="397"/>
      <c r="D416" s="1176"/>
      <c r="E416" s="397"/>
      <c r="F416" s="397"/>
      <c r="G416" s="397"/>
      <c r="H416" s="397"/>
    </row>
    <row r="417" spans="2:8">
      <c r="B417" s="404"/>
      <c r="C417" s="397"/>
      <c r="D417" s="1176"/>
      <c r="E417" s="397"/>
      <c r="F417" s="397"/>
      <c r="G417" s="397"/>
      <c r="H417" s="397"/>
    </row>
    <row r="418" spans="2:8">
      <c r="B418" s="404"/>
      <c r="C418" s="397"/>
      <c r="D418" s="1176"/>
      <c r="E418" s="397"/>
      <c r="F418" s="397"/>
      <c r="G418" s="397"/>
      <c r="H418" s="397"/>
    </row>
    <row r="419" spans="2:8">
      <c r="B419" s="404"/>
      <c r="C419" s="397"/>
      <c r="D419" s="1176"/>
      <c r="E419" s="397"/>
      <c r="F419" s="397"/>
      <c r="G419" s="397"/>
      <c r="H419" s="397"/>
    </row>
    <row r="420" spans="2:8">
      <c r="B420" s="404"/>
      <c r="C420" s="397"/>
      <c r="D420" s="1176"/>
      <c r="E420" s="397"/>
      <c r="F420" s="397"/>
      <c r="G420" s="397"/>
      <c r="H420" s="397"/>
    </row>
    <row r="421" spans="2:8">
      <c r="B421" s="404"/>
      <c r="C421" s="397"/>
      <c r="D421" s="1176"/>
      <c r="E421" s="397"/>
      <c r="F421" s="397"/>
      <c r="G421" s="397"/>
      <c r="H421" s="397"/>
    </row>
    <row r="422" spans="2:8">
      <c r="B422" s="404"/>
      <c r="C422" s="397"/>
      <c r="D422" s="1176"/>
      <c r="E422" s="397"/>
      <c r="F422" s="397"/>
      <c r="G422" s="397"/>
      <c r="H422" s="397"/>
    </row>
    <row r="423" spans="2:8">
      <c r="B423" s="404"/>
      <c r="C423" s="397"/>
      <c r="D423" s="1176"/>
      <c r="E423" s="397"/>
      <c r="F423" s="397"/>
      <c r="G423" s="397"/>
      <c r="H423" s="397"/>
    </row>
    <row r="424" spans="2:8">
      <c r="B424" s="404"/>
      <c r="C424" s="397"/>
      <c r="D424" s="1176"/>
      <c r="E424" s="397"/>
      <c r="F424" s="397"/>
      <c r="G424" s="397"/>
      <c r="H424" s="397"/>
    </row>
    <row r="425" spans="2:8">
      <c r="B425" s="404"/>
      <c r="C425" s="397"/>
      <c r="D425" s="1176"/>
      <c r="E425" s="397"/>
      <c r="F425" s="397"/>
      <c r="G425" s="397"/>
      <c r="H425" s="397"/>
    </row>
    <row r="426" spans="2:8">
      <c r="B426" s="404"/>
      <c r="C426" s="397"/>
      <c r="D426" s="1176"/>
      <c r="E426" s="397"/>
      <c r="F426" s="397"/>
      <c r="G426" s="397"/>
      <c r="H426" s="397"/>
    </row>
    <row r="427" spans="2:8">
      <c r="B427" s="404"/>
      <c r="C427" s="397"/>
      <c r="D427" s="1176"/>
      <c r="E427" s="397"/>
      <c r="F427" s="397"/>
      <c r="G427" s="397"/>
      <c r="H427" s="397"/>
    </row>
    <row r="428" spans="2:8">
      <c r="B428" s="404"/>
      <c r="C428" s="397"/>
      <c r="D428" s="1176"/>
      <c r="E428" s="397"/>
      <c r="F428" s="397"/>
      <c r="G428" s="397"/>
      <c r="H428" s="397"/>
    </row>
    <row r="429" spans="2:8">
      <c r="B429" s="404"/>
      <c r="C429" s="397"/>
      <c r="D429" s="1176"/>
      <c r="E429" s="397"/>
      <c r="F429" s="397"/>
      <c r="G429" s="397"/>
      <c r="H429" s="397"/>
    </row>
    <row r="430" spans="2:8">
      <c r="B430" s="404"/>
      <c r="C430" s="397"/>
      <c r="D430" s="1176"/>
      <c r="E430" s="397"/>
      <c r="F430" s="397"/>
      <c r="G430" s="397"/>
      <c r="H430" s="397"/>
    </row>
    <row r="431" spans="2:8">
      <c r="B431" s="404"/>
      <c r="C431" s="397"/>
      <c r="D431" s="1176"/>
      <c r="E431" s="397"/>
      <c r="F431" s="397"/>
      <c r="G431" s="397"/>
      <c r="H431" s="397"/>
    </row>
    <row r="432" spans="2:8">
      <c r="B432" s="404"/>
      <c r="C432" s="397"/>
      <c r="D432" s="1176"/>
      <c r="E432" s="397"/>
      <c r="F432" s="397"/>
      <c r="G432" s="397"/>
      <c r="H432" s="397"/>
    </row>
    <row r="433" spans="2:8">
      <c r="B433" s="404"/>
      <c r="C433" s="397"/>
      <c r="D433" s="1176"/>
      <c r="E433" s="397"/>
      <c r="F433" s="397"/>
      <c r="G433" s="397"/>
      <c r="H433" s="397"/>
    </row>
    <row r="434" spans="2:8">
      <c r="B434" s="404"/>
      <c r="C434" s="397"/>
      <c r="D434" s="1176"/>
      <c r="E434" s="397"/>
      <c r="F434" s="397"/>
      <c r="G434" s="397"/>
      <c r="H434" s="397"/>
    </row>
    <row r="435" spans="2:8">
      <c r="B435" s="404"/>
      <c r="C435" s="397"/>
      <c r="D435" s="1176"/>
      <c r="E435" s="397"/>
      <c r="F435" s="397"/>
      <c r="G435" s="397"/>
      <c r="H435" s="397"/>
    </row>
    <row r="436" spans="2:8">
      <c r="B436" s="404"/>
      <c r="C436" s="397"/>
      <c r="D436" s="1176"/>
      <c r="E436" s="397"/>
      <c r="F436" s="397"/>
      <c r="G436" s="397"/>
      <c r="H436" s="397"/>
    </row>
    <row r="437" spans="2:8">
      <c r="B437" s="404"/>
      <c r="C437" s="397"/>
      <c r="D437" s="1176"/>
      <c r="E437" s="397"/>
      <c r="F437" s="397"/>
      <c r="G437" s="397"/>
      <c r="H437" s="397"/>
    </row>
    <row r="438" spans="2:8">
      <c r="B438" s="404"/>
      <c r="C438" s="397"/>
      <c r="D438" s="1176"/>
      <c r="E438" s="397"/>
      <c r="F438" s="397"/>
      <c r="G438" s="397"/>
      <c r="H438" s="397"/>
    </row>
    <row r="439" spans="2:8">
      <c r="B439" s="404"/>
      <c r="C439" s="397"/>
      <c r="D439" s="1176"/>
      <c r="E439" s="397"/>
      <c r="F439" s="397"/>
      <c r="G439" s="397"/>
      <c r="H439" s="397"/>
    </row>
    <row r="440" spans="2:8">
      <c r="B440" s="404"/>
      <c r="C440" s="397"/>
      <c r="D440" s="1176"/>
      <c r="E440" s="397"/>
      <c r="F440" s="397"/>
      <c r="G440" s="397"/>
      <c r="H440" s="397"/>
    </row>
    <row r="441" spans="2:8">
      <c r="B441" s="404"/>
      <c r="C441" s="397"/>
      <c r="D441" s="1176"/>
      <c r="E441" s="397"/>
      <c r="F441" s="397"/>
      <c r="G441" s="397"/>
      <c r="H441" s="397"/>
    </row>
    <row r="442" spans="2:8">
      <c r="B442" s="404"/>
      <c r="C442" s="397"/>
      <c r="D442" s="1176"/>
      <c r="E442" s="397"/>
      <c r="F442" s="397"/>
      <c r="G442" s="397"/>
      <c r="H442" s="397"/>
    </row>
    <row r="443" spans="2:8">
      <c r="B443" s="404"/>
      <c r="C443" s="397"/>
      <c r="D443" s="1176"/>
      <c r="E443" s="397"/>
      <c r="F443" s="397"/>
      <c r="G443" s="397"/>
      <c r="H443" s="397"/>
    </row>
    <row r="444" spans="2:8">
      <c r="B444" s="404"/>
      <c r="C444" s="397"/>
      <c r="D444" s="1176"/>
      <c r="E444" s="397"/>
      <c r="F444" s="397"/>
      <c r="G444" s="397"/>
      <c r="H444" s="397"/>
    </row>
    <row r="445" spans="2:8">
      <c r="B445" s="404"/>
      <c r="C445" s="397"/>
      <c r="D445" s="1176"/>
      <c r="E445" s="397"/>
      <c r="F445" s="397"/>
      <c r="G445" s="397"/>
      <c r="H445" s="397"/>
    </row>
    <row r="446" spans="2:8">
      <c r="B446" s="404"/>
      <c r="C446" s="397"/>
      <c r="D446" s="1176"/>
      <c r="E446" s="397"/>
      <c r="F446" s="397"/>
      <c r="G446" s="397"/>
      <c r="H446" s="397"/>
    </row>
    <row r="447" spans="2:8">
      <c r="B447" s="404"/>
      <c r="C447" s="397"/>
      <c r="D447" s="1176"/>
      <c r="E447" s="397"/>
      <c r="F447" s="397"/>
      <c r="G447" s="397"/>
      <c r="H447" s="397"/>
    </row>
    <row r="448" spans="2:8">
      <c r="B448" s="404"/>
      <c r="C448" s="397"/>
      <c r="D448" s="1176"/>
      <c r="E448" s="397"/>
      <c r="F448" s="397"/>
      <c r="G448" s="397"/>
      <c r="H448" s="397"/>
    </row>
    <row r="449" spans="2:8">
      <c r="B449" s="404"/>
      <c r="C449" s="397"/>
      <c r="D449" s="1176"/>
      <c r="E449" s="397"/>
      <c r="F449" s="397"/>
      <c r="G449" s="397"/>
      <c r="H449" s="397"/>
    </row>
    <row r="450" spans="2:8">
      <c r="B450" s="404"/>
      <c r="C450" s="397"/>
      <c r="D450" s="1176"/>
      <c r="E450" s="397"/>
      <c r="F450" s="397"/>
      <c r="G450" s="397"/>
      <c r="H450" s="397"/>
    </row>
    <row r="451" spans="2:8">
      <c r="B451" s="404"/>
      <c r="C451" s="397"/>
      <c r="D451" s="1176"/>
      <c r="E451" s="397"/>
      <c r="F451" s="397"/>
      <c r="G451" s="397"/>
      <c r="H451" s="397"/>
    </row>
    <row r="452" spans="2:8">
      <c r="B452" s="404"/>
      <c r="C452" s="397"/>
      <c r="D452" s="1176"/>
      <c r="E452" s="397"/>
      <c r="F452" s="397"/>
      <c r="G452" s="397"/>
      <c r="H452" s="397"/>
    </row>
    <row r="453" spans="2:8">
      <c r="B453" s="404"/>
      <c r="C453" s="397"/>
      <c r="D453" s="1176"/>
      <c r="E453" s="397"/>
      <c r="F453" s="397"/>
      <c r="G453" s="397"/>
      <c r="H453" s="397"/>
    </row>
    <row r="454" spans="2:8">
      <c r="B454" s="404"/>
      <c r="C454" s="397"/>
      <c r="D454" s="1176"/>
      <c r="E454" s="397"/>
      <c r="F454" s="397"/>
      <c r="G454" s="397"/>
      <c r="H454" s="397"/>
    </row>
    <row r="455" spans="2:8">
      <c r="B455" s="404"/>
      <c r="C455" s="397"/>
      <c r="D455" s="1176"/>
      <c r="E455" s="397"/>
      <c r="F455" s="397"/>
      <c r="G455" s="397"/>
      <c r="H455" s="397"/>
    </row>
    <row r="456" spans="2:8">
      <c r="B456" s="404"/>
      <c r="C456" s="397"/>
      <c r="D456" s="1176"/>
      <c r="E456" s="397"/>
      <c r="F456" s="397"/>
      <c r="G456" s="397"/>
      <c r="H456" s="397"/>
    </row>
    <row r="457" spans="2:8">
      <c r="B457" s="404"/>
      <c r="C457" s="397"/>
      <c r="D457" s="1176"/>
      <c r="E457" s="397"/>
      <c r="F457" s="397"/>
      <c r="G457" s="397"/>
      <c r="H457" s="397"/>
    </row>
    <row r="458" spans="2:8">
      <c r="B458" s="404"/>
      <c r="C458" s="397"/>
      <c r="D458" s="1176"/>
      <c r="E458" s="397"/>
      <c r="F458" s="397"/>
      <c r="G458" s="397"/>
      <c r="H458" s="397"/>
    </row>
    <row r="459" spans="2:8">
      <c r="B459" s="404"/>
      <c r="C459" s="397"/>
      <c r="D459" s="1176"/>
      <c r="E459" s="397"/>
      <c r="F459" s="397"/>
      <c r="G459" s="397"/>
      <c r="H459" s="397"/>
    </row>
    <row r="460" spans="2:8">
      <c r="B460" s="404"/>
      <c r="C460" s="397"/>
      <c r="D460" s="1176"/>
      <c r="E460" s="397"/>
      <c r="F460" s="397"/>
      <c r="G460" s="397"/>
      <c r="H460" s="397"/>
    </row>
    <row r="461" spans="2:8">
      <c r="B461" s="404"/>
      <c r="C461" s="397"/>
      <c r="D461" s="1176"/>
      <c r="E461" s="397"/>
      <c r="F461" s="397"/>
      <c r="G461" s="397"/>
      <c r="H461" s="397"/>
    </row>
    <row r="462" spans="2:8">
      <c r="B462" s="404"/>
      <c r="C462" s="397"/>
      <c r="D462" s="1176"/>
      <c r="E462" s="397"/>
      <c r="F462" s="397"/>
      <c r="G462" s="397"/>
      <c r="H462" s="397"/>
    </row>
    <row r="463" spans="2:8">
      <c r="B463" s="404"/>
      <c r="C463" s="397"/>
      <c r="D463" s="1176"/>
      <c r="E463" s="397"/>
      <c r="F463" s="397"/>
      <c r="G463" s="397"/>
      <c r="H463" s="397"/>
    </row>
    <row r="464" spans="2:8">
      <c r="B464" s="404"/>
      <c r="C464" s="397"/>
      <c r="D464" s="1176"/>
      <c r="E464" s="397"/>
      <c r="F464" s="397"/>
      <c r="G464" s="397"/>
      <c r="H464" s="397"/>
    </row>
    <row r="465" spans="2:8">
      <c r="B465" s="404"/>
      <c r="C465" s="397"/>
      <c r="D465" s="1176"/>
      <c r="E465" s="397"/>
      <c r="F465" s="397"/>
      <c r="G465" s="397"/>
      <c r="H465" s="397"/>
    </row>
    <row r="466" spans="2:8">
      <c r="B466" s="404"/>
      <c r="C466" s="397"/>
      <c r="D466" s="1176"/>
      <c r="E466" s="397"/>
      <c r="F466" s="397"/>
      <c r="G466" s="397"/>
      <c r="H466" s="397"/>
    </row>
    <row r="467" spans="2:8">
      <c r="B467" s="404"/>
      <c r="C467" s="397"/>
      <c r="D467" s="1176"/>
      <c r="E467" s="397"/>
      <c r="F467" s="397"/>
      <c r="G467" s="397"/>
      <c r="H467" s="397"/>
    </row>
    <row r="468" spans="2:8">
      <c r="B468" s="404"/>
      <c r="C468" s="397"/>
      <c r="D468" s="1176"/>
      <c r="E468" s="397"/>
      <c r="F468" s="397"/>
      <c r="G468" s="397"/>
      <c r="H468" s="397"/>
    </row>
    <row r="469" spans="2:8">
      <c r="B469" s="404"/>
      <c r="C469" s="397"/>
      <c r="D469" s="1176"/>
      <c r="E469" s="397"/>
      <c r="F469" s="397"/>
      <c r="G469" s="397"/>
      <c r="H469" s="397"/>
    </row>
    <row r="470" spans="2:8">
      <c r="B470" s="404"/>
      <c r="C470" s="397"/>
      <c r="D470" s="1176"/>
      <c r="E470" s="397"/>
      <c r="F470" s="397"/>
      <c r="G470" s="397"/>
      <c r="H470" s="397"/>
    </row>
    <row r="471" spans="2:8">
      <c r="B471" s="404"/>
      <c r="C471" s="397"/>
      <c r="D471" s="1176"/>
      <c r="E471" s="397"/>
      <c r="F471" s="397"/>
      <c r="G471" s="397"/>
      <c r="H471" s="397"/>
    </row>
  </sheetData>
  <mergeCells count="2">
    <mergeCell ref="A2:L2"/>
    <mergeCell ref="A3:L3"/>
  </mergeCells>
  <printOptions horizontalCentered="1"/>
  <pageMargins left="0.25" right="0.25" top="0.5" bottom="0.5" header="0.3" footer="0.3"/>
  <pageSetup scale="44" orientation="landscape" cellComments="asDisplayed" r:id="rId1"/>
  <headerFooter alignWithMargins="0"/>
  <customProperties>
    <customPr name="_pios_id" r:id="rId2"/>
    <customPr name="EpmWorksheetKeyString_GUID" r:id="rId3"/>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U503"/>
  <sheetViews>
    <sheetView view="pageBreakPreview" topLeftCell="A28" zoomScale="70" zoomScaleNormal="50" zoomScaleSheetLayoutView="70" workbookViewId="0">
      <selection activeCell="E65" sqref="E65"/>
    </sheetView>
  </sheetViews>
  <sheetFormatPr defaultColWidth="8.7265625" defaultRowHeight="15.6"/>
  <cols>
    <col min="1" max="1" width="5.26953125" style="1027" customWidth="1"/>
    <col min="2" max="2" width="51.453125" style="1028" customWidth="1"/>
    <col min="3" max="3" width="22.08984375" style="1027" customWidth="1"/>
    <col min="4" max="4" width="16.26953125" style="1027" customWidth="1"/>
    <col min="5" max="5" width="11.7265625" style="1027" customWidth="1"/>
    <col min="6" max="6" width="13.7265625" style="1027" customWidth="1"/>
    <col min="7" max="7" width="13.26953125" style="1027" customWidth="1"/>
    <col min="8" max="8" width="77.7265625" style="1027" customWidth="1"/>
    <col min="9" max="16384" width="8.7265625" style="365"/>
  </cols>
  <sheetData>
    <row r="1" spans="1:21" ht="17.399999999999999">
      <c r="A1" s="374"/>
      <c r="B1" s="1454" t="s">
        <v>699</v>
      </c>
      <c r="C1" s="1454"/>
      <c r="D1" s="1454"/>
      <c r="E1" s="1454"/>
      <c r="F1" s="1454"/>
      <c r="G1" s="1454"/>
      <c r="H1" s="1454"/>
      <c r="I1" s="364"/>
      <c r="J1" s="364"/>
    </row>
    <row r="2" spans="1:21" ht="17.399999999999999">
      <c r="B2" s="1454" t="s">
        <v>698</v>
      </c>
      <c r="C2" s="1454"/>
      <c r="D2" s="1454"/>
      <c r="E2" s="1454"/>
      <c r="F2" s="1454"/>
      <c r="G2" s="1454"/>
      <c r="H2" s="1454"/>
      <c r="I2" s="364"/>
      <c r="J2" s="364"/>
    </row>
    <row r="3" spans="1:21" ht="17.399999999999999">
      <c r="B3" s="1454" t="s">
        <v>184</v>
      </c>
      <c r="C3" s="1454"/>
      <c r="D3" s="1454"/>
      <c r="E3" s="1454"/>
      <c r="F3" s="1454"/>
      <c r="G3" s="1454"/>
      <c r="H3" s="1454"/>
      <c r="I3" s="364"/>
      <c r="J3" s="364"/>
    </row>
    <row r="4" spans="1:21" s="366" customFormat="1" ht="17.399999999999999">
      <c r="A4" s="374"/>
      <c r="B4" s="374"/>
      <c r="C4" s="374"/>
      <c r="D4" s="374"/>
      <c r="E4" s="374"/>
      <c r="F4" s="374"/>
      <c r="G4" s="374"/>
      <c r="H4" s="374"/>
      <c r="I4" s="501"/>
      <c r="J4" s="501"/>
    </row>
    <row r="5" spans="1:21" s="366" customFormat="1">
      <c r="A5" s="374"/>
      <c r="B5" s="373"/>
      <c r="C5" s="374"/>
      <c r="D5" s="405"/>
      <c r="E5" s="405"/>
      <c r="F5" s="374"/>
      <c r="G5" s="405"/>
      <c r="H5" s="374"/>
    </row>
    <row r="6" spans="1:21" s="366" customFormat="1">
      <c r="A6" s="374"/>
      <c r="B6" s="373"/>
      <c r="C6" s="374"/>
      <c r="H6" s="374"/>
      <c r="J6" s="367"/>
      <c r="K6" s="367"/>
      <c r="L6" s="367"/>
      <c r="M6" s="367"/>
      <c r="N6" s="367"/>
      <c r="O6" s="367"/>
      <c r="P6" s="367"/>
      <c r="Q6" s="367"/>
      <c r="R6" s="367"/>
      <c r="S6" s="367"/>
      <c r="T6" s="367"/>
      <c r="U6" s="368"/>
    </row>
    <row r="7" spans="1:21" s="366" customFormat="1" ht="34.5" customHeight="1">
      <c r="A7" s="1040" t="s">
        <v>670</v>
      </c>
      <c r="B7" s="1040" t="s">
        <v>199</v>
      </c>
      <c r="C7" s="1037"/>
      <c r="D7" s="1039"/>
      <c r="E7" s="1038" t="s">
        <v>109</v>
      </c>
      <c r="F7" s="1038" t="s">
        <v>662</v>
      </c>
      <c r="G7" s="1040" t="s">
        <v>661</v>
      </c>
      <c r="H7" s="1037"/>
      <c r="J7" s="367"/>
      <c r="K7" s="367"/>
      <c r="L7" s="367"/>
      <c r="M7" s="367"/>
      <c r="N7" s="367"/>
      <c r="O7" s="367"/>
      <c r="P7" s="367"/>
      <c r="Q7" s="367"/>
      <c r="R7" s="367"/>
      <c r="S7" s="367"/>
      <c r="T7" s="367"/>
      <c r="U7" s="368"/>
    </row>
    <row r="8" spans="1:21" s="366" customFormat="1">
      <c r="A8" s="374"/>
      <c r="B8" s="375"/>
      <c r="C8" s="374"/>
      <c r="E8" s="374"/>
      <c r="F8" s="374"/>
      <c r="G8" s="374"/>
      <c r="H8" s="374"/>
    </row>
    <row r="9" spans="1:21" s="366" customFormat="1" ht="20.100000000000001" customHeight="1">
      <c r="A9" s="374">
        <v>1</v>
      </c>
      <c r="B9" s="374" t="s">
        <v>616</v>
      </c>
      <c r="C9" s="374"/>
      <c r="E9" s="358">
        <f>+E54</f>
        <v>0</v>
      </c>
      <c r="F9" s="358">
        <f>+F54</f>
        <v>0</v>
      </c>
      <c r="G9" s="358">
        <f>+G54</f>
        <v>0</v>
      </c>
      <c r="H9" s="374" t="s">
        <v>697</v>
      </c>
    </row>
    <row r="10" spans="1:21" s="366" customFormat="1" ht="20.100000000000001" customHeight="1">
      <c r="A10" s="374">
        <f>+A9+1</f>
        <v>2</v>
      </c>
      <c r="B10" s="374" t="s">
        <v>251</v>
      </c>
      <c r="C10" s="374"/>
      <c r="E10" s="358">
        <f>+E78</f>
        <v>0</v>
      </c>
      <c r="F10" s="358">
        <f>+F78</f>
        <v>0</v>
      </c>
      <c r="G10" s="358">
        <f>+G78</f>
        <v>0</v>
      </c>
      <c r="H10" s="374" t="s">
        <v>696</v>
      </c>
    </row>
    <row r="11" spans="1:21" s="366" customFormat="1" ht="20.100000000000001" customHeight="1">
      <c r="A11" s="374">
        <f>+A10+1</f>
        <v>3</v>
      </c>
      <c r="B11" s="374" t="s">
        <v>252</v>
      </c>
      <c r="C11" s="374"/>
      <c r="E11" s="358">
        <f>E32</f>
        <v>0</v>
      </c>
      <c r="F11" s="358">
        <f>F32</f>
        <v>0</v>
      </c>
      <c r="G11" s="358">
        <f>G32</f>
        <v>0</v>
      </c>
      <c r="H11" s="374" t="s">
        <v>695</v>
      </c>
    </row>
    <row r="12" spans="1:21" s="366" customFormat="1" ht="20.100000000000001" customHeight="1">
      <c r="A12" s="374">
        <f>+A11+1</f>
        <v>4</v>
      </c>
      <c r="B12" s="374" t="s">
        <v>253</v>
      </c>
      <c r="C12" s="374"/>
      <c r="E12" s="358">
        <f>SUM(E9:E11)</f>
        <v>0</v>
      </c>
      <c r="F12" s="358">
        <f>SUM(F9:F11)</f>
        <v>0</v>
      </c>
      <c r="G12" s="358">
        <f>SUM(G9:G11)</f>
        <v>0</v>
      </c>
      <c r="H12" s="376" t="s">
        <v>694</v>
      </c>
    </row>
    <row r="13" spans="1:21" s="366" customFormat="1">
      <c r="A13" s="374"/>
      <c r="B13" s="374"/>
      <c r="C13" s="374"/>
      <c r="D13" s="376"/>
      <c r="E13" s="374"/>
      <c r="F13" s="374"/>
      <c r="G13" s="374"/>
      <c r="H13" s="358"/>
    </row>
    <row r="14" spans="1:21" s="366" customFormat="1">
      <c r="A14" s="374"/>
      <c r="B14" s="374"/>
      <c r="C14" s="374"/>
      <c r="D14" s="374"/>
      <c r="E14" s="374"/>
      <c r="F14" s="374"/>
      <c r="G14" s="374"/>
      <c r="H14" s="378"/>
    </row>
    <row r="15" spans="1:21" s="366" customFormat="1" ht="33" customHeight="1">
      <c r="A15" s="374"/>
      <c r="B15" s="1456" t="s">
        <v>693</v>
      </c>
      <c r="C15" s="1456"/>
      <c r="D15" s="1456"/>
      <c r="E15" s="1456"/>
      <c r="F15" s="1456"/>
      <c r="G15" s="1456"/>
      <c r="H15" s="1456"/>
    </row>
    <row r="16" spans="1:21" s="366" customFormat="1">
      <c r="A16" s="374"/>
      <c r="B16" s="373"/>
      <c r="D16" s="405"/>
      <c r="E16" s="405"/>
      <c r="F16" s="405"/>
      <c r="G16" s="405"/>
      <c r="H16" s="374"/>
    </row>
    <row r="17" spans="1:9" s="366" customFormat="1">
      <c r="A17" s="374"/>
      <c r="B17" s="405" t="s">
        <v>75</v>
      </c>
      <c r="C17" s="405" t="s">
        <v>76</v>
      </c>
      <c r="D17" s="405" t="s">
        <v>77</v>
      </c>
      <c r="E17" s="405" t="s">
        <v>78</v>
      </c>
      <c r="F17" s="405" t="s">
        <v>79</v>
      </c>
      <c r="G17" s="405" t="s">
        <v>80</v>
      </c>
      <c r="H17" s="405" t="s">
        <v>81</v>
      </c>
    </row>
    <row r="18" spans="1:9" s="366" customFormat="1" ht="31.2">
      <c r="A18" s="374"/>
      <c r="B18" s="373" t="s">
        <v>252</v>
      </c>
      <c r="C18" s="1050" t="s">
        <v>19</v>
      </c>
      <c r="D18" s="1050" t="s">
        <v>691</v>
      </c>
      <c r="E18" s="1050" t="s">
        <v>109</v>
      </c>
      <c r="F18" s="1050" t="s">
        <v>662</v>
      </c>
      <c r="G18" s="1050" t="s">
        <v>661</v>
      </c>
      <c r="H18" s="1050" t="s">
        <v>255</v>
      </c>
    </row>
    <row r="19" spans="1:9" ht="30" customHeight="1">
      <c r="A19" s="374">
        <f>A12+1</f>
        <v>5</v>
      </c>
      <c r="B19" s="379"/>
      <c r="C19" s="380"/>
      <c r="D19" s="381"/>
      <c r="E19" s="381"/>
      <c r="F19" s="381"/>
      <c r="G19" s="381"/>
      <c r="H19" s="382"/>
      <c r="I19" s="369"/>
    </row>
    <row r="20" spans="1:9" ht="30" customHeight="1">
      <c r="A20" s="374">
        <f t="shared" ref="A20:A32" si="0">+A19+1</f>
        <v>6</v>
      </c>
      <c r="B20" s="383"/>
      <c r="C20" s="380"/>
      <c r="D20" s="381"/>
      <c r="E20" s="381"/>
      <c r="F20" s="381"/>
      <c r="G20" s="381"/>
      <c r="H20" s="382"/>
      <c r="I20" s="369"/>
    </row>
    <row r="21" spans="1:9" ht="30" customHeight="1">
      <c r="A21" s="374">
        <f t="shared" si="0"/>
        <v>7</v>
      </c>
      <c r="B21" s="383"/>
      <c r="C21" s="380"/>
      <c r="D21" s="381"/>
      <c r="E21" s="381"/>
      <c r="F21" s="381"/>
      <c r="G21" s="381"/>
      <c r="H21" s="382"/>
      <c r="I21" s="369"/>
    </row>
    <row r="22" spans="1:9" ht="30" customHeight="1">
      <c r="A22" s="374">
        <f t="shared" si="0"/>
        <v>8</v>
      </c>
      <c r="B22" s="383"/>
      <c r="C22" s="380"/>
      <c r="D22" s="381"/>
      <c r="E22" s="381"/>
      <c r="F22" s="381"/>
      <c r="G22" s="381"/>
      <c r="H22" s="382"/>
      <c r="I22" s="369"/>
    </row>
    <row r="23" spans="1:9" ht="30" customHeight="1">
      <c r="A23" s="374">
        <f t="shared" si="0"/>
        <v>9</v>
      </c>
      <c r="B23" s="383"/>
      <c r="C23" s="380"/>
      <c r="D23" s="381"/>
      <c r="E23" s="381"/>
      <c r="F23" s="381"/>
      <c r="G23" s="381"/>
      <c r="H23" s="382"/>
      <c r="I23" s="369"/>
    </row>
    <row r="24" spans="1:9" ht="30" customHeight="1">
      <c r="A24" s="374">
        <f t="shared" si="0"/>
        <v>10</v>
      </c>
      <c r="B24" s="383"/>
      <c r="C24" s="380"/>
      <c r="D24" s="381"/>
      <c r="E24" s="381"/>
      <c r="F24" s="381"/>
      <c r="G24" s="381"/>
      <c r="H24" s="382"/>
      <c r="I24" s="369"/>
    </row>
    <row r="25" spans="1:9" ht="30" customHeight="1">
      <c r="A25" s="374">
        <f t="shared" si="0"/>
        <v>11</v>
      </c>
      <c r="B25" s="383"/>
      <c r="C25" s="380"/>
      <c r="D25" s="381"/>
      <c r="E25" s="381"/>
      <c r="F25" s="381"/>
      <c r="G25" s="381"/>
      <c r="H25" s="382"/>
      <c r="I25" s="369"/>
    </row>
    <row r="26" spans="1:9" ht="30" customHeight="1">
      <c r="A26" s="374">
        <f t="shared" si="0"/>
        <v>12</v>
      </c>
      <c r="B26" s="383"/>
      <c r="C26" s="380"/>
      <c r="D26" s="384"/>
      <c r="E26" s="381"/>
      <c r="F26" s="381"/>
      <c r="G26" s="381"/>
      <c r="H26" s="382"/>
      <c r="I26" s="369"/>
    </row>
    <row r="27" spans="1:9" ht="30" customHeight="1">
      <c r="A27" s="374">
        <f t="shared" si="0"/>
        <v>13</v>
      </c>
      <c r="B27" s="383"/>
      <c r="C27" s="380"/>
      <c r="D27" s="381"/>
      <c r="E27" s="381"/>
      <c r="F27" s="381"/>
      <c r="G27" s="381"/>
      <c r="H27" s="382"/>
      <c r="I27" s="369"/>
    </row>
    <row r="28" spans="1:9" ht="30" customHeight="1">
      <c r="A28" s="374">
        <f t="shared" si="0"/>
        <v>14</v>
      </c>
      <c r="B28" s="1049" t="s">
        <v>692</v>
      </c>
      <c r="C28" s="1052"/>
      <c r="D28" s="1052"/>
      <c r="E28" s="1052"/>
      <c r="F28" s="1052"/>
      <c r="G28" s="1052"/>
      <c r="H28" s="1047" t="s">
        <v>689</v>
      </c>
      <c r="I28" s="369"/>
    </row>
    <row r="29" spans="1:9" ht="20.100000000000001" customHeight="1">
      <c r="A29" s="374">
        <f t="shared" si="0"/>
        <v>15</v>
      </c>
      <c r="B29" s="406" t="s">
        <v>803</v>
      </c>
      <c r="C29" s="407">
        <f>SUBTOTAL(9,C19:C28)</f>
        <v>0</v>
      </c>
      <c r="D29" s="396">
        <f>SUM(D19:D28)</f>
        <v>0</v>
      </c>
      <c r="E29" s="396">
        <f>SUM(E19:E28)</f>
        <v>0</v>
      </c>
      <c r="F29" s="396">
        <f>SUM(F19:F28)</f>
        <v>0</v>
      </c>
      <c r="G29" s="396">
        <f>SUM(G19:G28)</f>
        <v>0</v>
      </c>
      <c r="H29" s="385"/>
      <c r="I29" s="369"/>
    </row>
    <row r="30" spans="1:9" ht="20.100000000000001" customHeight="1">
      <c r="A30" s="374">
        <f t="shared" si="0"/>
        <v>16</v>
      </c>
      <c r="B30" s="408" t="s">
        <v>256</v>
      </c>
      <c r="C30" s="386"/>
      <c r="D30" s="386"/>
      <c r="E30" s="386"/>
      <c r="F30" s="387"/>
      <c r="G30" s="388"/>
      <c r="H30" s="382"/>
      <c r="I30" s="369"/>
    </row>
    <row r="31" spans="1:9" ht="20.100000000000001" customHeight="1">
      <c r="A31" s="374">
        <f t="shared" si="0"/>
        <v>17</v>
      </c>
      <c r="B31" s="409" t="s">
        <v>257</v>
      </c>
      <c r="C31" s="389"/>
      <c r="D31" s="389"/>
      <c r="E31" s="389"/>
      <c r="F31" s="389"/>
      <c r="G31" s="389"/>
      <c r="H31" s="390"/>
      <c r="I31" s="369"/>
    </row>
    <row r="32" spans="1:9" ht="20.100000000000001" customHeight="1" thickBot="1">
      <c r="A32" s="374">
        <f t="shared" si="0"/>
        <v>18</v>
      </c>
      <c r="B32" s="410" t="s">
        <v>19</v>
      </c>
      <c r="C32" s="411">
        <f>+C29-C30-C31</f>
        <v>0</v>
      </c>
      <c r="D32" s="411">
        <f>+D29-D30-D31</f>
        <v>0</v>
      </c>
      <c r="E32" s="411">
        <f>+E29-E30-E31</f>
        <v>0</v>
      </c>
      <c r="F32" s="411">
        <f>+F29-F30-F31</f>
        <v>0</v>
      </c>
      <c r="G32" s="411">
        <f>+G29-G30-G31</f>
        <v>0</v>
      </c>
      <c r="H32" s="412"/>
      <c r="I32" s="369"/>
    </row>
    <row r="33" spans="1:9" ht="20.100000000000001" customHeight="1" thickTop="1">
      <c r="A33" s="374"/>
      <c r="B33" s="397" t="s">
        <v>258</v>
      </c>
      <c r="C33" s="398"/>
      <c r="D33" s="399"/>
      <c r="E33" s="952"/>
      <c r="F33" s="391"/>
      <c r="G33" s="413"/>
      <c r="H33" s="391"/>
    </row>
    <row r="34" spans="1:9" ht="20.100000000000001" customHeight="1">
      <c r="A34" s="374"/>
      <c r="B34" s="1455" t="s">
        <v>259</v>
      </c>
      <c r="C34" s="1457"/>
      <c r="D34" s="1457"/>
      <c r="E34" s="1457"/>
      <c r="F34" s="1457"/>
      <c r="G34" s="1457"/>
      <c r="H34" s="391"/>
    </row>
    <row r="35" spans="1:9" ht="20.100000000000001" customHeight="1">
      <c r="A35" s="374"/>
      <c r="B35" s="404" t="s">
        <v>260</v>
      </c>
      <c r="C35" s="391"/>
      <c r="D35" s="397"/>
      <c r="E35" s="397"/>
      <c r="F35" s="952"/>
      <c r="G35" s="952"/>
      <c r="H35" s="391"/>
    </row>
    <row r="36" spans="1:9" ht="20.100000000000001" customHeight="1">
      <c r="A36" s="374"/>
      <c r="B36" s="404" t="s">
        <v>261</v>
      </c>
      <c r="C36" s="391"/>
      <c r="D36" s="397"/>
      <c r="E36" s="397"/>
      <c r="F36" s="952"/>
      <c r="G36" s="952"/>
      <c r="H36" s="391"/>
    </row>
    <row r="37" spans="1:9" ht="20.100000000000001" customHeight="1">
      <c r="A37" s="374"/>
      <c r="B37" s="404" t="s">
        <v>262</v>
      </c>
      <c r="C37" s="391"/>
      <c r="D37" s="397"/>
      <c r="E37" s="397"/>
      <c r="F37" s="952"/>
      <c r="G37" s="952"/>
      <c r="H37" s="391"/>
    </row>
    <row r="38" spans="1:9" ht="35.25" customHeight="1">
      <c r="A38" s="374"/>
      <c r="B38" s="1455" t="s">
        <v>688</v>
      </c>
      <c r="C38" s="1455"/>
      <c r="D38" s="1455"/>
      <c r="E38" s="1455"/>
      <c r="F38" s="1455"/>
      <c r="G38" s="1455"/>
      <c r="H38" s="953"/>
    </row>
    <row r="39" spans="1:9">
      <c r="A39" s="374"/>
      <c r="B39" s="951"/>
      <c r="C39" s="951"/>
      <c r="D39" s="951"/>
      <c r="E39" s="951"/>
      <c r="F39" s="951"/>
      <c r="G39" s="951"/>
      <c r="H39" s="953"/>
    </row>
    <row r="40" spans="1:9" s="366" customFormat="1">
      <c r="A40" s="374"/>
      <c r="B40" s="502"/>
      <c r="C40" s="502"/>
      <c r="D40" s="502"/>
      <c r="E40" s="502"/>
      <c r="F40" s="502"/>
      <c r="G40" s="502"/>
      <c r="H40" s="502"/>
      <c r="I40" s="371"/>
    </row>
    <row r="41" spans="1:9" s="366" customFormat="1">
      <c r="A41" s="374"/>
      <c r="B41" s="405" t="s">
        <v>75</v>
      </c>
      <c r="C41" s="405" t="s">
        <v>76</v>
      </c>
      <c r="D41" s="405" t="s">
        <v>77</v>
      </c>
      <c r="E41" s="405" t="s">
        <v>78</v>
      </c>
      <c r="F41" s="405" t="s">
        <v>79</v>
      </c>
      <c r="G41" s="405" t="s">
        <v>80</v>
      </c>
      <c r="H41" s="405" t="s">
        <v>81</v>
      </c>
      <c r="I41" s="371"/>
    </row>
    <row r="42" spans="1:9" ht="31.2">
      <c r="A42" s="374"/>
      <c r="B42" s="397" t="s">
        <v>250</v>
      </c>
      <c r="C42" s="1050" t="s">
        <v>19</v>
      </c>
      <c r="D42" s="1051" t="s">
        <v>691</v>
      </c>
      <c r="E42" s="1051" t="s">
        <v>109</v>
      </c>
      <c r="F42" s="1051" t="s">
        <v>662</v>
      </c>
      <c r="G42" s="1051" t="s">
        <v>661</v>
      </c>
      <c r="H42" s="1050" t="s">
        <v>255</v>
      </c>
      <c r="I42" s="369"/>
    </row>
    <row r="43" spans="1:9" ht="30" customHeight="1">
      <c r="A43" s="374">
        <f>A32+1</f>
        <v>19</v>
      </c>
      <c r="B43" s="383"/>
      <c r="C43" s="380"/>
      <c r="D43" s="381"/>
      <c r="E43" s="381"/>
      <c r="F43" s="381"/>
      <c r="G43" s="381"/>
      <c r="H43" s="382"/>
      <c r="I43" s="369"/>
    </row>
    <row r="44" spans="1:9" ht="30" customHeight="1">
      <c r="A44" s="374">
        <f t="shared" ref="A44:A54" si="1">+A43+1</f>
        <v>20</v>
      </c>
      <c r="B44" s="383"/>
      <c r="C44" s="380"/>
      <c r="D44" s="381"/>
      <c r="E44" s="381"/>
      <c r="F44" s="381"/>
      <c r="G44" s="381"/>
      <c r="H44" s="382"/>
      <c r="I44" s="369"/>
    </row>
    <row r="45" spans="1:9" ht="30" customHeight="1">
      <c r="A45" s="374">
        <f t="shared" si="1"/>
        <v>21</v>
      </c>
      <c r="B45" s="383"/>
      <c r="C45" s="380"/>
      <c r="D45" s="381"/>
      <c r="E45" s="381"/>
      <c r="F45" s="381"/>
      <c r="G45" s="381"/>
      <c r="H45" s="382"/>
      <c r="I45" s="369"/>
    </row>
    <row r="46" spans="1:9" ht="30" customHeight="1">
      <c r="A46" s="374">
        <f t="shared" si="1"/>
        <v>22</v>
      </c>
      <c r="B46" s="383"/>
      <c r="C46" s="381"/>
      <c r="D46" s="381"/>
      <c r="E46" s="381"/>
      <c r="F46" s="381"/>
      <c r="G46" s="381"/>
      <c r="H46" s="382"/>
      <c r="I46" s="369"/>
    </row>
    <row r="47" spans="1:9" ht="30" customHeight="1">
      <c r="A47" s="374">
        <f t="shared" si="1"/>
        <v>23</v>
      </c>
      <c r="B47" s="383"/>
      <c r="C47" s="381"/>
      <c r="D47" s="381"/>
      <c r="E47" s="381"/>
      <c r="F47" s="381"/>
      <c r="G47" s="381"/>
      <c r="H47" s="382"/>
      <c r="I47" s="369"/>
    </row>
    <row r="48" spans="1:9" ht="30" customHeight="1">
      <c r="A48" s="374">
        <f t="shared" si="1"/>
        <v>24</v>
      </c>
      <c r="B48" s="393"/>
      <c r="C48" s="394"/>
      <c r="D48" s="394"/>
      <c r="E48" s="394"/>
      <c r="F48" s="394"/>
      <c r="G48" s="394"/>
      <c r="H48" s="382"/>
      <c r="I48" s="369"/>
    </row>
    <row r="49" spans="1:9" ht="30" customHeight="1">
      <c r="A49" s="374">
        <f t="shared" si="1"/>
        <v>25</v>
      </c>
      <c r="B49" s="395"/>
      <c r="C49" s="394"/>
      <c r="D49" s="394"/>
      <c r="E49" s="394"/>
      <c r="F49" s="394"/>
      <c r="G49" s="394"/>
      <c r="H49" s="382"/>
      <c r="I49" s="369"/>
    </row>
    <row r="50" spans="1:9" ht="30" customHeight="1">
      <c r="A50" s="374">
        <f t="shared" si="1"/>
        <v>26</v>
      </c>
      <c r="B50" s="1049" t="s">
        <v>690</v>
      </c>
      <c r="C50" s="1048"/>
      <c r="D50" s="1048"/>
      <c r="E50" s="1048"/>
      <c r="F50" s="1048"/>
      <c r="G50" s="1048"/>
      <c r="H50" s="1047" t="s">
        <v>689</v>
      </c>
      <c r="I50" s="369"/>
    </row>
    <row r="51" spans="1:9" ht="20.100000000000001" customHeight="1">
      <c r="A51" s="374">
        <f t="shared" si="1"/>
        <v>27</v>
      </c>
      <c r="B51" s="414" t="s">
        <v>804</v>
      </c>
      <c r="C51" s="396">
        <f>SUBTOTAL(9,C43:C50)</f>
        <v>0</v>
      </c>
      <c r="D51" s="396">
        <f>SUM(D43:D50)</f>
        <v>0</v>
      </c>
      <c r="E51" s="396">
        <f>SUM(E43:E50)</f>
        <v>0</v>
      </c>
      <c r="F51" s="396">
        <f>SUM(F43:F50)</f>
        <v>0</v>
      </c>
      <c r="G51" s="396">
        <f>SUM(G43:G50)</f>
        <v>0</v>
      </c>
      <c r="H51" s="385"/>
      <c r="I51" s="369"/>
    </row>
    <row r="52" spans="1:9" ht="20.100000000000001" customHeight="1">
      <c r="A52" s="374">
        <f t="shared" si="1"/>
        <v>28</v>
      </c>
      <c r="B52" s="415" t="s">
        <v>256</v>
      </c>
      <c r="C52" s="386"/>
      <c r="D52" s="386"/>
      <c r="E52" s="386"/>
      <c r="F52" s="386"/>
      <c r="G52" s="386"/>
      <c r="H52" s="382"/>
      <c r="I52" s="369"/>
    </row>
    <row r="53" spans="1:9" ht="20.100000000000001" customHeight="1">
      <c r="A53" s="374">
        <f t="shared" si="1"/>
        <v>29</v>
      </c>
      <c r="B53" s="416" t="s">
        <v>257</v>
      </c>
      <c r="C53" s="389"/>
      <c r="D53" s="389"/>
      <c r="E53" s="389"/>
      <c r="F53" s="389"/>
      <c r="G53" s="389"/>
      <c r="H53" s="390"/>
      <c r="I53" s="369"/>
    </row>
    <row r="54" spans="1:9" ht="20.100000000000001" customHeight="1" thickBot="1">
      <c r="A54" s="374">
        <f t="shared" si="1"/>
        <v>30</v>
      </c>
      <c r="B54" s="410" t="s">
        <v>19</v>
      </c>
      <c r="C54" s="411">
        <f>+C51-C52-C53</f>
        <v>0</v>
      </c>
      <c r="D54" s="411">
        <f>+D51-D52-D53</f>
        <v>0</v>
      </c>
      <c r="E54" s="411">
        <f>+E51-E52-E53</f>
        <v>0</v>
      </c>
      <c r="F54" s="411">
        <f>+F51-F52-F53</f>
        <v>0</v>
      </c>
      <c r="G54" s="411">
        <f>+G51-G52-G53</f>
        <v>0</v>
      </c>
      <c r="H54" s="412"/>
      <c r="I54" s="369"/>
    </row>
    <row r="55" spans="1:9" ht="20.100000000000001" customHeight="1" thickTop="1">
      <c r="A55" s="374"/>
      <c r="B55" s="397" t="s">
        <v>263</v>
      </c>
      <c r="C55" s="397"/>
      <c r="D55" s="952"/>
      <c r="E55" s="399"/>
      <c r="F55" s="391"/>
      <c r="G55" s="953"/>
      <c r="H55" s="391"/>
    </row>
    <row r="56" spans="1:9" ht="20.100000000000001" customHeight="1">
      <c r="A56" s="374"/>
      <c r="B56" s="1455" t="s">
        <v>259</v>
      </c>
      <c r="C56" s="1457"/>
      <c r="D56" s="1457"/>
      <c r="E56" s="1457"/>
      <c r="F56" s="1457"/>
      <c r="G56" s="1457"/>
      <c r="H56" s="391"/>
    </row>
    <row r="57" spans="1:9" ht="20.100000000000001" customHeight="1">
      <c r="A57" s="374"/>
      <c r="B57" s="404" t="s">
        <v>260</v>
      </c>
      <c r="C57" s="391"/>
      <c r="D57" s="397"/>
      <c r="E57" s="397"/>
      <c r="F57" s="952"/>
      <c r="G57" s="952"/>
      <c r="H57" s="391"/>
    </row>
    <row r="58" spans="1:9" ht="20.100000000000001" customHeight="1">
      <c r="A58" s="374"/>
      <c r="B58" s="404" t="s">
        <v>261</v>
      </c>
      <c r="C58" s="391"/>
      <c r="D58" s="397"/>
      <c r="E58" s="397"/>
      <c r="F58" s="952"/>
      <c r="G58" s="952"/>
      <c r="H58" s="391"/>
    </row>
    <row r="59" spans="1:9" ht="20.100000000000001" customHeight="1">
      <c r="A59" s="374"/>
      <c r="B59" s="404" t="s">
        <v>262</v>
      </c>
      <c r="C59" s="391"/>
      <c r="D59" s="397"/>
      <c r="E59" s="397"/>
      <c r="F59" s="952"/>
      <c r="G59" s="952"/>
      <c r="H59" s="391"/>
    </row>
    <row r="60" spans="1:9" ht="35.1" customHeight="1">
      <c r="A60" s="374"/>
      <c r="B60" s="1455" t="s">
        <v>688</v>
      </c>
      <c r="C60" s="1455"/>
      <c r="D60" s="1455"/>
      <c r="E60" s="1455"/>
      <c r="F60" s="1455"/>
      <c r="G60" s="1455"/>
      <c r="H60" s="953"/>
    </row>
    <row r="61" spans="1:9" s="366" customFormat="1">
      <c r="A61" s="374"/>
      <c r="B61" s="404"/>
      <c r="C61" s="397"/>
      <c r="D61" s="397"/>
      <c r="E61" s="397"/>
      <c r="F61" s="397"/>
      <c r="G61" s="397"/>
      <c r="H61" s="953"/>
      <c r="I61" s="371"/>
    </row>
    <row r="62" spans="1:9" s="366" customFormat="1">
      <c r="A62" s="374"/>
      <c r="B62" s="404"/>
      <c r="C62" s="397"/>
      <c r="D62" s="397"/>
      <c r="E62" s="397"/>
      <c r="F62" s="397"/>
      <c r="G62" s="397"/>
      <c r="H62" s="953"/>
      <c r="I62" s="371"/>
    </row>
    <row r="63" spans="1:9" s="366" customFormat="1">
      <c r="A63" s="374"/>
      <c r="B63" s="405" t="s">
        <v>75</v>
      </c>
      <c r="C63" s="405" t="s">
        <v>76</v>
      </c>
      <c r="D63" s="405" t="s">
        <v>77</v>
      </c>
      <c r="E63" s="405" t="s">
        <v>78</v>
      </c>
      <c r="F63" s="405" t="s">
        <v>79</v>
      </c>
      <c r="G63" s="405" t="s">
        <v>80</v>
      </c>
      <c r="H63" s="405" t="s">
        <v>81</v>
      </c>
      <c r="I63" s="371"/>
    </row>
    <row r="64" spans="1:9" s="366" customFormat="1" ht="31.2">
      <c r="A64" s="374"/>
      <c r="B64" s="397" t="s">
        <v>265</v>
      </c>
      <c r="C64" s="1050" t="s">
        <v>19</v>
      </c>
      <c r="D64" s="1051" t="s">
        <v>691</v>
      </c>
      <c r="E64" s="1051" t="s">
        <v>109</v>
      </c>
      <c r="F64" s="1051" t="s">
        <v>662</v>
      </c>
      <c r="G64" s="1051" t="s">
        <v>661</v>
      </c>
      <c r="H64" s="1050" t="s">
        <v>255</v>
      </c>
      <c r="I64" s="371"/>
    </row>
    <row r="65" spans="1:9" ht="30" customHeight="1">
      <c r="A65" s="374">
        <f>A54+1</f>
        <v>31</v>
      </c>
      <c r="B65" s="400"/>
      <c r="C65" s="380"/>
      <c r="D65" s="381"/>
      <c r="E65" s="381"/>
      <c r="F65" s="381"/>
      <c r="G65" s="381"/>
      <c r="H65" s="382"/>
      <c r="I65" s="369"/>
    </row>
    <row r="66" spans="1:9" ht="30" customHeight="1">
      <c r="A66" s="374">
        <f t="shared" ref="A66:A78" si="2">+A65+1</f>
        <v>32</v>
      </c>
      <c r="B66" s="383"/>
      <c r="C66" s="380"/>
      <c r="D66" s="381"/>
      <c r="E66" s="381"/>
      <c r="F66" s="381"/>
      <c r="G66" s="381"/>
      <c r="H66" s="382"/>
      <c r="I66" s="369"/>
    </row>
    <row r="67" spans="1:9" ht="30" customHeight="1">
      <c r="A67" s="374">
        <f t="shared" si="2"/>
        <v>33</v>
      </c>
      <c r="B67" s="383"/>
      <c r="C67" s="380"/>
      <c r="D67" s="381"/>
      <c r="E67" s="381"/>
      <c r="F67" s="381"/>
      <c r="G67" s="381"/>
      <c r="H67" s="382"/>
      <c r="I67" s="369"/>
    </row>
    <row r="68" spans="1:9" ht="30" customHeight="1">
      <c r="A68" s="374">
        <f t="shared" si="2"/>
        <v>34</v>
      </c>
      <c r="B68" s="383"/>
      <c r="C68" s="380"/>
      <c r="D68" s="381"/>
      <c r="E68" s="381"/>
      <c r="F68" s="381"/>
      <c r="G68" s="381"/>
      <c r="H68" s="382"/>
      <c r="I68" s="369"/>
    </row>
    <row r="69" spans="1:9" ht="30" customHeight="1">
      <c r="A69" s="374">
        <f t="shared" si="2"/>
        <v>35</v>
      </c>
      <c r="B69" s="383"/>
      <c r="C69" s="381"/>
      <c r="D69" s="394"/>
      <c r="E69" s="381"/>
      <c r="F69" s="381"/>
      <c r="G69" s="381"/>
      <c r="H69" s="382"/>
      <c r="I69" s="369"/>
    </row>
    <row r="70" spans="1:9" ht="30" customHeight="1">
      <c r="A70" s="374">
        <f t="shared" si="2"/>
        <v>36</v>
      </c>
      <c r="B70" s="383"/>
      <c r="C70" s="381"/>
      <c r="D70" s="394"/>
      <c r="E70" s="381"/>
      <c r="F70" s="381"/>
      <c r="G70" s="381"/>
      <c r="H70" s="382"/>
      <c r="I70" s="369"/>
    </row>
    <row r="71" spans="1:9" ht="30" customHeight="1">
      <c r="A71" s="374">
        <f t="shared" si="2"/>
        <v>37</v>
      </c>
      <c r="B71" s="383"/>
      <c r="C71" s="381"/>
      <c r="D71" s="394"/>
      <c r="E71" s="381"/>
      <c r="F71" s="381"/>
      <c r="G71" s="381"/>
      <c r="H71" s="382"/>
      <c r="I71" s="369"/>
    </row>
    <row r="72" spans="1:9" ht="30" customHeight="1">
      <c r="A72" s="374">
        <f t="shared" si="2"/>
        <v>38</v>
      </c>
      <c r="B72" s="383"/>
      <c r="C72" s="381"/>
      <c r="D72" s="384"/>
      <c r="E72" s="381"/>
      <c r="F72" s="381"/>
      <c r="G72" s="381"/>
      <c r="H72" s="382"/>
      <c r="I72" s="369"/>
    </row>
    <row r="73" spans="1:9" ht="30" customHeight="1">
      <c r="A73" s="374">
        <f t="shared" si="2"/>
        <v>39</v>
      </c>
      <c r="B73" s="383"/>
      <c r="C73" s="381"/>
      <c r="D73" s="381"/>
      <c r="E73" s="381"/>
      <c r="F73" s="381"/>
      <c r="G73" s="381"/>
      <c r="H73" s="382"/>
      <c r="I73" s="369"/>
    </row>
    <row r="74" spans="1:9" ht="30" customHeight="1">
      <c r="A74" s="374">
        <f t="shared" si="2"/>
        <v>40</v>
      </c>
      <c r="B74" s="1049" t="s">
        <v>690</v>
      </c>
      <c r="C74" s="1048"/>
      <c r="D74" s="1048"/>
      <c r="E74" s="1048"/>
      <c r="F74" s="1048"/>
      <c r="G74" s="1048"/>
      <c r="H74" s="1047" t="s">
        <v>689</v>
      </c>
      <c r="I74" s="369"/>
    </row>
    <row r="75" spans="1:9" ht="20.100000000000001" customHeight="1">
      <c r="A75" s="374">
        <f t="shared" si="2"/>
        <v>41</v>
      </c>
      <c r="B75" s="417" t="s">
        <v>805</v>
      </c>
      <c r="C75" s="407">
        <f>SUBTOTAL(9,C65:C74)</f>
        <v>0</v>
      </c>
      <c r="D75" s="407">
        <f>SUM(D65:D74)</f>
        <v>0</v>
      </c>
      <c r="E75" s="396">
        <f>SUM(E65:E74)</f>
        <v>0</v>
      </c>
      <c r="F75" s="407">
        <f>SUM(F65:F74)</f>
        <v>0</v>
      </c>
      <c r="G75" s="407">
        <f>SUM(G65:G74)</f>
        <v>0</v>
      </c>
      <c r="H75" s="382"/>
      <c r="I75" s="369"/>
    </row>
    <row r="76" spans="1:9" ht="20.100000000000001" customHeight="1">
      <c r="A76" s="374">
        <f t="shared" si="2"/>
        <v>42</v>
      </c>
      <c r="B76" s="418" t="s">
        <v>256</v>
      </c>
      <c r="C76" s="387"/>
      <c r="D76" s="387"/>
      <c r="E76" s="387"/>
      <c r="F76" s="387"/>
      <c r="G76" s="387"/>
      <c r="H76" s="382"/>
      <c r="I76" s="369"/>
    </row>
    <row r="77" spans="1:9" ht="20.100000000000001" customHeight="1">
      <c r="A77" s="374">
        <f t="shared" si="2"/>
        <v>43</v>
      </c>
      <c r="B77" s="419" t="s">
        <v>257</v>
      </c>
      <c r="C77" s="401"/>
      <c r="D77" s="401"/>
      <c r="E77" s="401"/>
      <c r="F77" s="401"/>
      <c r="G77" s="401"/>
      <c r="H77" s="390"/>
      <c r="I77" s="369"/>
    </row>
    <row r="78" spans="1:9" ht="20.100000000000001" customHeight="1" thickBot="1">
      <c r="A78" s="374">
        <f t="shared" si="2"/>
        <v>44</v>
      </c>
      <c r="B78" s="410" t="s">
        <v>19</v>
      </c>
      <c r="C78" s="420">
        <f>+C75-C76-C77</f>
        <v>0</v>
      </c>
      <c r="D78" s="420">
        <f>+D75-D76-D77</f>
        <v>0</v>
      </c>
      <c r="E78" s="420">
        <f>+E75-E76-E77</f>
        <v>0</v>
      </c>
      <c r="F78" s="420">
        <f>+F75-F76-F77</f>
        <v>0</v>
      </c>
      <c r="G78" s="420">
        <f>+G75-G76-G77</f>
        <v>0</v>
      </c>
      <c r="H78" s="412"/>
      <c r="I78" s="369"/>
    </row>
    <row r="79" spans="1:9" ht="20.100000000000001" customHeight="1" thickTop="1">
      <c r="A79" s="374"/>
      <c r="B79" s="397" t="s">
        <v>264</v>
      </c>
      <c r="C79" s="397"/>
      <c r="D79" s="397"/>
      <c r="E79" s="952"/>
      <c r="F79" s="952"/>
      <c r="G79" s="391"/>
      <c r="H79" s="402"/>
      <c r="I79" s="369"/>
    </row>
    <row r="80" spans="1:9" ht="20.100000000000001" customHeight="1">
      <c r="A80" s="374"/>
      <c r="B80" s="1455" t="s">
        <v>259</v>
      </c>
      <c r="C80" s="1457"/>
      <c r="D80" s="1457"/>
      <c r="E80" s="1457"/>
      <c r="F80" s="1457"/>
      <c r="G80" s="1457"/>
      <c r="H80" s="391"/>
    </row>
    <row r="81" spans="1:9" ht="20.100000000000001" customHeight="1">
      <c r="A81" s="374"/>
      <c r="B81" s="404" t="s">
        <v>260</v>
      </c>
      <c r="C81" s="391"/>
      <c r="D81" s="397"/>
      <c r="E81" s="397"/>
      <c r="F81" s="952"/>
      <c r="G81" s="952"/>
      <c r="H81" s="391"/>
    </row>
    <row r="82" spans="1:9" ht="20.100000000000001" customHeight="1">
      <c r="A82" s="374"/>
      <c r="B82" s="404" t="s">
        <v>261</v>
      </c>
      <c r="C82" s="391"/>
      <c r="D82" s="397"/>
      <c r="E82" s="397"/>
      <c r="F82" s="952"/>
      <c r="G82" s="952"/>
      <c r="H82" s="391"/>
    </row>
    <row r="83" spans="1:9" ht="20.100000000000001" customHeight="1">
      <c r="A83" s="374"/>
      <c r="B83" s="404" t="s">
        <v>262</v>
      </c>
      <c r="C83" s="391"/>
      <c r="D83" s="397"/>
      <c r="E83" s="397"/>
      <c r="F83" s="952"/>
      <c r="G83" s="952"/>
      <c r="H83" s="391"/>
    </row>
    <row r="84" spans="1:9" ht="35.1" customHeight="1">
      <c r="A84" s="374"/>
      <c r="B84" s="1455" t="s">
        <v>688</v>
      </c>
      <c r="C84" s="1455"/>
      <c r="D84" s="1455"/>
      <c r="E84" s="1455"/>
      <c r="F84" s="1455"/>
      <c r="G84" s="1455"/>
      <c r="H84" s="391"/>
    </row>
    <row r="85" spans="1:9">
      <c r="B85" s="392"/>
      <c r="C85" s="391"/>
      <c r="D85" s="391"/>
      <c r="E85" s="391"/>
      <c r="F85" s="391"/>
      <c r="G85" s="391"/>
      <c r="H85" s="391"/>
      <c r="I85" s="369"/>
    </row>
    <row r="86" spans="1:9" ht="15.75" customHeight="1">
      <c r="B86" s="403"/>
      <c r="C86" s="403"/>
      <c r="D86" s="403"/>
      <c r="E86" s="403"/>
      <c r="F86" s="403"/>
      <c r="G86" s="403"/>
      <c r="H86" s="403"/>
      <c r="I86" s="369"/>
    </row>
    <row r="87" spans="1:9">
      <c r="B87" s="1458"/>
      <c r="C87" s="1458"/>
      <c r="D87" s="1458"/>
      <c r="E87" s="1458"/>
      <c r="F87" s="1458"/>
      <c r="G87" s="1458"/>
      <c r="H87" s="1458"/>
      <c r="I87" s="370"/>
    </row>
    <row r="88" spans="1:9">
      <c r="B88" s="397"/>
      <c r="C88" s="397"/>
      <c r="D88" s="397"/>
      <c r="E88" s="397"/>
      <c r="F88" s="397"/>
      <c r="G88" s="397"/>
      <c r="H88" s="397"/>
      <c r="I88" s="369"/>
    </row>
    <row r="89" spans="1:9">
      <c r="B89" s="397"/>
      <c r="C89" s="397"/>
      <c r="D89" s="397"/>
      <c r="E89" s="397"/>
      <c r="F89" s="397"/>
      <c r="G89" s="397"/>
      <c r="H89" s="397"/>
      <c r="I89" s="369"/>
    </row>
    <row r="90" spans="1:9" ht="15.75" customHeight="1">
      <c r="B90" s="397"/>
      <c r="C90" s="397"/>
      <c r="D90" s="397"/>
      <c r="E90" s="397"/>
      <c r="F90" s="397"/>
      <c r="G90" s="397"/>
      <c r="H90" s="397"/>
      <c r="I90" s="369"/>
    </row>
    <row r="91" spans="1:9">
      <c r="B91" s="397"/>
      <c r="C91" s="397"/>
      <c r="D91" s="421"/>
      <c r="E91" s="421"/>
      <c r="F91" s="421"/>
      <c r="G91" s="421"/>
      <c r="H91" s="421"/>
      <c r="I91" s="372"/>
    </row>
    <row r="92" spans="1:9">
      <c r="B92" s="397"/>
      <c r="C92" s="397"/>
      <c r="D92" s="421"/>
      <c r="E92" s="421"/>
      <c r="F92" s="421"/>
      <c r="G92" s="421"/>
      <c r="H92" s="421"/>
      <c r="I92" s="372"/>
    </row>
    <row r="93" spans="1:9">
      <c r="B93" s="404"/>
      <c r="C93" s="397"/>
      <c r="D93" s="952"/>
      <c r="E93" s="952"/>
      <c r="F93" s="397"/>
      <c r="G93" s="397"/>
      <c r="H93" s="397"/>
      <c r="I93" s="369"/>
    </row>
    <row r="94" spans="1:9">
      <c r="B94" s="404"/>
      <c r="C94" s="397"/>
      <c r="D94" s="158"/>
      <c r="E94" s="158"/>
      <c r="F94" s="397"/>
      <c r="G94" s="397"/>
      <c r="H94" s="397"/>
      <c r="I94" s="369"/>
    </row>
    <row r="95" spans="1:9">
      <c r="B95" s="404"/>
      <c r="C95" s="397"/>
      <c r="D95" s="158"/>
      <c r="E95" s="158"/>
      <c r="F95" s="397"/>
      <c r="G95" s="397"/>
      <c r="H95" s="397"/>
      <c r="I95" s="369"/>
    </row>
    <row r="96" spans="1:9">
      <c r="B96" s="404"/>
      <c r="C96" s="397"/>
      <c r="D96" s="158"/>
      <c r="E96" s="158"/>
      <c r="F96" s="397"/>
      <c r="G96" s="397"/>
      <c r="H96" s="397"/>
      <c r="I96" s="369"/>
    </row>
    <row r="97" spans="2:9">
      <c r="B97" s="404"/>
      <c r="C97" s="397"/>
      <c r="D97" s="158"/>
      <c r="E97" s="158"/>
      <c r="F97" s="397"/>
      <c r="G97" s="397"/>
      <c r="H97" s="397"/>
      <c r="I97" s="369"/>
    </row>
    <row r="98" spans="2:9">
      <c r="B98" s="404"/>
      <c r="C98" s="397"/>
      <c r="D98" s="158"/>
      <c r="E98" s="158"/>
      <c r="F98" s="397"/>
      <c r="G98" s="397"/>
      <c r="H98" s="397"/>
      <c r="I98" s="369"/>
    </row>
    <row r="99" spans="2:9">
      <c r="B99" s="404"/>
      <c r="C99" s="397"/>
      <c r="D99" s="158"/>
      <c r="E99" s="158"/>
      <c r="F99" s="397"/>
      <c r="G99" s="397"/>
      <c r="H99" s="397"/>
      <c r="I99" s="369"/>
    </row>
    <row r="100" spans="2:9">
      <c r="B100" s="404"/>
      <c r="C100" s="397"/>
      <c r="D100" s="158"/>
      <c r="E100" s="158"/>
      <c r="F100" s="397"/>
      <c r="G100" s="397"/>
      <c r="H100" s="397"/>
      <c r="I100" s="369"/>
    </row>
    <row r="101" spans="2:9">
      <c r="B101" s="404"/>
      <c r="C101" s="397"/>
      <c r="D101" s="158"/>
      <c r="E101" s="158"/>
      <c r="F101" s="397"/>
      <c r="G101" s="397"/>
      <c r="H101" s="397"/>
      <c r="I101" s="369"/>
    </row>
    <row r="102" spans="2:9">
      <c r="B102" s="404"/>
      <c r="C102" s="397"/>
      <c r="D102" s="158"/>
      <c r="E102" s="158"/>
      <c r="F102" s="397"/>
      <c r="G102" s="397"/>
      <c r="H102" s="397"/>
      <c r="I102" s="369"/>
    </row>
    <row r="103" spans="2:9">
      <c r="B103" s="404"/>
      <c r="C103" s="397"/>
      <c r="D103" s="158"/>
      <c r="E103" s="158"/>
      <c r="F103" s="397"/>
      <c r="G103" s="397"/>
      <c r="H103" s="397"/>
      <c r="I103" s="369"/>
    </row>
    <row r="104" spans="2:9">
      <c r="B104" s="397"/>
      <c r="C104" s="397"/>
      <c r="D104" s="158"/>
      <c r="E104" s="158"/>
      <c r="F104" s="397"/>
      <c r="G104" s="397"/>
      <c r="H104" s="397"/>
      <c r="I104" s="369"/>
    </row>
    <row r="105" spans="2:9">
      <c r="B105" s="404"/>
      <c r="C105" s="397"/>
      <c r="D105" s="158"/>
      <c r="E105" s="158"/>
      <c r="F105" s="397"/>
      <c r="G105" s="397"/>
      <c r="H105" s="397"/>
      <c r="I105" s="369"/>
    </row>
    <row r="106" spans="2:9">
      <c r="B106" s="397"/>
      <c r="C106" s="397"/>
      <c r="D106" s="158"/>
      <c r="E106" s="158"/>
      <c r="F106" s="397"/>
      <c r="G106" s="397"/>
      <c r="H106" s="397"/>
      <c r="I106" s="369"/>
    </row>
    <row r="107" spans="2:9">
      <c r="B107" s="404"/>
      <c r="C107" s="397"/>
      <c r="D107" s="397"/>
      <c r="E107" s="397"/>
      <c r="F107" s="397"/>
      <c r="G107" s="397"/>
      <c r="H107" s="397"/>
      <c r="I107" s="369"/>
    </row>
    <row r="108" spans="2:9">
      <c r="B108" s="404"/>
      <c r="C108" s="397"/>
      <c r="D108" s="397"/>
      <c r="E108" s="397"/>
      <c r="F108" s="397"/>
      <c r="G108" s="397"/>
      <c r="H108" s="397"/>
    </row>
    <row r="109" spans="2:9">
      <c r="B109" s="404"/>
      <c r="C109" s="397"/>
      <c r="D109" s="397"/>
      <c r="E109" s="397"/>
      <c r="F109" s="397"/>
      <c r="G109" s="397"/>
      <c r="H109" s="397"/>
    </row>
    <row r="110" spans="2:9">
      <c r="B110" s="404"/>
      <c r="C110" s="397"/>
      <c r="D110" s="397"/>
      <c r="E110" s="397"/>
      <c r="F110" s="397"/>
      <c r="G110" s="397"/>
      <c r="H110" s="397"/>
    </row>
    <row r="111" spans="2:9">
      <c r="B111" s="404"/>
      <c r="C111" s="397"/>
      <c r="D111" s="397"/>
      <c r="E111" s="397"/>
      <c r="F111" s="397"/>
      <c r="G111" s="397"/>
      <c r="H111" s="397"/>
    </row>
    <row r="112" spans="2:9">
      <c r="B112" s="404"/>
      <c r="C112" s="397"/>
      <c r="D112" s="397"/>
      <c r="E112" s="397"/>
      <c r="F112" s="397"/>
      <c r="G112" s="397"/>
      <c r="H112" s="397"/>
    </row>
    <row r="113" spans="2:8">
      <c r="B113" s="404"/>
      <c r="C113" s="397"/>
      <c r="D113" s="397"/>
      <c r="E113" s="397"/>
      <c r="F113" s="397"/>
      <c r="G113" s="397"/>
      <c r="H113" s="397"/>
    </row>
    <row r="114" spans="2:8">
      <c r="B114" s="404"/>
      <c r="C114" s="397"/>
      <c r="D114" s="397"/>
      <c r="E114" s="397"/>
      <c r="F114" s="397"/>
      <c r="G114" s="397"/>
      <c r="H114" s="397"/>
    </row>
    <row r="115" spans="2:8">
      <c r="B115" s="404"/>
      <c r="C115" s="397"/>
      <c r="D115" s="397"/>
      <c r="E115" s="397"/>
      <c r="F115" s="397"/>
      <c r="G115" s="397"/>
      <c r="H115" s="397"/>
    </row>
    <row r="116" spans="2:8">
      <c r="B116" s="404"/>
      <c r="C116" s="397"/>
      <c r="D116" s="397"/>
      <c r="E116" s="397"/>
      <c r="F116" s="397"/>
      <c r="G116" s="397"/>
      <c r="H116" s="397"/>
    </row>
    <row r="117" spans="2:8">
      <c r="B117" s="404"/>
      <c r="C117" s="397"/>
      <c r="D117" s="397"/>
      <c r="E117" s="397"/>
      <c r="F117" s="397"/>
      <c r="G117" s="397"/>
      <c r="H117" s="397"/>
    </row>
    <row r="118" spans="2:8">
      <c r="B118" s="404"/>
      <c r="C118" s="397"/>
      <c r="D118" s="397"/>
      <c r="E118" s="397"/>
      <c r="F118" s="397"/>
      <c r="G118" s="397"/>
      <c r="H118" s="397"/>
    </row>
    <row r="119" spans="2:8">
      <c r="B119" s="404"/>
      <c r="C119" s="397"/>
      <c r="D119" s="397"/>
      <c r="E119" s="397"/>
      <c r="F119" s="397"/>
      <c r="G119" s="397"/>
      <c r="H119" s="397"/>
    </row>
    <row r="120" spans="2:8">
      <c r="B120" s="404"/>
      <c r="C120" s="397"/>
      <c r="D120" s="397"/>
      <c r="E120" s="397"/>
      <c r="F120" s="397"/>
      <c r="G120" s="397"/>
      <c r="H120" s="397"/>
    </row>
    <row r="121" spans="2:8">
      <c r="B121" s="404"/>
      <c r="C121" s="397"/>
      <c r="D121" s="397"/>
      <c r="E121" s="397"/>
      <c r="F121" s="397"/>
      <c r="G121" s="397"/>
      <c r="H121" s="397"/>
    </row>
    <row r="122" spans="2:8">
      <c r="B122" s="404"/>
      <c r="C122" s="397"/>
      <c r="D122" s="397"/>
      <c r="E122" s="397"/>
      <c r="F122" s="397"/>
      <c r="G122" s="397"/>
      <c r="H122" s="397"/>
    </row>
    <row r="123" spans="2:8">
      <c r="B123" s="404"/>
      <c r="C123" s="397"/>
      <c r="D123" s="397"/>
      <c r="E123" s="397"/>
      <c r="F123" s="397"/>
      <c r="G123" s="397"/>
      <c r="H123" s="397"/>
    </row>
    <row r="124" spans="2:8">
      <c r="B124" s="404"/>
      <c r="C124" s="397"/>
      <c r="D124" s="397"/>
      <c r="E124" s="397"/>
      <c r="F124" s="397"/>
      <c r="G124" s="397"/>
      <c r="H124" s="397"/>
    </row>
    <row r="125" spans="2:8">
      <c r="B125" s="404"/>
      <c r="C125" s="397"/>
      <c r="D125" s="397"/>
      <c r="E125" s="397"/>
      <c r="F125" s="397"/>
      <c r="G125" s="397"/>
      <c r="H125" s="397"/>
    </row>
    <row r="126" spans="2:8">
      <c r="B126" s="404"/>
      <c r="C126" s="397"/>
      <c r="D126" s="397"/>
      <c r="E126" s="397"/>
      <c r="F126" s="397"/>
      <c r="G126" s="397"/>
      <c r="H126" s="397"/>
    </row>
    <row r="127" spans="2:8">
      <c r="B127" s="404"/>
      <c r="C127" s="397"/>
      <c r="D127" s="397"/>
      <c r="E127" s="397"/>
      <c r="F127" s="397"/>
      <c r="G127" s="397"/>
      <c r="H127" s="397"/>
    </row>
    <row r="128" spans="2:8">
      <c r="B128" s="404"/>
      <c r="C128" s="397"/>
      <c r="D128" s="397"/>
      <c r="E128" s="397"/>
      <c r="F128" s="397"/>
      <c r="G128" s="397"/>
      <c r="H128" s="397"/>
    </row>
    <row r="129" spans="2:8">
      <c r="B129" s="404"/>
      <c r="C129" s="397"/>
      <c r="D129" s="397"/>
      <c r="E129" s="397"/>
      <c r="F129" s="397"/>
      <c r="G129" s="397"/>
      <c r="H129" s="397"/>
    </row>
    <row r="130" spans="2:8">
      <c r="B130" s="404"/>
      <c r="C130" s="397"/>
      <c r="D130" s="397"/>
      <c r="E130" s="397"/>
      <c r="F130" s="397"/>
      <c r="G130" s="397"/>
      <c r="H130" s="397"/>
    </row>
    <row r="131" spans="2:8">
      <c r="B131" s="404"/>
      <c r="C131" s="397"/>
      <c r="D131" s="397"/>
      <c r="E131" s="397"/>
      <c r="F131" s="397"/>
      <c r="G131" s="397"/>
      <c r="H131" s="397"/>
    </row>
    <row r="132" spans="2:8">
      <c r="B132" s="404"/>
      <c r="C132" s="397"/>
      <c r="D132" s="397"/>
      <c r="E132" s="397"/>
      <c r="F132" s="397"/>
      <c r="G132" s="397"/>
      <c r="H132" s="397"/>
    </row>
    <row r="133" spans="2:8">
      <c r="B133" s="404"/>
      <c r="C133" s="397"/>
      <c r="D133" s="397"/>
      <c r="E133" s="397"/>
      <c r="F133" s="397"/>
      <c r="G133" s="397"/>
      <c r="H133" s="397"/>
    </row>
    <row r="134" spans="2:8">
      <c r="B134" s="404"/>
      <c r="C134" s="397"/>
      <c r="D134" s="397"/>
      <c r="E134" s="397"/>
      <c r="F134" s="397"/>
      <c r="G134" s="397"/>
      <c r="H134" s="397"/>
    </row>
    <row r="135" spans="2:8">
      <c r="B135" s="404"/>
      <c r="C135" s="397"/>
      <c r="D135" s="397"/>
      <c r="E135" s="397"/>
      <c r="F135" s="397"/>
      <c r="G135" s="397"/>
      <c r="H135" s="397"/>
    </row>
    <row r="136" spans="2:8">
      <c r="B136" s="404"/>
      <c r="C136" s="397"/>
      <c r="D136" s="397"/>
      <c r="E136" s="397"/>
      <c r="F136" s="397"/>
      <c r="G136" s="397"/>
      <c r="H136" s="397"/>
    </row>
    <row r="137" spans="2:8">
      <c r="B137" s="404"/>
      <c r="C137" s="397"/>
      <c r="D137" s="397"/>
      <c r="E137" s="397"/>
      <c r="F137" s="397"/>
      <c r="G137" s="397"/>
      <c r="H137" s="397"/>
    </row>
    <row r="138" spans="2:8">
      <c r="B138" s="404"/>
      <c r="C138" s="397"/>
      <c r="D138" s="397"/>
      <c r="E138" s="397"/>
      <c r="F138" s="397"/>
      <c r="G138" s="397"/>
      <c r="H138" s="397"/>
    </row>
    <row r="139" spans="2:8">
      <c r="B139" s="404"/>
      <c r="C139" s="397"/>
      <c r="D139" s="397"/>
      <c r="E139" s="397"/>
      <c r="F139" s="397"/>
      <c r="G139" s="397"/>
      <c r="H139" s="397"/>
    </row>
    <row r="140" spans="2:8">
      <c r="B140" s="404"/>
      <c r="C140" s="397"/>
      <c r="D140" s="397"/>
      <c r="E140" s="397"/>
      <c r="F140" s="397"/>
      <c r="G140" s="397"/>
      <c r="H140" s="397"/>
    </row>
    <row r="141" spans="2:8">
      <c r="B141" s="404"/>
      <c r="C141" s="397"/>
      <c r="D141" s="397"/>
      <c r="E141" s="397"/>
      <c r="F141" s="397"/>
      <c r="G141" s="397"/>
      <c r="H141" s="397"/>
    </row>
    <row r="142" spans="2:8">
      <c r="B142" s="404"/>
      <c r="C142" s="397"/>
      <c r="D142" s="397"/>
      <c r="E142" s="397"/>
      <c r="F142" s="397"/>
      <c r="G142" s="397"/>
      <c r="H142" s="397"/>
    </row>
    <row r="143" spans="2:8">
      <c r="B143" s="404"/>
      <c r="C143" s="397"/>
      <c r="D143" s="397"/>
      <c r="E143" s="397"/>
      <c r="F143" s="397"/>
      <c r="G143" s="397"/>
      <c r="H143" s="397"/>
    </row>
    <row r="144" spans="2:8">
      <c r="B144" s="404"/>
      <c r="C144" s="397"/>
      <c r="D144" s="397"/>
      <c r="E144" s="397"/>
      <c r="F144" s="397"/>
      <c r="G144" s="397"/>
      <c r="H144" s="397"/>
    </row>
    <row r="145" spans="2:8">
      <c r="B145" s="404"/>
      <c r="C145" s="397"/>
      <c r="D145" s="397"/>
      <c r="E145" s="397"/>
      <c r="F145" s="397"/>
      <c r="G145" s="397"/>
      <c r="H145" s="397"/>
    </row>
    <row r="146" spans="2:8">
      <c r="B146" s="404"/>
      <c r="C146" s="397"/>
      <c r="D146" s="397"/>
      <c r="E146" s="397"/>
      <c r="F146" s="397"/>
      <c r="G146" s="397"/>
      <c r="H146" s="397"/>
    </row>
    <row r="147" spans="2:8">
      <c r="B147" s="404"/>
      <c r="C147" s="397"/>
      <c r="D147" s="397"/>
      <c r="E147" s="397"/>
      <c r="F147" s="397"/>
      <c r="G147" s="397"/>
      <c r="H147" s="397"/>
    </row>
    <row r="148" spans="2:8">
      <c r="B148" s="404"/>
      <c r="C148" s="397"/>
      <c r="D148" s="397"/>
      <c r="E148" s="397"/>
      <c r="F148" s="397"/>
      <c r="G148" s="397"/>
      <c r="H148" s="397"/>
    </row>
    <row r="149" spans="2:8">
      <c r="B149" s="404"/>
      <c r="C149" s="397"/>
      <c r="D149" s="397"/>
      <c r="E149" s="397"/>
      <c r="F149" s="397"/>
      <c r="G149" s="397"/>
      <c r="H149" s="397"/>
    </row>
    <row r="150" spans="2:8">
      <c r="B150" s="404"/>
      <c r="C150" s="397"/>
      <c r="D150" s="397"/>
      <c r="E150" s="397"/>
      <c r="F150" s="397"/>
      <c r="G150" s="397"/>
      <c r="H150" s="397"/>
    </row>
    <row r="151" spans="2:8">
      <c r="B151" s="404"/>
      <c r="C151" s="397"/>
      <c r="D151" s="397"/>
      <c r="E151" s="397"/>
      <c r="F151" s="397"/>
      <c r="G151" s="397"/>
      <c r="H151" s="397"/>
    </row>
    <row r="152" spans="2:8">
      <c r="B152" s="404"/>
      <c r="C152" s="397"/>
      <c r="D152" s="397"/>
      <c r="E152" s="397"/>
      <c r="F152" s="397"/>
      <c r="G152" s="397"/>
      <c r="H152" s="397"/>
    </row>
    <row r="153" spans="2:8">
      <c r="B153" s="404"/>
      <c r="C153" s="397"/>
      <c r="D153" s="397"/>
      <c r="E153" s="397"/>
      <c r="F153" s="397"/>
      <c r="G153" s="397"/>
      <c r="H153" s="397"/>
    </row>
    <row r="154" spans="2:8">
      <c r="B154" s="404"/>
      <c r="C154" s="397"/>
      <c r="D154" s="397"/>
      <c r="E154" s="397"/>
      <c r="F154" s="397"/>
      <c r="G154" s="397"/>
      <c r="H154" s="397"/>
    </row>
    <row r="155" spans="2:8">
      <c r="B155" s="404"/>
      <c r="C155" s="397"/>
      <c r="D155" s="397"/>
      <c r="E155" s="397"/>
      <c r="F155" s="397"/>
      <c r="G155" s="397"/>
      <c r="H155" s="397"/>
    </row>
    <row r="156" spans="2:8">
      <c r="B156" s="404"/>
      <c r="C156" s="397"/>
      <c r="D156" s="397"/>
      <c r="E156" s="397"/>
      <c r="F156" s="397"/>
      <c r="G156" s="397"/>
      <c r="H156" s="397"/>
    </row>
    <row r="157" spans="2:8">
      <c r="B157" s="404"/>
      <c r="C157" s="397"/>
      <c r="D157" s="397"/>
      <c r="E157" s="397"/>
      <c r="F157" s="397"/>
      <c r="G157" s="397"/>
      <c r="H157" s="397"/>
    </row>
    <row r="158" spans="2:8">
      <c r="B158" s="404"/>
      <c r="C158" s="397"/>
      <c r="D158" s="397"/>
      <c r="E158" s="397"/>
      <c r="F158" s="397"/>
      <c r="G158" s="397"/>
      <c r="H158" s="397"/>
    </row>
    <row r="159" spans="2:8">
      <c r="B159" s="404"/>
      <c r="C159" s="397"/>
      <c r="D159" s="397"/>
      <c r="E159" s="397"/>
      <c r="F159" s="397"/>
      <c r="G159" s="397"/>
      <c r="H159" s="397"/>
    </row>
    <row r="160" spans="2:8">
      <c r="B160" s="404"/>
      <c r="C160" s="397"/>
      <c r="D160" s="397"/>
      <c r="E160" s="397"/>
      <c r="F160" s="397"/>
      <c r="G160" s="397"/>
      <c r="H160" s="397"/>
    </row>
    <row r="161" spans="2:8">
      <c r="B161" s="404"/>
      <c r="C161" s="397"/>
      <c r="D161" s="397"/>
      <c r="E161" s="397"/>
      <c r="F161" s="397"/>
      <c r="G161" s="397"/>
      <c r="H161" s="397"/>
    </row>
    <row r="162" spans="2:8">
      <c r="B162" s="404"/>
      <c r="C162" s="397"/>
      <c r="D162" s="397"/>
      <c r="E162" s="397"/>
      <c r="F162" s="397"/>
      <c r="G162" s="397"/>
      <c r="H162" s="397"/>
    </row>
    <row r="163" spans="2:8">
      <c r="B163" s="404"/>
      <c r="C163" s="397"/>
      <c r="D163" s="397"/>
      <c r="E163" s="397"/>
      <c r="F163" s="397"/>
      <c r="G163" s="397"/>
      <c r="H163" s="397"/>
    </row>
    <row r="164" spans="2:8">
      <c r="B164" s="404"/>
      <c r="C164" s="397"/>
      <c r="D164" s="397"/>
      <c r="E164" s="397"/>
      <c r="F164" s="397"/>
      <c r="G164" s="397"/>
      <c r="H164" s="397"/>
    </row>
    <row r="165" spans="2:8">
      <c r="B165" s="404"/>
      <c r="C165" s="397"/>
      <c r="D165" s="397"/>
      <c r="E165" s="397"/>
      <c r="F165" s="397"/>
      <c r="G165" s="397"/>
      <c r="H165" s="397"/>
    </row>
    <row r="166" spans="2:8">
      <c r="B166" s="404"/>
      <c r="C166" s="397"/>
      <c r="D166" s="397"/>
      <c r="E166" s="397"/>
      <c r="F166" s="397"/>
      <c r="G166" s="397"/>
      <c r="H166" s="397"/>
    </row>
    <row r="167" spans="2:8">
      <c r="B167" s="404"/>
      <c r="C167" s="397"/>
      <c r="D167" s="397"/>
      <c r="E167" s="397"/>
      <c r="F167" s="397"/>
      <c r="G167" s="397"/>
      <c r="H167" s="397"/>
    </row>
    <row r="168" spans="2:8">
      <c r="B168" s="404"/>
      <c r="C168" s="397"/>
      <c r="D168" s="397"/>
      <c r="E168" s="397"/>
      <c r="F168" s="397"/>
      <c r="G168" s="397"/>
      <c r="H168" s="397"/>
    </row>
    <row r="169" spans="2:8">
      <c r="B169" s="404"/>
      <c r="C169" s="397"/>
      <c r="D169" s="397"/>
      <c r="E169" s="397"/>
      <c r="F169" s="397"/>
      <c r="G169" s="397"/>
      <c r="H169" s="397"/>
    </row>
    <row r="170" spans="2:8">
      <c r="B170" s="404"/>
      <c r="C170" s="397"/>
      <c r="D170" s="397"/>
      <c r="E170" s="397"/>
      <c r="F170" s="397"/>
      <c r="G170" s="397"/>
      <c r="H170" s="397"/>
    </row>
    <row r="171" spans="2:8">
      <c r="B171" s="404"/>
      <c r="C171" s="397"/>
      <c r="D171" s="397"/>
      <c r="E171" s="397"/>
      <c r="F171" s="397"/>
      <c r="G171" s="397"/>
      <c r="H171" s="397"/>
    </row>
    <row r="172" spans="2:8">
      <c r="B172" s="404"/>
      <c r="C172" s="397"/>
      <c r="D172" s="397"/>
      <c r="E172" s="397"/>
      <c r="F172" s="397"/>
      <c r="G172" s="397"/>
      <c r="H172" s="397"/>
    </row>
    <row r="173" spans="2:8">
      <c r="B173" s="404"/>
      <c r="C173" s="397"/>
      <c r="D173" s="397"/>
      <c r="E173" s="397"/>
      <c r="F173" s="397"/>
      <c r="G173" s="397"/>
      <c r="H173" s="397"/>
    </row>
    <row r="174" spans="2:8">
      <c r="B174" s="404"/>
      <c r="C174" s="397"/>
      <c r="D174" s="397"/>
      <c r="E174" s="397"/>
      <c r="F174" s="397"/>
      <c r="G174" s="397"/>
      <c r="H174" s="397"/>
    </row>
    <row r="175" spans="2:8">
      <c r="B175" s="404"/>
      <c r="C175" s="397"/>
      <c r="D175" s="397"/>
      <c r="E175" s="397"/>
      <c r="F175" s="397"/>
      <c r="G175" s="397"/>
      <c r="H175" s="397"/>
    </row>
    <row r="176" spans="2:8">
      <c r="B176" s="404"/>
      <c r="C176" s="397"/>
      <c r="D176" s="397"/>
      <c r="E176" s="397"/>
      <c r="F176" s="397"/>
      <c r="G176" s="397"/>
      <c r="H176" s="397"/>
    </row>
    <row r="177" spans="2:8">
      <c r="B177" s="404"/>
      <c r="C177" s="397"/>
      <c r="D177" s="397"/>
      <c r="E177" s="397"/>
      <c r="F177" s="397"/>
      <c r="G177" s="397"/>
      <c r="H177" s="397"/>
    </row>
    <row r="178" spans="2:8">
      <c r="B178" s="404"/>
      <c r="C178" s="397"/>
      <c r="D178" s="397"/>
      <c r="E178" s="397"/>
      <c r="F178" s="397"/>
      <c r="G178" s="397"/>
      <c r="H178" s="397"/>
    </row>
    <row r="179" spans="2:8">
      <c r="B179" s="404"/>
      <c r="C179" s="397"/>
      <c r="D179" s="397"/>
      <c r="E179" s="397"/>
      <c r="F179" s="397"/>
      <c r="G179" s="397"/>
      <c r="H179" s="397"/>
    </row>
    <row r="180" spans="2:8">
      <c r="B180" s="404"/>
      <c r="C180" s="397"/>
      <c r="D180" s="397"/>
      <c r="E180" s="397"/>
      <c r="F180" s="397"/>
      <c r="G180" s="397"/>
      <c r="H180" s="397"/>
    </row>
    <row r="181" spans="2:8">
      <c r="B181" s="404"/>
      <c r="C181" s="397"/>
      <c r="D181" s="397"/>
      <c r="E181" s="397"/>
      <c r="F181" s="397"/>
      <c r="G181" s="397"/>
      <c r="H181" s="397"/>
    </row>
    <row r="182" spans="2:8">
      <c r="B182" s="404"/>
      <c r="C182" s="397"/>
      <c r="D182" s="397"/>
      <c r="E182" s="397"/>
      <c r="F182" s="397"/>
      <c r="G182" s="397"/>
      <c r="H182" s="397"/>
    </row>
    <row r="183" spans="2:8">
      <c r="B183" s="404"/>
      <c r="C183" s="397"/>
      <c r="D183" s="397"/>
      <c r="E183" s="397"/>
      <c r="F183" s="397"/>
      <c r="G183" s="397"/>
      <c r="H183" s="397"/>
    </row>
    <row r="184" spans="2:8">
      <c r="B184" s="404"/>
      <c r="C184" s="397"/>
      <c r="D184" s="397"/>
      <c r="E184" s="397"/>
      <c r="F184" s="397"/>
      <c r="G184" s="397"/>
      <c r="H184" s="397"/>
    </row>
    <row r="185" spans="2:8">
      <c r="B185" s="404"/>
      <c r="C185" s="397"/>
      <c r="D185" s="397"/>
      <c r="E185" s="397"/>
      <c r="F185" s="397"/>
      <c r="G185" s="397"/>
      <c r="H185" s="397"/>
    </row>
    <row r="186" spans="2:8">
      <c r="B186" s="404"/>
      <c r="C186" s="397"/>
      <c r="D186" s="397"/>
      <c r="E186" s="397"/>
      <c r="F186" s="397"/>
      <c r="G186" s="397"/>
      <c r="H186" s="397"/>
    </row>
    <row r="187" spans="2:8">
      <c r="B187" s="404"/>
      <c r="C187" s="397"/>
      <c r="D187" s="397"/>
      <c r="E187" s="397"/>
      <c r="F187" s="397"/>
      <c r="G187" s="397"/>
      <c r="H187" s="397"/>
    </row>
    <row r="188" spans="2:8">
      <c r="B188" s="404"/>
      <c r="C188" s="397"/>
      <c r="D188" s="397"/>
      <c r="E188" s="397"/>
      <c r="F188" s="397"/>
      <c r="G188" s="397"/>
      <c r="H188" s="397"/>
    </row>
    <row r="189" spans="2:8">
      <c r="B189" s="404"/>
      <c r="C189" s="397"/>
      <c r="D189" s="397"/>
      <c r="E189" s="397"/>
      <c r="F189" s="397"/>
      <c r="G189" s="397"/>
      <c r="H189" s="397"/>
    </row>
    <row r="190" spans="2:8">
      <c r="B190" s="404"/>
      <c r="C190" s="397"/>
      <c r="D190" s="397"/>
      <c r="E190" s="397"/>
      <c r="F190" s="397"/>
      <c r="G190" s="397"/>
      <c r="H190" s="397"/>
    </row>
    <row r="191" spans="2:8">
      <c r="B191" s="404"/>
      <c r="C191" s="397"/>
      <c r="D191" s="397"/>
      <c r="E191" s="397"/>
      <c r="F191" s="397"/>
      <c r="G191" s="397"/>
      <c r="H191" s="397"/>
    </row>
    <row r="192" spans="2:8">
      <c r="B192" s="404"/>
      <c r="C192" s="397"/>
      <c r="D192" s="397"/>
      <c r="E192" s="397"/>
      <c r="F192" s="397"/>
      <c r="G192" s="397"/>
      <c r="H192" s="397"/>
    </row>
    <row r="193" spans="2:8">
      <c r="B193" s="404"/>
      <c r="C193" s="397"/>
      <c r="D193" s="397"/>
      <c r="E193" s="397"/>
      <c r="F193" s="397"/>
      <c r="G193" s="397"/>
      <c r="H193" s="397"/>
    </row>
    <row r="194" spans="2:8">
      <c r="B194" s="404"/>
      <c r="C194" s="397"/>
      <c r="D194" s="397"/>
      <c r="E194" s="397"/>
      <c r="F194" s="397"/>
      <c r="G194" s="397"/>
      <c r="H194" s="397"/>
    </row>
    <row r="195" spans="2:8">
      <c r="B195" s="404"/>
      <c r="C195" s="397"/>
      <c r="D195" s="397"/>
      <c r="E195" s="397"/>
      <c r="F195" s="397"/>
      <c r="G195" s="397"/>
      <c r="H195" s="397"/>
    </row>
    <row r="196" spans="2:8">
      <c r="B196" s="404"/>
      <c r="C196" s="397"/>
      <c r="D196" s="397"/>
      <c r="E196" s="397"/>
      <c r="F196" s="397"/>
      <c r="G196" s="397"/>
      <c r="H196" s="397"/>
    </row>
    <row r="197" spans="2:8">
      <c r="B197" s="404"/>
      <c r="C197" s="397"/>
      <c r="D197" s="397"/>
      <c r="E197" s="397"/>
      <c r="F197" s="397"/>
      <c r="G197" s="397"/>
      <c r="H197" s="397"/>
    </row>
    <row r="198" spans="2:8">
      <c r="B198" s="404"/>
      <c r="C198" s="397"/>
      <c r="D198" s="397"/>
      <c r="E198" s="397"/>
      <c r="F198" s="397"/>
      <c r="G198" s="397"/>
      <c r="H198" s="397"/>
    </row>
    <row r="199" spans="2:8">
      <c r="B199" s="404"/>
      <c r="C199" s="397"/>
      <c r="D199" s="397"/>
      <c r="E199" s="397"/>
      <c r="F199" s="397"/>
      <c r="G199" s="397"/>
      <c r="H199" s="397"/>
    </row>
    <row r="200" spans="2:8">
      <c r="B200" s="404"/>
      <c r="C200" s="397"/>
      <c r="D200" s="397"/>
      <c r="E200" s="397"/>
      <c r="F200" s="397"/>
      <c r="G200" s="397"/>
      <c r="H200" s="397"/>
    </row>
    <row r="201" spans="2:8">
      <c r="B201" s="404"/>
      <c r="C201" s="397"/>
      <c r="D201" s="397"/>
      <c r="E201" s="397"/>
      <c r="F201" s="397"/>
      <c r="G201" s="397"/>
      <c r="H201" s="397"/>
    </row>
    <row r="202" spans="2:8">
      <c r="B202" s="404"/>
      <c r="C202" s="397"/>
      <c r="D202" s="397"/>
      <c r="E202" s="397"/>
      <c r="F202" s="397"/>
      <c r="G202" s="397"/>
      <c r="H202" s="397"/>
    </row>
    <row r="203" spans="2:8">
      <c r="B203" s="404"/>
      <c r="C203" s="397"/>
      <c r="D203" s="397"/>
      <c r="E203" s="397"/>
      <c r="F203" s="397"/>
      <c r="G203" s="397"/>
      <c r="H203" s="397"/>
    </row>
    <row r="204" spans="2:8">
      <c r="B204" s="404"/>
      <c r="C204" s="397"/>
      <c r="D204" s="397"/>
      <c r="E204" s="397"/>
      <c r="F204" s="397"/>
      <c r="G204" s="397"/>
      <c r="H204" s="397"/>
    </row>
    <row r="205" spans="2:8">
      <c r="B205" s="404"/>
      <c r="C205" s="397"/>
      <c r="D205" s="397"/>
      <c r="E205" s="397"/>
      <c r="F205" s="397"/>
      <c r="G205" s="397"/>
      <c r="H205" s="397"/>
    </row>
    <row r="206" spans="2:8">
      <c r="B206" s="404"/>
      <c r="C206" s="397"/>
      <c r="D206" s="397"/>
      <c r="E206" s="397"/>
      <c r="F206" s="397"/>
      <c r="G206" s="397"/>
      <c r="H206" s="397"/>
    </row>
    <row r="207" spans="2:8">
      <c r="B207" s="404"/>
      <c r="C207" s="397"/>
      <c r="D207" s="397"/>
      <c r="E207" s="397"/>
      <c r="F207" s="397"/>
      <c r="G207" s="397"/>
      <c r="H207" s="397"/>
    </row>
    <row r="208" spans="2:8">
      <c r="B208" s="404"/>
      <c r="C208" s="397"/>
      <c r="D208" s="397"/>
      <c r="E208" s="397"/>
      <c r="F208" s="397"/>
      <c r="G208" s="397"/>
      <c r="H208" s="397"/>
    </row>
    <row r="209" spans="2:9">
      <c r="B209" s="404"/>
      <c r="C209" s="397"/>
      <c r="D209" s="397"/>
      <c r="E209" s="397"/>
      <c r="F209" s="397"/>
      <c r="G209" s="397"/>
      <c r="H209" s="397"/>
    </row>
    <row r="210" spans="2:9">
      <c r="B210" s="404"/>
      <c r="C210" s="397"/>
      <c r="D210" s="397"/>
      <c r="E210" s="397"/>
      <c r="F210" s="397"/>
      <c r="G210" s="397"/>
      <c r="H210" s="397"/>
      <c r="I210" s="1029"/>
    </row>
    <row r="211" spans="2:9">
      <c r="B211" s="404"/>
      <c r="C211" s="397"/>
      <c r="D211" s="397"/>
      <c r="E211" s="397"/>
      <c r="F211" s="397"/>
      <c r="G211" s="397"/>
      <c r="H211" s="397"/>
    </row>
    <row r="212" spans="2:9">
      <c r="B212" s="404"/>
      <c r="C212" s="397"/>
      <c r="D212" s="397"/>
      <c r="E212" s="397"/>
      <c r="F212" s="397"/>
      <c r="G212" s="397"/>
      <c r="H212" s="397"/>
    </row>
    <row r="213" spans="2:9">
      <c r="B213" s="404"/>
      <c r="C213" s="397"/>
      <c r="D213" s="397"/>
      <c r="E213" s="397"/>
      <c r="F213" s="397"/>
      <c r="G213" s="397"/>
      <c r="H213" s="397"/>
    </row>
    <row r="214" spans="2:9">
      <c r="B214" s="404"/>
      <c r="C214" s="397"/>
      <c r="D214" s="397"/>
      <c r="E214" s="397"/>
      <c r="F214" s="397"/>
      <c r="G214" s="397"/>
      <c r="H214" s="397"/>
    </row>
    <row r="215" spans="2:9">
      <c r="B215" s="404"/>
      <c r="C215" s="397"/>
      <c r="D215" s="397"/>
      <c r="E215" s="397"/>
      <c r="F215" s="397"/>
      <c r="G215" s="397"/>
      <c r="H215" s="397"/>
    </row>
    <row r="216" spans="2:9">
      <c r="B216" s="404"/>
      <c r="C216" s="397"/>
      <c r="D216" s="397"/>
      <c r="E216" s="397"/>
      <c r="F216" s="397"/>
      <c r="G216" s="397"/>
      <c r="H216" s="397"/>
    </row>
    <row r="217" spans="2:9">
      <c r="B217" s="404"/>
      <c r="C217" s="397"/>
      <c r="D217" s="397"/>
      <c r="E217" s="397"/>
      <c r="F217" s="397"/>
      <c r="G217" s="397"/>
      <c r="H217" s="397"/>
    </row>
    <row r="218" spans="2:9">
      <c r="B218" s="404"/>
      <c r="C218" s="397"/>
      <c r="D218" s="397"/>
      <c r="E218" s="397"/>
      <c r="F218" s="397"/>
      <c r="G218" s="397"/>
      <c r="H218" s="397"/>
    </row>
    <row r="219" spans="2:9">
      <c r="B219" s="404"/>
      <c r="C219" s="397"/>
      <c r="D219" s="397"/>
      <c r="E219" s="397"/>
      <c r="F219" s="397"/>
      <c r="G219" s="397"/>
      <c r="H219" s="397"/>
    </row>
    <row r="220" spans="2:9">
      <c r="B220" s="404"/>
      <c r="C220" s="397"/>
      <c r="D220" s="397"/>
      <c r="E220" s="397"/>
      <c r="F220" s="397"/>
      <c r="G220" s="397"/>
      <c r="H220" s="397"/>
    </row>
    <row r="221" spans="2:9">
      <c r="B221" s="404"/>
      <c r="C221" s="397"/>
      <c r="D221" s="397"/>
      <c r="E221" s="397"/>
      <c r="F221" s="397"/>
      <c r="G221" s="397"/>
      <c r="H221" s="397"/>
    </row>
    <row r="222" spans="2:9">
      <c r="B222" s="404"/>
      <c r="C222" s="397"/>
      <c r="D222" s="397"/>
      <c r="E222" s="397"/>
      <c r="F222" s="397"/>
      <c r="G222" s="397"/>
      <c r="H222" s="397"/>
    </row>
    <row r="223" spans="2:9">
      <c r="B223" s="404"/>
      <c r="C223" s="397"/>
      <c r="D223" s="397"/>
      <c r="E223" s="397"/>
      <c r="F223" s="397"/>
      <c r="G223" s="397"/>
      <c r="H223" s="397"/>
    </row>
    <row r="224" spans="2:9">
      <c r="B224" s="404"/>
      <c r="C224" s="397"/>
      <c r="D224" s="397"/>
      <c r="E224" s="397"/>
      <c r="F224" s="397"/>
      <c r="G224" s="397"/>
      <c r="H224" s="397"/>
    </row>
    <row r="225" spans="2:8">
      <c r="B225" s="404"/>
      <c r="C225" s="397"/>
      <c r="D225" s="397"/>
      <c r="E225" s="397"/>
      <c r="F225" s="397"/>
      <c r="G225" s="397"/>
      <c r="H225" s="397"/>
    </row>
    <row r="226" spans="2:8">
      <c r="B226" s="404"/>
      <c r="C226" s="397"/>
      <c r="D226" s="397"/>
      <c r="E226" s="397"/>
      <c r="F226" s="397"/>
      <c r="G226" s="397"/>
      <c r="H226" s="397"/>
    </row>
    <row r="227" spans="2:8">
      <c r="B227" s="404"/>
      <c r="C227" s="397"/>
      <c r="D227" s="397"/>
      <c r="E227" s="397"/>
      <c r="F227" s="397"/>
      <c r="G227" s="397"/>
      <c r="H227" s="397"/>
    </row>
    <row r="228" spans="2:8">
      <c r="B228" s="404"/>
      <c r="C228" s="397"/>
      <c r="D228" s="397"/>
      <c r="E228" s="397"/>
      <c r="F228" s="397"/>
      <c r="G228" s="397"/>
      <c r="H228" s="397"/>
    </row>
    <row r="229" spans="2:8">
      <c r="B229" s="404"/>
      <c r="C229" s="397"/>
      <c r="D229" s="397"/>
      <c r="E229" s="397"/>
      <c r="F229" s="397"/>
      <c r="G229" s="397"/>
      <c r="H229" s="397"/>
    </row>
    <row r="230" spans="2:8">
      <c r="B230" s="404"/>
      <c r="C230" s="397"/>
      <c r="D230" s="397"/>
      <c r="E230" s="397"/>
      <c r="F230" s="397"/>
      <c r="G230" s="397"/>
      <c r="H230" s="397"/>
    </row>
    <row r="231" spans="2:8">
      <c r="B231" s="404"/>
      <c r="C231" s="397"/>
      <c r="D231" s="397"/>
      <c r="E231" s="397"/>
      <c r="F231" s="397"/>
      <c r="G231" s="397"/>
      <c r="H231" s="397"/>
    </row>
    <row r="232" spans="2:8">
      <c r="B232" s="404"/>
      <c r="C232" s="397"/>
      <c r="D232" s="397"/>
      <c r="E232" s="397"/>
      <c r="F232" s="397"/>
      <c r="G232" s="397"/>
      <c r="H232" s="397"/>
    </row>
    <row r="233" spans="2:8">
      <c r="B233" s="404"/>
      <c r="C233" s="397"/>
      <c r="D233" s="397"/>
      <c r="E233" s="397"/>
      <c r="F233" s="397"/>
      <c r="G233" s="397"/>
      <c r="H233" s="397"/>
    </row>
    <row r="234" spans="2:8">
      <c r="B234" s="404"/>
      <c r="C234" s="397"/>
      <c r="D234" s="397"/>
      <c r="E234" s="397"/>
      <c r="F234" s="397"/>
      <c r="G234" s="397"/>
      <c r="H234" s="397"/>
    </row>
    <row r="235" spans="2:8">
      <c r="B235" s="404"/>
      <c r="C235" s="397"/>
      <c r="D235" s="397"/>
      <c r="E235" s="397"/>
      <c r="F235" s="397"/>
      <c r="G235" s="397"/>
      <c r="H235" s="397"/>
    </row>
    <row r="236" spans="2:8">
      <c r="B236" s="404"/>
      <c r="C236" s="397"/>
      <c r="D236" s="397"/>
      <c r="E236" s="397"/>
      <c r="F236" s="397"/>
      <c r="G236" s="397"/>
      <c r="H236" s="397"/>
    </row>
    <row r="237" spans="2:8">
      <c r="B237" s="404"/>
      <c r="C237" s="397"/>
      <c r="D237" s="397"/>
      <c r="E237" s="397"/>
      <c r="F237" s="397"/>
      <c r="G237" s="397"/>
      <c r="H237" s="397"/>
    </row>
    <row r="238" spans="2:8">
      <c r="B238" s="404"/>
      <c r="C238" s="397"/>
      <c r="D238" s="397"/>
      <c r="E238" s="397"/>
      <c r="F238" s="397"/>
      <c r="G238" s="397"/>
      <c r="H238" s="397"/>
    </row>
    <row r="239" spans="2:8">
      <c r="B239" s="404"/>
      <c r="C239" s="397"/>
      <c r="D239" s="397"/>
      <c r="E239" s="397"/>
      <c r="F239" s="397"/>
      <c r="G239" s="397"/>
      <c r="H239" s="397"/>
    </row>
    <row r="240" spans="2:8">
      <c r="B240" s="404"/>
      <c r="C240" s="397"/>
      <c r="D240" s="397"/>
      <c r="E240" s="397"/>
      <c r="F240" s="397"/>
      <c r="G240" s="397"/>
      <c r="H240" s="397"/>
    </row>
    <row r="241" spans="2:8">
      <c r="B241" s="404"/>
      <c r="C241" s="397"/>
      <c r="D241" s="397"/>
      <c r="E241" s="397"/>
      <c r="F241" s="397"/>
      <c r="G241" s="397"/>
      <c r="H241" s="397"/>
    </row>
    <row r="242" spans="2:8">
      <c r="B242" s="404"/>
      <c r="C242" s="397"/>
      <c r="D242" s="397"/>
      <c r="E242" s="397"/>
      <c r="F242" s="397"/>
      <c r="G242" s="397"/>
      <c r="H242" s="397"/>
    </row>
    <row r="243" spans="2:8">
      <c r="B243" s="404"/>
      <c r="C243" s="397"/>
      <c r="D243" s="397"/>
      <c r="E243" s="397"/>
      <c r="F243" s="397"/>
      <c r="G243" s="397"/>
      <c r="H243" s="397"/>
    </row>
    <row r="244" spans="2:8">
      <c r="B244" s="404"/>
      <c r="C244" s="397"/>
      <c r="D244" s="397"/>
      <c r="E244" s="397"/>
      <c r="F244" s="397"/>
      <c r="G244" s="397"/>
      <c r="H244" s="397"/>
    </row>
    <row r="245" spans="2:8">
      <c r="B245" s="404"/>
      <c r="C245" s="397"/>
      <c r="D245" s="397"/>
      <c r="E245" s="397"/>
      <c r="F245" s="397"/>
      <c r="G245" s="397"/>
      <c r="H245" s="397"/>
    </row>
    <row r="246" spans="2:8">
      <c r="B246" s="404"/>
      <c r="C246" s="397"/>
      <c r="D246" s="397"/>
      <c r="E246" s="397"/>
      <c r="F246" s="397"/>
      <c r="G246" s="397"/>
      <c r="H246" s="397"/>
    </row>
    <row r="247" spans="2:8">
      <c r="B247" s="404"/>
      <c r="C247" s="397"/>
      <c r="D247" s="397"/>
      <c r="E247" s="397"/>
      <c r="F247" s="397"/>
      <c r="G247" s="397"/>
      <c r="H247" s="397"/>
    </row>
    <row r="248" spans="2:8">
      <c r="B248" s="404"/>
      <c r="C248" s="397"/>
      <c r="D248" s="397"/>
      <c r="E248" s="397"/>
      <c r="F248" s="397"/>
      <c r="G248" s="397"/>
      <c r="H248" s="397"/>
    </row>
    <row r="249" spans="2:8">
      <c r="B249" s="404"/>
      <c r="C249" s="397"/>
      <c r="D249" s="397"/>
      <c r="E249" s="397"/>
      <c r="F249" s="397"/>
      <c r="G249" s="397"/>
      <c r="H249" s="397"/>
    </row>
    <row r="250" spans="2:8">
      <c r="B250" s="404"/>
      <c r="C250" s="397"/>
      <c r="D250" s="397"/>
      <c r="E250" s="397"/>
      <c r="F250" s="397"/>
      <c r="G250" s="397"/>
      <c r="H250" s="397"/>
    </row>
    <row r="251" spans="2:8">
      <c r="B251" s="404"/>
      <c r="C251" s="397"/>
      <c r="D251" s="397"/>
      <c r="E251" s="397"/>
      <c r="F251" s="397"/>
      <c r="G251" s="397"/>
      <c r="H251" s="397"/>
    </row>
    <row r="252" spans="2:8">
      <c r="B252" s="404"/>
      <c r="C252" s="397"/>
      <c r="D252" s="397"/>
      <c r="E252" s="397"/>
      <c r="F252" s="397"/>
      <c r="G252" s="397"/>
      <c r="H252" s="397"/>
    </row>
    <row r="253" spans="2:8">
      <c r="B253" s="404"/>
      <c r="C253" s="397"/>
      <c r="D253" s="397"/>
      <c r="E253" s="397"/>
      <c r="F253" s="397"/>
      <c r="G253" s="397"/>
      <c r="H253" s="397"/>
    </row>
    <row r="254" spans="2:8">
      <c r="B254" s="404"/>
      <c r="C254" s="397"/>
      <c r="D254" s="397"/>
      <c r="E254" s="397"/>
      <c r="F254" s="397"/>
      <c r="G254" s="397"/>
      <c r="H254" s="397"/>
    </row>
    <row r="255" spans="2:8">
      <c r="B255" s="404"/>
      <c r="C255" s="397"/>
      <c r="D255" s="397"/>
      <c r="E255" s="397"/>
      <c r="F255" s="397"/>
      <c r="G255" s="397"/>
      <c r="H255" s="397"/>
    </row>
    <row r="256" spans="2:8">
      <c r="B256" s="404"/>
      <c r="C256" s="397"/>
      <c r="D256" s="397"/>
      <c r="E256" s="397"/>
      <c r="F256" s="397"/>
      <c r="G256" s="397"/>
      <c r="H256" s="397"/>
    </row>
    <row r="257" spans="2:8">
      <c r="B257" s="404"/>
      <c r="C257" s="397"/>
      <c r="D257" s="397"/>
      <c r="E257" s="397"/>
      <c r="F257" s="397"/>
      <c r="G257" s="397"/>
      <c r="H257" s="397"/>
    </row>
    <row r="258" spans="2:8">
      <c r="B258" s="404"/>
      <c r="C258" s="397"/>
      <c r="D258" s="397"/>
      <c r="E258" s="397"/>
      <c r="F258" s="397"/>
      <c r="G258" s="397"/>
      <c r="H258" s="397"/>
    </row>
    <row r="259" spans="2:8">
      <c r="B259" s="404"/>
      <c r="C259" s="397"/>
      <c r="D259" s="397"/>
      <c r="E259" s="397"/>
      <c r="F259" s="397"/>
      <c r="G259" s="397"/>
      <c r="H259" s="397"/>
    </row>
    <row r="260" spans="2:8">
      <c r="B260" s="404"/>
      <c r="C260" s="397"/>
      <c r="D260" s="397"/>
      <c r="E260" s="397"/>
      <c r="F260" s="397"/>
      <c r="G260" s="397"/>
      <c r="H260" s="397"/>
    </row>
    <row r="261" spans="2:8">
      <c r="B261" s="404"/>
      <c r="C261" s="397"/>
      <c r="D261" s="397"/>
      <c r="E261" s="397"/>
      <c r="F261" s="397"/>
      <c r="G261" s="397"/>
      <c r="H261" s="397"/>
    </row>
    <row r="262" spans="2:8">
      <c r="B262" s="404"/>
      <c r="C262" s="397"/>
      <c r="D262" s="397"/>
      <c r="E262" s="397"/>
      <c r="F262" s="397"/>
      <c r="G262" s="397"/>
      <c r="H262" s="397"/>
    </row>
    <row r="263" spans="2:8">
      <c r="B263" s="404"/>
      <c r="C263" s="397"/>
      <c r="D263" s="397"/>
      <c r="E263" s="397"/>
      <c r="F263" s="397"/>
      <c r="G263" s="397"/>
      <c r="H263" s="397"/>
    </row>
    <row r="264" spans="2:8">
      <c r="B264" s="404"/>
      <c r="C264" s="397"/>
      <c r="D264" s="397"/>
      <c r="E264" s="397"/>
      <c r="F264" s="397"/>
      <c r="G264" s="397"/>
      <c r="H264" s="397"/>
    </row>
    <row r="265" spans="2:8">
      <c r="B265" s="404"/>
      <c r="C265" s="397"/>
      <c r="D265" s="397"/>
      <c r="E265" s="397"/>
      <c r="F265" s="397"/>
      <c r="G265" s="397"/>
      <c r="H265" s="397"/>
    </row>
    <row r="266" spans="2:8">
      <c r="B266" s="404"/>
      <c r="C266" s="397"/>
      <c r="D266" s="397"/>
      <c r="E266" s="397"/>
      <c r="F266" s="397"/>
      <c r="G266" s="397"/>
      <c r="H266" s="397"/>
    </row>
    <row r="267" spans="2:8">
      <c r="B267" s="404"/>
      <c r="C267" s="397"/>
      <c r="D267" s="397"/>
      <c r="E267" s="397"/>
      <c r="F267" s="397"/>
      <c r="G267" s="397"/>
      <c r="H267" s="397"/>
    </row>
    <row r="268" spans="2:8">
      <c r="B268" s="404"/>
      <c r="C268" s="397"/>
      <c r="D268" s="397"/>
      <c r="E268" s="397"/>
      <c r="F268" s="397"/>
      <c r="G268" s="397"/>
      <c r="H268" s="397"/>
    </row>
    <row r="269" spans="2:8">
      <c r="B269" s="404"/>
      <c r="C269" s="397"/>
      <c r="D269" s="397"/>
      <c r="E269" s="397"/>
      <c r="F269" s="397"/>
      <c r="G269" s="397"/>
      <c r="H269" s="397"/>
    </row>
    <row r="270" spans="2:8">
      <c r="B270" s="404"/>
      <c r="C270" s="397"/>
      <c r="D270" s="397"/>
      <c r="E270" s="397"/>
      <c r="F270" s="397"/>
      <c r="G270" s="397"/>
      <c r="H270" s="397"/>
    </row>
    <row r="271" spans="2:8">
      <c r="B271" s="404"/>
      <c r="C271" s="397"/>
      <c r="D271" s="397"/>
      <c r="E271" s="397"/>
      <c r="F271" s="397"/>
      <c r="G271" s="397"/>
      <c r="H271" s="397"/>
    </row>
    <row r="272" spans="2:8">
      <c r="B272" s="404"/>
      <c r="C272" s="397"/>
      <c r="D272" s="397"/>
      <c r="E272" s="397"/>
      <c r="F272" s="397"/>
      <c r="G272" s="397"/>
      <c r="H272" s="397"/>
    </row>
    <row r="273" spans="2:8">
      <c r="B273" s="404"/>
      <c r="C273" s="397"/>
      <c r="D273" s="397"/>
      <c r="E273" s="397"/>
      <c r="F273" s="397"/>
      <c r="G273" s="397"/>
      <c r="H273" s="397"/>
    </row>
    <row r="274" spans="2:8">
      <c r="B274" s="404"/>
      <c r="C274" s="397"/>
      <c r="D274" s="397"/>
      <c r="E274" s="397"/>
      <c r="F274" s="397"/>
      <c r="G274" s="397"/>
      <c r="H274" s="397"/>
    </row>
    <row r="275" spans="2:8">
      <c r="B275" s="404"/>
      <c r="C275" s="397"/>
      <c r="D275" s="397"/>
      <c r="E275" s="397"/>
      <c r="F275" s="397"/>
      <c r="G275" s="397"/>
      <c r="H275" s="397"/>
    </row>
    <row r="276" spans="2:8">
      <c r="B276" s="404"/>
      <c r="C276" s="397"/>
      <c r="D276" s="397"/>
      <c r="E276" s="397"/>
      <c r="F276" s="397"/>
      <c r="G276" s="397"/>
      <c r="H276" s="397"/>
    </row>
    <row r="277" spans="2:8">
      <c r="B277" s="404"/>
      <c r="C277" s="397"/>
      <c r="D277" s="397"/>
      <c r="E277" s="397"/>
      <c r="F277" s="397"/>
      <c r="G277" s="397"/>
      <c r="H277" s="397"/>
    </row>
    <row r="278" spans="2:8">
      <c r="B278" s="404"/>
      <c r="C278" s="397"/>
      <c r="D278" s="397"/>
      <c r="E278" s="397"/>
      <c r="F278" s="397"/>
      <c r="G278" s="397"/>
      <c r="H278" s="397"/>
    </row>
    <row r="279" spans="2:8">
      <c r="B279" s="404"/>
      <c r="C279" s="397"/>
      <c r="D279" s="397"/>
      <c r="E279" s="397"/>
      <c r="F279" s="397"/>
      <c r="G279" s="397"/>
      <c r="H279" s="397"/>
    </row>
    <row r="280" spans="2:8">
      <c r="B280" s="404"/>
      <c r="C280" s="397"/>
      <c r="D280" s="397"/>
      <c r="E280" s="397"/>
      <c r="F280" s="397"/>
      <c r="G280" s="397"/>
      <c r="H280" s="397"/>
    </row>
    <row r="281" spans="2:8">
      <c r="B281" s="404"/>
      <c r="C281" s="397"/>
      <c r="D281" s="397"/>
      <c r="E281" s="397"/>
      <c r="F281" s="397"/>
      <c r="G281" s="397"/>
      <c r="H281" s="397"/>
    </row>
    <row r="282" spans="2:8">
      <c r="B282" s="404"/>
      <c r="C282" s="397"/>
      <c r="D282" s="397"/>
      <c r="E282" s="397"/>
      <c r="F282" s="397"/>
      <c r="G282" s="397"/>
      <c r="H282" s="397"/>
    </row>
    <row r="283" spans="2:8">
      <c r="B283" s="404"/>
      <c r="C283" s="397"/>
      <c r="D283" s="397"/>
      <c r="E283" s="397"/>
      <c r="F283" s="397"/>
      <c r="G283" s="397"/>
      <c r="H283" s="397"/>
    </row>
    <row r="284" spans="2:8">
      <c r="B284" s="404"/>
      <c r="C284" s="397"/>
      <c r="D284" s="397"/>
      <c r="E284" s="397"/>
      <c r="F284" s="397"/>
      <c r="G284" s="397"/>
      <c r="H284" s="397"/>
    </row>
    <row r="285" spans="2:8">
      <c r="B285" s="404"/>
      <c r="C285" s="397"/>
      <c r="D285" s="397"/>
      <c r="E285" s="397"/>
      <c r="F285" s="397"/>
      <c r="G285" s="397"/>
      <c r="H285" s="397"/>
    </row>
    <row r="286" spans="2:8">
      <c r="B286" s="404"/>
      <c r="C286" s="397"/>
      <c r="D286" s="397"/>
      <c r="E286" s="397"/>
      <c r="F286" s="397"/>
      <c r="G286" s="397"/>
      <c r="H286" s="397"/>
    </row>
    <row r="287" spans="2:8">
      <c r="B287" s="404"/>
      <c r="C287" s="397"/>
      <c r="D287" s="397"/>
      <c r="E287" s="397"/>
      <c r="F287" s="397"/>
      <c r="G287" s="397"/>
      <c r="H287" s="397"/>
    </row>
    <row r="288" spans="2:8">
      <c r="B288" s="404"/>
      <c r="C288" s="397"/>
      <c r="D288" s="397"/>
      <c r="E288" s="397"/>
      <c r="F288" s="397"/>
      <c r="G288" s="397"/>
      <c r="H288" s="397"/>
    </row>
    <row r="289" spans="2:8">
      <c r="B289" s="404"/>
      <c r="C289" s="397"/>
      <c r="D289" s="397"/>
      <c r="E289" s="397"/>
      <c r="F289" s="397"/>
      <c r="G289" s="397"/>
      <c r="H289" s="397"/>
    </row>
    <row r="290" spans="2:8">
      <c r="B290" s="404"/>
      <c r="C290" s="397"/>
      <c r="D290" s="397"/>
      <c r="E290" s="397"/>
      <c r="F290" s="397"/>
      <c r="G290" s="397"/>
      <c r="H290" s="397"/>
    </row>
    <row r="291" spans="2:8">
      <c r="B291" s="404"/>
      <c r="C291" s="397"/>
      <c r="D291" s="397"/>
      <c r="E291" s="397"/>
      <c r="F291" s="397"/>
      <c r="G291" s="397"/>
      <c r="H291" s="397"/>
    </row>
    <row r="292" spans="2:8">
      <c r="B292" s="404"/>
      <c r="C292" s="397"/>
      <c r="D292" s="397"/>
      <c r="E292" s="397"/>
      <c r="F292" s="397"/>
      <c r="G292" s="397"/>
      <c r="H292" s="397"/>
    </row>
    <row r="293" spans="2:8">
      <c r="B293" s="404"/>
      <c r="C293" s="397"/>
      <c r="D293" s="397"/>
      <c r="E293" s="397"/>
      <c r="F293" s="397"/>
      <c r="G293" s="397"/>
      <c r="H293" s="397"/>
    </row>
    <row r="294" spans="2:8">
      <c r="B294" s="404"/>
      <c r="C294" s="397"/>
      <c r="D294" s="397"/>
      <c r="E294" s="397"/>
      <c r="F294" s="397"/>
      <c r="G294" s="397"/>
      <c r="H294" s="397"/>
    </row>
    <row r="295" spans="2:8">
      <c r="B295" s="404"/>
      <c r="C295" s="397"/>
      <c r="D295" s="397"/>
      <c r="E295" s="397"/>
      <c r="F295" s="397"/>
      <c r="G295" s="397"/>
      <c r="H295" s="397"/>
    </row>
    <row r="296" spans="2:8">
      <c r="B296" s="404"/>
      <c r="C296" s="397"/>
      <c r="D296" s="397"/>
      <c r="E296" s="397"/>
      <c r="F296" s="397"/>
      <c r="G296" s="397"/>
      <c r="H296" s="397"/>
    </row>
    <row r="297" spans="2:8">
      <c r="B297" s="404"/>
      <c r="C297" s="397"/>
      <c r="D297" s="397"/>
      <c r="E297" s="397"/>
      <c r="F297" s="397"/>
      <c r="G297" s="397"/>
      <c r="H297" s="397"/>
    </row>
    <row r="298" spans="2:8">
      <c r="B298" s="404"/>
      <c r="C298" s="397"/>
      <c r="D298" s="397"/>
      <c r="E298" s="397"/>
      <c r="F298" s="397"/>
      <c r="G298" s="397"/>
      <c r="H298" s="397"/>
    </row>
    <row r="299" spans="2:8">
      <c r="B299" s="404"/>
      <c r="C299" s="397"/>
      <c r="D299" s="397"/>
      <c r="E299" s="397"/>
      <c r="F299" s="397"/>
      <c r="G299" s="397"/>
      <c r="H299" s="397"/>
    </row>
    <row r="300" spans="2:8">
      <c r="B300" s="404"/>
      <c r="C300" s="397"/>
      <c r="D300" s="397"/>
      <c r="E300" s="397"/>
      <c r="F300" s="397"/>
      <c r="G300" s="397"/>
      <c r="H300" s="397"/>
    </row>
    <row r="301" spans="2:8">
      <c r="B301" s="404"/>
      <c r="C301" s="397"/>
      <c r="D301" s="397"/>
      <c r="E301" s="397"/>
      <c r="F301" s="397"/>
      <c r="G301" s="397"/>
      <c r="H301" s="397"/>
    </row>
    <row r="302" spans="2:8">
      <c r="B302" s="404"/>
      <c r="C302" s="397"/>
      <c r="D302" s="397"/>
      <c r="E302" s="397"/>
      <c r="F302" s="397"/>
      <c r="G302" s="397"/>
      <c r="H302" s="397"/>
    </row>
    <row r="303" spans="2:8">
      <c r="B303" s="404"/>
      <c r="C303" s="397"/>
      <c r="D303" s="397"/>
      <c r="E303" s="397"/>
      <c r="F303" s="397"/>
      <c r="G303" s="397"/>
      <c r="H303" s="397"/>
    </row>
    <row r="304" spans="2:8">
      <c r="B304" s="404"/>
      <c r="C304" s="397"/>
      <c r="D304" s="397"/>
      <c r="E304" s="397"/>
      <c r="F304" s="397"/>
      <c r="G304" s="397"/>
      <c r="H304" s="397"/>
    </row>
    <row r="305" spans="2:8">
      <c r="B305" s="404"/>
      <c r="C305" s="397"/>
      <c r="D305" s="397"/>
      <c r="E305" s="397"/>
      <c r="F305" s="397"/>
      <c r="G305" s="397"/>
      <c r="H305" s="397"/>
    </row>
    <row r="306" spans="2:8">
      <c r="B306" s="404"/>
      <c r="C306" s="397"/>
      <c r="D306" s="397"/>
      <c r="E306" s="397"/>
      <c r="F306" s="397"/>
      <c r="G306" s="397"/>
      <c r="H306" s="397"/>
    </row>
    <row r="307" spans="2:8">
      <c r="B307" s="404"/>
      <c r="C307" s="397"/>
      <c r="D307" s="397"/>
      <c r="E307" s="397"/>
      <c r="F307" s="397"/>
      <c r="G307" s="397"/>
      <c r="H307" s="397"/>
    </row>
    <row r="308" spans="2:8">
      <c r="B308" s="404"/>
      <c r="C308" s="397"/>
      <c r="D308" s="397"/>
      <c r="E308" s="397"/>
      <c r="F308" s="397"/>
      <c r="G308" s="397"/>
      <c r="H308" s="397"/>
    </row>
    <row r="309" spans="2:8">
      <c r="B309" s="404"/>
      <c r="C309" s="397"/>
      <c r="D309" s="397"/>
      <c r="E309" s="397"/>
      <c r="F309" s="397"/>
      <c r="G309" s="397"/>
      <c r="H309" s="397"/>
    </row>
    <row r="310" spans="2:8">
      <c r="B310" s="404"/>
      <c r="C310" s="397"/>
      <c r="D310" s="397"/>
      <c r="E310" s="397"/>
      <c r="F310" s="397"/>
      <c r="G310" s="397"/>
      <c r="H310" s="397"/>
    </row>
    <row r="311" spans="2:8">
      <c r="B311" s="404"/>
      <c r="C311" s="397"/>
      <c r="D311" s="397"/>
      <c r="E311" s="397"/>
      <c r="F311" s="397"/>
      <c r="G311" s="397"/>
      <c r="H311" s="397"/>
    </row>
    <row r="312" spans="2:8">
      <c r="B312" s="404"/>
      <c r="C312" s="397"/>
      <c r="D312" s="397"/>
      <c r="E312" s="397"/>
      <c r="F312" s="397"/>
      <c r="G312" s="397"/>
      <c r="H312" s="397"/>
    </row>
    <row r="313" spans="2:8">
      <c r="B313" s="404"/>
      <c r="C313" s="397"/>
      <c r="D313" s="397"/>
      <c r="E313" s="397"/>
      <c r="F313" s="397"/>
      <c r="G313" s="397"/>
      <c r="H313" s="397"/>
    </row>
    <row r="314" spans="2:8">
      <c r="B314" s="404"/>
      <c r="C314" s="397"/>
      <c r="D314" s="397"/>
      <c r="E314" s="397"/>
      <c r="F314" s="397"/>
      <c r="G314" s="397"/>
      <c r="H314" s="397"/>
    </row>
    <row r="315" spans="2:8">
      <c r="B315" s="404"/>
      <c r="C315" s="397"/>
      <c r="D315" s="397"/>
      <c r="E315" s="397"/>
      <c r="F315" s="397"/>
      <c r="G315" s="397"/>
      <c r="H315" s="397"/>
    </row>
    <row r="316" spans="2:8">
      <c r="B316" s="404"/>
      <c r="C316" s="397"/>
      <c r="D316" s="397"/>
      <c r="E316" s="397"/>
      <c r="F316" s="397"/>
      <c r="G316" s="397"/>
      <c r="H316" s="397"/>
    </row>
    <row r="317" spans="2:8">
      <c r="B317" s="404"/>
      <c r="C317" s="397"/>
      <c r="D317" s="397"/>
      <c r="E317" s="397"/>
      <c r="F317" s="397"/>
      <c r="G317" s="397"/>
      <c r="H317" s="397"/>
    </row>
    <row r="318" spans="2:8">
      <c r="B318" s="404"/>
      <c r="C318" s="397"/>
      <c r="D318" s="397"/>
      <c r="E318" s="397"/>
      <c r="F318" s="397"/>
      <c r="G318" s="397"/>
      <c r="H318" s="397"/>
    </row>
    <row r="319" spans="2:8">
      <c r="B319" s="404"/>
      <c r="C319" s="397"/>
      <c r="D319" s="397"/>
      <c r="E319" s="397"/>
      <c r="F319" s="397"/>
      <c r="G319" s="397"/>
      <c r="H319" s="397"/>
    </row>
    <row r="320" spans="2:8">
      <c r="B320" s="404"/>
      <c r="C320" s="397"/>
      <c r="D320" s="397"/>
      <c r="E320" s="397"/>
      <c r="F320" s="397"/>
      <c r="G320" s="397"/>
      <c r="H320" s="397"/>
    </row>
    <row r="321" spans="2:8">
      <c r="B321" s="404"/>
      <c r="C321" s="397"/>
      <c r="D321" s="397"/>
      <c r="E321" s="397"/>
      <c r="F321" s="397"/>
      <c r="G321" s="397"/>
      <c r="H321" s="397"/>
    </row>
    <row r="322" spans="2:8">
      <c r="B322" s="404"/>
      <c r="C322" s="397"/>
      <c r="D322" s="397"/>
      <c r="E322" s="397"/>
      <c r="F322" s="397"/>
      <c r="G322" s="397"/>
      <c r="H322" s="397"/>
    </row>
    <row r="323" spans="2:8">
      <c r="B323" s="404"/>
      <c r="C323" s="397"/>
      <c r="D323" s="397"/>
      <c r="E323" s="397"/>
      <c r="F323" s="397"/>
      <c r="G323" s="397"/>
      <c r="H323" s="397"/>
    </row>
    <row r="324" spans="2:8">
      <c r="B324" s="404"/>
      <c r="C324" s="397"/>
      <c r="D324" s="397"/>
      <c r="E324" s="397"/>
      <c r="F324" s="397"/>
      <c r="G324" s="397"/>
      <c r="H324" s="397"/>
    </row>
    <row r="325" spans="2:8">
      <c r="B325" s="404"/>
      <c r="C325" s="397"/>
      <c r="D325" s="397"/>
      <c r="E325" s="397"/>
      <c r="F325" s="397"/>
      <c r="G325" s="397"/>
      <c r="H325" s="397"/>
    </row>
    <row r="326" spans="2:8">
      <c r="B326" s="404"/>
      <c r="C326" s="397"/>
      <c r="D326" s="397"/>
      <c r="E326" s="397"/>
      <c r="F326" s="397"/>
      <c r="G326" s="397"/>
      <c r="H326" s="397"/>
    </row>
    <row r="327" spans="2:8">
      <c r="B327" s="404"/>
      <c r="C327" s="397"/>
      <c r="D327" s="397"/>
      <c r="E327" s="397"/>
      <c r="F327" s="397"/>
      <c r="G327" s="397"/>
      <c r="H327" s="397"/>
    </row>
    <row r="328" spans="2:8">
      <c r="B328" s="404"/>
      <c r="C328" s="397"/>
      <c r="D328" s="397"/>
      <c r="E328" s="397"/>
      <c r="F328" s="397"/>
      <c r="G328" s="397"/>
      <c r="H328" s="397"/>
    </row>
    <row r="329" spans="2:8">
      <c r="B329" s="404"/>
      <c r="C329" s="397"/>
      <c r="D329" s="397"/>
      <c r="E329" s="397"/>
      <c r="F329" s="397"/>
      <c r="G329" s="397"/>
      <c r="H329" s="397"/>
    </row>
    <row r="330" spans="2:8">
      <c r="B330" s="404"/>
      <c r="C330" s="397"/>
      <c r="D330" s="397"/>
      <c r="E330" s="397"/>
      <c r="F330" s="397"/>
      <c r="G330" s="397"/>
      <c r="H330" s="397"/>
    </row>
    <row r="331" spans="2:8">
      <c r="B331" s="404"/>
      <c r="C331" s="397"/>
      <c r="D331" s="397"/>
      <c r="E331" s="397"/>
      <c r="F331" s="397"/>
      <c r="G331" s="397"/>
      <c r="H331" s="397"/>
    </row>
    <row r="332" spans="2:8">
      <c r="B332" s="404"/>
      <c r="C332" s="397"/>
      <c r="D332" s="397"/>
      <c r="E332" s="397"/>
      <c r="F332" s="397"/>
      <c r="G332" s="397"/>
      <c r="H332" s="397"/>
    </row>
    <row r="333" spans="2:8">
      <c r="B333" s="404"/>
      <c r="C333" s="397"/>
      <c r="D333" s="397"/>
      <c r="E333" s="397"/>
      <c r="F333" s="397"/>
      <c r="G333" s="397"/>
      <c r="H333" s="397"/>
    </row>
    <row r="334" spans="2:8">
      <c r="B334" s="404"/>
      <c r="C334" s="397"/>
      <c r="D334" s="397"/>
      <c r="E334" s="397"/>
      <c r="F334" s="397"/>
      <c r="G334" s="397"/>
      <c r="H334" s="397"/>
    </row>
    <row r="335" spans="2:8">
      <c r="B335" s="404"/>
      <c r="C335" s="397"/>
      <c r="D335" s="397"/>
      <c r="E335" s="397"/>
      <c r="F335" s="397"/>
      <c r="G335" s="397"/>
      <c r="H335" s="397"/>
    </row>
    <row r="336" spans="2:8">
      <c r="B336" s="404"/>
      <c r="C336" s="397"/>
      <c r="D336" s="397"/>
      <c r="E336" s="397"/>
      <c r="F336" s="397"/>
      <c r="G336" s="397"/>
      <c r="H336" s="397"/>
    </row>
    <row r="337" spans="2:8">
      <c r="B337" s="404"/>
      <c r="C337" s="397"/>
      <c r="D337" s="397"/>
      <c r="E337" s="397"/>
      <c r="F337" s="397"/>
      <c r="G337" s="397"/>
      <c r="H337" s="397"/>
    </row>
    <row r="338" spans="2:8">
      <c r="B338" s="404"/>
      <c r="C338" s="397"/>
      <c r="D338" s="397"/>
      <c r="E338" s="397"/>
      <c r="F338" s="397"/>
      <c r="G338" s="397"/>
      <c r="H338" s="397"/>
    </row>
    <row r="339" spans="2:8">
      <c r="B339" s="404"/>
      <c r="C339" s="397"/>
      <c r="D339" s="397"/>
      <c r="E339" s="397"/>
      <c r="F339" s="397"/>
      <c r="G339" s="397"/>
      <c r="H339" s="397"/>
    </row>
    <row r="340" spans="2:8">
      <c r="B340" s="404"/>
      <c r="C340" s="397"/>
      <c r="D340" s="397"/>
      <c r="E340" s="397"/>
      <c r="F340" s="397"/>
      <c r="G340" s="397"/>
      <c r="H340" s="397"/>
    </row>
    <row r="341" spans="2:8">
      <c r="B341" s="404"/>
      <c r="C341" s="397"/>
      <c r="D341" s="397"/>
      <c r="E341" s="397"/>
      <c r="F341" s="397"/>
      <c r="G341" s="397"/>
      <c r="H341" s="397"/>
    </row>
    <row r="342" spans="2:8">
      <c r="B342" s="404"/>
      <c r="C342" s="397"/>
      <c r="D342" s="397"/>
      <c r="E342" s="397"/>
      <c r="F342" s="397"/>
      <c r="G342" s="397"/>
      <c r="H342" s="397"/>
    </row>
    <row r="343" spans="2:8">
      <c r="B343" s="404"/>
      <c r="C343" s="397"/>
      <c r="D343" s="397"/>
      <c r="E343" s="397"/>
      <c r="F343" s="397"/>
      <c r="G343" s="397"/>
      <c r="H343" s="397"/>
    </row>
    <row r="344" spans="2:8">
      <c r="B344" s="404"/>
      <c r="C344" s="397"/>
      <c r="D344" s="397"/>
      <c r="E344" s="397"/>
      <c r="F344" s="397"/>
      <c r="G344" s="397"/>
      <c r="H344" s="397"/>
    </row>
    <row r="345" spans="2:8">
      <c r="B345" s="404"/>
      <c r="C345" s="397"/>
      <c r="D345" s="397"/>
      <c r="E345" s="397"/>
      <c r="F345" s="397"/>
      <c r="G345" s="397"/>
      <c r="H345" s="397"/>
    </row>
    <row r="346" spans="2:8">
      <c r="B346" s="404"/>
      <c r="C346" s="397"/>
      <c r="D346" s="397"/>
      <c r="E346" s="397"/>
      <c r="F346" s="397"/>
      <c r="G346" s="397"/>
      <c r="H346" s="397"/>
    </row>
    <row r="347" spans="2:8">
      <c r="B347" s="404"/>
      <c r="C347" s="397"/>
      <c r="D347" s="397"/>
      <c r="E347" s="397"/>
      <c r="F347" s="397"/>
      <c r="G347" s="397"/>
      <c r="H347" s="397"/>
    </row>
    <row r="348" spans="2:8">
      <c r="B348" s="404"/>
      <c r="C348" s="397"/>
      <c r="D348" s="397"/>
      <c r="E348" s="397"/>
      <c r="F348" s="397"/>
      <c r="G348" s="397"/>
      <c r="H348" s="397"/>
    </row>
    <row r="349" spans="2:8">
      <c r="B349" s="404"/>
      <c r="C349" s="397"/>
      <c r="D349" s="397"/>
      <c r="E349" s="397"/>
      <c r="F349" s="397"/>
      <c r="G349" s="397"/>
      <c r="H349" s="397"/>
    </row>
    <row r="350" spans="2:8">
      <c r="B350" s="404"/>
      <c r="C350" s="397"/>
      <c r="D350" s="397"/>
      <c r="E350" s="397"/>
      <c r="F350" s="397"/>
      <c r="G350" s="397"/>
      <c r="H350" s="397"/>
    </row>
    <row r="351" spans="2:8">
      <c r="B351" s="404"/>
      <c r="C351" s="397"/>
      <c r="D351" s="397"/>
      <c r="E351" s="397"/>
      <c r="F351" s="397"/>
      <c r="G351" s="397"/>
      <c r="H351" s="397"/>
    </row>
    <row r="352" spans="2:8">
      <c r="B352" s="404"/>
      <c r="C352" s="397"/>
      <c r="D352" s="397"/>
      <c r="E352" s="397"/>
      <c r="F352" s="397"/>
      <c r="G352" s="397"/>
      <c r="H352" s="397"/>
    </row>
    <row r="353" spans="2:8">
      <c r="B353" s="404"/>
      <c r="C353" s="397"/>
      <c r="D353" s="397"/>
      <c r="E353" s="397"/>
      <c r="F353" s="397"/>
      <c r="G353" s="397"/>
      <c r="H353" s="397"/>
    </row>
    <row r="354" spans="2:8">
      <c r="B354" s="404"/>
      <c r="C354" s="397"/>
      <c r="D354" s="397"/>
      <c r="E354" s="397"/>
      <c r="F354" s="397"/>
      <c r="G354" s="397"/>
      <c r="H354" s="397"/>
    </row>
    <row r="355" spans="2:8">
      <c r="B355" s="404"/>
      <c r="C355" s="397"/>
      <c r="D355" s="397"/>
      <c r="E355" s="397"/>
      <c r="F355" s="397"/>
      <c r="G355" s="397"/>
      <c r="H355" s="397"/>
    </row>
    <row r="356" spans="2:8">
      <c r="B356" s="404"/>
      <c r="C356" s="397"/>
      <c r="D356" s="397"/>
      <c r="E356" s="397"/>
      <c r="F356" s="397"/>
      <c r="G356" s="397"/>
      <c r="H356" s="397"/>
    </row>
    <row r="357" spans="2:8">
      <c r="B357" s="404"/>
      <c r="C357" s="397"/>
      <c r="D357" s="397"/>
      <c r="E357" s="397"/>
      <c r="F357" s="397"/>
      <c r="G357" s="397"/>
      <c r="H357" s="397"/>
    </row>
    <row r="358" spans="2:8">
      <c r="B358" s="404"/>
      <c r="C358" s="397"/>
      <c r="D358" s="397"/>
      <c r="E358" s="397"/>
      <c r="F358" s="397"/>
      <c r="G358" s="397"/>
      <c r="H358" s="397"/>
    </row>
    <row r="359" spans="2:8">
      <c r="B359" s="404"/>
      <c r="C359" s="397"/>
      <c r="D359" s="397"/>
      <c r="E359" s="397"/>
      <c r="F359" s="397"/>
      <c r="G359" s="397"/>
      <c r="H359" s="397"/>
    </row>
    <row r="360" spans="2:8">
      <c r="B360" s="404"/>
      <c r="C360" s="397"/>
      <c r="D360" s="397"/>
      <c r="E360" s="397"/>
      <c r="F360" s="397"/>
      <c r="G360" s="397"/>
      <c r="H360" s="397"/>
    </row>
    <row r="361" spans="2:8">
      <c r="B361" s="404"/>
      <c r="C361" s="397"/>
      <c r="D361" s="397"/>
      <c r="E361" s="397"/>
      <c r="F361" s="397"/>
      <c r="G361" s="397"/>
      <c r="H361" s="397"/>
    </row>
    <row r="362" spans="2:8">
      <c r="B362" s="404"/>
      <c r="C362" s="397"/>
      <c r="D362" s="397"/>
      <c r="E362" s="397"/>
      <c r="F362" s="397"/>
      <c r="G362" s="397"/>
      <c r="H362" s="397"/>
    </row>
    <row r="363" spans="2:8">
      <c r="B363" s="404"/>
      <c r="C363" s="397"/>
      <c r="D363" s="397"/>
      <c r="E363" s="397"/>
      <c r="F363" s="397"/>
      <c r="G363" s="397"/>
      <c r="H363" s="397"/>
    </row>
    <row r="364" spans="2:8">
      <c r="B364" s="404"/>
      <c r="C364" s="397"/>
      <c r="D364" s="397"/>
      <c r="E364" s="397"/>
      <c r="F364" s="397"/>
      <c r="G364" s="397"/>
      <c r="H364" s="397"/>
    </row>
    <row r="365" spans="2:8">
      <c r="B365" s="404"/>
      <c r="C365" s="397"/>
      <c r="D365" s="397"/>
      <c r="E365" s="397"/>
      <c r="F365" s="397"/>
      <c r="G365" s="397"/>
      <c r="H365" s="397"/>
    </row>
    <row r="366" spans="2:8">
      <c r="B366" s="404"/>
      <c r="C366" s="397"/>
      <c r="D366" s="397"/>
      <c r="E366" s="397"/>
      <c r="F366" s="397"/>
      <c r="G366" s="397"/>
      <c r="H366" s="397"/>
    </row>
    <row r="367" spans="2:8">
      <c r="B367" s="404"/>
      <c r="C367" s="397"/>
      <c r="D367" s="397"/>
      <c r="E367" s="397"/>
      <c r="F367" s="397"/>
      <c r="G367" s="397"/>
      <c r="H367" s="397"/>
    </row>
    <row r="368" spans="2:8">
      <c r="B368" s="404"/>
      <c r="C368" s="397"/>
      <c r="D368" s="397"/>
      <c r="E368" s="397"/>
      <c r="F368" s="397"/>
      <c r="G368" s="397"/>
      <c r="H368" s="397"/>
    </row>
    <row r="369" spans="2:8">
      <c r="B369" s="404"/>
      <c r="C369" s="397"/>
      <c r="D369" s="397"/>
      <c r="E369" s="397"/>
      <c r="F369" s="397"/>
      <c r="G369" s="397"/>
      <c r="H369" s="397"/>
    </row>
    <row r="370" spans="2:8">
      <c r="B370" s="404"/>
      <c r="C370" s="397"/>
      <c r="D370" s="397"/>
      <c r="E370" s="397"/>
      <c r="F370" s="397"/>
      <c r="G370" s="397"/>
      <c r="H370" s="397"/>
    </row>
    <row r="371" spans="2:8">
      <c r="B371" s="404"/>
      <c r="C371" s="397"/>
      <c r="D371" s="397"/>
      <c r="E371" s="397"/>
      <c r="F371" s="397"/>
      <c r="G371" s="397"/>
      <c r="H371" s="397"/>
    </row>
    <row r="372" spans="2:8">
      <c r="B372" s="404"/>
      <c r="C372" s="397"/>
      <c r="D372" s="397"/>
      <c r="E372" s="397"/>
      <c r="F372" s="397"/>
      <c r="G372" s="397"/>
      <c r="H372" s="397"/>
    </row>
    <row r="373" spans="2:8">
      <c r="B373" s="404"/>
      <c r="C373" s="397"/>
      <c r="D373" s="397"/>
      <c r="E373" s="397"/>
      <c r="F373" s="397"/>
      <c r="G373" s="397"/>
      <c r="H373" s="397"/>
    </row>
    <row r="374" spans="2:8">
      <c r="B374" s="404"/>
      <c r="C374" s="397"/>
      <c r="D374" s="397"/>
      <c r="E374" s="397"/>
      <c r="F374" s="397"/>
      <c r="G374" s="397"/>
      <c r="H374" s="397"/>
    </row>
    <row r="375" spans="2:8">
      <c r="B375" s="404"/>
      <c r="C375" s="397"/>
      <c r="D375" s="397"/>
      <c r="E375" s="397"/>
      <c r="F375" s="397"/>
      <c r="G375" s="397"/>
      <c r="H375" s="397"/>
    </row>
    <row r="376" spans="2:8">
      <c r="B376" s="404"/>
      <c r="C376" s="397"/>
      <c r="D376" s="397"/>
      <c r="E376" s="397"/>
      <c r="F376" s="397"/>
      <c r="G376" s="397"/>
      <c r="H376" s="397"/>
    </row>
    <row r="377" spans="2:8">
      <c r="B377" s="404"/>
      <c r="C377" s="397"/>
      <c r="D377" s="397"/>
      <c r="E377" s="397"/>
      <c r="F377" s="397"/>
      <c r="G377" s="397"/>
      <c r="H377" s="397"/>
    </row>
    <row r="378" spans="2:8">
      <c r="B378" s="404"/>
      <c r="C378" s="397"/>
      <c r="D378" s="397"/>
      <c r="E378" s="397"/>
      <c r="F378" s="397"/>
      <c r="G378" s="397"/>
      <c r="H378" s="397"/>
    </row>
    <row r="379" spans="2:8">
      <c r="B379" s="404"/>
      <c r="C379" s="397"/>
      <c r="D379" s="397"/>
      <c r="E379" s="397"/>
      <c r="F379" s="397"/>
      <c r="G379" s="397"/>
      <c r="H379" s="397"/>
    </row>
    <row r="380" spans="2:8">
      <c r="B380" s="404"/>
      <c r="C380" s="397"/>
      <c r="D380" s="397"/>
      <c r="E380" s="397"/>
      <c r="F380" s="397"/>
      <c r="G380" s="397"/>
      <c r="H380" s="397"/>
    </row>
    <row r="381" spans="2:8">
      <c r="B381" s="404"/>
      <c r="C381" s="397"/>
      <c r="D381" s="397"/>
      <c r="E381" s="397"/>
      <c r="F381" s="397"/>
      <c r="G381" s="397"/>
      <c r="H381" s="397"/>
    </row>
    <row r="382" spans="2:8">
      <c r="B382" s="404"/>
      <c r="C382" s="397"/>
      <c r="D382" s="397"/>
      <c r="E382" s="397"/>
      <c r="F382" s="397"/>
      <c r="G382" s="397"/>
      <c r="H382" s="397"/>
    </row>
    <row r="383" spans="2:8">
      <c r="B383" s="404"/>
      <c r="C383" s="397"/>
      <c r="D383" s="397"/>
      <c r="E383" s="397"/>
      <c r="F383" s="397"/>
      <c r="G383" s="397"/>
      <c r="H383" s="397"/>
    </row>
    <row r="384" spans="2:8">
      <c r="B384" s="404"/>
      <c r="C384" s="397"/>
      <c r="D384" s="397"/>
      <c r="E384" s="397"/>
      <c r="F384" s="397"/>
      <c r="G384" s="397"/>
      <c r="H384" s="397"/>
    </row>
    <row r="385" spans="2:8">
      <c r="B385" s="404"/>
      <c r="C385" s="397"/>
      <c r="D385" s="397"/>
      <c r="E385" s="397"/>
      <c r="F385" s="397"/>
      <c r="G385" s="397"/>
      <c r="H385" s="397"/>
    </row>
    <row r="386" spans="2:8">
      <c r="B386" s="404"/>
      <c r="C386" s="397"/>
      <c r="D386" s="397"/>
      <c r="E386" s="397"/>
      <c r="F386" s="397"/>
      <c r="G386" s="397"/>
      <c r="H386" s="397"/>
    </row>
    <row r="387" spans="2:8">
      <c r="B387" s="404"/>
      <c r="C387" s="397"/>
      <c r="D387" s="397"/>
      <c r="E387" s="397"/>
      <c r="F387" s="397"/>
      <c r="G387" s="397"/>
      <c r="H387" s="397"/>
    </row>
    <row r="388" spans="2:8">
      <c r="B388" s="404"/>
      <c r="C388" s="397"/>
      <c r="D388" s="397"/>
      <c r="E388" s="397"/>
      <c r="F388" s="397"/>
      <c r="G388" s="397"/>
      <c r="H388" s="397"/>
    </row>
    <row r="389" spans="2:8">
      <c r="B389" s="404"/>
      <c r="C389" s="397"/>
      <c r="D389" s="397"/>
      <c r="E389" s="397"/>
      <c r="F389" s="397"/>
      <c r="G389" s="397"/>
      <c r="H389" s="397"/>
    </row>
    <row r="390" spans="2:8">
      <c r="B390" s="404"/>
      <c r="C390" s="397"/>
      <c r="D390" s="397"/>
      <c r="E390" s="397"/>
      <c r="F390" s="397"/>
      <c r="G390" s="397"/>
      <c r="H390" s="397"/>
    </row>
    <row r="391" spans="2:8">
      <c r="B391" s="404"/>
      <c r="C391" s="397"/>
      <c r="D391" s="397"/>
      <c r="E391" s="397"/>
      <c r="F391" s="397"/>
      <c r="G391" s="397"/>
      <c r="H391" s="397"/>
    </row>
    <row r="392" spans="2:8">
      <c r="B392" s="404"/>
      <c r="C392" s="397"/>
      <c r="D392" s="397"/>
      <c r="E392" s="397"/>
      <c r="F392" s="397"/>
      <c r="G392" s="397"/>
      <c r="H392" s="397"/>
    </row>
    <row r="393" spans="2:8">
      <c r="B393" s="404"/>
      <c r="C393" s="397"/>
      <c r="D393" s="397"/>
      <c r="E393" s="397"/>
      <c r="F393" s="397"/>
      <c r="G393" s="397"/>
      <c r="H393" s="397"/>
    </row>
    <row r="394" spans="2:8">
      <c r="B394" s="404"/>
      <c r="C394" s="397"/>
      <c r="D394" s="397"/>
      <c r="E394" s="397"/>
      <c r="F394" s="397"/>
      <c r="G394" s="397"/>
      <c r="H394" s="397"/>
    </row>
    <row r="395" spans="2:8">
      <c r="B395" s="404"/>
      <c r="C395" s="397"/>
      <c r="D395" s="397"/>
      <c r="E395" s="397"/>
      <c r="F395" s="397"/>
      <c r="G395" s="397"/>
      <c r="H395" s="397"/>
    </row>
    <row r="396" spans="2:8">
      <c r="B396" s="404"/>
      <c r="C396" s="397"/>
      <c r="D396" s="397"/>
      <c r="E396" s="397"/>
      <c r="F396" s="397"/>
      <c r="G396" s="397"/>
      <c r="H396" s="397"/>
    </row>
    <row r="397" spans="2:8">
      <c r="B397" s="404"/>
      <c r="C397" s="397"/>
      <c r="D397" s="397"/>
      <c r="E397" s="397"/>
      <c r="F397" s="397"/>
      <c r="G397" s="397"/>
      <c r="H397" s="397"/>
    </row>
    <row r="398" spans="2:8">
      <c r="B398" s="404"/>
      <c r="C398" s="397"/>
      <c r="D398" s="397"/>
      <c r="E398" s="397"/>
      <c r="F398" s="397"/>
      <c r="G398" s="397"/>
      <c r="H398" s="397"/>
    </row>
    <row r="399" spans="2:8">
      <c r="B399" s="404"/>
      <c r="C399" s="397"/>
      <c r="D399" s="397"/>
      <c r="E399" s="397"/>
      <c r="F399" s="397"/>
      <c r="G399" s="397"/>
      <c r="H399" s="397"/>
    </row>
    <row r="400" spans="2:8">
      <c r="B400" s="404"/>
      <c r="C400" s="397"/>
      <c r="D400" s="397"/>
      <c r="E400" s="397"/>
      <c r="F400" s="397"/>
      <c r="G400" s="397"/>
      <c r="H400" s="397"/>
    </row>
    <row r="401" spans="2:8">
      <c r="B401" s="404"/>
      <c r="C401" s="397"/>
      <c r="D401" s="397"/>
      <c r="E401" s="397"/>
      <c r="F401" s="397"/>
      <c r="G401" s="397"/>
      <c r="H401" s="397"/>
    </row>
    <row r="402" spans="2:8">
      <c r="B402" s="404"/>
      <c r="C402" s="397"/>
      <c r="D402" s="397"/>
      <c r="E402" s="397"/>
      <c r="F402" s="397"/>
      <c r="G402" s="397"/>
      <c r="H402" s="397"/>
    </row>
    <row r="403" spans="2:8">
      <c r="B403" s="404"/>
      <c r="C403" s="397"/>
      <c r="D403" s="397"/>
      <c r="E403" s="397"/>
      <c r="F403" s="397"/>
      <c r="G403" s="397"/>
      <c r="H403" s="397"/>
    </row>
    <row r="404" spans="2:8">
      <c r="B404" s="404"/>
      <c r="C404" s="397"/>
      <c r="D404" s="397"/>
      <c r="E404" s="397"/>
      <c r="F404" s="397"/>
      <c r="G404" s="397"/>
      <c r="H404" s="397"/>
    </row>
    <row r="405" spans="2:8">
      <c r="B405" s="404"/>
      <c r="C405" s="397"/>
      <c r="D405" s="397"/>
      <c r="E405" s="397"/>
      <c r="F405" s="397"/>
      <c r="G405" s="397"/>
      <c r="H405" s="397"/>
    </row>
    <row r="406" spans="2:8">
      <c r="B406" s="404"/>
      <c r="C406" s="397"/>
      <c r="D406" s="397"/>
      <c r="E406" s="397"/>
      <c r="F406" s="397"/>
      <c r="G406" s="397"/>
      <c r="H406" s="397"/>
    </row>
    <row r="407" spans="2:8">
      <c r="B407" s="404"/>
      <c r="C407" s="397"/>
      <c r="D407" s="397"/>
      <c r="E407" s="397"/>
      <c r="F407" s="397"/>
      <c r="G407" s="397"/>
      <c r="H407" s="397"/>
    </row>
    <row r="408" spans="2:8">
      <c r="B408" s="404"/>
      <c r="C408" s="397"/>
      <c r="D408" s="397"/>
      <c r="E408" s="397"/>
      <c r="F408" s="397"/>
      <c r="G408" s="397"/>
      <c r="H408" s="397"/>
    </row>
    <row r="409" spans="2:8">
      <c r="B409" s="404"/>
      <c r="C409" s="397"/>
      <c r="D409" s="397"/>
      <c r="E409" s="397"/>
      <c r="F409" s="397"/>
      <c r="G409" s="397"/>
      <c r="H409" s="397"/>
    </row>
    <row r="410" spans="2:8">
      <c r="B410" s="404"/>
      <c r="C410" s="397"/>
      <c r="D410" s="397"/>
      <c r="E410" s="397"/>
      <c r="F410" s="397"/>
      <c r="G410" s="397"/>
      <c r="H410" s="397"/>
    </row>
    <row r="411" spans="2:8">
      <c r="B411" s="404"/>
      <c r="C411" s="397"/>
      <c r="D411" s="397"/>
      <c r="E411" s="397"/>
      <c r="F411" s="397"/>
      <c r="G411" s="397"/>
      <c r="H411" s="397"/>
    </row>
    <row r="412" spans="2:8">
      <c r="B412" s="404"/>
      <c r="C412" s="397"/>
      <c r="D412" s="397"/>
      <c r="E412" s="397"/>
      <c r="F412" s="397"/>
      <c r="G412" s="397"/>
      <c r="H412" s="397"/>
    </row>
    <row r="413" spans="2:8">
      <c r="B413" s="404"/>
      <c r="C413" s="397"/>
      <c r="D413" s="397"/>
      <c r="E413" s="397"/>
      <c r="F413" s="397"/>
      <c r="G413" s="397"/>
      <c r="H413" s="397"/>
    </row>
    <row r="414" spans="2:8">
      <c r="B414" s="404"/>
      <c r="C414" s="397"/>
      <c r="D414" s="397"/>
      <c r="E414" s="397"/>
      <c r="F414" s="397"/>
      <c r="G414" s="397"/>
      <c r="H414" s="397"/>
    </row>
    <row r="415" spans="2:8">
      <c r="B415" s="404"/>
      <c r="C415" s="397"/>
      <c r="D415" s="397"/>
      <c r="E415" s="397"/>
      <c r="F415" s="397"/>
      <c r="G415" s="397"/>
      <c r="H415" s="397"/>
    </row>
    <row r="416" spans="2:8">
      <c r="B416" s="404"/>
      <c r="C416" s="397"/>
      <c r="D416" s="397"/>
      <c r="E416" s="397"/>
      <c r="F416" s="397"/>
      <c r="G416" s="397"/>
      <c r="H416" s="397"/>
    </row>
    <row r="417" spans="2:8">
      <c r="B417" s="404"/>
      <c r="C417" s="397"/>
      <c r="D417" s="397"/>
      <c r="E417" s="397"/>
      <c r="F417" s="397"/>
      <c r="G417" s="397"/>
      <c r="H417" s="397"/>
    </row>
    <row r="418" spans="2:8">
      <c r="B418" s="404"/>
      <c r="C418" s="397"/>
      <c r="D418" s="397"/>
      <c r="E418" s="397"/>
      <c r="F418" s="397"/>
      <c r="G418" s="397"/>
      <c r="H418" s="397"/>
    </row>
    <row r="419" spans="2:8">
      <c r="B419" s="404"/>
      <c r="C419" s="397"/>
      <c r="D419" s="397"/>
      <c r="E419" s="397"/>
      <c r="F419" s="397"/>
      <c r="G419" s="397"/>
      <c r="H419" s="397"/>
    </row>
    <row r="420" spans="2:8">
      <c r="B420" s="404"/>
      <c r="C420" s="397"/>
      <c r="D420" s="397"/>
      <c r="E420" s="397"/>
      <c r="F420" s="397"/>
      <c r="G420" s="397"/>
      <c r="H420" s="397"/>
    </row>
    <row r="421" spans="2:8">
      <c r="B421" s="404"/>
      <c r="C421" s="397"/>
      <c r="D421" s="397"/>
      <c r="E421" s="397"/>
      <c r="F421" s="397"/>
      <c r="G421" s="397"/>
      <c r="H421" s="397"/>
    </row>
    <row r="422" spans="2:8">
      <c r="B422" s="404"/>
      <c r="C422" s="397"/>
      <c r="D422" s="397"/>
      <c r="E422" s="397"/>
      <c r="F422" s="397"/>
      <c r="G422" s="397"/>
      <c r="H422" s="397"/>
    </row>
    <row r="423" spans="2:8">
      <c r="B423" s="404"/>
      <c r="C423" s="397"/>
      <c r="D423" s="397"/>
      <c r="E423" s="397"/>
      <c r="F423" s="397"/>
      <c r="G423" s="397"/>
      <c r="H423" s="397"/>
    </row>
    <row r="424" spans="2:8">
      <c r="B424" s="404"/>
      <c r="C424" s="397"/>
      <c r="D424" s="397"/>
      <c r="E424" s="397"/>
      <c r="F424" s="397"/>
      <c r="G424" s="397"/>
      <c r="H424" s="397"/>
    </row>
    <row r="425" spans="2:8">
      <c r="B425" s="404"/>
      <c r="C425" s="397"/>
      <c r="D425" s="397"/>
      <c r="E425" s="397"/>
      <c r="F425" s="397"/>
      <c r="G425" s="397"/>
      <c r="H425" s="397"/>
    </row>
    <row r="426" spans="2:8">
      <c r="B426" s="404"/>
      <c r="C426" s="397"/>
      <c r="D426" s="397"/>
      <c r="E426" s="397"/>
      <c r="F426" s="397"/>
      <c r="G426" s="397"/>
      <c r="H426" s="397"/>
    </row>
    <row r="427" spans="2:8">
      <c r="B427" s="404"/>
      <c r="C427" s="397"/>
      <c r="D427" s="397"/>
      <c r="E427" s="397"/>
      <c r="F427" s="397"/>
      <c r="G427" s="397"/>
      <c r="H427" s="397"/>
    </row>
    <row r="428" spans="2:8">
      <c r="B428" s="404"/>
      <c r="C428" s="397"/>
      <c r="D428" s="397"/>
      <c r="E428" s="397"/>
      <c r="F428" s="397"/>
      <c r="G428" s="397"/>
      <c r="H428" s="397"/>
    </row>
    <row r="429" spans="2:8">
      <c r="B429" s="404"/>
      <c r="C429" s="397"/>
      <c r="D429" s="397"/>
      <c r="E429" s="397"/>
      <c r="F429" s="397"/>
      <c r="G429" s="397"/>
      <c r="H429" s="397"/>
    </row>
    <row r="430" spans="2:8">
      <c r="B430" s="404"/>
      <c r="C430" s="397"/>
      <c r="D430" s="397"/>
      <c r="E430" s="397"/>
      <c r="F430" s="397"/>
      <c r="G430" s="397"/>
      <c r="H430" s="397"/>
    </row>
    <row r="431" spans="2:8">
      <c r="B431" s="404"/>
      <c r="C431" s="397"/>
      <c r="D431" s="397"/>
      <c r="E431" s="397"/>
      <c r="F431" s="397"/>
      <c r="G431" s="397"/>
      <c r="H431" s="397"/>
    </row>
    <row r="432" spans="2:8">
      <c r="B432" s="404"/>
      <c r="C432" s="397"/>
      <c r="D432" s="397"/>
      <c r="E432" s="397"/>
      <c r="F432" s="397"/>
      <c r="G432" s="397"/>
      <c r="H432" s="397"/>
    </row>
    <row r="433" spans="2:8">
      <c r="B433" s="404"/>
      <c r="C433" s="397"/>
      <c r="D433" s="397"/>
      <c r="E433" s="397"/>
      <c r="F433" s="397"/>
      <c r="G433" s="397"/>
      <c r="H433" s="397"/>
    </row>
    <row r="434" spans="2:8">
      <c r="B434" s="404"/>
      <c r="C434" s="397"/>
      <c r="D434" s="397"/>
      <c r="E434" s="397"/>
      <c r="F434" s="397"/>
      <c r="G434" s="397"/>
      <c r="H434" s="397"/>
    </row>
    <row r="435" spans="2:8">
      <c r="B435" s="404"/>
      <c r="C435" s="397"/>
      <c r="D435" s="397"/>
      <c r="E435" s="397"/>
      <c r="F435" s="397"/>
      <c r="G435" s="397"/>
      <c r="H435" s="397"/>
    </row>
    <row r="436" spans="2:8">
      <c r="B436" s="404"/>
      <c r="C436" s="397"/>
      <c r="D436" s="397"/>
      <c r="E436" s="397"/>
      <c r="F436" s="397"/>
      <c r="G436" s="397"/>
      <c r="H436" s="397"/>
    </row>
    <row r="437" spans="2:8">
      <c r="B437" s="404"/>
      <c r="C437" s="397"/>
      <c r="D437" s="397"/>
      <c r="E437" s="397"/>
      <c r="F437" s="397"/>
      <c r="G437" s="397"/>
      <c r="H437" s="397"/>
    </row>
    <row r="438" spans="2:8">
      <c r="B438" s="404"/>
      <c r="C438" s="397"/>
      <c r="D438" s="397"/>
      <c r="E438" s="397"/>
      <c r="F438" s="397"/>
      <c r="G438" s="397"/>
      <c r="H438" s="397"/>
    </row>
    <row r="439" spans="2:8">
      <c r="B439" s="404"/>
      <c r="C439" s="397"/>
      <c r="D439" s="397"/>
      <c r="E439" s="397"/>
      <c r="F439" s="397"/>
      <c r="G439" s="397"/>
      <c r="H439" s="397"/>
    </row>
    <row r="440" spans="2:8">
      <c r="B440" s="404"/>
      <c r="C440" s="397"/>
      <c r="D440" s="397"/>
      <c r="E440" s="397"/>
      <c r="F440" s="397"/>
      <c r="G440" s="397"/>
      <c r="H440" s="397"/>
    </row>
    <row r="441" spans="2:8">
      <c r="B441" s="404"/>
      <c r="C441" s="397"/>
      <c r="D441" s="397"/>
      <c r="E441" s="397"/>
      <c r="F441" s="397"/>
      <c r="G441" s="397"/>
      <c r="H441" s="397"/>
    </row>
    <row r="442" spans="2:8">
      <c r="B442" s="404"/>
      <c r="C442" s="397"/>
      <c r="D442" s="397"/>
      <c r="E442" s="397"/>
      <c r="F442" s="397"/>
      <c r="G442" s="397"/>
      <c r="H442" s="397"/>
    </row>
    <row r="443" spans="2:8">
      <c r="B443" s="404"/>
      <c r="C443" s="397"/>
      <c r="D443" s="397"/>
      <c r="E443" s="397"/>
      <c r="F443" s="397"/>
      <c r="G443" s="397"/>
      <c r="H443" s="397"/>
    </row>
    <row r="444" spans="2:8">
      <c r="B444" s="404"/>
      <c r="C444" s="397"/>
      <c r="D444" s="397"/>
      <c r="E444" s="397"/>
      <c r="F444" s="397"/>
      <c r="G444" s="397"/>
      <c r="H444" s="397"/>
    </row>
    <row r="445" spans="2:8">
      <c r="B445" s="404"/>
      <c r="C445" s="397"/>
      <c r="D445" s="397"/>
      <c r="E445" s="397"/>
      <c r="F445" s="397"/>
      <c r="G445" s="397"/>
      <c r="H445" s="397"/>
    </row>
    <row r="446" spans="2:8">
      <c r="B446" s="404"/>
      <c r="C446" s="397"/>
      <c r="D446" s="397"/>
      <c r="E446" s="397"/>
      <c r="F446" s="397"/>
      <c r="G446" s="397"/>
      <c r="H446" s="397"/>
    </row>
    <row r="447" spans="2:8">
      <c r="B447" s="404"/>
      <c r="C447" s="397"/>
      <c r="D447" s="397"/>
      <c r="E447" s="397"/>
      <c r="F447" s="397"/>
      <c r="G447" s="397"/>
      <c r="H447" s="397"/>
    </row>
    <row r="448" spans="2:8">
      <c r="B448" s="404"/>
      <c r="C448" s="397"/>
      <c r="D448" s="397"/>
      <c r="E448" s="397"/>
      <c r="F448" s="397"/>
      <c r="G448" s="397"/>
      <c r="H448" s="397"/>
    </row>
    <row r="449" spans="2:8">
      <c r="B449" s="404"/>
      <c r="C449" s="397"/>
      <c r="D449" s="397"/>
      <c r="E449" s="397"/>
      <c r="F449" s="397"/>
      <c r="G449" s="397"/>
      <c r="H449" s="397"/>
    </row>
    <row r="450" spans="2:8">
      <c r="B450" s="404"/>
      <c r="C450" s="397"/>
      <c r="D450" s="397"/>
      <c r="E450" s="397"/>
      <c r="F450" s="397"/>
      <c r="G450" s="397"/>
      <c r="H450" s="397"/>
    </row>
    <row r="451" spans="2:8">
      <c r="B451" s="404"/>
      <c r="C451" s="397"/>
      <c r="D451" s="397"/>
      <c r="E451" s="397"/>
      <c r="F451" s="397"/>
      <c r="G451" s="397"/>
      <c r="H451" s="397"/>
    </row>
    <row r="452" spans="2:8">
      <c r="B452" s="404"/>
      <c r="C452" s="397"/>
      <c r="D452" s="397"/>
      <c r="E452" s="397"/>
      <c r="F452" s="397"/>
      <c r="G452" s="397"/>
      <c r="H452" s="397"/>
    </row>
    <row r="453" spans="2:8">
      <c r="B453" s="404"/>
      <c r="C453" s="397"/>
      <c r="D453" s="397"/>
      <c r="E453" s="397"/>
      <c r="F453" s="397"/>
      <c r="G453" s="397"/>
      <c r="H453" s="397"/>
    </row>
    <row r="454" spans="2:8">
      <c r="B454" s="404"/>
      <c r="C454" s="397"/>
      <c r="D454" s="397"/>
      <c r="E454" s="397"/>
      <c r="F454" s="397"/>
      <c r="G454" s="397"/>
      <c r="H454" s="397"/>
    </row>
    <row r="455" spans="2:8">
      <c r="B455" s="404"/>
      <c r="C455" s="397"/>
      <c r="D455" s="397"/>
      <c r="E455" s="397"/>
      <c r="F455" s="397"/>
      <c r="G455" s="397"/>
      <c r="H455" s="397"/>
    </row>
    <row r="456" spans="2:8">
      <c r="B456" s="404"/>
      <c r="C456" s="397"/>
      <c r="D456" s="397"/>
      <c r="E456" s="397"/>
      <c r="F456" s="397"/>
      <c r="G456" s="397"/>
      <c r="H456" s="397"/>
    </row>
    <row r="457" spans="2:8">
      <c r="B457" s="404"/>
      <c r="C457" s="397"/>
      <c r="D457" s="397"/>
      <c r="E457" s="397"/>
      <c r="F457" s="397"/>
      <c r="G457" s="397"/>
      <c r="H457" s="397"/>
    </row>
    <row r="458" spans="2:8">
      <c r="B458" s="404"/>
      <c r="C458" s="397"/>
      <c r="D458" s="397"/>
      <c r="E458" s="397"/>
      <c r="F458" s="397"/>
      <c r="G458" s="397"/>
      <c r="H458" s="397"/>
    </row>
    <row r="459" spans="2:8">
      <c r="B459" s="404"/>
      <c r="C459" s="397"/>
      <c r="D459" s="397"/>
      <c r="E459" s="397"/>
      <c r="F459" s="397"/>
      <c r="G459" s="397"/>
      <c r="H459" s="397"/>
    </row>
    <row r="460" spans="2:8">
      <c r="B460" s="404"/>
      <c r="C460" s="397"/>
      <c r="D460" s="397"/>
      <c r="E460" s="397"/>
      <c r="F460" s="397"/>
      <c r="G460" s="397"/>
      <c r="H460" s="397"/>
    </row>
    <row r="461" spans="2:8">
      <c r="B461" s="404"/>
      <c r="C461" s="397"/>
      <c r="D461" s="397"/>
      <c r="E461" s="397"/>
      <c r="F461" s="397"/>
      <c r="G461" s="397"/>
      <c r="H461" s="397"/>
    </row>
    <row r="462" spans="2:8">
      <c r="B462" s="404"/>
      <c r="C462" s="397"/>
      <c r="D462" s="397"/>
      <c r="E462" s="397"/>
      <c r="F462" s="397"/>
      <c r="G462" s="397"/>
      <c r="H462" s="397"/>
    </row>
    <row r="463" spans="2:8">
      <c r="B463" s="404"/>
      <c r="C463" s="397"/>
      <c r="D463" s="397"/>
      <c r="E463" s="397"/>
      <c r="F463" s="397"/>
      <c r="G463" s="397"/>
      <c r="H463" s="397"/>
    </row>
    <row r="464" spans="2:8">
      <c r="B464" s="404"/>
      <c r="C464" s="397"/>
      <c r="D464" s="397"/>
      <c r="E464" s="397"/>
      <c r="F464" s="397"/>
      <c r="G464" s="397"/>
      <c r="H464" s="397"/>
    </row>
    <row r="465" spans="2:8">
      <c r="B465" s="404"/>
      <c r="C465" s="397"/>
      <c r="D465" s="397"/>
      <c r="E465" s="397"/>
      <c r="F465" s="397"/>
      <c r="G465" s="397"/>
      <c r="H465" s="397"/>
    </row>
    <row r="466" spans="2:8">
      <c r="B466" s="404"/>
      <c r="C466" s="397"/>
      <c r="D466" s="397"/>
      <c r="E466" s="397"/>
      <c r="F466" s="397"/>
      <c r="G466" s="397"/>
      <c r="H466" s="397"/>
    </row>
    <row r="467" spans="2:8">
      <c r="B467" s="404"/>
      <c r="C467" s="397"/>
      <c r="D467" s="397"/>
      <c r="E467" s="397"/>
      <c r="F467" s="397"/>
      <c r="G467" s="397"/>
      <c r="H467" s="397"/>
    </row>
    <row r="468" spans="2:8">
      <c r="B468" s="404"/>
      <c r="C468" s="397"/>
      <c r="D468" s="397"/>
      <c r="E468" s="397"/>
      <c r="F468" s="397"/>
      <c r="G468" s="397"/>
      <c r="H468" s="397"/>
    </row>
    <row r="469" spans="2:8">
      <c r="B469" s="404"/>
      <c r="C469" s="397"/>
      <c r="D469" s="397"/>
      <c r="E469" s="397"/>
      <c r="F469" s="397"/>
      <c r="G469" s="397"/>
      <c r="H469" s="397"/>
    </row>
    <row r="470" spans="2:8">
      <c r="B470" s="404"/>
      <c r="C470" s="397"/>
      <c r="D470" s="397"/>
      <c r="E470" s="397"/>
      <c r="F470" s="397"/>
      <c r="G470" s="397"/>
      <c r="H470" s="397"/>
    </row>
    <row r="471" spans="2:8">
      <c r="B471" s="404"/>
      <c r="C471" s="397"/>
      <c r="D471" s="397"/>
      <c r="E471" s="397"/>
      <c r="F471" s="397"/>
      <c r="G471" s="397"/>
      <c r="H471" s="397"/>
    </row>
    <row r="472" spans="2:8">
      <c r="B472" s="404"/>
      <c r="C472" s="397"/>
      <c r="D472" s="397"/>
      <c r="E472" s="397"/>
      <c r="F472" s="397"/>
      <c r="G472" s="397"/>
      <c r="H472" s="397"/>
    </row>
    <row r="473" spans="2:8">
      <c r="B473" s="404"/>
      <c r="C473" s="397"/>
      <c r="D473" s="397"/>
      <c r="E473" s="397"/>
      <c r="F473" s="397"/>
      <c r="G473" s="397"/>
      <c r="H473" s="397"/>
    </row>
    <row r="474" spans="2:8">
      <c r="B474" s="404"/>
      <c r="C474" s="397"/>
      <c r="D474" s="397"/>
      <c r="E474" s="397"/>
      <c r="F474" s="397"/>
      <c r="G474" s="397"/>
      <c r="H474" s="397"/>
    </row>
    <row r="475" spans="2:8">
      <c r="B475" s="404"/>
      <c r="C475" s="397"/>
      <c r="D475" s="397"/>
      <c r="E475" s="397"/>
      <c r="F475" s="397"/>
      <c r="G475" s="397"/>
      <c r="H475" s="397"/>
    </row>
    <row r="476" spans="2:8">
      <c r="B476" s="404"/>
      <c r="C476" s="397"/>
      <c r="D476" s="397"/>
      <c r="E476" s="397"/>
      <c r="F476" s="397"/>
      <c r="G476" s="397"/>
      <c r="H476" s="397"/>
    </row>
    <row r="477" spans="2:8">
      <c r="B477" s="404"/>
      <c r="C477" s="397"/>
      <c r="D477" s="397"/>
      <c r="E477" s="397"/>
      <c r="F477" s="397"/>
      <c r="G477" s="397"/>
      <c r="H477" s="397"/>
    </row>
    <row r="478" spans="2:8">
      <c r="B478" s="404"/>
      <c r="C478" s="397"/>
      <c r="D478" s="397"/>
      <c r="E478" s="397"/>
      <c r="F478" s="397"/>
      <c r="G478" s="397"/>
      <c r="H478" s="397"/>
    </row>
    <row r="479" spans="2:8">
      <c r="B479" s="404"/>
      <c r="C479" s="397"/>
      <c r="D479" s="397"/>
      <c r="E479" s="397"/>
      <c r="F479" s="397"/>
      <c r="G479" s="397"/>
      <c r="H479" s="397"/>
    </row>
    <row r="480" spans="2:8">
      <c r="B480" s="404"/>
      <c r="C480" s="397"/>
      <c r="D480" s="397"/>
      <c r="E480" s="397"/>
      <c r="F480" s="397"/>
      <c r="G480" s="397"/>
      <c r="H480" s="397"/>
    </row>
    <row r="481" spans="2:8">
      <c r="B481" s="404"/>
      <c r="C481" s="397"/>
      <c r="D481" s="397"/>
      <c r="E481" s="397"/>
      <c r="F481" s="397"/>
      <c r="G481" s="397"/>
      <c r="H481" s="397"/>
    </row>
    <row r="482" spans="2:8">
      <c r="B482" s="404"/>
      <c r="C482" s="397"/>
      <c r="D482" s="397"/>
      <c r="E482" s="397"/>
      <c r="F482" s="397"/>
      <c r="G482" s="397"/>
      <c r="H482" s="397"/>
    </row>
    <row r="483" spans="2:8">
      <c r="B483" s="404"/>
      <c r="C483" s="397"/>
      <c r="D483" s="397"/>
      <c r="E483" s="397"/>
      <c r="F483" s="397"/>
      <c r="G483" s="397"/>
      <c r="H483" s="397"/>
    </row>
    <row r="484" spans="2:8">
      <c r="B484" s="404"/>
      <c r="C484" s="397"/>
      <c r="D484" s="397"/>
      <c r="E484" s="397"/>
      <c r="F484" s="397"/>
      <c r="G484" s="397"/>
      <c r="H484" s="397"/>
    </row>
    <row r="485" spans="2:8">
      <c r="B485" s="404"/>
      <c r="C485" s="397"/>
      <c r="D485" s="397"/>
      <c r="E485" s="397"/>
      <c r="F485" s="397"/>
      <c r="G485" s="397"/>
      <c r="H485" s="397"/>
    </row>
    <row r="486" spans="2:8">
      <c r="B486" s="404"/>
      <c r="C486" s="397"/>
      <c r="D486" s="397"/>
      <c r="E486" s="397"/>
      <c r="F486" s="397"/>
      <c r="G486" s="397"/>
      <c r="H486" s="397"/>
    </row>
    <row r="487" spans="2:8">
      <c r="B487" s="404"/>
      <c r="C487" s="397"/>
      <c r="D487" s="397"/>
      <c r="E487" s="397"/>
      <c r="F487" s="397"/>
      <c r="G487" s="397"/>
      <c r="H487" s="397"/>
    </row>
    <row r="488" spans="2:8">
      <c r="B488" s="404"/>
      <c r="C488" s="397"/>
      <c r="D488" s="397"/>
      <c r="E488" s="397"/>
      <c r="F488" s="397"/>
      <c r="G488" s="397"/>
      <c r="H488" s="397"/>
    </row>
    <row r="489" spans="2:8">
      <c r="B489" s="404"/>
      <c r="C489" s="397"/>
      <c r="D489" s="397"/>
      <c r="E489" s="397"/>
      <c r="F489" s="397"/>
      <c r="G489" s="397"/>
      <c r="H489" s="397"/>
    </row>
    <row r="490" spans="2:8">
      <c r="B490" s="404"/>
      <c r="C490" s="397"/>
      <c r="D490" s="397"/>
      <c r="E490" s="397"/>
      <c r="F490" s="397"/>
      <c r="G490" s="397"/>
      <c r="H490" s="397"/>
    </row>
    <row r="491" spans="2:8">
      <c r="B491" s="404"/>
      <c r="C491" s="397"/>
      <c r="D491" s="397"/>
      <c r="E491" s="397"/>
      <c r="F491" s="397"/>
      <c r="G491" s="397"/>
      <c r="H491" s="397"/>
    </row>
    <row r="492" spans="2:8">
      <c r="B492" s="404"/>
      <c r="C492" s="397"/>
      <c r="D492" s="397"/>
      <c r="E492" s="397"/>
      <c r="F492" s="397"/>
      <c r="G492" s="397"/>
      <c r="H492" s="397"/>
    </row>
    <row r="493" spans="2:8">
      <c r="B493" s="404"/>
      <c r="C493" s="397"/>
      <c r="D493" s="397"/>
      <c r="E493" s="397"/>
      <c r="F493" s="397"/>
      <c r="G493" s="397"/>
      <c r="H493" s="397"/>
    </row>
    <row r="494" spans="2:8">
      <c r="B494" s="404"/>
      <c r="C494" s="397"/>
      <c r="D494" s="397"/>
      <c r="E494" s="397"/>
      <c r="F494" s="397"/>
      <c r="G494" s="397"/>
      <c r="H494" s="397"/>
    </row>
    <row r="495" spans="2:8">
      <c r="B495" s="404"/>
      <c r="C495" s="397"/>
      <c r="D495" s="397"/>
      <c r="E495" s="397"/>
      <c r="F495" s="397"/>
      <c r="G495" s="397"/>
      <c r="H495" s="397"/>
    </row>
    <row r="496" spans="2:8">
      <c r="B496" s="404"/>
      <c r="C496" s="397"/>
      <c r="D496" s="397"/>
      <c r="E496" s="397"/>
      <c r="F496" s="397"/>
      <c r="G496" s="397"/>
      <c r="H496" s="397"/>
    </row>
    <row r="497" spans="2:8">
      <c r="B497" s="404"/>
      <c r="C497" s="397"/>
      <c r="D497" s="397"/>
      <c r="E497" s="397"/>
      <c r="F497" s="397"/>
      <c r="G497" s="397"/>
      <c r="H497" s="397"/>
    </row>
    <row r="498" spans="2:8">
      <c r="B498" s="404"/>
      <c r="C498" s="397"/>
      <c r="D498" s="397"/>
      <c r="E498" s="397"/>
      <c r="F498" s="397"/>
      <c r="G498" s="397"/>
      <c r="H498" s="397"/>
    </row>
    <row r="499" spans="2:8">
      <c r="B499" s="404"/>
      <c r="C499" s="397"/>
      <c r="D499" s="397"/>
      <c r="E499" s="397"/>
      <c r="F499" s="397"/>
      <c r="G499" s="397"/>
      <c r="H499" s="397"/>
    </row>
    <row r="500" spans="2:8">
      <c r="B500" s="404"/>
      <c r="C500" s="397"/>
      <c r="D500" s="397"/>
      <c r="E500" s="397"/>
      <c r="F500" s="397"/>
      <c r="G500" s="397"/>
      <c r="H500" s="397"/>
    </row>
    <row r="501" spans="2:8">
      <c r="B501" s="404"/>
      <c r="C501" s="397"/>
      <c r="D501" s="397"/>
      <c r="E501" s="397"/>
      <c r="F501" s="397"/>
      <c r="G501" s="397"/>
      <c r="H501" s="397"/>
    </row>
    <row r="502" spans="2:8">
      <c r="B502" s="404"/>
      <c r="C502" s="397"/>
      <c r="D502" s="397"/>
      <c r="E502" s="397"/>
      <c r="F502" s="397"/>
      <c r="G502" s="397"/>
      <c r="H502" s="397"/>
    </row>
    <row r="503" spans="2:8">
      <c r="B503" s="404"/>
      <c r="C503" s="397"/>
      <c r="D503" s="397"/>
      <c r="E503" s="397"/>
      <c r="F503" s="397"/>
      <c r="G503" s="397"/>
      <c r="H503" s="397"/>
    </row>
  </sheetData>
  <mergeCells count="11">
    <mergeCell ref="B56:G56"/>
    <mergeCell ref="B60:G60"/>
    <mergeCell ref="B80:G80"/>
    <mergeCell ref="B84:G84"/>
    <mergeCell ref="B87:H87"/>
    <mergeCell ref="B38:G38"/>
    <mergeCell ref="B1:H1"/>
    <mergeCell ref="B2:H2"/>
    <mergeCell ref="B3:H3"/>
    <mergeCell ref="B15:H15"/>
    <mergeCell ref="B34:G34"/>
  </mergeCells>
  <printOptions horizontalCentered="1"/>
  <pageMargins left="0.5" right="0.5" top="0.5" bottom="0.5" header="0.3" footer="0.3"/>
  <pageSetup scale="46" fitToHeight="2" orientation="landscape" r:id="rId1"/>
  <headerFooter alignWithMargins="0"/>
  <rowBreaks count="2" manualBreakCount="2">
    <brk id="40" max="16383" man="1"/>
    <brk id="84" max="16383" man="1"/>
  </rowBreaks>
  <customProperties>
    <customPr name="_pios_id" r:id="rId2"/>
    <customPr name="EpmWorksheetKeyString_GUID" r:id="rId3"/>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U503"/>
  <sheetViews>
    <sheetView view="pageBreakPreview" topLeftCell="A61" zoomScale="70" zoomScaleNormal="50" zoomScaleSheetLayoutView="70" workbookViewId="0">
      <selection activeCell="E74" sqref="E74"/>
    </sheetView>
  </sheetViews>
  <sheetFormatPr defaultColWidth="8.7265625" defaultRowHeight="15.6"/>
  <cols>
    <col min="1" max="1" width="5.26953125" style="1027" customWidth="1"/>
    <col min="2" max="2" width="49.26953125" style="1028" customWidth="1"/>
    <col min="3" max="3" width="22.08984375" style="1027" customWidth="1"/>
    <col min="4" max="4" width="15.26953125" style="1027" customWidth="1"/>
    <col min="5" max="5" width="12.54296875" style="1027" customWidth="1"/>
    <col min="6" max="6" width="11.54296875" style="1027" customWidth="1"/>
    <col min="7" max="7" width="14.7265625" style="1027" customWidth="1"/>
    <col min="8" max="8" width="79.453125" style="1027" customWidth="1"/>
    <col min="9" max="16384" width="8.7265625" style="365"/>
  </cols>
  <sheetData>
    <row r="1" spans="1:21" ht="17.399999999999999">
      <c r="A1" s="1028"/>
      <c r="B1" s="1454" t="s">
        <v>701</v>
      </c>
      <c r="C1" s="1454"/>
      <c r="D1" s="1454"/>
      <c r="E1" s="1454"/>
      <c r="F1" s="1454"/>
      <c r="G1" s="1454"/>
      <c r="H1" s="1454"/>
      <c r="I1" s="364"/>
      <c r="J1" s="364"/>
    </row>
    <row r="2" spans="1:21" ht="17.399999999999999">
      <c r="B2" s="1454" t="s">
        <v>698</v>
      </c>
      <c r="C2" s="1459"/>
      <c r="D2" s="1459"/>
      <c r="E2" s="1459"/>
      <c r="F2" s="1459"/>
      <c r="G2" s="1459"/>
      <c r="H2" s="1459"/>
      <c r="I2" s="364"/>
      <c r="J2" s="364"/>
    </row>
    <row r="3" spans="1:21" ht="17.399999999999999">
      <c r="B3" s="1454" t="s">
        <v>133</v>
      </c>
      <c r="C3" s="1454"/>
      <c r="D3" s="1454"/>
      <c r="E3" s="1454"/>
      <c r="F3" s="1454"/>
      <c r="G3" s="1454"/>
      <c r="H3" s="1454"/>
      <c r="I3" s="364"/>
      <c r="J3" s="364"/>
    </row>
    <row r="4" spans="1:21" ht="17.399999999999999">
      <c r="I4" s="364"/>
      <c r="J4" s="364"/>
    </row>
    <row r="5" spans="1:21">
      <c r="B5" s="373"/>
      <c r="C5" s="374"/>
      <c r="D5" s="405"/>
      <c r="E5" s="405"/>
      <c r="F5" s="374"/>
      <c r="G5" s="405"/>
      <c r="H5" s="374"/>
    </row>
    <row r="6" spans="1:21">
      <c r="B6" s="373"/>
      <c r="C6" s="374"/>
      <c r="D6" s="405"/>
      <c r="E6" s="405"/>
      <c r="F6" s="405"/>
      <c r="G6" s="405"/>
      <c r="H6" s="374"/>
      <c r="I6" s="366"/>
      <c r="J6" s="367"/>
      <c r="K6" s="367"/>
      <c r="L6" s="367"/>
      <c r="M6" s="367"/>
      <c r="N6" s="367"/>
      <c r="O6" s="367"/>
      <c r="P6" s="367"/>
      <c r="Q6" s="367"/>
      <c r="R6" s="367"/>
      <c r="S6" s="367"/>
      <c r="T6" s="367"/>
      <c r="U6" s="368"/>
    </row>
    <row r="7" spans="1:21" s="366" customFormat="1" ht="34.5" customHeight="1">
      <c r="A7" s="1040" t="s">
        <v>670</v>
      </c>
      <c r="B7" s="1040" t="s">
        <v>199</v>
      </c>
      <c r="C7" s="1037"/>
      <c r="D7" s="1039"/>
      <c r="E7" s="1053" t="s">
        <v>109</v>
      </c>
      <c r="F7" s="1038" t="s">
        <v>662</v>
      </c>
      <c r="G7" s="1038" t="s">
        <v>661</v>
      </c>
      <c r="H7" s="1037"/>
      <c r="J7" s="367"/>
      <c r="K7" s="367"/>
      <c r="L7" s="367"/>
      <c r="M7" s="367"/>
      <c r="N7" s="367"/>
      <c r="O7" s="367"/>
      <c r="P7" s="367"/>
      <c r="Q7" s="367"/>
      <c r="R7" s="367"/>
      <c r="S7" s="367"/>
      <c r="T7" s="367"/>
      <c r="U7" s="368"/>
    </row>
    <row r="8" spans="1:21">
      <c r="A8" s="375"/>
      <c r="C8" s="374"/>
      <c r="E8" s="374"/>
      <c r="F8" s="374"/>
      <c r="G8" s="374"/>
      <c r="H8" s="374"/>
    </row>
    <row r="9" spans="1:21" ht="20.100000000000001" customHeight="1">
      <c r="A9" s="375">
        <v>1</v>
      </c>
      <c r="B9" s="374" t="s">
        <v>250</v>
      </c>
      <c r="E9" s="1336">
        <f>+E54</f>
        <v>0</v>
      </c>
      <c r="F9" s="1336">
        <f>+F54</f>
        <v>0</v>
      </c>
      <c r="G9" s="1336">
        <f>+G54</f>
        <v>0</v>
      </c>
      <c r="H9" s="374" t="s">
        <v>697</v>
      </c>
    </row>
    <row r="10" spans="1:21" ht="20.100000000000001" customHeight="1">
      <c r="A10" s="375">
        <f>+A9+1</f>
        <v>2</v>
      </c>
      <c r="B10" s="374" t="s">
        <v>251</v>
      </c>
      <c r="E10" s="1336">
        <f>+E78</f>
        <v>0</v>
      </c>
      <c r="F10" s="1336">
        <f>+F78</f>
        <v>0</v>
      </c>
      <c r="G10" s="1336">
        <f>+G78</f>
        <v>0</v>
      </c>
      <c r="H10" s="374" t="s">
        <v>696</v>
      </c>
    </row>
    <row r="11" spans="1:21" ht="20.100000000000001" customHeight="1">
      <c r="A11" s="375">
        <f>+A10+1</f>
        <v>3</v>
      </c>
      <c r="B11" s="374" t="s">
        <v>252</v>
      </c>
      <c r="E11" s="1336">
        <f>E32</f>
        <v>0</v>
      </c>
      <c r="F11" s="1336">
        <f>F32</f>
        <v>0</v>
      </c>
      <c r="G11" s="1336">
        <f>G32</f>
        <v>0</v>
      </c>
      <c r="H11" s="374" t="s">
        <v>695</v>
      </c>
    </row>
    <row r="12" spans="1:21" ht="20.100000000000001" customHeight="1">
      <c r="A12" s="375">
        <f>+A11+1</f>
        <v>4</v>
      </c>
      <c r="B12" s="374" t="s">
        <v>253</v>
      </c>
      <c r="E12" s="1336">
        <f>SUM(E9:E11)</f>
        <v>0</v>
      </c>
      <c r="F12" s="1336">
        <f>SUM(F9:F11)</f>
        <v>0</v>
      </c>
      <c r="G12" s="1336">
        <f>SUM(G9:G11)</f>
        <v>0</v>
      </c>
      <c r="H12" s="376" t="s">
        <v>694</v>
      </c>
    </row>
    <row r="13" spans="1:21" s="366" customFormat="1">
      <c r="A13" s="375"/>
      <c r="B13" s="374"/>
      <c r="C13" s="374"/>
      <c r="D13" s="376"/>
      <c r="E13" s="374"/>
      <c r="F13" s="374"/>
      <c r="G13" s="374"/>
      <c r="H13" s="358"/>
    </row>
    <row r="14" spans="1:21">
      <c r="A14" s="375"/>
      <c r="B14" s="374"/>
      <c r="C14" s="374"/>
      <c r="D14" s="374"/>
      <c r="E14" s="374"/>
      <c r="F14" s="374"/>
      <c r="G14" s="374"/>
      <c r="H14" s="378"/>
    </row>
    <row r="15" spans="1:21" ht="30" customHeight="1">
      <c r="A15" s="375"/>
      <c r="B15" s="1456" t="s">
        <v>693</v>
      </c>
      <c r="C15" s="1456"/>
      <c r="D15" s="1456"/>
      <c r="E15" s="1456"/>
      <c r="F15" s="1456"/>
      <c r="G15" s="1456"/>
      <c r="H15" s="1456"/>
    </row>
    <row r="16" spans="1:21">
      <c r="A16" s="375"/>
      <c r="B16" s="373"/>
      <c r="C16" s="374"/>
      <c r="D16" s="374"/>
      <c r="E16" s="374"/>
      <c r="F16" s="374"/>
      <c r="G16" s="374"/>
      <c r="H16" s="374"/>
    </row>
    <row r="17" spans="1:9">
      <c r="A17" s="375"/>
      <c r="B17" s="405" t="s">
        <v>75</v>
      </c>
      <c r="C17" s="405" t="s">
        <v>76</v>
      </c>
      <c r="D17" s="405" t="s">
        <v>77</v>
      </c>
      <c r="E17" s="405" t="s">
        <v>78</v>
      </c>
      <c r="F17" s="405" t="s">
        <v>79</v>
      </c>
      <c r="G17" s="405" t="s">
        <v>80</v>
      </c>
      <c r="H17" s="405" t="s">
        <v>81</v>
      </c>
    </row>
    <row r="18" spans="1:9" ht="31.2">
      <c r="A18" s="375"/>
      <c r="B18" s="373" t="s">
        <v>252</v>
      </c>
      <c r="C18" s="1050" t="s">
        <v>19</v>
      </c>
      <c r="D18" s="1050" t="s">
        <v>691</v>
      </c>
      <c r="E18" s="1050" t="s">
        <v>109</v>
      </c>
      <c r="F18" s="1050" t="s">
        <v>662</v>
      </c>
      <c r="G18" s="1050" t="s">
        <v>661</v>
      </c>
      <c r="H18" s="1050" t="s">
        <v>255</v>
      </c>
    </row>
    <row r="19" spans="1:9" ht="30" customHeight="1">
      <c r="A19" s="375">
        <f>A12+1</f>
        <v>5</v>
      </c>
      <c r="B19" s="379"/>
      <c r="C19" s="380"/>
      <c r="D19" s="381"/>
      <c r="E19" s="381"/>
      <c r="F19" s="381"/>
      <c r="G19" s="381"/>
      <c r="H19" s="382"/>
      <c r="I19" s="369"/>
    </row>
    <row r="20" spans="1:9" ht="30" customHeight="1">
      <c r="A20" s="375">
        <f t="shared" ref="A20:A32" si="0">+A19+1</f>
        <v>6</v>
      </c>
      <c r="B20" s="383"/>
      <c r="C20" s="380"/>
      <c r="D20" s="381"/>
      <c r="E20" s="381"/>
      <c r="F20" s="381"/>
      <c r="G20" s="381"/>
      <c r="H20" s="382"/>
      <c r="I20" s="369"/>
    </row>
    <row r="21" spans="1:9" ht="30" customHeight="1">
      <c r="A21" s="375">
        <f t="shared" si="0"/>
        <v>7</v>
      </c>
      <c r="B21" s="383"/>
      <c r="C21" s="380"/>
      <c r="D21" s="381"/>
      <c r="E21" s="381"/>
      <c r="F21" s="381"/>
      <c r="G21" s="381"/>
      <c r="H21" s="382"/>
      <c r="I21" s="369"/>
    </row>
    <row r="22" spans="1:9" ht="30" customHeight="1">
      <c r="A22" s="375">
        <f t="shared" si="0"/>
        <v>8</v>
      </c>
      <c r="B22" s="383"/>
      <c r="C22" s="380"/>
      <c r="D22" s="381"/>
      <c r="E22" s="381"/>
      <c r="F22" s="381"/>
      <c r="G22" s="381"/>
      <c r="H22" s="382"/>
      <c r="I22" s="369"/>
    </row>
    <row r="23" spans="1:9" ht="30" customHeight="1">
      <c r="A23" s="375">
        <f t="shared" si="0"/>
        <v>9</v>
      </c>
      <c r="B23" s="383"/>
      <c r="C23" s="380"/>
      <c r="D23" s="381"/>
      <c r="E23" s="381"/>
      <c r="F23" s="381"/>
      <c r="G23" s="381"/>
      <c r="H23" s="382"/>
      <c r="I23" s="369"/>
    </row>
    <row r="24" spans="1:9" ht="30" customHeight="1">
      <c r="A24" s="375">
        <f t="shared" si="0"/>
        <v>10</v>
      </c>
      <c r="B24" s="383"/>
      <c r="C24" s="380"/>
      <c r="D24" s="381"/>
      <c r="E24" s="381"/>
      <c r="F24" s="381"/>
      <c r="G24" s="381"/>
      <c r="H24" s="382"/>
      <c r="I24" s="369"/>
    </row>
    <row r="25" spans="1:9" ht="30" customHeight="1">
      <c r="A25" s="375">
        <f t="shared" si="0"/>
        <v>11</v>
      </c>
      <c r="B25" s="383"/>
      <c r="C25" s="380"/>
      <c r="D25" s="381"/>
      <c r="E25" s="381"/>
      <c r="F25" s="381"/>
      <c r="G25" s="381"/>
      <c r="H25" s="382"/>
      <c r="I25" s="369"/>
    </row>
    <row r="26" spans="1:9" ht="30" customHeight="1">
      <c r="A26" s="375">
        <f t="shared" si="0"/>
        <v>12</v>
      </c>
      <c r="B26" s="383"/>
      <c r="C26" s="380"/>
      <c r="D26" s="384"/>
      <c r="E26" s="381"/>
      <c r="F26" s="381"/>
      <c r="G26" s="381"/>
      <c r="H26" s="382"/>
      <c r="I26" s="369"/>
    </row>
    <row r="27" spans="1:9" ht="30" customHeight="1">
      <c r="A27" s="375">
        <f t="shared" si="0"/>
        <v>13</v>
      </c>
      <c r="B27" s="383"/>
      <c r="C27" s="380"/>
      <c r="D27" s="381"/>
      <c r="E27" s="381"/>
      <c r="F27" s="381"/>
      <c r="G27" s="381"/>
      <c r="H27" s="382"/>
      <c r="I27" s="369"/>
    </row>
    <row r="28" spans="1:9" ht="30" customHeight="1">
      <c r="A28" s="375">
        <f t="shared" si="0"/>
        <v>14</v>
      </c>
      <c r="B28" s="1049" t="s">
        <v>692</v>
      </c>
      <c r="C28" s="1052"/>
      <c r="D28" s="1052"/>
      <c r="E28" s="1052"/>
      <c r="F28" s="1052"/>
      <c r="G28" s="1052"/>
      <c r="H28" s="1047" t="s">
        <v>689</v>
      </c>
      <c r="I28" s="369"/>
    </row>
    <row r="29" spans="1:9" ht="20.100000000000001" customHeight="1">
      <c r="A29" s="375">
        <f t="shared" si="0"/>
        <v>15</v>
      </c>
      <c r="B29" s="406" t="s">
        <v>806</v>
      </c>
      <c r="C29" s="407">
        <f>SUBTOTAL(9,C19:C28)</f>
        <v>0</v>
      </c>
      <c r="D29" s="396">
        <f>SUM(D19:D28)</f>
        <v>0</v>
      </c>
      <c r="E29" s="396">
        <f>SUM(E19:E28)</f>
        <v>0</v>
      </c>
      <c r="F29" s="396">
        <f>SUM(F19:F28)</f>
        <v>0</v>
      </c>
      <c r="G29" s="396">
        <f>SUM(G19:G28)</f>
        <v>0</v>
      </c>
      <c r="H29" s="385"/>
      <c r="I29" s="369"/>
    </row>
    <row r="30" spans="1:9" ht="20.100000000000001" customHeight="1">
      <c r="A30" s="375">
        <f t="shared" si="0"/>
        <v>16</v>
      </c>
      <c r="B30" s="408" t="s">
        <v>256</v>
      </c>
      <c r="C30" s="386"/>
      <c r="D30" s="386"/>
      <c r="E30" s="386"/>
      <c r="F30" s="387"/>
      <c r="G30" s="388"/>
      <c r="H30" s="382"/>
      <c r="I30" s="369"/>
    </row>
    <row r="31" spans="1:9" ht="20.100000000000001" customHeight="1">
      <c r="A31" s="375">
        <f t="shared" si="0"/>
        <v>17</v>
      </c>
      <c r="B31" s="409" t="s">
        <v>257</v>
      </c>
      <c r="C31" s="389"/>
      <c r="D31" s="389"/>
      <c r="E31" s="389"/>
      <c r="F31" s="389"/>
      <c r="G31" s="389"/>
      <c r="H31" s="390"/>
      <c r="I31" s="369"/>
    </row>
    <row r="32" spans="1:9" ht="20.100000000000001" customHeight="1" thickBot="1">
      <c r="A32" s="375">
        <f t="shared" si="0"/>
        <v>18</v>
      </c>
      <c r="B32" s="410" t="s">
        <v>19</v>
      </c>
      <c r="C32" s="411">
        <f>+C29-C30-C31</f>
        <v>0</v>
      </c>
      <c r="D32" s="411">
        <f>+D29-D30-D31</f>
        <v>0</v>
      </c>
      <c r="E32" s="411">
        <f>+E29-E30-E31</f>
        <v>0</v>
      </c>
      <c r="F32" s="411">
        <f>+F29-F30-F31</f>
        <v>0</v>
      </c>
      <c r="G32" s="411">
        <f>+G29-G30-G31</f>
        <v>0</v>
      </c>
      <c r="H32" s="412"/>
      <c r="I32" s="369"/>
    </row>
    <row r="33" spans="1:9" ht="20.100000000000001" customHeight="1" thickTop="1">
      <c r="A33" s="375"/>
      <c r="B33" s="397" t="s">
        <v>258</v>
      </c>
      <c r="C33" s="398"/>
      <c r="D33" s="399"/>
      <c r="E33" s="952"/>
      <c r="F33" s="391"/>
      <c r="G33" s="413"/>
      <c r="H33" s="391"/>
    </row>
    <row r="34" spans="1:9" ht="20.100000000000001" customHeight="1">
      <c r="A34" s="375"/>
      <c r="B34" s="1455" t="s">
        <v>259</v>
      </c>
      <c r="C34" s="1457"/>
      <c r="D34" s="1457"/>
      <c r="E34" s="1457"/>
      <c r="F34" s="1457"/>
      <c r="G34" s="1457"/>
      <c r="H34" s="391"/>
    </row>
    <row r="35" spans="1:9" ht="20.100000000000001" customHeight="1">
      <c r="A35" s="375"/>
      <c r="B35" s="404" t="s">
        <v>260</v>
      </c>
      <c r="C35" s="391"/>
      <c r="D35" s="397"/>
      <c r="E35" s="397"/>
      <c r="F35" s="952"/>
      <c r="G35" s="952"/>
      <c r="H35" s="391"/>
    </row>
    <row r="36" spans="1:9" ht="20.100000000000001" customHeight="1">
      <c r="A36" s="375"/>
      <c r="B36" s="404" t="s">
        <v>261</v>
      </c>
      <c r="C36" s="391"/>
      <c r="D36" s="397"/>
      <c r="E36" s="397"/>
      <c r="F36" s="952"/>
      <c r="G36" s="952"/>
      <c r="H36" s="391"/>
    </row>
    <row r="37" spans="1:9" ht="20.100000000000001" customHeight="1">
      <c r="A37" s="375"/>
      <c r="B37" s="404" t="s">
        <v>262</v>
      </c>
      <c r="C37" s="391"/>
      <c r="D37" s="397"/>
      <c r="E37" s="397"/>
      <c r="F37" s="952"/>
      <c r="G37" s="952"/>
      <c r="H37" s="391"/>
    </row>
    <row r="38" spans="1:9" ht="33" customHeight="1">
      <c r="A38" s="375"/>
      <c r="B38" s="1455" t="s">
        <v>700</v>
      </c>
      <c r="C38" s="1455"/>
      <c r="D38" s="1455"/>
      <c r="E38" s="1455"/>
      <c r="F38" s="1455"/>
      <c r="G38" s="1455"/>
      <c r="H38" s="953"/>
    </row>
    <row r="39" spans="1:9">
      <c r="A39" s="375"/>
      <c r="B39" s="951"/>
      <c r="C39" s="951"/>
      <c r="D39" s="951"/>
      <c r="E39" s="951"/>
      <c r="F39" s="951"/>
      <c r="G39" s="951"/>
      <c r="H39" s="953"/>
    </row>
    <row r="40" spans="1:9" s="366" customFormat="1">
      <c r="A40" s="375"/>
      <c r="B40" s="502"/>
      <c r="C40" s="502"/>
      <c r="D40" s="502"/>
      <c r="E40" s="502"/>
      <c r="F40" s="502"/>
      <c r="G40" s="502"/>
      <c r="H40" s="502"/>
      <c r="I40" s="371"/>
    </row>
    <row r="41" spans="1:9" s="366" customFormat="1">
      <c r="A41" s="375"/>
      <c r="B41" s="405" t="s">
        <v>75</v>
      </c>
      <c r="C41" s="405" t="s">
        <v>76</v>
      </c>
      <c r="D41" s="405" t="s">
        <v>77</v>
      </c>
      <c r="E41" s="405" t="s">
        <v>78</v>
      </c>
      <c r="F41" s="405" t="s">
        <v>79</v>
      </c>
      <c r="G41" s="405" t="s">
        <v>80</v>
      </c>
      <c r="H41" s="405" t="s">
        <v>81</v>
      </c>
      <c r="I41" s="371"/>
    </row>
    <row r="42" spans="1:9" ht="31.2">
      <c r="A42" s="375"/>
      <c r="B42" s="373" t="s">
        <v>616</v>
      </c>
      <c r="C42" s="1050" t="s">
        <v>19</v>
      </c>
      <c r="D42" s="1050" t="s">
        <v>691</v>
      </c>
      <c r="E42" s="1050" t="s">
        <v>109</v>
      </c>
      <c r="F42" s="1050" t="s">
        <v>662</v>
      </c>
      <c r="G42" s="1050" t="s">
        <v>661</v>
      </c>
      <c r="H42" s="1050" t="s">
        <v>255</v>
      </c>
    </row>
    <row r="43" spans="1:9" ht="30" customHeight="1">
      <c r="A43" s="375">
        <f>A32+1</f>
        <v>19</v>
      </c>
      <c r="B43" s="383"/>
      <c r="C43" s="380"/>
      <c r="D43" s="381"/>
      <c r="E43" s="381"/>
      <c r="F43" s="381"/>
      <c r="G43" s="381"/>
      <c r="H43" s="382"/>
      <c r="I43" s="369"/>
    </row>
    <row r="44" spans="1:9" ht="30" customHeight="1">
      <c r="A44" s="375">
        <f t="shared" ref="A44:A54" si="1">+A43+1</f>
        <v>20</v>
      </c>
      <c r="B44" s="383"/>
      <c r="C44" s="380"/>
      <c r="D44" s="381"/>
      <c r="E44" s="381"/>
      <c r="F44" s="381"/>
      <c r="G44" s="381"/>
      <c r="H44" s="382"/>
      <c r="I44" s="369"/>
    </row>
    <row r="45" spans="1:9" ht="30" customHeight="1">
      <c r="A45" s="375">
        <f t="shared" si="1"/>
        <v>21</v>
      </c>
      <c r="B45" s="383"/>
      <c r="C45" s="380"/>
      <c r="D45" s="381"/>
      <c r="E45" s="381"/>
      <c r="F45" s="381"/>
      <c r="G45" s="381"/>
      <c r="H45" s="382"/>
      <c r="I45" s="369"/>
    </row>
    <row r="46" spans="1:9" ht="30" customHeight="1">
      <c r="A46" s="375">
        <f t="shared" si="1"/>
        <v>22</v>
      </c>
      <c r="B46" s="383"/>
      <c r="C46" s="380"/>
      <c r="D46" s="381"/>
      <c r="E46" s="381"/>
      <c r="F46" s="381"/>
      <c r="G46" s="381"/>
      <c r="H46" s="382"/>
      <c r="I46" s="369"/>
    </row>
    <row r="47" spans="1:9" ht="30" customHeight="1">
      <c r="A47" s="375">
        <f t="shared" si="1"/>
        <v>23</v>
      </c>
      <c r="B47" s="383"/>
      <c r="C47" s="381"/>
      <c r="D47" s="381"/>
      <c r="E47" s="381"/>
      <c r="F47" s="381"/>
      <c r="G47" s="381"/>
      <c r="H47" s="382"/>
      <c r="I47" s="369"/>
    </row>
    <row r="48" spans="1:9" ht="30" customHeight="1">
      <c r="A48" s="375">
        <f t="shared" si="1"/>
        <v>24</v>
      </c>
      <c r="B48" s="383"/>
      <c r="C48" s="381"/>
      <c r="D48" s="381"/>
      <c r="E48" s="381"/>
      <c r="F48" s="381"/>
      <c r="G48" s="381"/>
      <c r="H48" s="382"/>
      <c r="I48" s="369"/>
    </row>
    <row r="49" spans="1:9" ht="30" customHeight="1">
      <c r="A49" s="375">
        <f t="shared" si="1"/>
        <v>25</v>
      </c>
      <c r="B49" s="393"/>
      <c r="C49" s="394"/>
      <c r="D49" s="394"/>
      <c r="E49" s="394"/>
      <c r="F49" s="394"/>
      <c r="G49" s="394"/>
      <c r="H49" s="382"/>
      <c r="I49" s="369"/>
    </row>
    <row r="50" spans="1:9" ht="30" customHeight="1">
      <c r="A50" s="375">
        <f t="shared" si="1"/>
        <v>26</v>
      </c>
      <c r="B50" s="1049" t="s">
        <v>690</v>
      </c>
      <c r="C50" s="1048"/>
      <c r="D50" s="1048"/>
      <c r="E50" s="1048"/>
      <c r="F50" s="1048"/>
      <c r="G50" s="1048"/>
      <c r="H50" s="1047" t="s">
        <v>689</v>
      </c>
      <c r="I50" s="369"/>
    </row>
    <row r="51" spans="1:9" ht="20.100000000000001" customHeight="1">
      <c r="A51" s="375">
        <f t="shared" si="1"/>
        <v>27</v>
      </c>
      <c r="B51" s="414" t="s">
        <v>807</v>
      </c>
      <c r="C51" s="396">
        <f>SUBTOTAL(9,C43:C50)</f>
        <v>0</v>
      </c>
      <c r="D51" s="396">
        <f>SUM(D43:D50)</f>
        <v>0</v>
      </c>
      <c r="E51" s="396">
        <f>SUM(E43:E50)</f>
        <v>0</v>
      </c>
      <c r="F51" s="396">
        <f>SUM(F43:F50)</f>
        <v>0</v>
      </c>
      <c r="G51" s="396">
        <f>SUM(G43:G50)</f>
        <v>0</v>
      </c>
      <c r="H51" s="385"/>
      <c r="I51" s="369"/>
    </row>
    <row r="52" spans="1:9" ht="20.100000000000001" customHeight="1">
      <c r="A52" s="375">
        <f t="shared" si="1"/>
        <v>28</v>
      </c>
      <c r="B52" s="415" t="s">
        <v>256</v>
      </c>
      <c r="C52" s="386"/>
      <c r="D52" s="386"/>
      <c r="E52" s="386"/>
      <c r="F52" s="386"/>
      <c r="G52" s="386"/>
      <c r="H52" s="382"/>
      <c r="I52" s="369"/>
    </row>
    <row r="53" spans="1:9" ht="20.100000000000001" customHeight="1">
      <c r="A53" s="375">
        <f t="shared" si="1"/>
        <v>29</v>
      </c>
      <c r="B53" s="416" t="s">
        <v>257</v>
      </c>
      <c r="C53" s="389"/>
      <c r="D53" s="389"/>
      <c r="E53" s="389"/>
      <c r="F53" s="389"/>
      <c r="G53" s="389"/>
      <c r="H53" s="390"/>
      <c r="I53" s="369"/>
    </row>
    <row r="54" spans="1:9" ht="20.100000000000001" customHeight="1" thickBot="1">
      <c r="A54" s="375">
        <f t="shared" si="1"/>
        <v>30</v>
      </c>
      <c r="B54" s="410" t="s">
        <v>19</v>
      </c>
      <c r="C54" s="411">
        <f>+C51-C52-C53</f>
        <v>0</v>
      </c>
      <c r="D54" s="411">
        <f>+D51-D52-D53</f>
        <v>0</v>
      </c>
      <c r="E54" s="411">
        <f>+E51-E52-E53</f>
        <v>0</v>
      </c>
      <c r="F54" s="411">
        <f>+F51-F52-F53</f>
        <v>0</v>
      </c>
      <c r="G54" s="411">
        <f>+G51-G52-G53</f>
        <v>0</v>
      </c>
      <c r="H54" s="412"/>
      <c r="I54" s="369"/>
    </row>
    <row r="55" spans="1:9" ht="20.100000000000001" customHeight="1" thickTop="1">
      <c r="A55" s="375"/>
      <c r="B55" s="397" t="s">
        <v>263</v>
      </c>
      <c r="C55" s="397"/>
      <c r="D55" s="952"/>
      <c r="E55" s="399"/>
      <c r="F55" s="391"/>
      <c r="G55" s="953"/>
      <c r="H55" s="391"/>
    </row>
    <row r="56" spans="1:9" ht="20.100000000000001" customHeight="1">
      <c r="A56" s="375"/>
      <c r="B56" s="1455" t="s">
        <v>259</v>
      </c>
      <c r="C56" s="1457"/>
      <c r="D56" s="1457"/>
      <c r="E56" s="1457"/>
      <c r="F56" s="1457"/>
      <c r="G56" s="1457"/>
      <c r="H56" s="391"/>
    </row>
    <row r="57" spans="1:9" ht="20.100000000000001" customHeight="1">
      <c r="A57" s="375"/>
      <c r="B57" s="404" t="s">
        <v>260</v>
      </c>
      <c r="C57" s="391"/>
      <c r="D57" s="397"/>
      <c r="E57" s="397"/>
      <c r="F57" s="952"/>
      <c r="G57" s="952"/>
      <c r="H57" s="391"/>
    </row>
    <row r="58" spans="1:9" ht="20.100000000000001" customHeight="1">
      <c r="A58" s="375"/>
      <c r="B58" s="404" t="s">
        <v>261</v>
      </c>
      <c r="C58" s="391"/>
      <c r="D58" s="397"/>
      <c r="E58" s="397"/>
      <c r="F58" s="952"/>
      <c r="G58" s="952"/>
      <c r="H58" s="391"/>
    </row>
    <row r="59" spans="1:9" ht="20.100000000000001" customHeight="1">
      <c r="A59" s="375"/>
      <c r="B59" s="404" t="s">
        <v>262</v>
      </c>
      <c r="C59" s="391"/>
      <c r="D59" s="397"/>
      <c r="E59" s="397"/>
      <c r="F59" s="952"/>
      <c r="G59" s="952"/>
      <c r="H59" s="391"/>
    </row>
    <row r="60" spans="1:9" ht="33.75" customHeight="1">
      <c r="A60" s="375"/>
      <c r="B60" s="1455" t="s">
        <v>688</v>
      </c>
      <c r="C60" s="1455"/>
      <c r="D60" s="1455"/>
      <c r="E60" s="1455"/>
      <c r="F60" s="1455"/>
      <c r="G60" s="1455"/>
      <c r="H60" s="953"/>
    </row>
    <row r="61" spans="1:9" s="366" customFormat="1">
      <c r="A61" s="375"/>
      <c r="B61" s="404"/>
      <c r="C61" s="397"/>
      <c r="D61" s="397"/>
      <c r="E61" s="397"/>
      <c r="F61" s="397"/>
      <c r="G61" s="397"/>
      <c r="H61" s="953"/>
      <c r="I61" s="371"/>
    </row>
    <row r="62" spans="1:9" s="366" customFormat="1">
      <c r="A62" s="375"/>
      <c r="B62" s="404"/>
      <c r="C62" s="397"/>
      <c r="D62" s="397"/>
      <c r="E62" s="397"/>
      <c r="F62" s="397"/>
      <c r="G62" s="397"/>
      <c r="H62" s="953"/>
      <c r="I62" s="371"/>
    </row>
    <row r="63" spans="1:9" s="366" customFormat="1">
      <c r="A63" s="375"/>
      <c r="B63" s="405" t="s">
        <v>75</v>
      </c>
      <c r="C63" s="405" t="s">
        <v>76</v>
      </c>
      <c r="D63" s="405" t="s">
        <v>77</v>
      </c>
      <c r="E63" s="405" t="s">
        <v>78</v>
      </c>
      <c r="F63" s="405" t="s">
        <v>79</v>
      </c>
      <c r="G63" s="405" t="s">
        <v>80</v>
      </c>
      <c r="H63" s="405" t="s">
        <v>81</v>
      </c>
      <c r="I63" s="371"/>
    </row>
    <row r="64" spans="1:9" ht="31.2">
      <c r="A64" s="375"/>
      <c r="B64" s="373" t="s">
        <v>251</v>
      </c>
      <c r="C64" s="1050" t="s">
        <v>19</v>
      </c>
      <c r="D64" s="1050" t="s">
        <v>691</v>
      </c>
      <c r="E64" s="1050" t="s">
        <v>109</v>
      </c>
      <c r="F64" s="1050" t="s">
        <v>662</v>
      </c>
      <c r="G64" s="1050" t="s">
        <v>661</v>
      </c>
      <c r="H64" s="1050" t="s">
        <v>255</v>
      </c>
    </row>
    <row r="65" spans="1:9" ht="30" customHeight="1">
      <c r="A65" s="375">
        <f>A54+1</f>
        <v>31</v>
      </c>
      <c r="B65" s="400"/>
      <c r="C65" s="380"/>
      <c r="D65" s="381"/>
      <c r="E65" s="381"/>
      <c r="F65" s="381"/>
      <c r="G65" s="381"/>
      <c r="H65" s="382"/>
      <c r="I65" s="369"/>
    </row>
    <row r="66" spans="1:9" ht="30" customHeight="1">
      <c r="A66" s="375">
        <f t="shared" ref="A66:A78" si="2">+A65+1</f>
        <v>32</v>
      </c>
      <c r="B66" s="383"/>
      <c r="C66" s="380"/>
      <c r="D66" s="381"/>
      <c r="E66" s="381"/>
      <c r="F66" s="381"/>
      <c r="G66" s="381"/>
      <c r="H66" s="382"/>
      <c r="I66" s="369"/>
    </row>
    <row r="67" spans="1:9" ht="30" customHeight="1">
      <c r="A67" s="375">
        <f t="shared" si="2"/>
        <v>33</v>
      </c>
      <c r="B67" s="383"/>
      <c r="C67" s="380"/>
      <c r="D67" s="381"/>
      <c r="E67" s="381"/>
      <c r="F67" s="381"/>
      <c r="G67" s="381"/>
      <c r="H67" s="382"/>
      <c r="I67" s="369"/>
    </row>
    <row r="68" spans="1:9" ht="30" customHeight="1">
      <c r="A68" s="375">
        <f t="shared" si="2"/>
        <v>34</v>
      </c>
      <c r="B68" s="383"/>
      <c r="C68" s="380"/>
      <c r="D68" s="381"/>
      <c r="E68" s="381"/>
      <c r="F68" s="381"/>
      <c r="G68" s="381"/>
      <c r="H68" s="382"/>
      <c r="I68" s="369"/>
    </row>
    <row r="69" spans="1:9" ht="30" customHeight="1">
      <c r="A69" s="375">
        <f t="shared" si="2"/>
        <v>35</v>
      </c>
      <c r="B69" s="383"/>
      <c r="C69" s="381"/>
      <c r="D69" s="394"/>
      <c r="E69" s="381"/>
      <c r="F69" s="381"/>
      <c r="G69" s="381"/>
      <c r="H69" s="382"/>
      <c r="I69" s="369"/>
    </row>
    <row r="70" spans="1:9" ht="30" customHeight="1">
      <c r="A70" s="375">
        <f t="shared" si="2"/>
        <v>36</v>
      </c>
      <c r="B70" s="383"/>
      <c r="C70" s="381"/>
      <c r="D70" s="394"/>
      <c r="E70" s="381"/>
      <c r="F70" s="381"/>
      <c r="G70" s="381"/>
      <c r="H70" s="382"/>
      <c r="I70" s="369"/>
    </row>
    <row r="71" spans="1:9" ht="30" customHeight="1">
      <c r="A71" s="375">
        <f t="shared" si="2"/>
        <v>37</v>
      </c>
      <c r="B71" s="383"/>
      <c r="C71" s="381"/>
      <c r="D71" s="394"/>
      <c r="E71" s="381"/>
      <c r="F71" s="381"/>
      <c r="G71" s="381"/>
      <c r="H71" s="382"/>
      <c r="I71" s="369"/>
    </row>
    <row r="72" spans="1:9" ht="30" customHeight="1">
      <c r="A72" s="375">
        <f t="shared" si="2"/>
        <v>38</v>
      </c>
      <c r="B72" s="383"/>
      <c r="C72" s="381"/>
      <c r="D72" s="384"/>
      <c r="E72" s="381"/>
      <c r="F72" s="381"/>
      <c r="G72" s="381"/>
      <c r="H72" s="382"/>
      <c r="I72" s="369"/>
    </row>
    <row r="73" spans="1:9" ht="30" customHeight="1">
      <c r="A73" s="375">
        <f t="shared" si="2"/>
        <v>39</v>
      </c>
      <c r="B73" s="383"/>
      <c r="C73" s="381"/>
      <c r="D73" s="381"/>
      <c r="E73" s="381"/>
      <c r="F73" s="381"/>
      <c r="G73" s="381"/>
      <c r="H73" s="382"/>
      <c r="I73" s="369"/>
    </row>
    <row r="74" spans="1:9" ht="30" customHeight="1">
      <c r="A74" s="375">
        <f t="shared" si="2"/>
        <v>40</v>
      </c>
      <c r="B74" s="1049" t="s">
        <v>690</v>
      </c>
      <c r="C74" s="1048"/>
      <c r="D74" s="1048"/>
      <c r="E74" s="1048"/>
      <c r="F74" s="1048"/>
      <c r="G74" s="1048"/>
      <c r="H74" s="1047" t="s">
        <v>689</v>
      </c>
      <c r="I74" s="369"/>
    </row>
    <row r="75" spans="1:9" ht="20.100000000000001" customHeight="1">
      <c r="A75" s="375">
        <f t="shared" si="2"/>
        <v>41</v>
      </c>
      <c r="B75" s="417" t="s">
        <v>808</v>
      </c>
      <c r="C75" s="407">
        <f>SUBTOTAL(9,C65:C74)</f>
        <v>0</v>
      </c>
      <c r="D75" s="407">
        <f>SUM(D65:D74)</f>
        <v>0</v>
      </c>
      <c r="E75" s="396">
        <f>SUM(E65:E74)</f>
        <v>0</v>
      </c>
      <c r="F75" s="407">
        <f>SUM(F65:F74)</f>
        <v>0</v>
      </c>
      <c r="G75" s="407">
        <f>SUM(G65:G74)</f>
        <v>0</v>
      </c>
      <c r="H75" s="382"/>
      <c r="I75" s="369"/>
    </row>
    <row r="76" spans="1:9" ht="20.100000000000001" customHeight="1">
      <c r="A76" s="375">
        <f t="shared" si="2"/>
        <v>42</v>
      </c>
      <c r="B76" s="418" t="s">
        <v>256</v>
      </c>
      <c r="C76" s="387"/>
      <c r="D76" s="387"/>
      <c r="E76" s="387"/>
      <c r="F76" s="387"/>
      <c r="G76" s="387"/>
      <c r="H76" s="382"/>
      <c r="I76" s="369"/>
    </row>
    <row r="77" spans="1:9" ht="20.100000000000001" customHeight="1">
      <c r="A77" s="375">
        <f t="shared" si="2"/>
        <v>43</v>
      </c>
      <c r="B77" s="419" t="s">
        <v>257</v>
      </c>
      <c r="C77" s="401"/>
      <c r="D77" s="401"/>
      <c r="E77" s="401"/>
      <c r="F77" s="401"/>
      <c r="G77" s="401"/>
      <c r="H77" s="390"/>
      <c r="I77" s="369"/>
    </row>
    <row r="78" spans="1:9" ht="20.100000000000001" customHeight="1" thickBot="1">
      <c r="A78" s="375">
        <f t="shared" si="2"/>
        <v>44</v>
      </c>
      <c r="B78" s="410" t="s">
        <v>19</v>
      </c>
      <c r="C78" s="420">
        <f>+C75-C76-C77</f>
        <v>0</v>
      </c>
      <c r="D78" s="420">
        <f>+D75-D76-D77</f>
        <v>0</v>
      </c>
      <c r="E78" s="420">
        <f>+E75-E76-E77</f>
        <v>0</v>
      </c>
      <c r="F78" s="420">
        <f>+F75-F76-F77</f>
        <v>0</v>
      </c>
      <c r="G78" s="420">
        <f>+G75-G76-G77</f>
        <v>0</v>
      </c>
      <c r="H78" s="412"/>
      <c r="I78" s="369"/>
    </row>
    <row r="79" spans="1:9" ht="20.100000000000001" customHeight="1" thickTop="1">
      <c r="A79" s="375"/>
      <c r="B79" s="397" t="s">
        <v>264</v>
      </c>
      <c r="C79" s="397"/>
      <c r="D79" s="397"/>
      <c r="E79" s="952"/>
      <c r="F79" s="952"/>
      <c r="G79" s="391"/>
      <c r="H79" s="402"/>
      <c r="I79" s="369"/>
    </row>
    <row r="80" spans="1:9" ht="20.100000000000001" customHeight="1">
      <c r="A80" s="375"/>
      <c r="B80" s="1455" t="s">
        <v>259</v>
      </c>
      <c r="C80" s="1457"/>
      <c r="D80" s="1457"/>
      <c r="E80" s="1457"/>
      <c r="F80" s="1457"/>
      <c r="G80" s="1457"/>
      <c r="H80" s="391"/>
    </row>
    <row r="81" spans="1:9" ht="20.100000000000001" customHeight="1">
      <c r="A81" s="375"/>
      <c r="B81" s="404" t="s">
        <v>260</v>
      </c>
      <c r="C81" s="391"/>
      <c r="D81" s="397"/>
      <c r="E81" s="397"/>
      <c r="F81" s="952"/>
      <c r="G81" s="952"/>
      <c r="H81" s="391"/>
    </row>
    <row r="82" spans="1:9" ht="20.100000000000001" customHeight="1">
      <c r="A82" s="375"/>
      <c r="B82" s="404" t="s">
        <v>261</v>
      </c>
      <c r="C82" s="391"/>
      <c r="D82" s="397"/>
      <c r="E82" s="397"/>
      <c r="F82" s="952"/>
      <c r="G82" s="952"/>
      <c r="H82" s="391"/>
    </row>
    <row r="83" spans="1:9" ht="20.100000000000001" customHeight="1">
      <c r="A83" s="375"/>
      <c r="B83" s="404" t="s">
        <v>262</v>
      </c>
      <c r="C83" s="391"/>
      <c r="D83" s="397"/>
      <c r="E83" s="397"/>
      <c r="F83" s="952"/>
      <c r="G83" s="952"/>
      <c r="H83" s="391"/>
    </row>
    <row r="84" spans="1:9" ht="32.25" customHeight="1">
      <c r="A84" s="375"/>
      <c r="B84" s="1455" t="s">
        <v>688</v>
      </c>
      <c r="C84" s="1455"/>
      <c r="D84" s="1455"/>
      <c r="E84" s="1455"/>
      <c r="F84" s="1455"/>
      <c r="G84" s="1455"/>
      <c r="H84" s="391"/>
    </row>
    <row r="85" spans="1:9">
      <c r="B85" s="392"/>
      <c r="C85" s="391"/>
      <c r="D85" s="391"/>
      <c r="E85" s="391"/>
      <c r="F85" s="391"/>
      <c r="G85" s="391"/>
      <c r="H85" s="391"/>
      <c r="I85" s="369"/>
    </row>
    <row r="86" spans="1:9" ht="15.75" customHeight="1">
      <c r="B86" s="403"/>
      <c r="C86" s="403"/>
      <c r="D86" s="403"/>
      <c r="E86" s="403"/>
      <c r="F86" s="403"/>
      <c r="G86" s="403"/>
      <c r="H86" s="403"/>
      <c r="I86" s="369"/>
    </row>
    <row r="87" spans="1:9">
      <c r="B87" s="1458"/>
      <c r="C87" s="1458"/>
      <c r="D87" s="1458"/>
      <c r="E87" s="1458"/>
      <c r="F87" s="1458"/>
      <c r="G87" s="1458"/>
      <c r="H87" s="1458"/>
      <c r="I87" s="370"/>
    </row>
    <row r="88" spans="1:9">
      <c r="B88" s="397"/>
      <c r="C88" s="397"/>
      <c r="D88" s="397"/>
      <c r="E88" s="397"/>
      <c r="F88" s="397"/>
      <c r="G88" s="397"/>
      <c r="H88" s="397"/>
      <c r="I88" s="369"/>
    </row>
    <row r="89" spans="1:9">
      <c r="B89" s="397"/>
      <c r="C89" s="397"/>
      <c r="D89" s="397"/>
      <c r="E89" s="397"/>
      <c r="F89" s="397"/>
      <c r="G89" s="397"/>
      <c r="H89" s="397"/>
      <c r="I89" s="369"/>
    </row>
    <row r="90" spans="1:9" ht="15.75" customHeight="1">
      <c r="B90" s="397"/>
      <c r="C90" s="397"/>
      <c r="D90" s="397"/>
      <c r="E90" s="397"/>
      <c r="F90" s="397"/>
      <c r="G90" s="397"/>
      <c r="H90" s="397"/>
      <c r="I90" s="369"/>
    </row>
    <row r="91" spans="1:9">
      <c r="B91" s="397"/>
      <c r="C91" s="397"/>
      <c r="D91" s="421"/>
      <c r="E91" s="421"/>
      <c r="F91" s="421"/>
      <c r="G91" s="421"/>
      <c r="H91" s="421"/>
      <c r="I91" s="372"/>
    </row>
    <row r="92" spans="1:9">
      <c r="B92" s="397"/>
      <c r="C92" s="397"/>
      <c r="D92" s="421"/>
      <c r="E92" s="421"/>
      <c r="F92" s="421"/>
      <c r="G92" s="421"/>
      <c r="H92" s="421"/>
      <c r="I92" s="372"/>
    </row>
    <row r="93" spans="1:9">
      <c r="B93" s="404"/>
      <c r="C93" s="397"/>
      <c r="D93" s="952"/>
      <c r="E93" s="952"/>
      <c r="F93" s="397"/>
      <c r="G93" s="397"/>
      <c r="H93" s="397"/>
      <c r="I93" s="369"/>
    </row>
    <row r="94" spans="1:9">
      <c r="B94" s="404"/>
      <c r="C94" s="397"/>
      <c r="D94" s="158"/>
      <c r="E94" s="158"/>
      <c r="F94" s="397"/>
      <c r="G94" s="397"/>
      <c r="H94" s="397"/>
      <c r="I94" s="369"/>
    </row>
    <row r="95" spans="1:9">
      <c r="B95" s="404"/>
      <c r="C95" s="397"/>
      <c r="D95" s="158"/>
      <c r="E95" s="158"/>
      <c r="F95" s="397"/>
      <c r="G95" s="397"/>
      <c r="H95" s="397"/>
      <c r="I95" s="369"/>
    </row>
    <row r="96" spans="1:9">
      <c r="B96" s="404"/>
      <c r="C96" s="397"/>
      <c r="D96" s="158"/>
      <c r="E96" s="158"/>
      <c r="F96" s="397"/>
      <c r="G96" s="397"/>
      <c r="H96" s="397"/>
      <c r="I96" s="369"/>
    </row>
    <row r="97" spans="2:9">
      <c r="B97" s="404"/>
      <c r="C97" s="397"/>
      <c r="D97" s="158"/>
      <c r="E97" s="158"/>
      <c r="F97" s="397"/>
      <c r="G97" s="397"/>
      <c r="H97" s="397"/>
      <c r="I97" s="369"/>
    </row>
    <row r="98" spans="2:9">
      <c r="B98" s="404"/>
      <c r="C98" s="397"/>
      <c r="D98" s="158"/>
      <c r="E98" s="158"/>
      <c r="F98" s="397"/>
      <c r="G98" s="397"/>
      <c r="H98" s="397"/>
      <c r="I98" s="369"/>
    </row>
    <row r="99" spans="2:9">
      <c r="B99" s="404"/>
      <c r="C99" s="397"/>
      <c r="D99" s="158"/>
      <c r="E99" s="158"/>
      <c r="F99" s="397"/>
      <c r="G99" s="397"/>
      <c r="H99" s="397"/>
      <c r="I99" s="369"/>
    </row>
    <row r="100" spans="2:9">
      <c r="B100" s="404"/>
      <c r="C100" s="397"/>
      <c r="D100" s="158"/>
      <c r="E100" s="158"/>
      <c r="F100" s="397"/>
      <c r="G100" s="397"/>
      <c r="H100" s="397"/>
      <c r="I100" s="369"/>
    </row>
    <row r="101" spans="2:9">
      <c r="B101" s="404"/>
      <c r="C101" s="397"/>
      <c r="D101" s="158"/>
      <c r="E101" s="158"/>
      <c r="F101" s="397"/>
      <c r="G101" s="397"/>
      <c r="H101" s="397"/>
      <c r="I101" s="369"/>
    </row>
    <row r="102" spans="2:9">
      <c r="B102" s="404"/>
      <c r="C102" s="397"/>
      <c r="D102" s="158"/>
      <c r="E102" s="158"/>
      <c r="F102" s="397"/>
      <c r="G102" s="397"/>
      <c r="H102" s="397"/>
      <c r="I102" s="369"/>
    </row>
    <row r="103" spans="2:9">
      <c r="B103" s="404"/>
      <c r="C103" s="397"/>
      <c r="D103" s="158"/>
      <c r="E103" s="158"/>
      <c r="F103" s="397"/>
      <c r="G103" s="397"/>
      <c r="H103" s="397"/>
      <c r="I103" s="369"/>
    </row>
    <row r="104" spans="2:9">
      <c r="B104" s="397"/>
      <c r="C104" s="397"/>
      <c r="D104" s="158"/>
      <c r="E104" s="158"/>
      <c r="F104" s="397"/>
      <c r="G104" s="397"/>
      <c r="H104" s="397"/>
      <c r="I104" s="369"/>
    </row>
    <row r="105" spans="2:9">
      <c r="B105" s="404"/>
      <c r="C105" s="397"/>
      <c r="D105" s="158"/>
      <c r="E105" s="158"/>
      <c r="F105" s="397"/>
      <c r="G105" s="397"/>
      <c r="H105" s="397"/>
      <c r="I105" s="369"/>
    </row>
    <row r="106" spans="2:9">
      <c r="B106" s="397"/>
      <c r="C106" s="397"/>
      <c r="D106" s="158"/>
      <c r="E106" s="158"/>
      <c r="F106" s="397"/>
      <c r="G106" s="397"/>
      <c r="H106" s="397"/>
      <c r="I106" s="369"/>
    </row>
    <row r="107" spans="2:9">
      <c r="B107" s="404"/>
      <c r="C107" s="397"/>
      <c r="D107" s="397"/>
      <c r="E107" s="397"/>
      <c r="F107" s="397"/>
      <c r="G107" s="397"/>
      <c r="H107" s="397"/>
      <c r="I107" s="369"/>
    </row>
    <row r="108" spans="2:9">
      <c r="B108" s="404"/>
      <c r="C108" s="397"/>
      <c r="D108" s="397"/>
      <c r="E108" s="397"/>
      <c r="F108" s="397"/>
      <c r="G108" s="397"/>
      <c r="H108" s="397"/>
    </row>
    <row r="109" spans="2:9">
      <c r="B109" s="404"/>
      <c r="C109" s="397"/>
      <c r="D109" s="397"/>
      <c r="E109" s="397"/>
      <c r="F109" s="397"/>
      <c r="G109" s="397"/>
      <c r="H109" s="397"/>
    </row>
    <row r="110" spans="2:9">
      <c r="B110" s="404"/>
      <c r="C110" s="397"/>
      <c r="D110" s="397"/>
      <c r="E110" s="397"/>
      <c r="F110" s="397"/>
      <c r="G110" s="397"/>
      <c r="H110" s="397"/>
    </row>
    <row r="111" spans="2:9">
      <c r="B111" s="404"/>
      <c r="C111" s="397"/>
      <c r="D111" s="397"/>
      <c r="E111" s="397"/>
      <c r="F111" s="397"/>
      <c r="G111" s="397"/>
      <c r="H111" s="397"/>
    </row>
    <row r="112" spans="2:9">
      <c r="B112" s="404"/>
      <c r="C112" s="397"/>
      <c r="D112" s="397"/>
      <c r="E112" s="397"/>
      <c r="F112" s="397"/>
      <c r="G112" s="397"/>
      <c r="H112" s="397"/>
    </row>
    <row r="113" spans="2:8">
      <c r="B113" s="404"/>
      <c r="C113" s="397"/>
      <c r="D113" s="397"/>
      <c r="E113" s="397"/>
      <c r="F113" s="397"/>
      <c r="G113" s="397"/>
      <c r="H113" s="397"/>
    </row>
    <row r="114" spans="2:8">
      <c r="B114" s="404"/>
      <c r="C114" s="397"/>
      <c r="D114" s="397"/>
      <c r="E114" s="397"/>
      <c r="F114" s="397"/>
      <c r="G114" s="397"/>
      <c r="H114" s="397"/>
    </row>
    <row r="115" spans="2:8">
      <c r="B115" s="404"/>
      <c r="C115" s="397"/>
      <c r="D115" s="397"/>
      <c r="E115" s="397"/>
      <c r="F115" s="397"/>
      <c r="G115" s="397"/>
      <c r="H115" s="397"/>
    </row>
    <row r="116" spans="2:8">
      <c r="B116" s="404"/>
      <c r="C116" s="397"/>
      <c r="D116" s="397"/>
      <c r="E116" s="397"/>
      <c r="F116" s="397"/>
      <c r="G116" s="397"/>
      <c r="H116" s="397"/>
    </row>
    <row r="117" spans="2:8">
      <c r="B117" s="404"/>
      <c r="C117" s="397"/>
      <c r="D117" s="397"/>
      <c r="E117" s="397"/>
      <c r="F117" s="397"/>
      <c r="G117" s="397"/>
      <c r="H117" s="397"/>
    </row>
    <row r="118" spans="2:8">
      <c r="B118" s="404"/>
      <c r="C118" s="397"/>
      <c r="D118" s="397"/>
      <c r="E118" s="397"/>
      <c r="F118" s="397"/>
      <c r="G118" s="397"/>
      <c r="H118" s="397"/>
    </row>
    <row r="119" spans="2:8">
      <c r="B119" s="404"/>
      <c r="C119" s="397"/>
      <c r="D119" s="397"/>
      <c r="E119" s="397"/>
      <c r="F119" s="397"/>
      <c r="G119" s="397"/>
      <c r="H119" s="397"/>
    </row>
    <row r="120" spans="2:8">
      <c r="B120" s="404"/>
      <c r="C120" s="397"/>
      <c r="D120" s="397"/>
      <c r="E120" s="397"/>
      <c r="F120" s="397"/>
      <c r="G120" s="397"/>
      <c r="H120" s="397"/>
    </row>
    <row r="121" spans="2:8">
      <c r="B121" s="404"/>
      <c r="C121" s="397"/>
      <c r="D121" s="397"/>
      <c r="E121" s="397"/>
      <c r="F121" s="397"/>
      <c r="G121" s="397"/>
      <c r="H121" s="397"/>
    </row>
    <row r="122" spans="2:8">
      <c r="B122" s="404"/>
      <c r="C122" s="397"/>
      <c r="D122" s="397"/>
      <c r="E122" s="397"/>
      <c r="F122" s="397"/>
      <c r="G122" s="397"/>
      <c r="H122" s="397"/>
    </row>
    <row r="123" spans="2:8">
      <c r="B123" s="404"/>
      <c r="C123" s="397"/>
      <c r="D123" s="397"/>
      <c r="E123" s="397"/>
      <c r="F123" s="397"/>
      <c r="G123" s="397"/>
      <c r="H123" s="397"/>
    </row>
    <row r="124" spans="2:8">
      <c r="B124" s="404"/>
      <c r="C124" s="397"/>
      <c r="D124" s="397"/>
      <c r="E124" s="397"/>
      <c r="F124" s="397"/>
      <c r="G124" s="397"/>
      <c r="H124" s="397"/>
    </row>
    <row r="125" spans="2:8">
      <c r="B125" s="404"/>
      <c r="C125" s="397"/>
      <c r="D125" s="397"/>
      <c r="E125" s="397"/>
      <c r="F125" s="397"/>
      <c r="G125" s="397"/>
      <c r="H125" s="397"/>
    </row>
    <row r="126" spans="2:8">
      <c r="B126" s="404"/>
      <c r="C126" s="397"/>
      <c r="D126" s="397"/>
      <c r="E126" s="397"/>
      <c r="F126" s="397"/>
      <c r="G126" s="397"/>
      <c r="H126" s="397"/>
    </row>
    <row r="127" spans="2:8">
      <c r="B127" s="404"/>
      <c r="C127" s="397"/>
      <c r="D127" s="397"/>
      <c r="E127" s="397"/>
      <c r="F127" s="397"/>
      <c r="G127" s="397"/>
      <c r="H127" s="397"/>
    </row>
    <row r="128" spans="2:8">
      <c r="B128" s="404"/>
      <c r="C128" s="397"/>
      <c r="D128" s="397"/>
      <c r="E128" s="397"/>
      <c r="F128" s="397"/>
      <c r="G128" s="397"/>
      <c r="H128" s="397"/>
    </row>
    <row r="129" spans="2:8">
      <c r="B129" s="404"/>
      <c r="C129" s="397"/>
      <c r="D129" s="397"/>
      <c r="E129" s="397"/>
      <c r="F129" s="397"/>
      <c r="G129" s="397"/>
      <c r="H129" s="397"/>
    </row>
    <row r="130" spans="2:8">
      <c r="B130" s="404"/>
      <c r="C130" s="397"/>
      <c r="D130" s="397"/>
      <c r="E130" s="397"/>
      <c r="F130" s="397"/>
      <c r="G130" s="397"/>
      <c r="H130" s="397"/>
    </row>
    <row r="131" spans="2:8">
      <c r="B131" s="404"/>
      <c r="C131" s="397"/>
      <c r="D131" s="397"/>
      <c r="E131" s="397"/>
      <c r="F131" s="397"/>
      <c r="G131" s="397"/>
      <c r="H131" s="397"/>
    </row>
    <row r="132" spans="2:8">
      <c r="B132" s="404"/>
      <c r="C132" s="397"/>
      <c r="D132" s="397"/>
      <c r="E132" s="397"/>
      <c r="F132" s="397"/>
      <c r="G132" s="397"/>
      <c r="H132" s="397"/>
    </row>
    <row r="133" spans="2:8">
      <c r="B133" s="404"/>
      <c r="C133" s="397"/>
      <c r="D133" s="397"/>
      <c r="E133" s="397"/>
      <c r="F133" s="397"/>
      <c r="G133" s="397"/>
      <c r="H133" s="397"/>
    </row>
    <row r="134" spans="2:8">
      <c r="B134" s="404"/>
      <c r="C134" s="397"/>
      <c r="D134" s="397"/>
      <c r="E134" s="397"/>
      <c r="F134" s="397"/>
      <c r="G134" s="397"/>
      <c r="H134" s="397"/>
    </row>
    <row r="135" spans="2:8">
      <c r="B135" s="404"/>
      <c r="C135" s="397"/>
      <c r="D135" s="397"/>
      <c r="E135" s="397"/>
      <c r="F135" s="397"/>
      <c r="G135" s="397"/>
      <c r="H135" s="397"/>
    </row>
    <row r="136" spans="2:8">
      <c r="B136" s="404"/>
      <c r="C136" s="397"/>
      <c r="D136" s="397"/>
      <c r="E136" s="397"/>
      <c r="F136" s="397"/>
      <c r="G136" s="397"/>
      <c r="H136" s="397"/>
    </row>
    <row r="137" spans="2:8">
      <c r="B137" s="404"/>
      <c r="C137" s="397"/>
      <c r="D137" s="397"/>
      <c r="E137" s="397"/>
      <c r="F137" s="397"/>
      <c r="G137" s="397"/>
      <c r="H137" s="397"/>
    </row>
    <row r="138" spans="2:8">
      <c r="B138" s="404"/>
      <c r="C138" s="397"/>
      <c r="D138" s="397"/>
      <c r="E138" s="397"/>
      <c r="F138" s="397"/>
      <c r="G138" s="397"/>
      <c r="H138" s="397"/>
    </row>
    <row r="139" spans="2:8">
      <c r="B139" s="404"/>
      <c r="C139" s="397"/>
      <c r="D139" s="397"/>
      <c r="E139" s="397"/>
      <c r="F139" s="397"/>
      <c r="G139" s="397"/>
      <c r="H139" s="397"/>
    </row>
    <row r="140" spans="2:8">
      <c r="B140" s="404"/>
      <c r="C140" s="397"/>
      <c r="D140" s="397"/>
      <c r="E140" s="397"/>
      <c r="F140" s="397"/>
      <c r="G140" s="397"/>
      <c r="H140" s="397"/>
    </row>
    <row r="141" spans="2:8">
      <c r="B141" s="404"/>
      <c r="C141" s="397"/>
      <c r="D141" s="397"/>
      <c r="E141" s="397"/>
      <c r="F141" s="397"/>
      <c r="G141" s="397"/>
      <c r="H141" s="397"/>
    </row>
    <row r="142" spans="2:8">
      <c r="B142" s="404"/>
      <c r="C142" s="397"/>
      <c r="D142" s="397"/>
      <c r="E142" s="397"/>
      <c r="F142" s="397"/>
      <c r="G142" s="397"/>
      <c r="H142" s="397"/>
    </row>
    <row r="143" spans="2:8">
      <c r="B143" s="404"/>
      <c r="C143" s="397"/>
      <c r="D143" s="397"/>
      <c r="E143" s="397"/>
      <c r="F143" s="397"/>
      <c r="G143" s="397"/>
      <c r="H143" s="397"/>
    </row>
    <row r="144" spans="2:8">
      <c r="B144" s="404"/>
      <c r="C144" s="397"/>
      <c r="D144" s="397"/>
      <c r="E144" s="397"/>
      <c r="F144" s="397"/>
      <c r="G144" s="397"/>
      <c r="H144" s="397"/>
    </row>
    <row r="145" spans="2:8">
      <c r="B145" s="404"/>
      <c r="C145" s="397"/>
      <c r="D145" s="397"/>
      <c r="E145" s="397"/>
      <c r="F145" s="397"/>
      <c r="G145" s="397"/>
      <c r="H145" s="397"/>
    </row>
    <row r="146" spans="2:8">
      <c r="B146" s="404"/>
      <c r="C146" s="397"/>
      <c r="D146" s="397"/>
      <c r="E146" s="397"/>
      <c r="F146" s="397"/>
      <c r="G146" s="397"/>
      <c r="H146" s="397"/>
    </row>
    <row r="147" spans="2:8">
      <c r="B147" s="404"/>
      <c r="C147" s="397"/>
      <c r="D147" s="397"/>
      <c r="E147" s="397"/>
      <c r="F147" s="397"/>
      <c r="G147" s="397"/>
      <c r="H147" s="397"/>
    </row>
    <row r="148" spans="2:8">
      <c r="B148" s="404"/>
      <c r="C148" s="397"/>
      <c r="D148" s="397"/>
      <c r="E148" s="397"/>
      <c r="F148" s="397"/>
      <c r="G148" s="397"/>
      <c r="H148" s="397"/>
    </row>
    <row r="149" spans="2:8">
      <c r="B149" s="404"/>
      <c r="C149" s="397"/>
      <c r="D149" s="397"/>
      <c r="E149" s="397"/>
      <c r="F149" s="397"/>
      <c r="G149" s="397"/>
      <c r="H149" s="397"/>
    </row>
    <row r="150" spans="2:8">
      <c r="B150" s="404"/>
      <c r="C150" s="397"/>
      <c r="D150" s="397"/>
      <c r="E150" s="397"/>
      <c r="F150" s="397"/>
      <c r="G150" s="397"/>
      <c r="H150" s="397"/>
    </row>
    <row r="151" spans="2:8">
      <c r="B151" s="404"/>
      <c r="C151" s="397"/>
      <c r="D151" s="397"/>
      <c r="E151" s="397"/>
      <c r="F151" s="397"/>
      <c r="G151" s="397"/>
      <c r="H151" s="397"/>
    </row>
    <row r="152" spans="2:8">
      <c r="B152" s="404"/>
      <c r="C152" s="397"/>
      <c r="D152" s="397"/>
      <c r="E152" s="397"/>
      <c r="F152" s="397"/>
      <c r="G152" s="397"/>
      <c r="H152" s="397"/>
    </row>
    <row r="153" spans="2:8">
      <c r="B153" s="404"/>
      <c r="C153" s="397"/>
      <c r="D153" s="397"/>
      <c r="E153" s="397"/>
      <c r="F153" s="397"/>
      <c r="G153" s="397"/>
      <c r="H153" s="397"/>
    </row>
    <row r="154" spans="2:8">
      <c r="B154" s="404"/>
      <c r="C154" s="397"/>
      <c r="D154" s="397"/>
      <c r="E154" s="397"/>
      <c r="F154" s="397"/>
      <c r="G154" s="397"/>
      <c r="H154" s="397"/>
    </row>
    <row r="155" spans="2:8">
      <c r="B155" s="404"/>
      <c r="C155" s="397"/>
      <c r="D155" s="397"/>
      <c r="E155" s="397"/>
      <c r="F155" s="397"/>
      <c r="G155" s="397"/>
      <c r="H155" s="397"/>
    </row>
    <row r="156" spans="2:8">
      <c r="B156" s="404"/>
      <c r="C156" s="397"/>
      <c r="D156" s="397"/>
      <c r="E156" s="397"/>
      <c r="F156" s="397"/>
      <c r="G156" s="397"/>
      <c r="H156" s="397"/>
    </row>
    <row r="157" spans="2:8">
      <c r="B157" s="404"/>
      <c r="C157" s="397"/>
      <c r="D157" s="397"/>
      <c r="E157" s="397"/>
      <c r="F157" s="397"/>
      <c r="G157" s="397"/>
      <c r="H157" s="397"/>
    </row>
    <row r="158" spans="2:8">
      <c r="B158" s="404"/>
      <c r="C158" s="397"/>
      <c r="D158" s="397"/>
      <c r="E158" s="397"/>
      <c r="F158" s="397"/>
      <c r="G158" s="397"/>
      <c r="H158" s="397"/>
    </row>
    <row r="159" spans="2:8">
      <c r="B159" s="404"/>
      <c r="C159" s="397"/>
      <c r="D159" s="397"/>
      <c r="E159" s="397"/>
      <c r="F159" s="397"/>
      <c r="G159" s="397"/>
      <c r="H159" s="397"/>
    </row>
    <row r="160" spans="2:8">
      <c r="B160" s="404"/>
      <c r="C160" s="397"/>
      <c r="D160" s="397"/>
      <c r="E160" s="397"/>
      <c r="F160" s="397"/>
      <c r="G160" s="397"/>
      <c r="H160" s="397"/>
    </row>
    <row r="161" spans="2:8">
      <c r="B161" s="404"/>
      <c r="C161" s="397"/>
      <c r="D161" s="397"/>
      <c r="E161" s="397"/>
      <c r="F161" s="397"/>
      <c r="G161" s="397"/>
      <c r="H161" s="397"/>
    </row>
    <row r="162" spans="2:8">
      <c r="B162" s="404"/>
      <c r="C162" s="397"/>
      <c r="D162" s="397"/>
      <c r="E162" s="397"/>
      <c r="F162" s="397"/>
      <c r="G162" s="397"/>
      <c r="H162" s="397"/>
    </row>
    <row r="163" spans="2:8">
      <c r="B163" s="404"/>
      <c r="C163" s="397"/>
      <c r="D163" s="397"/>
      <c r="E163" s="397"/>
      <c r="F163" s="397"/>
      <c r="G163" s="397"/>
      <c r="H163" s="397"/>
    </row>
    <row r="164" spans="2:8">
      <c r="B164" s="404"/>
      <c r="C164" s="397"/>
      <c r="D164" s="397"/>
      <c r="E164" s="397"/>
      <c r="F164" s="397"/>
      <c r="G164" s="397"/>
      <c r="H164" s="397"/>
    </row>
    <row r="165" spans="2:8">
      <c r="B165" s="404"/>
      <c r="C165" s="397"/>
      <c r="D165" s="397"/>
      <c r="E165" s="397"/>
      <c r="F165" s="397"/>
      <c r="G165" s="397"/>
      <c r="H165" s="397"/>
    </row>
    <row r="166" spans="2:8">
      <c r="B166" s="404"/>
      <c r="C166" s="397"/>
      <c r="D166" s="397"/>
      <c r="E166" s="397"/>
      <c r="F166" s="397"/>
      <c r="G166" s="397"/>
      <c r="H166" s="397"/>
    </row>
    <row r="167" spans="2:8">
      <c r="B167" s="404"/>
      <c r="C167" s="397"/>
      <c r="D167" s="397"/>
      <c r="E167" s="397"/>
      <c r="F167" s="397"/>
      <c r="G167" s="397"/>
      <c r="H167" s="397"/>
    </row>
    <row r="168" spans="2:8">
      <c r="B168" s="404"/>
      <c r="C168" s="397"/>
      <c r="D168" s="397"/>
      <c r="E168" s="397"/>
      <c r="F168" s="397"/>
      <c r="G168" s="397"/>
      <c r="H168" s="397"/>
    </row>
    <row r="169" spans="2:8">
      <c r="B169" s="404"/>
      <c r="C169" s="397"/>
      <c r="D169" s="397"/>
      <c r="E169" s="397"/>
      <c r="F169" s="397"/>
      <c r="G169" s="397"/>
      <c r="H169" s="397"/>
    </row>
    <row r="170" spans="2:8">
      <c r="B170" s="404"/>
      <c r="C170" s="397"/>
      <c r="D170" s="397"/>
      <c r="E170" s="397"/>
      <c r="F170" s="397"/>
      <c r="G170" s="397"/>
      <c r="H170" s="397"/>
    </row>
    <row r="171" spans="2:8">
      <c r="B171" s="404"/>
      <c r="C171" s="397"/>
      <c r="D171" s="397"/>
      <c r="E171" s="397"/>
      <c r="F171" s="397"/>
      <c r="G171" s="397"/>
      <c r="H171" s="397"/>
    </row>
    <row r="172" spans="2:8">
      <c r="B172" s="404"/>
      <c r="C172" s="397"/>
      <c r="D172" s="397"/>
      <c r="E172" s="397"/>
      <c r="F172" s="397"/>
      <c r="G172" s="397"/>
      <c r="H172" s="397"/>
    </row>
    <row r="173" spans="2:8">
      <c r="B173" s="404"/>
      <c r="C173" s="397"/>
      <c r="D173" s="397"/>
      <c r="E173" s="397"/>
      <c r="F173" s="397"/>
      <c r="G173" s="397"/>
      <c r="H173" s="397"/>
    </row>
    <row r="174" spans="2:8">
      <c r="B174" s="404"/>
      <c r="C174" s="397"/>
      <c r="D174" s="397"/>
      <c r="E174" s="397"/>
      <c r="F174" s="397"/>
      <c r="G174" s="397"/>
      <c r="H174" s="397"/>
    </row>
    <row r="175" spans="2:8">
      <c r="B175" s="404"/>
      <c r="C175" s="397"/>
      <c r="D175" s="397"/>
      <c r="E175" s="397"/>
      <c r="F175" s="397"/>
      <c r="G175" s="397"/>
      <c r="H175" s="397"/>
    </row>
    <row r="176" spans="2:8">
      <c r="B176" s="404"/>
      <c r="C176" s="397"/>
      <c r="D176" s="397"/>
      <c r="E176" s="397"/>
      <c r="F176" s="397"/>
      <c r="G176" s="397"/>
      <c r="H176" s="397"/>
    </row>
    <row r="177" spans="2:8">
      <c r="B177" s="404"/>
      <c r="C177" s="397"/>
      <c r="D177" s="397"/>
      <c r="E177" s="397"/>
      <c r="F177" s="397"/>
      <c r="G177" s="397"/>
      <c r="H177" s="397"/>
    </row>
    <row r="178" spans="2:8">
      <c r="B178" s="404"/>
      <c r="C178" s="397"/>
      <c r="D178" s="397"/>
      <c r="E178" s="397"/>
      <c r="F178" s="397"/>
      <c r="G178" s="397"/>
      <c r="H178" s="397"/>
    </row>
    <row r="179" spans="2:8">
      <c r="B179" s="404"/>
      <c r="C179" s="397"/>
      <c r="D179" s="397"/>
      <c r="E179" s="397"/>
      <c r="F179" s="397"/>
      <c r="G179" s="397"/>
      <c r="H179" s="397"/>
    </row>
    <row r="180" spans="2:8">
      <c r="B180" s="404"/>
      <c r="C180" s="397"/>
      <c r="D180" s="397"/>
      <c r="E180" s="397"/>
      <c r="F180" s="397"/>
      <c r="G180" s="397"/>
      <c r="H180" s="397"/>
    </row>
    <row r="181" spans="2:8">
      <c r="B181" s="404"/>
      <c r="C181" s="397"/>
      <c r="D181" s="397"/>
      <c r="E181" s="397"/>
      <c r="F181" s="397"/>
      <c r="G181" s="397"/>
      <c r="H181" s="397"/>
    </row>
    <row r="182" spans="2:8">
      <c r="B182" s="404"/>
      <c r="C182" s="397"/>
      <c r="D182" s="397"/>
      <c r="E182" s="397"/>
      <c r="F182" s="397"/>
      <c r="G182" s="397"/>
      <c r="H182" s="397"/>
    </row>
    <row r="183" spans="2:8">
      <c r="B183" s="404"/>
      <c r="C183" s="397"/>
      <c r="D183" s="397"/>
      <c r="E183" s="397"/>
      <c r="F183" s="397"/>
      <c r="G183" s="397"/>
      <c r="H183" s="397"/>
    </row>
    <row r="184" spans="2:8">
      <c r="B184" s="404"/>
      <c r="C184" s="397"/>
      <c r="D184" s="397"/>
      <c r="E184" s="397"/>
      <c r="F184" s="397"/>
      <c r="G184" s="397"/>
      <c r="H184" s="397"/>
    </row>
    <row r="185" spans="2:8">
      <c r="B185" s="404"/>
      <c r="C185" s="397"/>
      <c r="D185" s="397"/>
      <c r="E185" s="397"/>
      <c r="F185" s="397"/>
      <c r="G185" s="397"/>
      <c r="H185" s="397"/>
    </row>
    <row r="186" spans="2:8">
      <c r="B186" s="404"/>
      <c r="C186" s="397"/>
      <c r="D186" s="397"/>
      <c r="E186" s="397"/>
      <c r="F186" s="397"/>
      <c r="G186" s="397"/>
      <c r="H186" s="397"/>
    </row>
    <row r="187" spans="2:8">
      <c r="B187" s="404"/>
      <c r="C187" s="397"/>
      <c r="D187" s="397"/>
      <c r="E187" s="397"/>
      <c r="F187" s="397"/>
      <c r="G187" s="397"/>
      <c r="H187" s="397"/>
    </row>
    <row r="188" spans="2:8">
      <c r="B188" s="404"/>
      <c r="C188" s="397"/>
      <c r="D188" s="397"/>
      <c r="E188" s="397"/>
      <c r="F188" s="397"/>
      <c r="G188" s="397"/>
      <c r="H188" s="397"/>
    </row>
    <row r="189" spans="2:8">
      <c r="B189" s="404"/>
      <c r="C189" s="397"/>
      <c r="D189" s="397"/>
      <c r="E189" s="397"/>
      <c r="F189" s="397"/>
      <c r="G189" s="397"/>
      <c r="H189" s="397"/>
    </row>
    <row r="190" spans="2:8">
      <c r="B190" s="404"/>
      <c r="C190" s="397"/>
      <c r="D190" s="397"/>
      <c r="E190" s="397"/>
      <c r="F190" s="397"/>
      <c r="G190" s="397"/>
      <c r="H190" s="397"/>
    </row>
    <row r="191" spans="2:8">
      <c r="B191" s="404"/>
      <c r="C191" s="397"/>
      <c r="D191" s="397"/>
      <c r="E191" s="397"/>
      <c r="F191" s="397"/>
      <c r="G191" s="397"/>
      <c r="H191" s="397"/>
    </row>
    <row r="192" spans="2:8">
      <c r="B192" s="404"/>
      <c r="C192" s="397"/>
      <c r="D192" s="397"/>
      <c r="E192" s="397"/>
      <c r="F192" s="397"/>
      <c r="G192" s="397"/>
      <c r="H192" s="397"/>
    </row>
    <row r="193" spans="2:8">
      <c r="B193" s="404"/>
      <c r="C193" s="397"/>
      <c r="D193" s="397"/>
      <c r="E193" s="397"/>
      <c r="F193" s="397"/>
      <c r="G193" s="397"/>
      <c r="H193" s="397"/>
    </row>
    <row r="194" spans="2:8">
      <c r="B194" s="404"/>
      <c r="C194" s="397"/>
      <c r="D194" s="397"/>
      <c r="E194" s="397"/>
      <c r="F194" s="397"/>
      <c r="G194" s="397"/>
      <c r="H194" s="397"/>
    </row>
    <row r="195" spans="2:8">
      <c r="B195" s="404"/>
      <c r="C195" s="397"/>
      <c r="D195" s="397"/>
      <c r="E195" s="397"/>
      <c r="F195" s="397"/>
      <c r="G195" s="397"/>
      <c r="H195" s="397"/>
    </row>
    <row r="196" spans="2:8">
      <c r="B196" s="404"/>
      <c r="C196" s="397"/>
      <c r="D196" s="397"/>
      <c r="E196" s="397"/>
      <c r="F196" s="397"/>
      <c r="G196" s="397"/>
      <c r="H196" s="397"/>
    </row>
    <row r="197" spans="2:8">
      <c r="B197" s="404"/>
      <c r="C197" s="397"/>
      <c r="D197" s="397"/>
      <c r="E197" s="397"/>
      <c r="F197" s="397"/>
      <c r="G197" s="397"/>
      <c r="H197" s="397"/>
    </row>
    <row r="198" spans="2:8">
      <c r="B198" s="404"/>
      <c r="C198" s="397"/>
      <c r="D198" s="397"/>
      <c r="E198" s="397"/>
      <c r="F198" s="397"/>
      <c r="G198" s="397"/>
      <c r="H198" s="397"/>
    </row>
    <row r="199" spans="2:8">
      <c r="B199" s="404"/>
      <c r="C199" s="397"/>
      <c r="D199" s="397"/>
      <c r="E199" s="397"/>
      <c r="F199" s="397"/>
      <c r="G199" s="397"/>
      <c r="H199" s="397"/>
    </row>
    <row r="200" spans="2:8">
      <c r="B200" s="404"/>
      <c r="C200" s="397"/>
      <c r="D200" s="397"/>
      <c r="E200" s="397"/>
      <c r="F200" s="397"/>
      <c r="G200" s="397"/>
      <c r="H200" s="397"/>
    </row>
    <row r="201" spans="2:8">
      <c r="B201" s="404"/>
      <c r="C201" s="397"/>
      <c r="D201" s="397"/>
      <c r="E201" s="397"/>
      <c r="F201" s="397"/>
      <c r="G201" s="397"/>
      <c r="H201" s="397"/>
    </row>
    <row r="202" spans="2:8">
      <c r="B202" s="404"/>
      <c r="C202" s="397"/>
      <c r="D202" s="397"/>
      <c r="E202" s="397"/>
      <c r="F202" s="397"/>
      <c r="G202" s="397"/>
      <c r="H202" s="397"/>
    </row>
    <row r="203" spans="2:8">
      <c r="B203" s="404"/>
      <c r="C203" s="397"/>
      <c r="D203" s="397"/>
      <c r="E203" s="397"/>
      <c r="F203" s="397"/>
      <c r="G203" s="397"/>
      <c r="H203" s="397"/>
    </row>
    <row r="204" spans="2:8">
      <c r="B204" s="404"/>
      <c r="C204" s="397"/>
      <c r="D204" s="397"/>
      <c r="E204" s="397"/>
      <c r="F204" s="397"/>
      <c r="G204" s="397"/>
      <c r="H204" s="397"/>
    </row>
    <row r="205" spans="2:8">
      <c r="B205" s="404"/>
      <c r="C205" s="397"/>
      <c r="D205" s="397"/>
      <c r="E205" s="397"/>
      <c r="F205" s="397"/>
      <c r="G205" s="397"/>
      <c r="H205" s="397"/>
    </row>
    <row r="206" spans="2:8">
      <c r="B206" s="404"/>
      <c r="C206" s="397"/>
      <c r="D206" s="397"/>
      <c r="E206" s="397"/>
      <c r="F206" s="397"/>
      <c r="G206" s="397"/>
      <c r="H206" s="397"/>
    </row>
    <row r="207" spans="2:8">
      <c r="B207" s="404"/>
      <c r="C207" s="397"/>
      <c r="D207" s="397"/>
      <c r="E207" s="397"/>
      <c r="F207" s="397"/>
      <c r="G207" s="397"/>
      <c r="H207" s="397"/>
    </row>
    <row r="208" spans="2:8">
      <c r="B208" s="404"/>
      <c r="C208" s="397"/>
      <c r="D208" s="397"/>
      <c r="E208" s="397"/>
      <c r="F208" s="397"/>
      <c r="G208" s="397"/>
      <c r="H208" s="397"/>
    </row>
    <row r="209" spans="2:9">
      <c r="B209" s="404"/>
      <c r="C209" s="397"/>
      <c r="D209" s="397"/>
      <c r="E209" s="397"/>
      <c r="F209" s="397"/>
      <c r="G209" s="397"/>
      <c r="H209" s="397"/>
    </row>
    <row r="210" spans="2:9">
      <c r="B210" s="404"/>
      <c r="C210" s="397"/>
      <c r="D210" s="397"/>
      <c r="E210" s="397"/>
      <c r="F210" s="397"/>
      <c r="G210" s="397"/>
      <c r="H210" s="397"/>
      <c r="I210" s="1029"/>
    </row>
    <row r="211" spans="2:9">
      <c r="B211" s="404"/>
      <c r="C211" s="397"/>
      <c r="D211" s="397"/>
      <c r="E211" s="397"/>
      <c r="F211" s="397"/>
      <c r="G211" s="397"/>
      <c r="H211" s="397"/>
    </row>
    <row r="212" spans="2:9">
      <c r="B212" s="404"/>
      <c r="C212" s="397"/>
      <c r="D212" s="397"/>
      <c r="E212" s="397"/>
      <c r="F212" s="397"/>
      <c r="G212" s="397"/>
      <c r="H212" s="397"/>
    </row>
    <row r="213" spans="2:9">
      <c r="B213" s="404"/>
      <c r="C213" s="397"/>
      <c r="D213" s="397"/>
      <c r="E213" s="397"/>
      <c r="F213" s="397"/>
      <c r="G213" s="397"/>
      <c r="H213" s="397"/>
    </row>
    <row r="214" spans="2:9">
      <c r="B214" s="404"/>
      <c r="C214" s="397"/>
      <c r="D214" s="397"/>
      <c r="E214" s="397"/>
      <c r="F214" s="397"/>
      <c r="G214" s="397"/>
      <c r="H214" s="397"/>
    </row>
    <row r="215" spans="2:9">
      <c r="B215" s="404"/>
      <c r="C215" s="397"/>
      <c r="D215" s="397"/>
      <c r="E215" s="397"/>
      <c r="F215" s="397"/>
      <c r="G215" s="397"/>
      <c r="H215" s="397"/>
    </row>
    <row r="216" spans="2:9">
      <c r="B216" s="404"/>
      <c r="C216" s="397"/>
      <c r="D216" s="397"/>
      <c r="E216" s="397"/>
      <c r="F216" s="397"/>
      <c r="G216" s="397"/>
      <c r="H216" s="397"/>
    </row>
    <row r="217" spans="2:9">
      <c r="B217" s="404"/>
      <c r="C217" s="397"/>
      <c r="D217" s="397"/>
      <c r="E217" s="397"/>
      <c r="F217" s="397"/>
      <c r="G217" s="397"/>
      <c r="H217" s="397"/>
    </row>
    <row r="218" spans="2:9">
      <c r="B218" s="404"/>
      <c r="C218" s="397"/>
      <c r="D218" s="397"/>
      <c r="E218" s="397"/>
      <c r="F218" s="397"/>
      <c r="G218" s="397"/>
      <c r="H218" s="397"/>
    </row>
    <row r="219" spans="2:9">
      <c r="B219" s="404"/>
      <c r="C219" s="397"/>
      <c r="D219" s="397"/>
      <c r="E219" s="397"/>
      <c r="F219" s="397"/>
      <c r="G219" s="397"/>
      <c r="H219" s="397"/>
    </row>
    <row r="220" spans="2:9">
      <c r="B220" s="404"/>
      <c r="C220" s="397"/>
      <c r="D220" s="397"/>
      <c r="E220" s="397"/>
      <c r="F220" s="397"/>
      <c r="G220" s="397"/>
      <c r="H220" s="397"/>
    </row>
    <row r="221" spans="2:9">
      <c r="B221" s="404"/>
      <c r="C221" s="397"/>
      <c r="D221" s="397"/>
      <c r="E221" s="397"/>
      <c r="F221" s="397"/>
      <c r="G221" s="397"/>
      <c r="H221" s="397"/>
    </row>
    <row r="222" spans="2:9">
      <c r="B222" s="404"/>
      <c r="C222" s="397"/>
      <c r="D222" s="397"/>
      <c r="E222" s="397"/>
      <c r="F222" s="397"/>
      <c r="G222" s="397"/>
      <c r="H222" s="397"/>
    </row>
    <row r="223" spans="2:9">
      <c r="B223" s="404"/>
      <c r="C223" s="397"/>
      <c r="D223" s="397"/>
      <c r="E223" s="397"/>
      <c r="F223" s="397"/>
      <c r="G223" s="397"/>
      <c r="H223" s="397"/>
    </row>
    <row r="224" spans="2:9">
      <c r="B224" s="404"/>
      <c r="C224" s="397"/>
      <c r="D224" s="397"/>
      <c r="E224" s="397"/>
      <c r="F224" s="397"/>
      <c r="G224" s="397"/>
      <c r="H224" s="397"/>
    </row>
    <row r="225" spans="2:8">
      <c r="B225" s="404"/>
      <c r="C225" s="397"/>
      <c r="D225" s="397"/>
      <c r="E225" s="397"/>
      <c r="F225" s="397"/>
      <c r="G225" s="397"/>
      <c r="H225" s="397"/>
    </row>
    <row r="226" spans="2:8">
      <c r="B226" s="404"/>
      <c r="C226" s="397"/>
      <c r="D226" s="397"/>
      <c r="E226" s="397"/>
      <c r="F226" s="397"/>
      <c r="G226" s="397"/>
      <c r="H226" s="397"/>
    </row>
    <row r="227" spans="2:8">
      <c r="B227" s="404"/>
      <c r="C227" s="397"/>
      <c r="D227" s="397"/>
      <c r="E227" s="397"/>
      <c r="F227" s="397"/>
      <c r="G227" s="397"/>
      <c r="H227" s="397"/>
    </row>
    <row r="228" spans="2:8">
      <c r="B228" s="404"/>
      <c r="C228" s="397"/>
      <c r="D228" s="397"/>
      <c r="E228" s="397"/>
      <c r="F228" s="397"/>
      <c r="G228" s="397"/>
      <c r="H228" s="397"/>
    </row>
    <row r="229" spans="2:8">
      <c r="B229" s="404"/>
      <c r="C229" s="397"/>
      <c r="D229" s="397"/>
      <c r="E229" s="397"/>
      <c r="F229" s="397"/>
      <c r="G229" s="397"/>
      <c r="H229" s="397"/>
    </row>
    <row r="230" spans="2:8">
      <c r="B230" s="404"/>
      <c r="C230" s="397"/>
      <c r="D230" s="397"/>
      <c r="E230" s="397"/>
      <c r="F230" s="397"/>
      <c r="G230" s="397"/>
      <c r="H230" s="397"/>
    </row>
    <row r="231" spans="2:8">
      <c r="B231" s="404"/>
      <c r="C231" s="397"/>
      <c r="D231" s="397"/>
      <c r="E231" s="397"/>
      <c r="F231" s="397"/>
      <c r="G231" s="397"/>
      <c r="H231" s="397"/>
    </row>
    <row r="232" spans="2:8">
      <c r="B232" s="404"/>
      <c r="C232" s="397"/>
      <c r="D232" s="397"/>
      <c r="E232" s="397"/>
      <c r="F232" s="397"/>
      <c r="G232" s="397"/>
      <c r="H232" s="397"/>
    </row>
    <row r="233" spans="2:8">
      <c r="B233" s="404"/>
      <c r="C233" s="397"/>
      <c r="D233" s="397"/>
      <c r="E233" s="397"/>
      <c r="F233" s="397"/>
      <c r="G233" s="397"/>
      <c r="H233" s="397"/>
    </row>
    <row r="234" spans="2:8">
      <c r="B234" s="404"/>
      <c r="C234" s="397"/>
      <c r="D234" s="397"/>
      <c r="E234" s="397"/>
      <c r="F234" s="397"/>
      <c r="G234" s="397"/>
      <c r="H234" s="397"/>
    </row>
    <row r="235" spans="2:8">
      <c r="B235" s="404"/>
      <c r="C235" s="397"/>
      <c r="D235" s="397"/>
      <c r="E235" s="397"/>
      <c r="F235" s="397"/>
      <c r="G235" s="397"/>
      <c r="H235" s="397"/>
    </row>
    <row r="236" spans="2:8">
      <c r="B236" s="404"/>
      <c r="C236" s="397"/>
      <c r="D236" s="397"/>
      <c r="E236" s="397"/>
      <c r="F236" s="397"/>
      <c r="G236" s="397"/>
      <c r="H236" s="397"/>
    </row>
    <row r="237" spans="2:8">
      <c r="B237" s="404"/>
      <c r="C237" s="397"/>
      <c r="D237" s="397"/>
      <c r="E237" s="397"/>
      <c r="F237" s="397"/>
      <c r="G237" s="397"/>
      <c r="H237" s="397"/>
    </row>
    <row r="238" spans="2:8">
      <c r="B238" s="404"/>
      <c r="C238" s="397"/>
      <c r="D238" s="397"/>
      <c r="E238" s="397"/>
      <c r="F238" s="397"/>
      <c r="G238" s="397"/>
      <c r="H238" s="397"/>
    </row>
    <row r="239" spans="2:8">
      <c r="B239" s="404"/>
      <c r="C239" s="397"/>
      <c r="D239" s="397"/>
      <c r="E239" s="397"/>
      <c r="F239" s="397"/>
      <c r="G239" s="397"/>
      <c r="H239" s="397"/>
    </row>
    <row r="240" spans="2:8">
      <c r="B240" s="404"/>
      <c r="C240" s="397"/>
      <c r="D240" s="397"/>
      <c r="E240" s="397"/>
      <c r="F240" s="397"/>
      <c r="G240" s="397"/>
      <c r="H240" s="397"/>
    </row>
    <row r="241" spans="2:8">
      <c r="B241" s="404"/>
      <c r="C241" s="397"/>
      <c r="D241" s="397"/>
      <c r="E241" s="397"/>
      <c r="F241" s="397"/>
      <c r="G241" s="397"/>
      <c r="H241" s="397"/>
    </row>
    <row r="242" spans="2:8">
      <c r="B242" s="404"/>
      <c r="C242" s="397"/>
      <c r="D242" s="397"/>
      <c r="E242" s="397"/>
      <c r="F242" s="397"/>
      <c r="G242" s="397"/>
      <c r="H242" s="397"/>
    </row>
    <row r="243" spans="2:8">
      <c r="B243" s="404"/>
      <c r="C243" s="397"/>
      <c r="D243" s="397"/>
      <c r="E243" s="397"/>
      <c r="F243" s="397"/>
      <c r="G243" s="397"/>
      <c r="H243" s="397"/>
    </row>
    <row r="244" spans="2:8">
      <c r="B244" s="404"/>
      <c r="C244" s="397"/>
      <c r="D244" s="397"/>
      <c r="E244" s="397"/>
      <c r="F244" s="397"/>
      <c r="G244" s="397"/>
      <c r="H244" s="397"/>
    </row>
    <row r="245" spans="2:8">
      <c r="B245" s="404"/>
      <c r="C245" s="397"/>
      <c r="D245" s="397"/>
      <c r="E245" s="397"/>
      <c r="F245" s="397"/>
      <c r="G245" s="397"/>
      <c r="H245" s="397"/>
    </row>
    <row r="246" spans="2:8">
      <c r="B246" s="404"/>
      <c r="C246" s="397"/>
      <c r="D246" s="397"/>
      <c r="E246" s="397"/>
      <c r="F246" s="397"/>
      <c r="G246" s="397"/>
      <c r="H246" s="397"/>
    </row>
    <row r="247" spans="2:8">
      <c r="B247" s="404"/>
      <c r="C247" s="397"/>
      <c r="D247" s="397"/>
      <c r="E247" s="397"/>
      <c r="F247" s="397"/>
      <c r="G247" s="397"/>
      <c r="H247" s="397"/>
    </row>
    <row r="248" spans="2:8">
      <c r="B248" s="404"/>
      <c r="C248" s="397"/>
      <c r="D248" s="397"/>
      <c r="E248" s="397"/>
      <c r="F248" s="397"/>
      <c r="G248" s="397"/>
      <c r="H248" s="397"/>
    </row>
    <row r="249" spans="2:8">
      <c r="B249" s="404"/>
      <c r="C249" s="397"/>
      <c r="D249" s="397"/>
      <c r="E249" s="397"/>
      <c r="F249" s="397"/>
      <c r="G249" s="397"/>
      <c r="H249" s="397"/>
    </row>
    <row r="250" spans="2:8">
      <c r="B250" s="404"/>
      <c r="C250" s="397"/>
      <c r="D250" s="397"/>
      <c r="E250" s="397"/>
      <c r="F250" s="397"/>
      <c r="G250" s="397"/>
      <c r="H250" s="397"/>
    </row>
    <row r="251" spans="2:8">
      <c r="B251" s="404"/>
      <c r="C251" s="397"/>
      <c r="D251" s="397"/>
      <c r="E251" s="397"/>
      <c r="F251" s="397"/>
      <c r="G251" s="397"/>
      <c r="H251" s="397"/>
    </row>
    <row r="252" spans="2:8">
      <c r="B252" s="404"/>
      <c r="C252" s="397"/>
      <c r="D252" s="397"/>
      <c r="E252" s="397"/>
      <c r="F252" s="397"/>
      <c r="G252" s="397"/>
      <c r="H252" s="397"/>
    </row>
    <row r="253" spans="2:8">
      <c r="B253" s="404"/>
      <c r="C253" s="397"/>
      <c r="D253" s="397"/>
      <c r="E253" s="397"/>
      <c r="F253" s="397"/>
      <c r="G253" s="397"/>
      <c r="H253" s="397"/>
    </row>
    <row r="254" spans="2:8">
      <c r="B254" s="404"/>
      <c r="C254" s="397"/>
      <c r="D254" s="397"/>
      <c r="E254" s="397"/>
      <c r="F254" s="397"/>
      <c r="G254" s="397"/>
      <c r="H254" s="397"/>
    </row>
    <row r="255" spans="2:8">
      <c r="B255" s="404"/>
      <c r="C255" s="397"/>
      <c r="D255" s="397"/>
      <c r="E255" s="397"/>
      <c r="F255" s="397"/>
      <c r="G255" s="397"/>
      <c r="H255" s="397"/>
    </row>
    <row r="256" spans="2:8">
      <c r="B256" s="404"/>
      <c r="C256" s="397"/>
      <c r="D256" s="397"/>
      <c r="E256" s="397"/>
      <c r="F256" s="397"/>
      <c r="G256" s="397"/>
      <c r="H256" s="397"/>
    </row>
    <row r="257" spans="2:8">
      <c r="B257" s="404"/>
      <c r="C257" s="397"/>
      <c r="D257" s="397"/>
      <c r="E257" s="397"/>
      <c r="F257" s="397"/>
      <c r="G257" s="397"/>
      <c r="H257" s="397"/>
    </row>
    <row r="258" spans="2:8">
      <c r="B258" s="404"/>
      <c r="C258" s="397"/>
      <c r="D258" s="397"/>
      <c r="E258" s="397"/>
      <c r="F258" s="397"/>
      <c r="G258" s="397"/>
      <c r="H258" s="397"/>
    </row>
    <row r="259" spans="2:8">
      <c r="B259" s="404"/>
      <c r="C259" s="397"/>
      <c r="D259" s="397"/>
      <c r="E259" s="397"/>
      <c r="F259" s="397"/>
      <c r="G259" s="397"/>
      <c r="H259" s="397"/>
    </row>
    <row r="260" spans="2:8">
      <c r="B260" s="404"/>
      <c r="C260" s="397"/>
      <c r="D260" s="397"/>
      <c r="E260" s="397"/>
      <c r="F260" s="397"/>
      <c r="G260" s="397"/>
      <c r="H260" s="397"/>
    </row>
    <row r="261" spans="2:8">
      <c r="B261" s="404"/>
      <c r="C261" s="397"/>
      <c r="D261" s="397"/>
      <c r="E261" s="397"/>
      <c r="F261" s="397"/>
      <c r="G261" s="397"/>
      <c r="H261" s="397"/>
    </row>
    <row r="262" spans="2:8">
      <c r="B262" s="404"/>
      <c r="C262" s="397"/>
      <c r="D262" s="397"/>
      <c r="E262" s="397"/>
      <c r="F262" s="397"/>
      <c r="G262" s="397"/>
      <c r="H262" s="397"/>
    </row>
    <row r="263" spans="2:8">
      <c r="B263" s="404"/>
      <c r="C263" s="397"/>
      <c r="D263" s="397"/>
      <c r="E263" s="397"/>
      <c r="F263" s="397"/>
      <c r="G263" s="397"/>
      <c r="H263" s="397"/>
    </row>
    <row r="264" spans="2:8">
      <c r="B264" s="404"/>
      <c r="C264" s="397"/>
      <c r="D264" s="397"/>
      <c r="E264" s="397"/>
      <c r="F264" s="397"/>
      <c r="G264" s="397"/>
      <c r="H264" s="397"/>
    </row>
    <row r="265" spans="2:8">
      <c r="B265" s="404"/>
      <c r="C265" s="397"/>
      <c r="D265" s="397"/>
      <c r="E265" s="397"/>
      <c r="F265" s="397"/>
      <c r="G265" s="397"/>
      <c r="H265" s="397"/>
    </row>
    <row r="266" spans="2:8">
      <c r="B266" s="404"/>
      <c r="C266" s="397"/>
      <c r="D266" s="397"/>
      <c r="E266" s="397"/>
      <c r="F266" s="397"/>
      <c r="G266" s="397"/>
      <c r="H266" s="397"/>
    </row>
    <row r="267" spans="2:8">
      <c r="B267" s="404"/>
      <c r="C267" s="397"/>
      <c r="D267" s="397"/>
      <c r="E267" s="397"/>
      <c r="F267" s="397"/>
      <c r="G267" s="397"/>
      <c r="H267" s="397"/>
    </row>
    <row r="268" spans="2:8">
      <c r="B268" s="404"/>
      <c r="C268" s="397"/>
      <c r="D268" s="397"/>
      <c r="E268" s="397"/>
      <c r="F268" s="397"/>
      <c r="G268" s="397"/>
      <c r="H268" s="397"/>
    </row>
    <row r="269" spans="2:8">
      <c r="B269" s="404"/>
      <c r="C269" s="397"/>
      <c r="D269" s="397"/>
      <c r="E269" s="397"/>
      <c r="F269" s="397"/>
      <c r="G269" s="397"/>
      <c r="H269" s="397"/>
    </row>
    <row r="270" spans="2:8">
      <c r="B270" s="404"/>
      <c r="C270" s="397"/>
      <c r="D270" s="397"/>
      <c r="E270" s="397"/>
      <c r="F270" s="397"/>
      <c r="G270" s="397"/>
      <c r="H270" s="397"/>
    </row>
    <row r="271" spans="2:8">
      <c r="B271" s="404"/>
      <c r="C271" s="397"/>
      <c r="D271" s="397"/>
      <c r="E271" s="397"/>
      <c r="F271" s="397"/>
      <c r="G271" s="397"/>
      <c r="H271" s="397"/>
    </row>
    <row r="272" spans="2:8">
      <c r="B272" s="404"/>
      <c r="C272" s="397"/>
      <c r="D272" s="397"/>
      <c r="E272" s="397"/>
      <c r="F272" s="397"/>
      <c r="G272" s="397"/>
      <c r="H272" s="397"/>
    </row>
    <row r="273" spans="2:8">
      <c r="B273" s="404"/>
      <c r="C273" s="397"/>
      <c r="D273" s="397"/>
      <c r="E273" s="397"/>
      <c r="F273" s="397"/>
      <c r="G273" s="397"/>
      <c r="H273" s="397"/>
    </row>
    <row r="274" spans="2:8">
      <c r="B274" s="404"/>
      <c r="C274" s="397"/>
      <c r="D274" s="397"/>
      <c r="E274" s="397"/>
      <c r="F274" s="397"/>
      <c r="G274" s="397"/>
      <c r="H274" s="397"/>
    </row>
    <row r="275" spans="2:8">
      <c r="B275" s="404"/>
      <c r="C275" s="397"/>
      <c r="D275" s="397"/>
      <c r="E275" s="397"/>
      <c r="F275" s="397"/>
      <c r="G275" s="397"/>
      <c r="H275" s="397"/>
    </row>
    <row r="276" spans="2:8">
      <c r="B276" s="404"/>
      <c r="C276" s="397"/>
      <c r="D276" s="397"/>
      <c r="E276" s="397"/>
      <c r="F276" s="397"/>
      <c r="G276" s="397"/>
      <c r="H276" s="397"/>
    </row>
    <row r="277" spans="2:8">
      <c r="B277" s="404"/>
      <c r="C277" s="397"/>
      <c r="D277" s="397"/>
      <c r="E277" s="397"/>
      <c r="F277" s="397"/>
      <c r="G277" s="397"/>
      <c r="H277" s="397"/>
    </row>
    <row r="278" spans="2:8">
      <c r="B278" s="404"/>
      <c r="C278" s="397"/>
      <c r="D278" s="397"/>
      <c r="E278" s="397"/>
      <c r="F278" s="397"/>
      <c r="G278" s="397"/>
      <c r="H278" s="397"/>
    </row>
    <row r="279" spans="2:8">
      <c r="B279" s="404"/>
      <c r="C279" s="397"/>
      <c r="D279" s="397"/>
      <c r="E279" s="397"/>
      <c r="F279" s="397"/>
      <c r="G279" s="397"/>
      <c r="H279" s="397"/>
    </row>
    <row r="280" spans="2:8">
      <c r="B280" s="404"/>
      <c r="C280" s="397"/>
      <c r="D280" s="397"/>
      <c r="E280" s="397"/>
      <c r="F280" s="397"/>
      <c r="G280" s="397"/>
      <c r="H280" s="397"/>
    </row>
    <row r="281" spans="2:8">
      <c r="B281" s="404"/>
      <c r="C281" s="397"/>
      <c r="D281" s="397"/>
      <c r="E281" s="397"/>
      <c r="F281" s="397"/>
      <c r="G281" s="397"/>
      <c r="H281" s="397"/>
    </row>
    <row r="282" spans="2:8">
      <c r="B282" s="404"/>
      <c r="C282" s="397"/>
      <c r="D282" s="397"/>
      <c r="E282" s="397"/>
      <c r="F282" s="397"/>
      <c r="G282" s="397"/>
      <c r="H282" s="397"/>
    </row>
    <row r="283" spans="2:8">
      <c r="B283" s="404"/>
      <c r="C283" s="397"/>
      <c r="D283" s="397"/>
      <c r="E283" s="397"/>
      <c r="F283" s="397"/>
      <c r="G283" s="397"/>
      <c r="H283" s="397"/>
    </row>
    <row r="284" spans="2:8">
      <c r="B284" s="404"/>
      <c r="C284" s="397"/>
      <c r="D284" s="397"/>
      <c r="E284" s="397"/>
      <c r="F284" s="397"/>
      <c r="G284" s="397"/>
      <c r="H284" s="397"/>
    </row>
    <row r="285" spans="2:8">
      <c r="B285" s="404"/>
      <c r="C285" s="397"/>
      <c r="D285" s="397"/>
      <c r="E285" s="397"/>
      <c r="F285" s="397"/>
      <c r="G285" s="397"/>
      <c r="H285" s="397"/>
    </row>
    <row r="286" spans="2:8">
      <c r="B286" s="404"/>
      <c r="C286" s="397"/>
      <c r="D286" s="397"/>
      <c r="E286" s="397"/>
      <c r="F286" s="397"/>
      <c r="G286" s="397"/>
      <c r="H286" s="397"/>
    </row>
    <row r="287" spans="2:8">
      <c r="B287" s="404"/>
      <c r="C287" s="397"/>
      <c r="D287" s="397"/>
      <c r="E287" s="397"/>
      <c r="F287" s="397"/>
      <c r="G287" s="397"/>
      <c r="H287" s="397"/>
    </row>
    <row r="288" spans="2:8">
      <c r="B288" s="404"/>
      <c r="C288" s="397"/>
      <c r="D288" s="397"/>
      <c r="E288" s="397"/>
      <c r="F288" s="397"/>
      <c r="G288" s="397"/>
      <c r="H288" s="397"/>
    </row>
    <row r="289" spans="2:8">
      <c r="B289" s="404"/>
      <c r="C289" s="397"/>
      <c r="D289" s="397"/>
      <c r="E289" s="397"/>
      <c r="F289" s="397"/>
      <c r="G289" s="397"/>
      <c r="H289" s="397"/>
    </row>
    <row r="290" spans="2:8">
      <c r="B290" s="404"/>
      <c r="C290" s="397"/>
      <c r="D290" s="397"/>
      <c r="E290" s="397"/>
      <c r="F290" s="397"/>
      <c r="G290" s="397"/>
      <c r="H290" s="397"/>
    </row>
    <row r="291" spans="2:8">
      <c r="B291" s="404"/>
      <c r="C291" s="397"/>
      <c r="D291" s="397"/>
      <c r="E291" s="397"/>
      <c r="F291" s="397"/>
      <c r="G291" s="397"/>
      <c r="H291" s="397"/>
    </row>
    <row r="292" spans="2:8">
      <c r="B292" s="404"/>
      <c r="C292" s="397"/>
      <c r="D292" s="397"/>
      <c r="E292" s="397"/>
      <c r="F292" s="397"/>
      <c r="G292" s="397"/>
      <c r="H292" s="397"/>
    </row>
    <row r="293" spans="2:8">
      <c r="B293" s="404"/>
      <c r="C293" s="397"/>
      <c r="D293" s="397"/>
      <c r="E293" s="397"/>
      <c r="F293" s="397"/>
      <c r="G293" s="397"/>
      <c r="H293" s="397"/>
    </row>
    <row r="294" spans="2:8">
      <c r="B294" s="404"/>
      <c r="C294" s="397"/>
      <c r="D294" s="397"/>
      <c r="E294" s="397"/>
      <c r="F294" s="397"/>
      <c r="G294" s="397"/>
      <c r="H294" s="397"/>
    </row>
    <row r="295" spans="2:8">
      <c r="B295" s="404"/>
      <c r="C295" s="397"/>
      <c r="D295" s="397"/>
      <c r="E295" s="397"/>
      <c r="F295" s="397"/>
      <c r="G295" s="397"/>
      <c r="H295" s="397"/>
    </row>
    <row r="296" spans="2:8">
      <c r="B296" s="404"/>
      <c r="C296" s="397"/>
      <c r="D296" s="397"/>
      <c r="E296" s="397"/>
      <c r="F296" s="397"/>
      <c r="G296" s="397"/>
      <c r="H296" s="397"/>
    </row>
    <row r="297" spans="2:8">
      <c r="B297" s="404"/>
      <c r="C297" s="397"/>
      <c r="D297" s="397"/>
      <c r="E297" s="397"/>
      <c r="F297" s="397"/>
      <c r="G297" s="397"/>
      <c r="H297" s="397"/>
    </row>
    <row r="298" spans="2:8">
      <c r="B298" s="404"/>
      <c r="C298" s="397"/>
      <c r="D298" s="397"/>
      <c r="E298" s="397"/>
      <c r="F298" s="397"/>
      <c r="G298" s="397"/>
      <c r="H298" s="397"/>
    </row>
    <row r="299" spans="2:8">
      <c r="B299" s="404"/>
      <c r="C299" s="397"/>
      <c r="D299" s="397"/>
      <c r="E299" s="397"/>
      <c r="F299" s="397"/>
      <c r="G299" s="397"/>
      <c r="H299" s="397"/>
    </row>
    <row r="300" spans="2:8">
      <c r="B300" s="404"/>
      <c r="C300" s="397"/>
      <c r="D300" s="397"/>
      <c r="E300" s="397"/>
      <c r="F300" s="397"/>
      <c r="G300" s="397"/>
      <c r="H300" s="397"/>
    </row>
    <row r="301" spans="2:8">
      <c r="B301" s="404"/>
      <c r="C301" s="397"/>
      <c r="D301" s="397"/>
      <c r="E301" s="397"/>
      <c r="F301" s="397"/>
      <c r="G301" s="397"/>
      <c r="H301" s="397"/>
    </row>
    <row r="302" spans="2:8">
      <c r="B302" s="404"/>
      <c r="C302" s="397"/>
      <c r="D302" s="397"/>
      <c r="E302" s="397"/>
      <c r="F302" s="397"/>
      <c r="G302" s="397"/>
      <c r="H302" s="397"/>
    </row>
    <row r="303" spans="2:8">
      <c r="B303" s="404"/>
      <c r="C303" s="397"/>
      <c r="D303" s="397"/>
      <c r="E303" s="397"/>
      <c r="F303" s="397"/>
      <c r="G303" s="397"/>
      <c r="H303" s="397"/>
    </row>
    <row r="304" spans="2:8">
      <c r="B304" s="404"/>
      <c r="C304" s="397"/>
      <c r="D304" s="397"/>
      <c r="E304" s="397"/>
      <c r="F304" s="397"/>
      <c r="G304" s="397"/>
      <c r="H304" s="397"/>
    </row>
    <row r="305" spans="2:8">
      <c r="B305" s="404"/>
      <c r="C305" s="397"/>
      <c r="D305" s="397"/>
      <c r="E305" s="397"/>
      <c r="F305" s="397"/>
      <c r="G305" s="397"/>
      <c r="H305" s="397"/>
    </row>
    <row r="306" spans="2:8">
      <c r="B306" s="404"/>
      <c r="C306" s="397"/>
      <c r="D306" s="397"/>
      <c r="E306" s="397"/>
      <c r="F306" s="397"/>
      <c r="G306" s="397"/>
      <c r="H306" s="397"/>
    </row>
    <row r="307" spans="2:8">
      <c r="B307" s="404"/>
      <c r="C307" s="397"/>
      <c r="D307" s="397"/>
      <c r="E307" s="397"/>
      <c r="F307" s="397"/>
      <c r="G307" s="397"/>
      <c r="H307" s="397"/>
    </row>
    <row r="308" spans="2:8">
      <c r="B308" s="404"/>
      <c r="C308" s="397"/>
      <c r="D308" s="397"/>
      <c r="E308" s="397"/>
      <c r="F308" s="397"/>
      <c r="G308" s="397"/>
      <c r="H308" s="397"/>
    </row>
    <row r="309" spans="2:8">
      <c r="B309" s="404"/>
      <c r="C309" s="397"/>
      <c r="D309" s="397"/>
      <c r="E309" s="397"/>
      <c r="F309" s="397"/>
      <c r="G309" s="397"/>
      <c r="H309" s="397"/>
    </row>
    <row r="310" spans="2:8">
      <c r="B310" s="404"/>
      <c r="C310" s="397"/>
      <c r="D310" s="397"/>
      <c r="E310" s="397"/>
      <c r="F310" s="397"/>
      <c r="G310" s="397"/>
      <c r="H310" s="397"/>
    </row>
    <row r="311" spans="2:8">
      <c r="B311" s="404"/>
      <c r="C311" s="397"/>
      <c r="D311" s="397"/>
      <c r="E311" s="397"/>
      <c r="F311" s="397"/>
      <c r="G311" s="397"/>
      <c r="H311" s="397"/>
    </row>
    <row r="312" spans="2:8">
      <c r="B312" s="404"/>
      <c r="C312" s="397"/>
      <c r="D312" s="397"/>
      <c r="E312" s="397"/>
      <c r="F312" s="397"/>
      <c r="G312" s="397"/>
      <c r="H312" s="397"/>
    </row>
    <row r="313" spans="2:8">
      <c r="B313" s="404"/>
      <c r="C313" s="397"/>
      <c r="D313" s="397"/>
      <c r="E313" s="397"/>
      <c r="F313" s="397"/>
      <c r="G313" s="397"/>
      <c r="H313" s="397"/>
    </row>
    <row r="314" spans="2:8">
      <c r="B314" s="404"/>
      <c r="C314" s="397"/>
      <c r="D314" s="397"/>
      <c r="E314" s="397"/>
      <c r="F314" s="397"/>
      <c r="G314" s="397"/>
      <c r="H314" s="397"/>
    </row>
    <row r="315" spans="2:8">
      <c r="B315" s="404"/>
      <c r="C315" s="397"/>
      <c r="D315" s="397"/>
      <c r="E315" s="397"/>
      <c r="F315" s="397"/>
      <c r="G315" s="397"/>
      <c r="H315" s="397"/>
    </row>
    <row r="316" spans="2:8">
      <c r="B316" s="404"/>
      <c r="C316" s="397"/>
      <c r="D316" s="397"/>
      <c r="E316" s="397"/>
      <c r="F316" s="397"/>
      <c r="G316" s="397"/>
      <c r="H316" s="397"/>
    </row>
    <row r="317" spans="2:8">
      <c r="B317" s="404"/>
      <c r="C317" s="397"/>
      <c r="D317" s="397"/>
      <c r="E317" s="397"/>
      <c r="F317" s="397"/>
      <c r="G317" s="397"/>
      <c r="H317" s="397"/>
    </row>
    <row r="318" spans="2:8">
      <c r="B318" s="404"/>
      <c r="C318" s="397"/>
      <c r="D318" s="397"/>
      <c r="E318" s="397"/>
      <c r="F318" s="397"/>
      <c r="G318" s="397"/>
      <c r="H318" s="397"/>
    </row>
    <row r="319" spans="2:8">
      <c r="B319" s="404"/>
      <c r="C319" s="397"/>
      <c r="D319" s="397"/>
      <c r="E319" s="397"/>
      <c r="F319" s="397"/>
      <c r="G319" s="397"/>
      <c r="H319" s="397"/>
    </row>
    <row r="320" spans="2:8">
      <c r="B320" s="404"/>
      <c r="C320" s="397"/>
      <c r="D320" s="397"/>
      <c r="E320" s="397"/>
      <c r="F320" s="397"/>
      <c r="G320" s="397"/>
      <c r="H320" s="397"/>
    </row>
    <row r="321" spans="2:8">
      <c r="B321" s="404"/>
      <c r="C321" s="397"/>
      <c r="D321" s="397"/>
      <c r="E321" s="397"/>
      <c r="F321" s="397"/>
      <c r="G321" s="397"/>
      <c r="H321" s="397"/>
    </row>
    <row r="322" spans="2:8">
      <c r="B322" s="404"/>
      <c r="C322" s="397"/>
      <c r="D322" s="397"/>
      <c r="E322" s="397"/>
      <c r="F322" s="397"/>
      <c r="G322" s="397"/>
      <c r="H322" s="397"/>
    </row>
    <row r="323" spans="2:8">
      <c r="B323" s="404"/>
      <c r="C323" s="397"/>
      <c r="D323" s="397"/>
      <c r="E323" s="397"/>
      <c r="F323" s="397"/>
      <c r="G323" s="397"/>
      <c r="H323" s="397"/>
    </row>
    <row r="324" spans="2:8">
      <c r="B324" s="404"/>
      <c r="C324" s="397"/>
      <c r="D324" s="397"/>
      <c r="E324" s="397"/>
      <c r="F324" s="397"/>
      <c r="G324" s="397"/>
      <c r="H324" s="397"/>
    </row>
    <row r="325" spans="2:8">
      <c r="B325" s="404"/>
      <c r="C325" s="397"/>
      <c r="D325" s="397"/>
      <c r="E325" s="397"/>
      <c r="F325" s="397"/>
      <c r="G325" s="397"/>
      <c r="H325" s="397"/>
    </row>
    <row r="326" spans="2:8">
      <c r="B326" s="404"/>
      <c r="C326" s="397"/>
      <c r="D326" s="397"/>
      <c r="E326" s="397"/>
      <c r="F326" s="397"/>
      <c r="G326" s="397"/>
      <c r="H326" s="397"/>
    </row>
    <row r="327" spans="2:8">
      <c r="B327" s="404"/>
      <c r="C327" s="397"/>
      <c r="D327" s="397"/>
      <c r="E327" s="397"/>
      <c r="F327" s="397"/>
      <c r="G327" s="397"/>
      <c r="H327" s="397"/>
    </row>
    <row r="328" spans="2:8">
      <c r="B328" s="404"/>
      <c r="C328" s="397"/>
      <c r="D328" s="397"/>
      <c r="E328" s="397"/>
      <c r="F328" s="397"/>
      <c r="G328" s="397"/>
      <c r="H328" s="397"/>
    </row>
    <row r="329" spans="2:8">
      <c r="B329" s="404"/>
      <c r="C329" s="397"/>
      <c r="D329" s="397"/>
      <c r="E329" s="397"/>
      <c r="F329" s="397"/>
      <c r="G329" s="397"/>
      <c r="H329" s="397"/>
    </row>
    <row r="330" spans="2:8">
      <c r="B330" s="404"/>
      <c r="C330" s="397"/>
      <c r="D330" s="397"/>
      <c r="E330" s="397"/>
      <c r="F330" s="397"/>
      <c r="G330" s="397"/>
      <c r="H330" s="397"/>
    </row>
    <row r="331" spans="2:8">
      <c r="B331" s="404"/>
      <c r="C331" s="397"/>
      <c r="D331" s="397"/>
      <c r="E331" s="397"/>
      <c r="F331" s="397"/>
      <c r="G331" s="397"/>
      <c r="H331" s="397"/>
    </row>
    <row r="332" spans="2:8">
      <c r="B332" s="404"/>
      <c r="C332" s="397"/>
      <c r="D332" s="397"/>
      <c r="E332" s="397"/>
      <c r="F332" s="397"/>
      <c r="G332" s="397"/>
      <c r="H332" s="397"/>
    </row>
    <row r="333" spans="2:8">
      <c r="B333" s="404"/>
      <c r="C333" s="397"/>
      <c r="D333" s="397"/>
      <c r="E333" s="397"/>
      <c r="F333" s="397"/>
      <c r="G333" s="397"/>
      <c r="H333" s="397"/>
    </row>
    <row r="334" spans="2:8">
      <c r="B334" s="404"/>
      <c r="C334" s="397"/>
      <c r="D334" s="397"/>
      <c r="E334" s="397"/>
      <c r="F334" s="397"/>
      <c r="G334" s="397"/>
      <c r="H334" s="397"/>
    </row>
    <row r="335" spans="2:8">
      <c r="B335" s="404"/>
      <c r="C335" s="397"/>
      <c r="D335" s="397"/>
      <c r="E335" s="397"/>
      <c r="F335" s="397"/>
      <c r="G335" s="397"/>
      <c r="H335" s="397"/>
    </row>
    <row r="336" spans="2:8">
      <c r="B336" s="404"/>
      <c r="C336" s="397"/>
      <c r="D336" s="397"/>
      <c r="E336" s="397"/>
      <c r="F336" s="397"/>
      <c r="G336" s="397"/>
      <c r="H336" s="397"/>
    </row>
    <row r="337" spans="2:8">
      <c r="B337" s="404"/>
      <c r="C337" s="397"/>
      <c r="D337" s="397"/>
      <c r="E337" s="397"/>
      <c r="F337" s="397"/>
      <c r="G337" s="397"/>
      <c r="H337" s="397"/>
    </row>
    <row r="338" spans="2:8">
      <c r="B338" s="404"/>
      <c r="C338" s="397"/>
      <c r="D338" s="397"/>
      <c r="E338" s="397"/>
      <c r="F338" s="397"/>
      <c r="G338" s="397"/>
      <c r="H338" s="397"/>
    </row>
    <row r="339" spans="2:8">
      <c r="B339" s="404"/>
      <c r="C339" s="397"/>
      <c r="D339" s="397"/>
      <c r="E339" s="397"/>
      <c r="F339" s="397"/>
      <c r="G339" s="397"/>
      <c r="H339" s="397"/>
    </row>
    <row r="340" spans="2:8">
      <c r="B340" s="404"/>
      <c r="C340" s="397"/>
      <c r="D340" s="397"/>
      <c r="E340" s="397"/>
      <c r="F340" s="397"/>
      <c r="G340" s="397"/>
      <c r="H340" s="397"/>
    </row>
    <row r="341" spans="2:8">
      <c r="B341" s="404"/>
      <c r="C341" s="397"/>
      <c r="D341" s="397"/>
      <c r="E341" s="397"/>
      <c r="F341" s="397"/>
      <c r="G341" s="397"/>
      <c r="H341" s="397"/>
    </row>
    <row r="342" spans="2:8">
      <c r="B342" s="404"/>
      <c r="C342" s="397"/>
      <c r="D342" s="397"/>
      <c r="E342" s="397"/>
      <c r="F342" s="397"/>
      <c r="G342" s="397"/>
      <c r="H342" s="397"/>
    </row>
    <row r="343" spans="2:8">
      <c r="B343" s="404"/>
      <c r="C343" s="397"/>
      <c r="D343" s="397"/>
      <c r="E343" s="397"/>
      <c r="F343" s="397"/>
      <c r="G343" s="397"/>
      <c r="H343" s="397"/>
    </row>
    <row r="344" spans="2:8">
      <c r="B344" s="404"/>
      <c r="C344" s="397"/>
      <c r="D344" s="397"/>
      <c r="E344" s="397"/>
      <c r="F344" s="397"/>
      <c r="G344" s="397"/>
      <c r="H344" s="397"/>
    </row>
    <row r="345" spans="2:8">
      <c r="B345" s="404"/>
      <c r="C345" s="397"/>
      <c r="D345" s="397"/>
      <c r="E345" s="397"/>
      <c r="F345" s="397"/>
      <c r="G345" s="397"/>
      <c r="H345" s="397"/>
    </row>
    <row r="346" spans="2:8">
      <c r="B346" s="404"/>
      <c r="C346" s="397"/>
      <c r="D346" s="397"/>
      <c r="E346" s="397"/>
      <c r="F346" s="397"/>
      <c r="G346" s="397"/>
      <c r="H346" s="397"/>
    </row>
    <row r="347" spans="2:8">
      <c r="B347" s="404"/>
      <c r="C347" s="397"/>
      <c r="D347" s="397"/>
      <c r="E347" s="397"/>
      <c r="F347" s="397"/>
      <c r="G347" s="397"/>
      <c r="H347" s="397"/>
    </row>
    <row r="348" spans="2:8">
      <c r="B348" s="404"/>
      <c r="C348" s="397"/>
      <c r="D348" s="397"/>
      <c r="E348" s="397"/>
      <c r="F348" s="397"/>
      <c r="G348" s="397"/>
      <c r="H348" s="397"/>
    </row>
    <row r="349" spans="2:8">
      <c r="B349" s="404"/>
      <c r="C349" s="397"/>
      <c r="D349" s="397"/>
      <c r="E349" s="397"/>
      <c r="F349" s="397"/>
      <c r="G349" s="397"/>
      <c r="H349" s="397"/>
    </row>
    <row r="350" spans="2:8">
      <c r="B350" s="404"/>
      <c r="C350" s="397"/>
      <c r="D350" s="397"/>
      <c r="E350" s="397"/>
      <c r="F350" s="397"/>
      <c r="G350" s="397"/>
      <c r="H350" s="397"/>
    </row>
    <row r="351" spans="2:8">
      <c r="B351" s="404"/>
      <c r="C351" s="397"/>
      <c r="D351" s="397"/>
      <c r="E351" s="397"/>
      <c r="F351" s="397"/>
      <c r="G351" s="397"/>
      <c r="H351" s="397"/>
    </row>
    <row r="352" spans="2:8">
      <c r="B352" s="404"/>
      <c r="C352" s="397"/>
      <c r="D352" s="397"/>
      <c r="E352" s="397"/>
      <c r="F352" s="397"/>
      <c r="G352" s="397"/>
      <c r="H352" s="397"/>
    </row>
    <row r="353" spans="2:8">
      <c r="B353" s="404"/>
      <c r="C353" s="397"/>
      <c r="D353" s="397"/>
      <c r="E353" s="397"/>
      <c r="F353" s="397"/>
      <c r="G353" s="397"/>
      <c r="H353" s="397"/>
    </row>
    <row r="354" spans="2:8">
      <c r="B354" s="404"/>
      <c r="C354" s="397"/>
      <c r="D354" s="397"/>
      <c r="E354" s="397"/>
      <c r="F354" s="397"/>
      <c r="G354" s="397"/>
      <c r="H354" s="397"/>
    </row>
    <row r="355" spans="2:8">
      <c r="B355" s="404"/>
      <c r="C355" s="397"/>
      <c r="D355" s="397"/>
      <c r="E355" s="397"/>
      <c r="F355" s="397"/>
      <c r="G355" s="397"/>
      <c r="H355" s="397"/>
    </row>
    <row r="356" spans="2:8">
      <c r="B356" s="404"/>
      <c r="C356" s="397"/>
      <c r="D356" s="397"/>
      <c r="E356" s="397"/>
      <c r="F356" s="397"/>
      <c r="G356" s="397"/>
      <c r="H356" s="397"/>
    </row>
    <row r="357" spans="2:8">
      <c r="B357" s="404"/>
      <c r="C357" s="397"/>
      <c r="D357" s="397"/>
      <c r="E357" s="397"/>
      <c r="F357" s="397"/>
      <c r="G357" s="397"/>
      <c r="H357" s="397"/>
    </row>
    <row r="358" spans="2:8">
      <c r="B358" s="404"/>
      <c r="C358" s="397"/>
      <c r="D358" s="397"/>
      <c r="E358" s="397"/>
      <c r="F358" s="397"/>
      <c r="G358" s="397"/>
      <c r="H358" s="397"/>
    </row>
    <row r="359" spans="2:8">
      <c r="B359" s="404"/>
      <c r="C359" s="397"/>
      <c r="D359" s="397"/>
      <c r="E359" s="397"/>
      <c r="F359" s="397"/>
      <c r="G359" s="397"/>
      <c r="H359" s="397"/>
    </row>
    <row r="360" spans="2:8">
      <c r="B360" s="404"/>
      <c r="C360" s="397"/>
      <c r="D360" s="397"/>
      <c r="E360" s="397"/>
      <c r="F360" s="397"/>
      <c r="G360" s="397"/>
      <c r="H360" s="397"/>
    </row>
    <row r="361" spans="2:8">
      <c r="B361" s="404"/>
      <c r="C361" s="397"/>
      <c r="D361" s="397"/>
      <c r="E361" s="397"/>
      <c r="F361" s="397"/>
      <c r="G361" s="397"/>
      <c r="H361" s="397"/>
    </row>
    <row r="362" spans="2:8">
      <c r="B362" s="404"/>
      <c r="C362" s="397"/>
      <c r="D362" s="397"/>
      <c r="E362" s="397"/>
      <c r="F362" s="397"/>
      <c r="G362" s="397"/>
      <c r="H362" s="397"/>
    </row>
    <row r="363" spans="2:8">
      <c r="B363" s="404"/>
      <c r="C363" s="397"/>
      <c r="D363" s="397"/>
      <c r="E363" s="397"/>
      <c r="F363" s="397"/>
      <c r="G363" s="397"/>
      <c r="H363" s="397"/>
    </row>
    <row r="364" spans="2:8">
      <c r="B364" s="404"/>
      <c r="C364" s="397"/>
      <c r="D364" s="397"/>
      <c r="E364" s="397"/>
      <c r="F364" s="397"/>
      <c r="G364" s="397"/>
      <c r="H364" s="397"/>
    </row>
    <row r="365" spans="2:8">
      <c r="B365" s="404"/>
      <c r="C365" s="397"/>
      <c r="D365" s="397"/>
      <c r="E365" s="397"/>
      <c r="F365" s="397"/>
      <c r="G365" s="397"/>
      <c r="H365" s="397"/>
    </row>
    <row r="366" spans="2:8">
      <c r="B366" s="404"/>
      <c r="C366" s="397"/>
      <c r="D366" s="397"/>
      <c r="E366" s="397"/>
      <c r="F366" s="397"/>
      <c r="G366" s="397"/>
      <c r="H366" s="397"/>
    </row>
    <row r="367" spans="2:8">
      <c r="B367" s="404"/>
      <c r="C367" s="397"/>
      <c r="D367" s="397"/>
      <c r="E367" s="397"/>
      <c r="F367" s="397"/>
      <c r="G367" s="397"/>
      <c r="H367" s="397"/>
    </row>
    <row r="368" spans="2:8">
      <c r="B368" s="404"/>
      <c r="C368" s="397"/>
      <c r="D368" s="397"/>
      <c r="E368" s="397"/>
      <c r="F368" s="397"/>
      <c r="G368" s="397"/>
      <c r="H368" s="397"/>
    </row>
    <row r="369" spans="2:8">
      <c r="B369" s="404"/>
      <c r="C369" s="397"/>
      <c r="D369" s="397"/>
      <c r="E369" s="397"/>
      <c r="F369" s="397"/>
      <c r="G369" s="397"/>
      <c r="H369" s="397"/>
    </row>
    <row r="370" spans="2:8">
      <c r="B370" s="404"/>
      <c r="C370" s="397"/>
      <c r="D370" s="397"/>
      <c r="E370" s="397"/>
      <c r="F370" s="397"/>
      <c r="G370" s="397"/>
      <c r="H370" s="397"/>
    </row>
    <row r="371" spans="2:8">
      <c r="B371" s="404"/>
      <c r="C371" s="397"/>
      <c r="D371" s="397"/>
      <c r="E371" s="397"/>
      <c r="F371" s="397"/>
      <c r="G371" s="397"/>
      <c r="H371" s="397"/>
    </row>
    <row r="372" spans="2:8">
      <c r="B372" s="404"/>
      <c r="C372" s="397"/>
      <c r="D372" s="397"/>
      <c r="E372" s="397"/>
      <c r="F372" s="397"/>
      <c r="G372" s="397"/>
      <c r="H372" s="397"/>
    </row>
    <row r="373" spans="2:8">
      <c r="B373" s="404"/>
      <c r="C373" s="397"/>
      <c r="D373" s="397"/>
      <c r="E373" s="397"/>
      <c r="F373" s="397"/>
      <c r="G373" s="397"/>
      <c r="H373" s="397"/>
    </row>
    <row r="374" spans="2:8">
      <c r="B374" s="404"/>
      <c r="C374" s="397"/>
      <c r="D374" s="397"/>
      <c r="E374" s="397"/>
      <c r="F374" s="397"/>
      <c r="G374" s="397"/>
      <c r="H374" s="397"/>
    </row>
    <row r="375" spans="2:8">
      <c r="B375" s="404"/>
      <c r="C375" s="397"/>
      <c r="D375" s="397"/>
      <c r="E375" s="397"/>
      <c r="F375" s="397"/>
      <c r="G375" s="397"/>
      <c r="H375" s="397"/>
    </row>
    <row r="376" spans="2:8">
      <c r="B376" s="404"/>
      <c r="C376" s="397"/>
      <c r="D376" s="397"/>
      <c r="E376" s="397"/>
      <c r="F376" s="397"/>
      <c r="G376" s="397"/>
      <c r="H376" s="397"/>
    </row>
    <row r="377" spans="2:8">
      <c r="B377" s="404"/>
      <c r="C377" s="397"/>
      <c r="D377" s="397"/>
      <c r="E377" s="397"/>
      <c r="F377" s="397"/>
      <c r="G377" s="397"/>
      <c r="H377" s="397"/>
    </row>
    <row r="378" spans="2:8">
      <c r="B378" s="404"/>
      <c r="C378" s="397"/>
      <c r="D378" s="397"/>
      <c r="E378" s="397"/>
      <c r="F378" s="397"/>
      <c r="G378" s="397"/>
      <c r="H378" s="397"/>
    </row>
    <row r="379" spans="2:8">
      <c r="B379" s="404"/>
      <c r="C379" s="397"/>
      <c r="D379" s="397"/>
      <c r="E379" s="397"/>
      <c r="F379" s="397"/>
      <c r="G379" s="397"/>
      <c r="H379" s="397"/>
    </row>
    <row r="380" spans="2:8">
      <c r="B380" s="404"/>
      <c r="C380" s="397"/>
      <c r="D380" s="397"/>
      <c r="E380" s="397"/>
      <c r="F380" s="397"/>
      <c r="G380" s="397"/>
      <c r="H380" s="397"/>
    </row>
    <row r="381" spans="2:8">
      <c r="B381" s="404"/>
      <c r="C381" s="397"/>
      <c r="D381" s="397"/>
      <c r="E381" s="397"/>
      <c r="F381" s="397"/>
      <c r="G381" s="397"/>
      <c r="H381" s="397"/>
    </row>
    <row r="382" spans="2:8">
      <c r="B382" s="404"/>
      <c r="C382" s="397"/>
      <c r="D382" s="397"/>
      <c r="E382" s="397"/>
      <c r="F382" s="397"/>
      <c r="G382" s="397"/>
      <c r="H382" s="397"/>
    </row>
    <row r="383" spans="2:8">
      <c r="B383" s="404"/>
      <c r="C383" s="397"/>
      <c r="D383" s="397"/>
      <c r="E383" s="397"/>
      <c r="F383" s="397"/>
      <c r="G383" s="397"/>
      <c r="H383" s="397"/>
    </row>
    <row r="384" spans="2:8">
      <c r="B384" s="404"/>
      <c r="C384" s="397"/>
      <c r="D384" s="397"/>
      <c r="E384" s="397"/>
      <c r="F384" s="397"/>
      <c r="G384" s="397"/>
      <c r="H384" s="397"/>
    </row>
    <row r="385" spans="2:8">
      <c r="B385" s="404"/>
      <c r="C385" s="397"/>
      <c r="D385" s="397"/>
      <c r="E385" s="397"/>
      <c r="F385" s="397"/>
      <c r="G385" s="397"/>
      <c r="H385" s="397"/>
    </row>
    <row r="386" spans="2:8">
      <c r="B386" s="404"/>
      <c r="C386" s="397"/>
      <c r="D386" s="397"/>
      <c r="E386" s="397"/>
      <c r="F386" s="397"/>
      <c r="G386" s="397"/>
      <c r="H386" s="397"/>
    </row>
    <row r="387" spans="2:8">
      <c r="B387" s="404"/>
      <c r="C387" s="397"/>
      <c r="D387" s="397"/>
      <c r="E387" s="397"/>
      <c r="F387" s="397"/>
      <c r="G387" s="397"/>
      <c r="H387" s="397"/>
    </row>
    <row r="388" spans="2:8">
      <c r="B388" s="404"/>
      <c r="C388" s="397"/>
      <c r="D388" s="397"/>
      <c r="E388" s="397"/>
      <c r="F388" s="397"/>
      <c r="G388" s="397"/>
      <c r="H388" s="397"/>
    </row>
    <row r="389" spans="2:8">
      <c r="B389" s="404"/>
      <c r="C389" s="397"/>
      <c r="D389" s="397"/>
      <c r="E389" s="397"/>
      <c r="F389" s="397"/>
      <c r="G389" s="397"/>
      <c r="H389" s="397"/>
    </row>
    <row r="390" spans="2:8">
      <c r="B390" s="404"/>
      <c r="C390" s="397"/>
      <c r="D390" s="397"/>
      <c r="E390" s="397"/>
      <c r="F390" s="397"/>
      <c r="G390" s="397"/>
      <c r="H390" s="397"/>
    </row>
    <row r="391" spans="2:8">
      <c r="B391" s="404"/>
      <c r="C391" s="397"/>
      <c r="D391" s="397"/>
      <c r="E391" s="397"/>
      <c r="F391" s="397"/>
      <c r="G391" s="397"/>
      <c r="H391" s="397"/>
    </row>
    <row r="392" spans="2:8">
      <c r="B392" s="404"/>
      <c r="C392" s="397"/>
      <c r="D392" s="397"/>
      <c r="E392" s="397"/>
      <c r="F392" s="397"/>
      <c r="G392" s="397"/>
      <c r="H392" s="397"/>
    </row>
    <row r="393" spans="2:8">
      <c r="B393" s="404"/>
      <c r="C393" s="397"/>
      <c r="D393" s="397"/>
      <c r="E393" s="397"/>
      <c r="F393" s="397"/>
      <c r="G393" s="397"/>
      <c r="H393" s="397"/>
    </row>
    <row r="394" spans="2:8">
      <c r="B394" s="404"/>
      <c r="C394" s="397"/>
      <c r="D394" s="397"/>
      <c r="E394" s="397"/>
      <c r="F394" s="397"/>
      <c r="G394" s="397"/>
      <c r="H394" s="397"/>
    </row>
    <row r="395" spans="2:8">
      <c r="B395" s="404"/>
      <c r="C395" s="397"/>
      <c r="D395" s="397"/>
      <c r="E395" s="397"/>
      <c r="F395" s="397"/>
      <c r="G395" s="397"/>
      <c r="H395" s="397"/>
    </row>
    <row r="396" spans="2:8">
      <c r="B396" s="404"/>
      <c r="C396" s="397"/>
      <c r="D396" s="397"/>
      <c r="E396" s="397"/>
      <c r="F396" s="397"/>
      <c r="G396" s="397"/>
      <c r="H396" s="397"/>
    </row>
    <row r="397" spans="2:8">
      <c r="B397" s="404"/>
      <c r="C397" s="397"/>
      <c r="D397" s="397"/>
      <c r="E397" s="397"/>
      <c r="F397" s="397"/>
      <c r="G397" s="397"/>
      <c r="H397" s="397"/>
    </row>
    <row r="398" spans="2:8">
      <c r="B398" s="404"/>
      <c r="C398" s="397"/>
      <c r="D398" s="397"/>
      <c r="E398" s="397"/>
      <c r="F398" s="397"/>
      <c r="G398" s="397"/>
      <c r="H398" s="397"/>
    </row>
    <row r="399" spans="2:8">
      <c r="B399" s="404"/>
      <c r="C399" s="397"/>
      <c r="D399" s="397"/>
      <c r="E399" s="397"/>
      <c r="F399" s="397"/>
      <c r="G399" s="397"/>
      <c r="H399" s="397"/>
    </row>
    <row r="400" spans="2:8">
      <c r="B400" s="404"/>
      <c r="C400" s="397"/>
      <c r="D400" s="397"/>
      <c r="E400" s="397"/>
      <c r="F400" s="397"/>
      <c r="G400" s="397"/>
      <c r="H400" s="397"/>
    </row>
    <row r="401" spans="2:8">
      <c r="B401" s="404"/>
      <c r="C401" s="397"/>
      <c r="D401" s="397"/>
      <c r="E401" s="397"/>
      <c r="F401" s="397"/>
      <c r="G401" s="397"/>
      <c r="H401" s="397"/>
    </row>
    <row r="402" spans="2:8">
      <c r="B402" s="404"/>
      <c r="C402" s="397"/>
      <c r="D402" s="397"/>
      <c r="E402" s="397"/>
      <c r="F402" s="397"/>
      <c r="G402" s="397"/>
      <c r="H402" s="397"/>
    </row>
    <row r="403" spans="2:8">
      <c r="B403" s="404"/>
      <c r="C403" s="397"/>
      <c r="D403" s="397"/>
      <c r="E403" s="397"/>
      <c r="F403" s="397"/>
      <c r="G403" s="397"/>
      <c r="H403" s="397"/>
    </row>
    <row r="404" spans="2:8">
      <c r="B404" s="404"/>
      <c r="C404" s="397"/>
      <c r="D404" s="397"/>
      <c r="E404" s="397"/>
      <c r="F404" s="397"/>
      <c r="G404" s="397"/>
      <c r="H404" s="397"/>
    </row>
    <row r="405" spans="2:8">
      <c r="B405" s="404"/>
      <c r="C405" s="397"/>
      <c r="D405" s="397"/>
      <c r="E405" s="397"/>
      <c r="F405" s="397"/>
      <c r="G405" s="397"/>
      <c r="H405" s="397"/>
    </row>
    <row r="406" spans="2:8">
      <c r="B406" s="404"/>
      <c r="C406" s="397"/>
      <c r="D406" s="397"/>
      <c r="E406" s="397"/>
      <c r="F406" s="397"/>
      <c r="G406" s="397"/>
      <c r="H406" s="397"/>
    </row>
    <row r="407" spans="2:8">
      <c r="B407" s="404"/>
      <c r="C407" s="397"/>
      <c r="D407" s="397"/>
      <c r="E407" s="397"/>
      <c r="F407" s="397"/>
      <c r="G407" s="397"/>
      <c r="H407" s="397"/>
    </row>
    <row r="408" spans="2:8">
      <c r="B408" s="404"/>
      <c r="C408" s="397"/>
      <c r="D408" s="397"/>
      <c r="E408" s="397"/>
      <c r="F408" s="397"/>
      <c r="G408" s="397"/>
      <c r="H408" s="397"/>
    </row>
    <row r="409" spans="2:8">
      <c r="B409" s="404"/>
      <c r="C409" s="397"/>
      <c r="D409" s="397"/>
      <c r="E409" s="397"/>
      <c r="F409" s="397"/>
      <c r="G409" s="397"/>
      <c r="H409" s="397"/>
    </row>
    <row r="410" spans="2:8">
      <c r="B410" s="404"/>
      <c r="C410" s="397"/>
      <c r="D410" s="397"/>
      <c r="E410" s="397"/>
      <c r="F410" s="397"/>
      <c r="G410" s="397"/>
      <c r="H410" s="397"/>
    </row>
    <row r="411" spans="2:8">
      <c r="B411" s="404"/>
      <c r="C411" s="397"/>
      <c r="D411" s="397"/>
      <c r="E411" s="397"/>
      <c r="F411" s="397"/>
      <c r="G411" s="397"/>
      <c r="H411" s="397"/>
    </row>
    <row r="412" spans="2:8">
      <c r="B412" s="404"/>
      <c r="C412" s="397"/>
      <c r="D412" s="397"/>
      <c r="E412" s="397"/>
      <c r="F412" s="397"/>
      <c r="G412" s="397"/>
      <c r="H412" s="397"/>
    </row>
    <row r="413" spans="2:8">
      <c r="B413" s="404"/>
      <c r="C413" s="397"/>
      <c r="D413" s="397"/>
      <c r="E413" s="397"/>
      <c r="F413" s="397"/>
      <c r="G413" s="397"/>
      <c r="H413" s="397"/>
    </row>
    <row r="414" spans="2:8">
      <c r="B414" s="404"/>
      <c r="C414" s="397"/>
      <c r="D414" s="397"/>
      <c r="E414" s="397"/>
      <c r="F414" s="397"/>
      <c r="G414" s="397"/>
      <c r="H414" s="397"/>
    </row>
    <row r="415" spans="2:8">
      <c r="B415" s="404"/>
      <c r="C415" s="397"/>
      <c r="D415" s="397"/>
      <c r="E415" s="397"/>
      <c r="F415" s="397"/>
      <c r="G415" s="397"/>
      <c r="H415" s="397"/>
    </row>
    <row r="416" spans="2:8">
      <c r="B416" s="404"/>
      <c r="C416" s="397"/>
      <c r="D416" s="397"/>
      <c r="E416" s="397"/>
      <c r="F416" s="397"/>
      <c r="G416" s="397"/>
      <c r="H416" s="397"/>
    </row>
    <row r="417" spans="2:8">
      <c r="B417" s="404"/>
      <c r="C417" s="397"/>
      <c r="D417" s="397"/>
      <c r="E417" s="397"/>
      <c r="F417" s="397"/>
      <c r="G417" s="397"/>
      <c r="H417" s="397"/>
    </row>
    <row r="418" spans="2:8">
      <c r="B418" s="404"/>
      <c r="C418" s="397"/>
      <c r="D418" s="397"/>
      <c r="E418" s="397"/>
      <c r="F418" s="397"/>
      <c r="G418" s="397"/>
      <c r="H418" s="397"/>
    </row>
    <row r="419" spans="2:8">
      <c r="B419" s="404"/>
      <c r="C419" s="397"/>
      <c r="D419" s="397"/>
      <c r="E419" s="397"/>
      <c r="F419" s="397"/>
      <c r="G419" s="397"/>
      <c r="H419" s="397"/>
    </row>
    <row r="420" spans="2:8">
      <c r="B420" s="404"/>
      <c r="C420" s="397"/>
      <c r="D420" s="397"/>
      <c r="E420" s="397"/>
      <c r="F420" s="397"/>
      <c r="G420" s="397"/>
      <c r="H420" s="397"/>
    </row>
    <row r="421" spans="2:8">
      <c r="B421" s="404"/>
      <c r="C421" s="397"/>
      <c r="D421" s="397"/>
      <c r="E421" s="397"/>
      <c r="F421" s="397"/>
      <c r="G421" s="397"/>
      <c r="H421" s="397"/>
    </row>
    <row r="422" spans="2:8">
      <c r="B422" s="404"/>
      <c r="C422" s="397"/>
      <c r="D422" s="397"/>
      <c r="E422" s="397"/>
      <c r="F422" s="397"/>
      <c r="G422" s="397"/>
      <c r="H422" s="397"/>
    </row>
    <row r="423" spans="2:8">
      <c r="B423" s="404"/>
      <c r="C423" s="397"/>
      <c r="D423" s="397"/>
      <c r="E423" s="397"/>
      <c r="F423" s="397"/>
      <c r="G423" s="397"/>
      <c r="H423" s="397"/>
    </row>
    <row r="424" spans="2:8">
      <c r="B424" s="404"/>
      <c r="C424" s="397"/>
      <c r="D424" s="397"/>
      <c r="E424" s="397"/>
      <c r="F424" s="397"/>
      <c r="G424" s="397"/>
      <c r="H424" s="397"/>
    </row>
    <row r="425" spans="2:8">
      <c r="B425" s="404"/>
      <c r="C425" s="397"/>
      <c r="D425" s="397"/>
      <c r="E425" s="397"/>
      <c r="F425" s="397"/>
      <c r="G425" s="397"/>
      <c r="H425" s="397"/>
    </row>
    <row r="426" spans="2:8">
      <c r="B426" s="404"/>
      <c r="C426" s="397"/>
      <c r="D426" s="397"/>
      <c r="E426" s="397"/>
      <c r="F426" s="397"/>
      <c r="G426" s="397"/>
      <c r="H426" s="397"/>
    </row>
    <row r="427" spans="2:8">
      <c r="B427" s="404"/>
      <c r="C427" s="397"/>
      <c r="D427" s="397"/>
      <c r="E427" s="397"/>
      <c r="F427" s="397"/>
      <c r="G427" s="397"/>
      <c r="H427" s="397"/>
    </row>
    <row r="428" spans="2:8">
      <c r="B428" s="404"/>
      <c r="C428" s="397"/>
      <c r="D428" s="397"/>
      <c r="E428" s="397"/>
      <c r="F428" s="397"/>
      <c r="G428" s="397"/>
      <c r="H428" s="397"/>
    </row>
    <row r="429" spans="2:8">
      <c r="B429" s="404"/>
      <c r="C429" s="397"/>
      <c r="D429" s="397"/>
      <c r="E429" s="397"/>
      <c r="F429" s="397"/>
      <c r="G429" s="397"/>
      <c r="H429" s="397"/>
    </row>
    <row r="430" spans="2:8">
      <c r="B430" s="404"/>
      <c r="C430" s="397"/>
      <c r="D430" s="397"/>
      <c r="E430" s="397"/>
      <c r="F430" s="397"/>
      <c r="G430" s="397"/>
      <c r="H430" s="397"/>
    </row>
    <row r="431" spans="2:8">
      <c r="B431" s="404"/>
      <c r="C431" s="397"/>
      <c r="D431" s="397"/>
      <c r="E431" s="397"/>
      <c r="F431" s="397"/>
      <c r="G431" s="397"/>
      <c r="H431" s="397"/>
    </row>
    <row r="432" spans="2:8">
      <c r="B432" s="404"/>
      <c r="C432" s="397"/>
      <c r="D432" s="397"/>
      <c r="E432" s="397"/>
      <c r="F432" s="397"/>
      <c r="G432" s="397"/>
      <c r="H432" s="397"/>
    </row>
    <row r="433" spans="2:8">
      <c r="B433" s="404"/>
      <c r="C433" s="397"/>
      <c r="D433" s="397"/>
      <c r="E433" s="397"/>
      <c r="F433" s="397"/>
      <c r="G433" s="397"/>
      <c r="H433" s="397"/>
    </row>
    <row r="434" spans="2:8">
      <c r="B434" s="404"/>
      <c r="C434" s="397"/>
      <c r="D434" s="397"/>
      <c r="E434" s="397"/>
      <c r="F434" s="397"/>
      <c r="G434" s="397"/>
      <c r="H434" s="397"/>
    </row>
    <row r="435" spans="2:8">
      <c r="B435" s="404"/>
      <c r="C435" s="397"/>
      <c r="D435" s="397"/>
      <c r="E435" s="397"/>
      <c r="F435" s="397"/>
      <c r="G435" s="397"/>
      <c r="H435" s="397"/>
    </row>
    <row r="436" spans="2:8">
      <c r="B436" s="404"/>
      <c r="C436" s="397"/>
      <c r="D436" s="397"/>
      <c r="E436" s="397"/>
      <c r="F436" s="397"/>
      <c r="G436" s="397"/>
      <c r="H436" s="397"/>
    </row>
    <row r="437" spans="2:8">
      <c r="B437" s="404"/>
      <c r="C437" s="397"/>
      <c r="D437" s="397"/>
      <c r="E437" s="397"/>
      <c r="F437" s="397"/>
      <c r="G437" s="397"/>
      <c r="H437" s="397"/>
    </row>
    <row r="438" spans="2:8">
      <c r="B438" s="404"/>
      <c r="C438" s="397"/>
      <c r="D438" s="397"/>
      <c r="E438" s="397"/>
      <c r="F438" s="397"/>
      <c r="G438" s="397"/>
      <c r="H438" s="397"/>
    </row>
    <row r="439" spans="2:8">
      <c r="B439" s="404"/>
      <c r="C439" s="397"/>
      <c r="D439" s="397"/>
      <c r="E439" s="397"/>
      <c r="F439" s="397"/>
      <c r="G439" s="397"/>
      <c r="H439" s="397"/>
    </row>
    <row r="440" spans="2:8">
      <c r="B440" s="404"/>
      <c r="C440" s="397"/>
      <c r="D440" s="397"/>
      <c r="E440" s="397"/>
      <c r="F440" s="397"/>
      <c r="G440" s="397"/>
      <c r="H440" s="397"/>
    </row>
    <row r="441" spans="2:8">
      <c r="B441" s="404"/>
      <c r="C441" s="397"/>
      <c r="D441" s="397"/>
      <c r="E441" s="397"/>
      <c r="F441" s="397"/>
      <c r="G441" s="397"/>
      <c r="H441" s="397"/>
    </row>
    <row r="442" spans="2:8">
      <c r="B442" s="404"/>
      <c r="C442" s="397"/>
      <c r="D442" s="397"/>
      <c r="E442" s="397"/>
      <c r="F442" s="397"/>
      <c r="G442" s="397"/>
      <c r="H442" s="397"/>
    </row>
    <row r="443" spans="2:8">
      <c r="B443" s="404"/>
      <c r="C443" s="397"/>
      <c r="D443" s="397"/>
      <c r="E443" s="397"/>
      <c r="F443" s="397"/>
      <c r="G443" s="397"/>
      <c r="H443" s="397"/>
    </row>
    <row r="444" spans="2:8">
      <c r="B444" s="404"/>
      <c r="C444" s="397"/>
      <c r="D444" s="397"/>
      <c r="E444" s="397"/>
      <c r="F444" s="397"/>
      <c r="G444" s="397"/>
      <c r="H444" s="397"/>
    </row>
    <row r="445" spans="2:8">
      <c r="B445" s="404"/>
      <c r="C445" s="397"/>
      <c r="D445" s="397"/>
      <c r="E445" s="397"/>
      <c r="F445" s="397"/>
      <c r="G445" s="397"/>
      <c r="H445" s="397"/>
    </row>
    <row r="446" spans="2:8">
      <c r="B446" s="404"/>
      <c r="C446" s="397"/>
      <c r="D446" s="397"/>
      <c r="E446" s="397"/>
      <c r="F446" s="397"/>
      <c r="G446" s="397"/>
      <c r="H446" s="397"/>
    </row>
    <row r="447" spans="2:8">
      <c r="B447" s="404"/>
      <c r="C447" s="397"/>
      <c r="D447" s="397"/>
      <c r="E447" s="397"/>
      <c r="F447" s="397"/>
      <c r="G447" s="397"/>
      <c r="H447" s="397"/>
    </row>
    <row r="448" spans="2:8">
      <c r="B448" s="404"/>
      <c r="C448" s="397"/>
      <c r="D448" s="397"/>
      <c r="E448" s="397"/>
      <c r="F448" s="397"/>
      <c r="G448" s="397"/>
      <c r="H448" s="397"/>
    </row>
    <row r="449" spans="2:8">
      <c r="B449" s="404"/>
      <c r="C449" s="397"/>
      <c r="D449" s="397"/>
      <c r="E449" s="397"/>
      <c r="F449" s="397"/>
      <c r="G449" s="397"/>
      <c r="H449" s="397"/>
    </row>
    <row r="450" spans="2:8">
      <c r="B450" s="404"/>
      <c r="C450" s="397"/>
      <c r="D450" s="397"/>
      <c r="E450" s="397"/>
      <c r="F450" s="397"/>
      <c r="G450" s="397"/>
      <c r="H450" s="397"/>
    </row>
    <row r="451" spans="2:8">
      <c r="B451" s="404"/>
      <c r="C451" s="397"/>
      <c r="D451" s="397"/>
      <c r="E451" s="397"/>
      <c r="F451" s="397"/>
      <c r="G451" s="397"/>
      <c r="H451" s="397"/>
    </row>
    <row r="452" spans="2:8">
      <c r="B452" s="404"/>
      <c r="C452" s="397"/>
      <c r="D452" s="397"/>
      <c r="E452" s="397"/>
      <c r="F452" s="397"/>
      <c r="G452" s="397"/>
      <c r="H452" s="397"/>
    </row>
    <row r="453" spans="2:8">
      <c r="B453" s="404"/>
      <c r="C453" s="397"/>
      <c r="D453" s="397"/>
      <c r="E453" s="397"/>
      <c r="F453" s="397"/>
      <c r="G453" s="397"/>
      <c r="H453" s="397"/>
    </row>
    <row r="454" spans="2:8">
      <c r="B454" s="404"/>
      <c r="C454" s="397"/>
      <c r="D454" s="397"/>
      <c r="E454" s="397"/>
      <c r="F454" s="397"/>
      <c r="G454" s="397"/>
      <c r="H454" s="397"/>
    </row>
    <row r="455" spans="2:8">
      <c r="B455" s="404"/>
      <c r="C455" s="397"/>
      <c r="D455" s="397"/>
      <c r="E455" s="397"/>
      <c r="F455" s="397"/>
      <c r="G455" s="397"/>
      <c r="H455" s="397"/>
    </row>
    <row r="456" spans="2:8">
      <c r="B456" s="404"/>
      <c r="C456" s="397"/>
      <c r="D456" s="397"/>
      <c r="E456" s="397"/>
      <c r="F456" s="397"/>
      <c r="G456" s="397"/>
      <c r="H456" s="397"/>
    </row>
    <row r="457" spans="2:8">
      <c r="B457" s="404"/>
      <c r="C457" s="397"/>
      <c r="D457" s="397"/>
      <c r="E457" s="397"/>
      <c r="F457" s="397"/>
      <c r="G457" s="397"/>
      <c r="H457" s="397"/>
    </row>
    <row r="458" spans="2:8">
      <c r="B458" s="404"/>
      <c r="C458" s="397"/>
      <c r="D458" s="397"/>
      <c r="E458" s="397"/>
      <c r="F458" s="397"/>
      <c r="G458" s="397"/>
      <c r="H458" s="397"/>
    </row>
    <row r="459" spans="2:8">
      <c r="B459" s="404"/>
      <c r="C459" s="397"/>
      <c r="D459" s="397"/>
      <c r="E459" s="397"/>
      <c r="F459" s="397"/>
      <c r="G459" s="397"/>
      <c r="H459" s="397"/>
    </row>
    <row r="460" spans="2:8">
      <c r="B460" s="404"/>
      <c r="C460" s="397"/>
      <c r="D460" s="397"/>
      <c r="E460" s="397"/>
      <c r="F460" s="397"/>
      <c r="G460" s="397"/>
      <c r="H460" s="397"/>
    </row>
    <row r="461" spans="2:8">
      <c r="B461" s="404"/>
      <c r="C461" s="397"/>
      <c r="D461" s="397"/>
      <c r="E461" s="397"/>
      <c r="F461" s="397"/>
      <c r="G461" s="397"/>
      <c r="H461" s="397"/>
    </row>
    <row r="462" spans="2:8">
      <c r="B462" s="404"/>
      <c r="C462" s="397"/>
      <c r="D462" s="397"/>
      <c r="E462" s="397"/>
      <c r="F462" s="397"/>
      <c r="G462" s="397"/>
      <c r="H462" s="397"/>
    </row>
    <row r="463" spans="2:8">
      <c r="B463" s="404"/>
      <c r="C463" s="397"/>
      <c r="D463" s="397"/>
      <c r="E463" s="397"/>
      <c r="F463" s="397"/>
      <c r="G463" s="397"/>
      <c r="H463" s="397"/>
    </row>
    <row r="464" spans="2:8">
      <c r="B464" s="404"/>
      <c r="C464" s="397"/>
      <c r="D464" s="397"/>
      <c r="E464" s="397"/>
      <c r="F464" s="397"/>
      <c r="G464" s="397"/>
      <c r="H464" s="397"/>
    </row>
    <row r="465" spans="2:8">
      <c r="B465" s="404"/>
      <c r="C465" s="397"/>
      <c r="D465" s="397"/>
      <c r="E465" s="397"/>
      <c r="F465" s="397"/>
      <c r="G465" s="397"/>
      <c r="H465" s="397"/>
    </row>
    <row r="466" spans="2:8">
      <c r="B466" s="404"/>
      <c r="C466" s="397"/>
      <c r="D466" s="397"/>
      <c r="E466" s="397"/>
      <c r="F466" s="397"/>
      <c r="G466" s="397"/>
      <c r="H466" s="397"/>
    </row>
    <row r="467" spans="2:8">
      <c r="B467" s="404"/>
      <c r="C467" s="397"/>
      <c r="D467" s="397"/>
      <c r="E467" s="397"/>
      <c r="F467" s="397"/>
      <c r="G467" s="397"/>
      <c r="H467" s="397"/>
    </row>
    <row r="468" spans="2:8">
      <c r="B468" s="404"/>
      <c r="C468" s="397"/>
      <c r="D468" s="397"/>
      <c r="E468" s="397"/>
      <c r="F468" s="397"/>
      <c r="G468" s="397"/>
      <c r="H468" s="397"/>
    </row>
    <row r="469" spans="2:8">
      <c r="B469" s="404"/>
      <c r="C469" s="397"/>
      <c r="D469" s="397"/>
      <c r="E469" s="397"/>
      <c r="F469" s="397"/>
      <c r="G469" s="397"/>
      <c r="H469" s="397"/>
    </row>
    <row r="470" spans="2:8">
      <c r="B470" s="404"/>
      <c r="C470" s="397"/>
      <c r="D470" s="397"/>
      <c r="E470" s="397"/>
      <c r="F470" s="397"/>
      <c r="G470" s="397"/>
      <c r="H470" s="397"/>
    </row>
    <row r="471" spans="2:8">
      <c r="B471" s="404"/>
      <c r="C471" s="397"/>
      <c r="D471" s="397"/>
      <c r="E471" s="397"/>
      <c r="F471" s="397"/>
      <c r="G471" s="397"/>
      <c r="H471" s="397"/>
    </row>
    <row r="472" spans="2:8">
      <c r="B472" s="404"/>
      <c r="C472" s="397"/>
      <c r="D472" s="397"/>
      <c r="E472" s="397"/>
      <c r="F472" s="397"/>
      <c r="G472" s="397"/>
      <c r="H472" s="397"/>
    </row>
    <row r="473" spans="2:8">
      <c r="B473" s="404"/>
      <c r="C473" s="397"/>
      <c r="D473" s="397"/>
      <c r="E473" s="397"/>
      <c r="F473" s="397"/>
      <c r="G473" s="397"/>
      <c r="H473" s="397"/>
    </row>
    <row r="474" spans="2:8">
      <c r="B474" s="404"/>
      <c r="C474" s="397"/>
      <c r="D474" s="397"/>
      <c r="E474" s="397"/>
      <c r="F474" s="397"/>
      <c r="G474" s="397"/>
      <c r="H474" s="397"/>
    </row>
    <row r="475" spans="2:8">
      <c r="B475" s="404"/>
      <c r="C475" s="397"/>
      <c r="D475" s="397"/>
      <c r="E475" s="397"/>
      <c r="F475" s="397"/>
      <c r="G475" s="397"/>
      <c r="H475" s="397"/>
    </row>
    <row r="476" spans="2:8">
      <c r="B476" s="404"/>
      <c r="C476" s="397"/>
      <c r="D476" s="397"/>
      <c r="E476" s="397"/>
      <c r="F476" s="397"/>
      <c r="G476" s="397"/>
      <c r="H476" s="397"/>
    </row>
    <row r="477" spans="2:8">
      <c r="B477" s="404"/>
      <c r="C477" s="397"/>
      <c r="D477" s="397"/>
      <c r="E477" s="397"/>
      <c r="F477" s="397"/>
      <c r="G477" s="397"/>
      <c r="H477" s="397"/>
    </row>
    <row r="478" spans="2:8">
      <c r="B478" s="404"/>
      <c r="C478" s="397"/>
      <c r="D478" s="397"/>
      <c r="E478" s="397"/>
      <c r="F478" s="397"/>
      <c r="G478" s="397"/>
      <c r="H478" s="397"/>
    </row>
    <row r="479" spans="2:8">
      <c r="B479" s="404"/>
      <c r="C479" s="397"/>
      <c r="D479" s="397"/>
      <c r="E479" s="397"/>
      <c r="F479" s="397"/>
      <c r="G479" s="397"/>
      <c r="H479" s="397"/>
    </row>
    <row r="480" spans="2:8">
      <c r="B480" s="404"/>
      <c r="C480" s="397"/>
      <c r="D480" s="397"/>
      <c r="E480" s="397"/>
      <c r="F480" s="397"/>
      <c r="G480" s="397"/>
      <c r="H480" s="397"/>
    </row>
    <row r="481" spans="2:8">
      <c r="B481" s="404"/>
      <c r="C481" s="397"/>
      <c r="D481" s="397"/>
      <c r="E481" s="397"/>
      <c r="F481" s="397"/>
      <c r="G481" s="397"/>
      <c r="H481" s="397"/>
    </row>
    <row r="482" spans="2:8">
      <c r="B482" s="404"/>
      <c r="C482" s="397"/>
      <c r="D482" s="397"/>
      <c r="E482" s="397"/>
      <c r="F482" s="397"/>
      <c r="G482" s="397"/>
      <c r="H482" s="397"/>
    </row>
    <row r="483" spans="2:8">
      <c r="B483" s="404"/>
      <c r="C483" s="397"/>
      <c r="D483" s="397"/>
      <c r="E483" s="397"/>
      <c r="F483" s="397"/>
      <c r="G483" s="397"/>
      <c r="H483" s="397"/>
    </row>
    <row r="484" spans="2:8">
      <c r="B484" s="404"/>
      <c r="C484" s="397"/>
      <c r="D484" s="397"/>
      <c r="E484" s="397"/>
      <c r="F484" s="397"/>
      <c r="G484" s="397"/>
      <c r="H484" s="397"/>
    </row>
    <row r="485" spans="2:8">
      <c r="B485" s="404"/>
      <c r="C485" s="397"/>
      <c r="D485" s="397"/>
      <c r="E485" s="397"/>
      <c r="F485" s="397"/>
      <c r="G485" s="397"/>
      <c r="H485" s="397"/>
    </row>
    <row r="486" spans="2:8">
      <c r="B486" s="404"/>
      <c r="C486" s="397"/>
      <c r="D486" s="397"/>
      <c r="E486" s="397"/>
      <c r="F486" s="397"/>
      <c r="G486" s="397"/>
      <c r="H486" s="397"/>
    </row>
    <row r="487" spans="2:8">
      <c r="B487" s="404"/>
      <c r="C487" s="397"/>
      <c r="D487" s="397"/>
      <c r="E487" s="397"/>
      <c r="F487" s="397"/>
      <c r="G487" s="397"/>
      <c r="H487" s="397"/>
    </row>
    <row r="488" spans="2:8">
      <c r="B488" s="404"/>
      <c r="C488" s="397"/>
      <c r="D488" s="397"/>
      <c r="E488" s="397"/>
      <c r="F488" s="397"/>
      <c r="G488" s="397"/>
      <c r="H488" s="397"/>
    </row>
    <row r="489" spans="2:8">
      <c r="B489" s="404"/>
      <c r="C489" s="397"/>
      <c r="D489" s="397"/>
      <c r="E489" s="397"/>
      <c r="F489" s="397"/>
      <c r="G489" s="397"/>
      <c r="H489" s="397"/>
    </row>
    <row r="490" spans="2:8">
      <c r="B490" s="404"/>
      <c r="C490" s="397"/>
      <c r="D490" s="397"/>
      <c r="E490" s="397"/>
      <c r="F490" s="397"/>
      <c r="G490" s="397"/>
      <c r="H490" s="397"/>
    </row>
    <row r="491" spans="2:8">
      <c r="B491" s="404"/>
      <c r="C491" s="397"/>
      <c r="D491" s="397"/>
      <c r="E491" s="397"/>
      <c r="F491" s="397"/>
      <c r="G491" s="397"/>
      <c r="H491" s="397"/>
    </row>
    <row r="492" spans="2:8">
      <c r="B492" s="404"/>
      <c r="C492" s="397"/>
      <c r="D492" s="397"/>
      <c r="E492" s="397"/>
      <c r="F492" s="397"/>
      <c r="G492" s="397"/>
      <c r="H492" s="397"/>
    </row>
    <row r="493" spans="2:8">
      <c r="B493" s="404"/>
      <c r="C493" s="397"/>
      <c r="D493" s="397"/>
      <c r="E493" s="397"/>
      <c r="F493" s="397"/>
      <c r="G493" s="397"/>
      <c r="H493" s="397"/>
    </row>
    <row r="494" spans="2:8">
      <c r="B494" s="404"/>
      <c r="C494" s="397"/>
      <c r="D494" s="397"/>
      <c r="E494" s="397"/>
      <c r="F494" s="397"/>
      <c r="G494" s="397"/>
      <c r="H494" s="397"/>
    </row>
    <row r="495" spans="2:8">
      <c r="B495" s="404"/>
      <c r="C495" s="397"/>
      <c r="D495" s="397"/>
      <c r="E495" s="397"/>
      <c r="F495" s="397"/>
      <c r="G495" s="397"/>
      <c r="H495" s="397"/>
    </row>
    <row r="496" spans="2:8">
      <c r="B496" s="404"/>
      <c r="C496" s="397"/>
      <c r="D496" s="397"/>
      <c r="E496" s="397"/>
      <c r="F496" s="397"/>
      <c r="G496" s="397"/>
      <c r="H496" s="397"/>
    </row>
    <row r="497" spans="2:8">
      <c r="B497" s="404"/>
      <c r="C497" s="397"/>
      <c r="D497" s="397"/>
      <c r="E497" s="397"/>
      <c r="F497" s="397"/>
      <c r="G497" s="397"/>
      <c r="H497" s="397"/>
    </row>
    <row r="498" spans="2:8">
      <c r="B498" s="404"/>
      <c r="C498" s="397"/>
      <c r="D498" s="397"/>
      <c r="E498" s="397"/>
      <c r="F498" s="397"/>
      <c r="G498" s="397"/>
      <c r="H498" s="397"/>
    </row>
    <row r="499" spans="2:8">
      <c r="B499" s="404"/>
      <c r="C499" s="397"/>
      <c r="D499" s="397"/>
      <c r="E499" s="397"/>
      <c r="F499" s="397"/>
      <c r="G499" s="397"/>
      <c r="H499" s="397"/>
    </row>
    <row r="500" spans="2:8">
      <c r="B500" s="404"/>
      <c r="C500" s="397"/>
      <c r="D500" s="397"/>
      <c r="E500" s="397"/>
      <c r="F500" s="397"/>
      <c r="G500" s="397"/>
      <c r="H500" s="397"/>
    </row>
    <row r="501" spans="2:8">
      <c r="B501" s="404"/>
      <c r="C501" s="397"/>
      <c r="D501" s="397"/>
      <c r="E501" s="397"/>
      <c r="F501" s="397"/>
      <c r="G501" s="397"/>
      <c r="H501" s="397"/>
    </row>
    <row r="502" spans="2:8">
      <c r="B502" s="404"/>
      <c r="C502" s="397"/>
      <c r="D502" s="397"/>
      <c r="E502" s="397"/>
      <c r="F502" s="397"/>
      <c r="G502" s="397"/>
      <c r="H502" s="397"/>
    </row>
    <row r="503" spans="2:8">
      <c r="B503" s="404"/>
      <c r="C503" s="397"/>
      <c r="D503" s="397"/>
      <c r="E503" s="397"/>
      <c r="F503" s="397"/>
      <c r="G503" s="397"/>
      <c r="H503" s="397"/>
    </row>
  </sheetData>
  <mergeCells count="11">
    <mergeCell ref="B56:G56"/>
    <mergeCell ref="B60:G60"/>
    <mergeCell ref="B80:G80"/>
    <mergeCell ref="B84:G84"/>
    <mergeCell ref="B87:H87"/>
    <mergeCell ref="B38:G38"/>
    <mergeCell ref="B1:H1"/>
    <mergeCell ref="B2:H2"/>
    <mergeCell ref="B3:H3"/>
    <mergeCell ref="B15:H15"/>
    <mergeCell ref="B34:G34"/>
  </mergeCells>
  <printOptions horizontalCentered="1"/>
  <pageMargins left="0.5" right="0.5" top="0.5" bottom="0.5" header="0.33" footer="0.5"/>
  <pageSetup scale="49" fitToHeight="2" orientation="landscape" r:id="rId1"/>
  <headerFooter alignWithMargins="0"/>
  <rowBreaks count="1" manualBreakCount="1">
    <brk id="40" max="7" man="1"/>
  </rowBreaks>
  <customProperties>
    <customPr name="_pios_id" r:id="rId2"/>
    <customPr name="EpmWorksheetKeyString_GUID" r:id="rId3"/>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T460"/>
  <sheetViews>
    <sheetView topLeftCell="A10" zoomScale="90" zoomScaleNormal="90" zoomScaleSheetLayoutView="70" workbookViewId="0">
      <selection activeCell="B24" sqref="B24"/>
    </sheetView>
  </sheetViews>
  <sheetFormatPr defaultColWidth="8.7265625" defaultRowHeight="15.6"/>
  <cols>
    <col min="1" max="1" width="5.7265625" style="1027" customWidth="1"/>
    <col min="2" max="2" width="54.26953125" style="1028" bestFit="1" customWidth="1"/>
    <col min="3" max="3" width="10.7265625" style="1027" bestFit="1" customWidth="1"/>
    <col min="4" max="4" width="9.7265625" style="1027" bestFit="1" customWidth="1"/>
    <col min="5" max="5" width="16.26953125" style="1027" customWidth="1"/>
    <col min="6" max="6" width="12.08984375" style="1027" customWidth="1"/>
    <col min="7" max="7" width="11.7265625" style="1027" customWidth="1"/>
    <col min="8" max="8" width="14.08984375" style="365" customWidth="1"/>
    <col min="9" max="9" width="33.7265625" style="365" customWidth="1"/>
    <col min="10" max="10" width="8.7265625" style="365"/>
    <col min="11" max="11" width="12.26953125" style="365" customWidth="1"/>
    <col min="12" max="12" width="12.7265625" style="365" customWidth="1"/>
    <col min="13" max="16384" width="8.7265625" style="365"/>
  </cols>
  <sheetData>
    <row r="1" spans="1:20" ht="18" customHeight="1">
      <c r="A1" s="1328" t="s">
        <v>704</v>
      </c>
      <c r="B1" s="1328"/>
      <c r="C1" s="1328"/>
      <c r="D1" s="1328"/>
      <c r="E1" s="1328"/>
      <c r="F1" s="1328"/>
      <c r="G1" s="1328"/>
      <c r="H1" s="1328"/>
      <c r="I1" s="1328"/>
      <c r="J1" s="1041"/>
      <c r="K1" s="1041"/>
      <c r="L1" s="1041"/>
    </row>
    <row r="2" spans="1:20" ht="18" customHeight="1">
      <c r="A2" s="1453" t="str">
        <f>+'5 - True-Up'!A3:J3</f>
        <v>NextEra Energy Transmission New York, Inc.</v>
      </c>
      <c r="B2" s="1453"/>
      <c r="C2" s="1453"/>
      <c r="D2" s="1453"/>
      <c r="E2" s="1453"/>
      <c r="F2" s="1453"/>
      <c r="G2" s="1453"/>
      <c r="H2" s="1453"/>
      <c r="I2" s="1453"/>
      <c r="J2" s="1042"/>
      <c r="K2" s="1042"/>
      <c r="L2" s="1042"/>
    </row>
    <row r="3" spans="1:20" ht="18" customHeight="1">
      <c r="A3" s="1454" t="s">
        <v>698</v>
      </c>
      <c r="B3" s="1454"/>
      <c r="C3" s="1454"/>
      <c r="D3" s="1454"/>
      <c r="E3" s="1454"/>
      <c r="F3" s="1454"/>
      <c r="G3" s="1454"/>
      <c r="H3" s="1454"/>
      <c r="I3" s="1454"/>
      <c r="J3" s="1041"/>
      <c r="K3" s="1041"/>
      <c r="L3" s="1041"/>
    </row>
    <row r="4" spans="1:20" ht="18" customHeight="1">
      <c r="A4" s="1152"/>
      <c r="B4" s="1152"/>
      <c r="C4" s="1152"/>
      <c r="D4" s="1152"/>
      <c r="E4" s="1152"/>
      <c r="F4" s="1152"/>
      <c r="G4" s="1152"/>
      <c r="H4" s="1152"/>
      <c r="I4" s="1152"/>
      <c r="J4" s="1153"/>
      <c r="K4" s="1153"/>
      <c r="L4" s="1153"/>
    </row>
    <row r="5" spans="1:20" ht="17.399999999999999">
      <c r="B5" s="1152" t="s">
        <v>75</v>
      </c>
      <c r="C5" s="1152"/>
      <c r="D5" s="368"/>
      <c r="E5" s="368" t="s">
        <v>76</v>
      </c>
      <c r="F5" s="368" t="s">
        <v>77</v>
      </c>
      <c r="G5" s="368" t="s">
        <v>78</v>
      </c>
      <c r="H5" s="368" t="s">
        <v>79</v>
      </c>
      <c r="I5" s="364"/>
    </row>
    <row r="6" spans="1:20" s="366" customFormat="1">
      <c r="A6" s="374"/>
      <c r="H6" s="368" t="s">
        <v>801</v>
      </c>
      <c r="I6" s="374"/>
      <c r="J6" s="367"/>
      <c r="K6" s="367"/>
      <c r="L6" s="367"/>
      <c r="M6" s="367"/>
      <c r="N6" s="367"/>
      <c r="O6" s="367"/>
      <c r="P6" s="367"/>
      <c r="Q6" s="367"/>
      <c r="R6" s="367"/>
      <c r="S6" s="367"/>
      <c r="T6" s="368"/>
    </row>
    <row r="7" spans="1:20" s="366" customFormat="1" ht="31.2">
      <c r="A7" s="1040" t="s">
        <v>670</v>
      </c>
      <c r="B7" s="1040" t="s">
        <v>199</v>
      </c>
      <c r="C7" s="1037"/>
      <c r="D7" s="1039"/>
      <c r="E7" s="1038" t="s">
        <v>109</v>
      </c>
      <c r="F7" s="1038" t="s">
        <v>662</v>
      </c>
      <c r="G7" s="1038" t="s">
        <v>661</v>
      </c>
      <c r="H7" s="1038" t="s">
        <v>703</v>
      </c>
      <c r="I7" s="1037"/>
      <c r="J7" s="1036"/>
      <c r="K7" s="1036"/>
      <c r="L7" s="1036"/>
      <c r="M7" s="367"/>
      <c r="N7" s="367"/>
      <c r="O7" s="367"/>
      <c r="P7" s="367"/>
      <c r="Q7" s="367"/>
      <c r="R7" s="367"/>
      <c r="S7" s="367"/>
      <c r="T7" s="368"/>
    </row>
    <row r="8" spans="1:20" s="366" customFormat="1">
      <c r="A8" s="374"/>
      <c r="B8" s="375"/>
      <c r="C8" s="374"/>
      <c r="E8" s="374"/>
      <c r="F8" s="374"/>
      <c r="G8" s="374"/>
      <c r="H8" s="374"/>
      <c r="I8" s="374"/>
    </row>
    <row r="9" spans="1:20" s="366" customFormat="1" ht="20.100000000000001" customHeight="1">
      <c r="A9" s="374">
        <v>1</v>
      </c>
      <c r="B9" s="374" t="s">
        <v>616</v>
      </c>
      <c r="C9" s="374"/>
      <c r="E9" s="358">
        <f>F29</f>
        <v>0</v>
      </c>
      <c r="F9" s="358">
        <f>G29</f>
        <v>0</v>
      </c>
      <c r="G9" s="358">
        <f>H29</f>
        <v>0</v>
      </c>
      <c r="H9" s="358"/>
      <c r="I9" s="374" t="s">
        <v>967</v>
      </c>
    </row>
    <row r="10" spans="1:20" s="366" customFormat="1" ht="20.100000000000001" customHeight="1">
      <c r="A10" s="374">
        <f t="shared" ref="A10:A16" si="0">+A9+1</f>
        <v>2</v>
      </c>
      <c r="B10" s="374" t="s">
        <v>251</v>
      </c>
      <c r="C10" s="374"/>
      <c r="E10" s="358">
        <f>F39</f>
        <v>0</v>
      </c>
      <c r="F10" s="358">
        <f>G39</f>
        <v>0</v>
      </c>
      <c r="G10" s="358">
        <f>H39</f>
        <v>0</v>
      </c>
      <c r="H10" s="358"/>
      <c r="I10" s="374" t="s">
        <v>968</v>
      </c>
    </row>
    <row r="11" spans="1:20" s="366" customFormat="1" ht="20.100000000000001" customHeight="1">
      <c r="A11" s="374">
        <f t="shared" si="0"/>
        <v>3</v>
      </c>
      <c r="B11" s="374" t="s">
        <v>252</v>
      </c>
      <c r="C11" s="374"/>
      <c r="E11" s="358">
        <f>F49</f>
        <v>0</v>
      </c>
      <c r="F11" s="358">
        <f>G49</f>
        <v>0</v>
      </c>
      <c r="G11" s="358">
        <f>H49</f>
        <v>0</v>
      </c>
      <c r="H11" s="358"/>
      <c r="I11" s="374" t="s">
        <v>969</v>
      </c>
    </row>
    <row r="12" spans="1:20" s="366" customFormat="1" ht="20.100000000000001" customHeight="1">
      <c r="A12" s="374">
        <f t="shared" si="0"/>
        <v>4</v>
      </c>
      <c r="B12" s="374" t="s">
        <v>253</v>
      </c>
      <c r="C12" s="374"/>
      <c r="E12" s="358">
        <f>SUM(E9:E11)</f>
        <v>0</v>
      </c>
      <c r="F12" s="358">
        <f>SUM(F9:F11)</f>
        <v>0</v>
      </c>
      <c r="G12" s="358">
        <f>SUM(G9:G11)</f>
        <v>0</v>
      </c>
      <c r="H12" s="358"/>
      <c r="I12" s="376" t="s">
        <v>669</v>
      </c>
    </row>
    <row r="13" spans="1:20" s="366" customFormat="1" ht="20.100000000000001" customHeight="1">
      <c r="A13" s="374">
        <f t="shared" si="0"/>
        <v>5</v>
      </c>
      <c r="B13" s="374" t="s">
        <v>254</v>
      </c>
      <c r="C13" s="374"/>
      <c r="E13" s="374"/>
      <c r="F13" s="374"/>
      <c r="G13" s="1336">
        <f>+'Appendix A'!J224</f>
        <v>0</v>
      </c>
      <c r="H13" s="374"/>
      <c r="I13" s="374" t="s">
        <v>960</v>
      </c>
    </row>
    <row r="14" spans="1:20" s="366" customFormat="1" ht="20.100000000000001" customHeight="1">
      <c r="A14" s="374">
        <f t="shared" si="0"/>
        <v>6</v>
      </c>
      <c r="B14" s="374" t="s">
        <v>668</v>
      </c>
      <c r="C14" s="374"/>
      <c r="E14" s="374"/>
      <c r="F14" s="378">
        <f>+'Appendix A'!H97</f>
        <v>0</v>
      </c>
      <c r="G14" s="374"/>
      <c r="H14" s="374"/>
      <c r="I14" s="374" t="s">
        <v>809</v>
      </c>
    </row>
    <row r="15" spans="1:20" s="366" customFormat="1" ht="20.100000000000001" customHeight="1">
      <c r="A15" s="374">
        <f t="shared" si="0"/>
        <v>7</v>
      </c>
      <c r="B15" s="374" t="s">
        <v>667</v>
      </c>
      <c r="C15" s="374"/>
      <c r="E15" s="378">
        <v>1</v>
      </c>
      <c r="F15" s="378"/>
      <c r="G15" s="374"/>
      <c r="H15" s="374"/>
      <c r="I15" s="1154">
        <v>1</v>
      </c>
    </row>
    <row r="16" spans="1:20" s="366" customFormat="1" ht="20.100000000000001" customHeight="1">
      <c r="A16" s="374">
        <f t="shared" si="0"/>
        <v>8</v>
      </c>
      <c r="B16" s="374" t="s">
        <v>702</v>
      </c>
      <c r="C16" s="374"/>
      <c r="E16" s="358">
        <f>+E12*E15</f>
        <v>0</v>
      </c>
      <c r="F16" s="358">
        <f>+F14*F12</f>
        <v>0</v>
      </c>
      <c r="G16" s="358">
        <f>+G13*G12</f>
        <v>0</v>
      </c>
      <c r="H16" s="358">
        <f>+E16+F16+G16</f>
        <v>0</v>
      </c>
      <c r="I16" s="377" t="s">
        <v>800</v>
      </c>
    </row>
    <row r="17" spans="1:17" s="366" customFormat="1">
      <c r="A17" s="374"/>
      <c r="B17" s="374"/>
      <c r="C17" s="374"/>
      <c r="E17" s="358"/>
      <c r="F17" s="358"/>
      <c r="G17" s="358"/>
      <c r="H17" s="358"/>
      <c r="I17" s="377"/>
    </row>
    <row r="18" spans="1:17" s="366" customFormat="1">
      <c r="A18" s="374"/>
      <c r="B18" s="374"/>
      <c r="C18" s="374"/>
      <c r="D18" s="376"/>
      <c r="E18" s="374"/>
      <c r="F18" s="374"/>
      <c r="G18" s="358"/>
      <c r="I18" s="368"/>
    </row>
    <row r="19" spans="1:17">
      <c r="B19" s="405" t="s">
        <v>299</v>
      </c>
      <c r="C19" s="405" t="s">
        <v>300</v>
      </c>
      <c r="D19" s="405" t="s">
        <v>310</v>
      </c>
      <c r="E19" s="405" t="s">
        <v>316</v>
      </c>
      <c r="F19" s="405" t="s">
        <v>317</v>
      </c>
      <c r="G19" s="1035" t="s">
        <v>318</v>
      </c>
      <c r="H19" s="1035" t="s">
        <v>319</v>
      </c>
      <c r="I19" s="368"/>
    </row>
    <row r="20" spans="1:17" ht="31.2">
      <c r="A20" s="1034"/>
      <c r="B20" s="1033" t="s">
        <v>665</v>
      </c>
      <c r="C20" s="1033" t="s">
        <v>664</v>
      </c>
      <c r="D20" s="1033" t="s">
        <v>129</v>
      </c>
      <c r="E20" s="1033" t="s">
        <v>663</v>
      </c>
      <c r="F20" s="1033" t="s">
        <v>109</v>
      </c>
      <c r="G20" s="1033" t="s">
        <v>662</v>
      </c>
      <c r="H20" s="1033" t="s">
        <v>661</v>
      </c>
      <c r="I20" s="1033"/>
      <c r="J20" s="367"/>
      <c r="K20" s="367"/>
      <c r="L20" s="367"/>
      <c r="M20" s="367"/>
      <c r="N20" s="367"/>
      <c r="O20" s="367"/>
      <c r="P20" s="367"/>
      <c r="Q20" s="368"/>
    </row>
    <row r="21" spans="1:17">
      <c r="A21" s="1027" t="s">
        <v>616</v>
      </c>
      <c r="C21" s="374"/>
      <c r="D21" s="405"/>
      <c r="E21" s="405"/>
      <c r="F21" s="405"/>
      <c r="G21" s="365"/>
      <c r="H21" s="367"/>
      <c r="I21" s="367"/>
      <c r="J21" s="367"/>
      <c r="K21" s="367"/>
      <c r="L21" s="367"/>
      <c r="M21" s="367"/>
      <c r="N21" s="367"/>
      <c r="O21" s="367"/>
      <c r="P21" s="367"/>
      <c r="Q21" s="368"/>
    </row>
    <row r="22" spans="1:17" ht="20.100000000000001" customHeight="1">
      <c r="A22" s="1331">
        <f>A16+1</f>
        <v>9</v>
      </c>
      <c r="B22" s="1330" t="s">
        <v>945</v>
      </c>
      <c r="C22" s="365" t="s">
        <v>137</v>
      </c>
      <c r="D22" s="1332" t="s">
        <v>660</v>
      </c>
      <c r="E22" s="353">
        <f t="shared" ref="E22:E29" si="1">SUM(F22:H22)</f>
        <v>0</v>
      </c>
      <c r="F22" s="353">
        <f>'6c- ADIT BOY'!E54</f>
        <v>0</v>
      </c>
      <c r="G22" s="353">
        <f>'6c- ADIT BOY'!F54</f>
        <v>0</v>
      </c>
      <c r="H22" s="353">
        <f>'6c- ADIT BOY'!G54</f>
        <v>0</v>
      </c>
      <c r="I22" s="1032"/>
    </row>
    <row r="23" spans="1:17" ht="20.100000000000001" customHeight="1">
      <c r="A23" s="1331">
        <f>A22+1</f>
        <v>10</v>
      </c>
      <c r="B23" s="1330" t="str">
        <f>"Actual Balance, BOY, Non Prorated items (Line "&amp;A22&amp;" less Line "&amp;A24&amp;")"</f>
        <v>Actual Balance, BOY, Non Prorated items (Line 9 less Line 11)</v>
      </c>
      <c r="C23" s="365" t="s">
        <v>137</v>
      </c>
      <c r="D23" s="1332" t="s">
        <v>660</v>
      </c>
      <c r="E23" s="353">
        <f t="shared" si="1"/>
        <v>0</v>
      </c>
      <c r="F23" s="353">
        <f>F22-F24</f>
        <v>0</v>
      </c>
      <c r="G23" s="353">
        <f>G22-G24</f>
        <v>0</v>
      </c>
      <c r="H23" s="353">
        <f>H22-H24</f>
        <v>0</v>
      </c>
      <c r="I23" s="1032"/>
    </row>
    <row r="24" spans="1:17" ht="20.100000000000001" customHeight="1">
      <c r="A24" s="1331">
        <f t="shared" ref="A24:A29" si="2">A23+1</f>
        <v>11</v>
      </c>
      <c r="B24" s="1330" t="s">
        <v>946</v>
      </c>
      <c r="C24" s="365" t="s">
        <v>137</v>
      </c>
      <c r="D24" s="1332" t="s">
        <v>660</v>
      </c>
      <c r="E24" s="353">
        <f t="shared" si="1"/>
        <v>0</v>
      </c>
      <c r="F24" s="353">
        <f>'6c- ADIT BOY'!E50</f>
        <v>0</v>
      </c>
      <c r="G24" s="353">
        <f>'6c- ADIT BOY'!F50</f>
        <v>0</v>
      </c>
      <c r="H24" s="353">
        <f>'6c- ADIT BOY'!G50</f>
        <v>0</v>
      </c>
      <c r="I24" s="1032"/>
    </row>
    <row r="25" spans="1:17" ht="20.100000000000001" customHeight="1">
      <c r="A25" s="1331">
        <f t="shared" si="2"/>
        <v>12</v>
      </c>
      <c r="B25" s="1330" t="s">
        <v>947</v>
      </c>
      <c r="C25" s="365" t="s">
        <v>137</v>
      </c>
      <c r="D25" s="1332" t="s">
        <v>660</v>
      </c>
      <c r="E25" s="353">
        <f t="shared" si="1"/>
        <v>0</v>
      </c>
      <c r="F25" s="353">
        <f>'6d- ADIT EOY'!E54</f>
        <v>0</v>
      </c>
      <c r="G25" s="353">
        <f>'6d- ADIT EOY'!F54</f>
        <v>0</v>
      </c>
      <c r="H25" s="353">
        <f>'6d- ADIT EOY'!G54</f>
        <v>0</v>
      </c>
      <c r="I25" s="1032"/>
    </row>
    <row r="26" spans="1:17" ht="20.100000000000001" customHeight="1">
      <c r="A26" s="1331">
        <f t="shared" si="2"/>
        <v>13</v>
      </c>
      <c r="B26" s="1330" t="str">
        <f>"Actual Balance, EOY, Non Prorated items (Line "&amp;A25&amp;" less Line "&amp;A27&amp;")"</f>
        <v>Actual Balance, EOY, Non Prorated items (Line 12 less Line 14)</v>
      </c>
      <c r="C26" s="365" t="s">
        <v>137</v>
      </c>
      <c r="D26" s="1332" t="s">
        <v>660</v>
      </c>
      <c r="E26" s="353">
        <f t="shared" si="1"/>
        <v>0</v>
      </c>
      <c r="F26" s="353">
        <f>F25-F27</f>
        <v>0</v>
      </c>
      <c r="G26" s="353">
        <f t="shared" ref="G26:H26" si="3">G25-G27</f>
        <v>0</v>
      </c>
      <c r="H26" s="353">
        <f t="shared" si="3"/>
        <v>0</v>
      </c>
      <c r="I26" s="1032"/>
    </row>
    <row r="27" spans="1:17" ht="20.100000000000001" customHeight="1">
      <c r="A27" s="1331">
        <f t="shared" si="2"/>
        <v>14</v>
      </c>
      <c r="B27" s="1330" t="s">
        <v>948</v>
      </c>
      <c r="C27" s="365" t="s">
        <v>137</v>
      </c>
      <c r="D27" s="1332" t="s">
        <v>660</v>
      </c>
      <c r="E27" s="353">
        <f t="shared" si="1"/>
        <v>0</v>
      </c>
      <c r="F27" s="353">
        <f>'6d- ADIT EOY'!E50</f>
        <v>0</v>
      </c>
      <c r="G27" s="353">
        <f>'6d- ADIT EOY'!F50</f>
        <v>0</v>
      </c>
      <c r="H27" s="353">
        <f>'6d- ADIT EOY'!G50</f>
        <v>0</v>
      </c>
      <c r="I27" s="1032"/>
    </row>
    <row r="28" spans="1:17" ht="20.100000000000001" customHeight="1">
      <c r="A28" s="1331">
        <f t="shared" si="2"/>
        <v>15</v>
      </c>
      <c r="B28" s="1330" t="s">
        <v>907</v>
      </c>
      <c r="C28" s="365" t="s">
        <v>137</v>
      </c>
      <c r="D28" s="1332" t="s">
        <v>660</v>
      </c>
      <c r="E28" s="353">
        <f t="shared" si="1"/>
        <v>0</v>
      </c>
      <c r="F28" s="353">
        <f>'6f-ADIT True-up Proration'!N22</f>
        <v>0</v>
      </c>
      <c r="G28" s="353">
        <f>'6f-ADIT True-up Proration'!W22</f>
        <v>0</v>
      </c>
      <c r="H28" s="353">
        <f>'6f-ADIT True-up Proration'!AF22</f>
        <v>0</v>
      </c>
      <c r="I28" s="1032"/>
    </row>
    <row r="29" spans="1:17" ht="20.100000000000001" customHeight="1">
      <c r="A29" s="1331">
        <f t="shared" si="2"/>
        <v>16</v>
      </c>
      <c r="B29" s="1330" t="str">
        <f>"ADIT 282 ((Line "&amp;A23&amp;" plus Line "&amp;A26&amp;") / 2) plus Line "&amp;A28&amp;""</f>
        <v>ADIT 282 ((Line 10 plus Line 13) / 2) plus Line 15</v>
      </c>
      <c r="C29" s="365" t="s">
        <v>137</v>
      </c>
      <c r="D29" s="1332" t="s">
        <v>660</v>
      </c>
      <c r="E29" s="353">
        <f t="shared" si="1"/>
        <v>0</v>
      </c>
      <c r="F29" s="353">
        <f>((F23+F26)/2+F28)</f>
        <v>0</v>
      </c>
      <c r="G29" s="353">
        <f>((G23+G26)/2+G28)</f>
        <v>0</v>
      </c>
      <c r="H29" s="353">
        <f t="shared" ref="H29" si="4">((H23+H26)/2+H28)</f>
        <v>0</v>
      </c>
      <c r="I29" s="1030"/>
    </row>
    <row r="30" spans="1:17" ht="15">
      <c r="A30" s="1331"/>
      <c r="B30" s="1330"/>
      <c r="C30" s="365"/>
      <c r="D30" s="365"/>
      <c r="E30" s="353"/>
      <c r="F30" s="353"/>
      <c r="G30" s="353"/>
      <c r="H30" s="353"/>
    </row>
    <row r="31" spans="1:17" ht="15">
      <c r="A31" s="365" t="s">
        <v>251</v>
      </c>
      <c r="B31" s="1330"/>
      <c r="C31" s="365"/>
      <c r="D31" s="365"/>
      <c r="E31" s="353"/>
      <c r="F31" s="353"/>
      <c r="G31" s="353"/>
      <c r="H31" s="353"/>
    </row>
    <row r="32" spans="1:17" ht="20.100000000000001" customHeight="1">
      <c r="A32" s="1331">
        <f>A29+1</f>
        <v>17</v>
      </c>
      <c r="B32" s="1330" t="s">
        <v>949</v>
      </c>
      <c r="C32" s="365" t="s">
        <v>137</v>
      </c>
      <c r="D32" s="1332" t="s">
        <v>660</v>
      </c>
      <c r="E32" s="353">
        <f t="shared" ref="E32:E39" si="5">SUM(F32:H32)</f>
        <v>0</v>
      </c>
      <c r="F32" s="353">
        <f>'6c- ADIT BOY'!E78</f>
        <v>0</v>
      </c>
      <c r="G32" s="353">
        <f>'6c- ADIT BOY'!F78</f>
        <v>0</v>
      </c>
      <c r="H32" s="353">
        <f>'6c- ADIT BOY'!G78</f>
        <v>0</v>
      </c>
      <c r="I32" s="1032"/>
    </row>
    <row r="33" spans="1:9" ht="20.100000000000001" customHeight="1">
      <c r="A33" s="1331">
        <f>A32+1</f>
        <v>18</v>
      </c>
      <c r="B33" s="1330" t="str">
        <f>"Actual Balance, BOY, Non Prorated items (Line "&amp;A32&amp;" less Line "&amp;A34&amp;")"</f>
        <v>Actual Balance, BOY, Non Prorated items (Line 17 less Line 19)</v>
      </c>
      <c r="C33" s="365" t="s">
        <v>137</v>
      </c>
      <c r="D33" s="1332" t="s">
        <v>660</v>
      </c>
      <c r="E33" s="353">
        <f t="shared" si="5"/>
        <v>0</v>
      </c>
      <c r="F33" s="353">
        <f>F32-F34</f>
        <v>0</v>
      </c>
      <c r="G33" s="353">
        <f t="shared" ref="G33:H33" si="6">G32-G34</f>
        <v>0</v>
      </c>
      <c r="H33" s="353">
        <f t="shared" si="6"/>
        <v>0</v>
      </c>
      <c r="I33" s="1032"/>
    </row>
    <row r="34" spans="1:9" ht="20.100000000000001" customHeight="1">
      <c r="A34" s="1331">
        <f t="shared" ref="A34:A39" si="7">A33+1</f>
        <v>19</v>
      </c>
      <c r="B34" s="1330" t="s">
        <v>950</v>
      </c>
      <c r="C34" s="365" t="s">
        <v>137</v>
      </c>
      <c r="D34" s="1332" t="s">
        <v>660</v>
      </c>
      <c r="E34" s="353">
        <f t="shared" si="5"/>
        <v>0</v>
      </c>
      <c r="F34" s="353">
        <f>'6c- ADIT BOY'!E74</f>
        <v>0</v>
      </c>
      <c r="G34" s="353">
        <f>'6c- ADIT BOY'!F74</f>
        <v>0</v>
      </c>
      <c r="H34" s="353">
        <f>'6c- ADIT BOY'!G74</f>
        <v>0</v>
      </c>
      <c r="I34" s="1032"/>
    </row>
    <row r="35" spans="1:9" ht="20.100000000000001" customHeight="1">
      <c r="A35" s="1331">
        <f t="shared" si="7"/>
        <v>20</v>
      </c>
      <c r="B35" s="1330" t="s">
        <v>951</v>
      </c>
      <c r="C35" s="365" t="s">
        <v>137</v>
      </c>
      <c r="D35" s="1332" t="s">
        <v>660</v>
      </c>
      <c r="E35" s="353">
        <f t="shared" si="5"/>
        <v>0</v>
      </c>
      <c r="F35" s="353">
        <f>'6d- ADIT EOY'!E78</f>
        <v>0</v>
      </c>
      <c r="G35" s="353">
        <f>'6d- ADIT EOY'!F78</f>
        <v>0</v>
      </c>
      <c r="H35" s="353">
        <f>'6d- ADIT EOY'!G78</f>
        <v>0</v>
      </c>
      <c r="I35" s="1032"/>
    </row>
    <row r="36" spans="1:9" ht="20.100000000000001" customHeight="1">
      <c r="A36" s="1331">
        <f t="shared" si="7"/>
        <v>21</v>
      </c>
      <c r="B36" s="1330" t="str">
        <f>"Actual Balance, EOY, Non Prorated items (Line "&amp;A35&amp;" less Line "&amp;A37&amp;")"</f>
        <v>Actual Balance, EOY, Non Prorated items (Line 20 less Line 22)</v>
      </c>
      <c r="C36" s="365" t="s">
        <v>137</v>
      </c>
      <c r="D36" s="1332" t="s">
        <v>660</v>
      </c>
      <c r="E36" s="353">
        <f t="shared" si="5"/>
        <v>0</v>
      </c>
      <c r="F36" s="353">
        <f>F35-F37</f>
        <v>0</v>
      </c>
      <c r="G36" s="353">
        <f t="shared" ref="G36:H36" si="8">G35-G37</f>
        <v>0</v>
      </c>
      <c r="H36" s="353">
        <f t="shared" si="8"/>
        <v>0</v>
      </c>
      <c r="I36" s="1032"/>
    </row>
    <row r="37" spans="1:9" ht="20.100000000000001" customHeight="1">
      <c r="A37" s="1331">
        <f t="shared" si="7"/>
        <v>22</v>
      </c>
      <c r="B37" s="1330" t="s">
        <v>952</v>
      </c>
      <c r="C37" s="365" t="s">
        <v>137</v>
      </c>
      <c r="D37" s="1332" t="s">
        <v>660</v>
      </c>
      <c r="E37" s="353">
        <f t="shared" si="5"/>
        <v>0</v>
      </c>
      <c r="F37" s="353">
        <f>'6d- ADIT EOY'!E74</f>
        <v>0</v>
      </c>
      <c r="G37" s="353">
        <f>'6d- ADIT EOY'!F74</f>
        <v>0</v>
      </c>
      <c r="H37" s="353">
        <f>'6d- ADIT EOY'!G74</f>
        <v>0</v>
      </c>
      <c r="I37" s="1032"/>
    </row>
    <row r="38" spans="1:9" ht="20.100000000000001" customHeight="1">
      <c r="A38" s="1331">
        <f t="shared" si="7"/>
        <v>23</v>
      </c>
      <c r="B38" s="1330" t="s">
        <v>962</v>
      </c>
      <c r="C38" s="365" t="s">
        <v>137</v>
      </c>
      <c r="D38" s="1332" t="s">
        <v>660</v>
      </c>
      <c r="E38" s="353">
        <f t="shared" si="5"/>
        <v>0</v>
      </c>
      <c r="F38" s="353">
        <f>'6f-ADIT True-up Proration'!N38</f>
        <v>0</v>
      </c>
      <c r="G38" s="353">
        <f>'6f-ADIT True-up Proration'!W38</f>
        <v>0</v>
      </c>
      <c r="H38" s="353">
        <f>'6f-ADIT True-up Proration'!AF38</f>
        <v>0</v>
      </c>
      <c r="I38" s="1032"/>
    </row>
    <row r="39" spans="1:9" ht="20.100000000000001" customHeight="1">
      <c r="A39" s="1331">
        <f t="shared" si="7"/>
        <v>24</v>
      </c>
      <c r="B39" s="1330" t="str">
        <f>"ADIT 283 ((Line "&amp;A33&amp;" plus Line "&amp;A36&amp;") / 2) plus Line "&amp;A38&amp;""</f>
        <v>ADIT 283 ((Line 18 plus Line 21) / 2) plus Line 23</v>
      </c>
      <c r="C39" s="365" t="s">
        <v>137</v>
      </c>
      <c r="D39" s="1332" t="s">
        <v>660</v>
      </c>
      <c r="E39" s="353">
        <f t="shared" si="5"/>
        <v>0</v>
      </c>
      <c r="F39" s="353">
        <f>((F33+F36)/2+F38)</f>
        <v>0</v>
      </c>
      <c r="G39" s="353">
        <f>((G33+G36)/2+G38)</f>
        <v>0</v>
      </c>
      <c r="H39" s="353">
        <f>((H33+H36)/2+H38)</f>
        <v>0</v>
      </c>
      <c r="I39" s="1030"/>
    </row>
    <row r="40" spans="1:9" ht="15">
      <c r="A40" s="1331"/>
      <c r="B40" s="1330"/>
      <c r="C40" s="365"/>
      <c r="D40" s="365"/>
      <c r="E40" s="353"/>
      <c r="F40" s="353"/>
      <c r="G40" s="353"/>
      <c r="H40" s="353"/>
    </row>
    <row r="41" spans="1:9" ht="15">
      <c r="A41" s="365" t="s">
        <v>252</v>
      </c>
      <c r="B41" s="1330"/>
      <c r="C41" s="365"/>
      <c r="D41" s="365"/>
      <c r="E41" s="353"/>
      <c r="F41" s="353"/>
      <c r="G41" s="353"/>
      <c r="H41" s="353"/>
    </row>
    <row r="42" spans="1:9" ht="20.100000000000001" customHeight="1">
      <c r="A42" s="1331">
        <f>A39+1</f>
        <v>25</v>
      </c>
      <c r="B42" s="1330" t="s">
        <v>953</v>
      </c>
      <c r="C42" s="365" t="s">
        <v>137</v>
      </c>
      <c r="D42" s="1332" t="s">
        <v>660</v>
      </c>
      <c r="E42" s="353">
        <f t="shared" ref="E42:E49" si="9">SUM(F42:H42)</f>
        <v>0</v>
      </c>
      <c r="F42" s="353">
        <f>'6c- ADIT BOY'!E32</f>
        <v>0</v>
      </c>
      <c r="G42" s="353">
        <f>'6c- ADIT BOY'!F32</f>
        <v>0</v>
      </c>
      <c r="H42" s="353">
        <f>'6c- ADIT BOY'!G32</f>
        <v>0</v>
      </c>
      <c r="I42" s="1032"/>
    </row>
    <row r="43" spans="1:9" ht="20.100000000000001" customHeight="1">
      <c r="A43" s="1331">
        <f>A42+1</f>
        <v>26</v>
      </c>
      <c r="B43" s="1330" t="str">
        <f>"Actual Balance, BOY, Non Prorated items (Line "&amp;A42&amp;" less Line "&amp;A44&amp;")"</f>
        <v>Actual Balance, BOY, Non Prorated items (Line 25 less Line 27)</v>
      </c>
      <c r="C43" s="365" t="s">
        <v>137</v>
      </c>
      <c r="D43" s="1332" t="s">
        <v>660</v>
      </c>
      <c r="E43" s="353">
        <f t="shared" si="9"/>
        <v>0</v>
      </c>
      <c r="F43" s="353">
        <f>F42-F44</f>
        <v>0</v>
      </c>
      <c r="G43" s="353">
        <f>G42-G44</f>
        <v>0</v>
      </c>
      <c r="H43" s="353">
        <f>H42-H44</f>
        <v>0</v>
      </c>
      <c r="I43" s="1032"/>
    </row>
    <row r="44" spans="1:9" ht="20.100000000000001" customHeight="1">
      <c r="A44" s="1331">
        <f t="shared" ref="A44:A49" si="10">A43+1</f>
        <v>27</v>
      </c>
      <c r="B44" s="1330" t="s">
        <v>954</v>
      </c>
      <c r="C44" s="365" t="s">
        <v>137</v>
      </c>
      <c r="D44" s="1332" t="s">
        <v>660</v>
      </c>
      <c r="E44" s="353">
        <f t="shared" si="9"/>
        <v>0</v>
      </c>
      <c r="F44" s="353">
        <f>'6c- ADIT BOY'!E28</f>
        <v>0</v>
      </c>
      <c r="G44" s="353">
        <f>'6c- ADIT BOY'!F28</f>
        <v>0</v>
      </c>
      <c r="H44" s="353">
        <f>'6c- ADIT BOY'!G28</f>
        <v>0</v>
      </c>
      <c r="I44" s="1032"/>
    </row>
    <row r="45" spans="1:9" ht="20.100000000000001" customHeight="1">
      <c r="A45" s="1331">
        <f t="shared" si="10"/>
        <v>28</v>
      </c>
      <c r="B45" s="1330" t="s">
        <v>955</v>
      </c>
      <c r="C45" s="365" t="s">
        <v>137</v>
      </c>
      <c r="D45" s="1332" t="s">
        <v>660</v>
      </c>
      <c r="E45" s="353">
        <f t="shared" si="9"/>
        <v>0</v>
      </c>
      <c r="F45" s="353">
        <f>'6d- ADIT EOY'!E32</f>
        <v>0</v>
      </c>
      <c r="G45" s="353">
        <f>'6d- ADIT EOY'!F32</f>
        <v>0</v>
      </c>
      <c r="H45" s="353">
        <f>'6d- ADIT EOY'!G32</f>
        <v>0</v>
      </c>
      <c r="I45" s="1032"/>
    </row>
    <row r="46" spans="1:9" ht="20.100000000000001" customHeight="1">
      <c r="A46" s="1331">
        <f t="shared" si="10"/>
        <v>29</v>
      </c>
      <c r="B46" s="1330" t="str">
        <f>"Actual Balance, EOY, Non Prorated items (Line "&amp;A45&amp;" less Line "&amp;A47&amp;")"</f>
        <v>Actual Balance, EOY, Non Prorated items (Line 28 less Line 30)</v>
      </c>
      <c r="C46" s="365" t="s">
        <v>137</v>
      </c>
      <c r="D46" s="1332" t="s">
        <v>660</v>
      </c>
      <c r="E46" s="353">
        <f t="shared" si="9"/>
        <v>0</v>
      </c>
      <c r="F46" s="353">
        <f>F45-F47</f>
        <v>0</v>
      </c>
      <c r="G46" s="353">
        <f>G45-G47</f>
        <v>0</v>
      </c>
      <c r="H46" s="353">
        <f>H45-H47</f>
        <v>0</v>
      </c>
      <c r="I46" s="1032"/>
    </row>
    <row r="47" spans="1:9" ht="20.100000000000001" customHeight="1">
      <c r="A47" s="1331">
        <f t="shared" si="10"/>
        <v>30</v>
      </c>
      <c r="B47" s="1330" t="s">
        <v>956</v>
      </c>
      <c r="C47" s="365" t="s">
        <v>137</v>
      </c>
      <c r="D47" s="1332" t="s">
        <v>660</v>
      </c>
      <c r="E47" s="353">
        <f t="shared" si="9"/>
        <v>0</v>
      </c>
      <c r="F47" s="353">
        <f>'6d- ADIT EOY'!E28</f>
        <v>0</v>
      </c>
      <c r="G47" s="353">
        <f>'6d- ADIT EOY'!F28</f>
        <v>0</v>
      </c>
      <c r="H47" s="353">
        <f>'6d- ADIT EOY'!G28</f>
        <v>0</v>
      </c>
      <c r="I47" s="1032"/>
    </row>
    <row r="48" spans="1:9" ht="20.100000000000001" customHeight="1">
      <c r="A48" s="1331">
        <f t="shared" si="10"/>
        <v>31</v>
      </c>
      <c r="B48" s="1330" t="s">
        <v>961</v>
      </c>
      <c r="C48" s="365" t="s">
        <v>137</v>
      </c>
      <c r="D48" s="1332" t="s">
        <v>660</v>
      </c>
      <c r="E48" s="353">
        <f t="shared" si="9"/>
        <v>0</v>
      </c>
      <c r="F48" s="353">
        <f>'6f-ADIT True-up Proration'!N54</f>
        <v>0</v>
      </c>
      <c r="G48" s="353">
        <f>'6f-ADIT True-up Proration'!W54</f>
        <v>0</v>
      </c>
      <c r="H48" s="353">
        <f>'6f-ADIT True-up Proration'!AF54</f>
        <v>0</v>
      </c>
      <c r="I48" s="1032"/>
    </row>
    <row r="49" spans="1:9" ht="20.100000000000001" customHeight="1">
      <c r="A49" s="1331">
        <f t="shared" si="10"/>
        <v>32</v>
      </c>
      <c r="B49" s="1330" t="str">
        <f>"ADIT 190 ((Line "&amp;A43&amp;" plus Line "&amp;A46&amp;") / 2) plus Line "&amp;A48&amp;""</f>
        <v>ADIT 190 ((Line 26 plus Line 29) / 2) plus Line 31</v>
      </c>
      <c r="C49" s="365" t="s">
        <v>137</v>
      </c>
      <c r="D49" s="1332" t="s">
        <v>660</v>
      </c>
      <c r="E49" s="353">
        <f t="shared" si="9"/>
        <v>0</v>
      </c>
      <c r="F49" s="353">
        <f>((F43+F46)/2+F48)</f>
        <v>0</v>
      </c>
      <c r="G49" s="353">
        <f t="shared" ref="G49:H49" si="11">((G43+G46)/2+G48)</f>
        <v>0</v>
      </c>
      <c r="H49" s="353">
        <f t="shared" si="11"/>
        <v>0</v>
      </c>
      <c r="I49" s="1030"/>
    </row>
    <row r="50" spans="1:9">
      <c r="B50" s="404"/>
      <c r="C50" s="397"/>
      <c r="D50" s="952"/>
      <c r="E50" s="397"/>
      <c r="F50" s="397"/>
      <c r="G50" s="397"/>
      <c r="H50" s="369"/>
    </row>
    <row r="51" spans="1:9">
      <c r="B51" s="404"/>
      <c r="C51" s="397"/>
      <c r="D51" s="158"/>
      <c r="E51" s="397"/>
      <c r="F51" s="397"/>
      <c r="G51" s="397"/>
      <c r="H51" s="369"/>
    </row>
    <row r="52" spans="1:9">
      <c r="B52" s="404"/>
      <c r="C52" s="397"/>
      <c r="D52" s="158"/>
      <c r="E52" s="397"/>
      <c r="F52" s="397"/>
      <c r="G52" s="397"/>
      <c r="H52" s="369"/>
    </row>
    <row r="53" spans="1:9">
      <c r="B53" s="404"/>
      <c r="C53" s="397"/>
      <c r="D53" s="158"/>
      <c r="E53" s="397"/>
      <c r="F53" s="397"/>
      <c r="G53" s="397"/>
      <c r="H53" s="369"/>
    </row>
    <row r="54" spans="1:9">
      <c r="B54" s="404"/>
      <c r="C54" s="397"/>
      <c r="D54" s="158"/>
      <c r="E54" s="397"/>
      <c r="F54" s="397"/>
      <c r="G54" s="397"/>
      <c r="H54" s="369"/>
    </row>
    <row r="55" spans="1:9">
      <c r="B55" s="404"/>
      <c r="C55" s="397"/>
      <c r="D55" s="158"/>
      <c r="E55" s="397"/>
      <c r="F55" s="397"/>
      <c r="G55" s="397"/>
      <c r="H55" s="369"/>
    </row>
    <row r="56" spans="1:9">
      <c r="B56" s="404"/>
      <c r="C56" s="397"/>
      <c r="D56" s="158"/>
      <c r="E56" s="397"/>
      <c r="F56" s="397"/>
      <c r="G56" s="397"/>
      <c r="H56" s="369"/>
    </row>
    <row r="57" spans="1:9">
      <c r="B57" s="404"/>
      <c r="C57" s="397"/>
      <c r="D57" s="158"/>
      <c r="E57" s="397"/>
      <c r="F57" s="397"/>
      <c r="G57" s="397"/>
      <c r="H57" s="369"/>
    </row>
    <row r="58" spans="1:9">
      <c r="B58" s="404"/>
      <c r="C58" s="397"/>
      <c r="D58" s="158"/>
      <c r="E58" s="397"/>
      <c r="F58" s="397"/>
      <c r="G58" s="397"/>
      <c r="H58" s="369"/>
    </row>
    <row r="59" spans="1:9">
      <c r="B59" s="404"/>
      <c r="C59" s="397"/>
      <c r="D59" s="158"/>
      <c r="E59" s="397"/>
      <c r="F59" s="397"/>
      <c r="G59" s="397"/>
      <c r="H59" s="369"/>
    </row>
    <row r="60" spans="1:9">
      <c r="B60" s="404"/>
      <c r="C60" s="397"/>
      <c r="D60" s="158"/>
      <c r="E60" s="397"/>
      <c r="F60" s="397"/>
      <c r="G60" s="397"/>
      <c r="H60" s="369"/>
    </row>
    <row r="61" spans="1:9">
      <c r="B61" s="397"/>
      <c r="C61" s="397"/>
      <c r="D61" s="158"/>
      <c r="E61" s="397"/>
      <c r="F61" s="397"/>
      <c r="G61" s="397"/>
      <c r="H61" s="369"/>
    </row>
    <row r="62" spans="1:9">
      <c r="B62" s="404"/>
      <c r="C62" s="397"/>
      <c r="D62" s="158"/>
      <c r="E62" s="397"/>
      <c r="F62" s="397"/>
      <c r="G62" s="397"/>
      <c r="H62" s="369"/>
    </row>
    <row r="63" spans="1:9">
      <c r="B63" s="397"/>
      <c r="C63" s="397"/>
      <c r="D63" s="158"/>
      <c r="E63" s="397"/>
      <c r="F63" s="397"/>
      <c r="G63" s="397"/>
      <c r="H63" s="369"/>
    </row>
    <row r="64" spans="1:9">
      <c r="B64" s="404"/>
      <c r="C64" s="397"/>
      <c r="D64" s="397"/>
      <c r="E64" s="397"/>
      <c r="F64" s="397"/>
      <c r="G64" s="397"/>
      <c r="H64" s="369"/>
    </row>
    <row r="65" spans="2:7">
      <c r="B65" s="404"/>
      <c r="C65" s="397"/>
      <c r="D65" s="397"/>
      <c r="E65" s="397"/>
      <c r="F65" s="397"/>
      <c r="G65" s="397"/>
    </row>
    <row r="66" spans="2:7">
      <c r="B66" s="404"/>
      <c r="C66" s="397"/>
      <c r="D66" s="397"/>
      <c r="E66" s="397"/>
      <c r="F66" s="397"/>
      <c r="G66" s="397"/>
    </row>
    <row r="67" spans="2:7">
      <c r="B67" s="404"/>
      <c r="C67" s="397"/>
      <c r="D67" s="397"/>
      <c r="E67" s="397"/>
      <c r="F67" s="397"/>
      <c r="G67" s="397"/>
    </row>
    <row r="68" spans="2:7">
      <c r="B68" s="404"/>
      <c r="C68" s="397"/>
      <c r="D68" s="397"/>
      <c r="E68" s="397"/>
      <c r="F68" s="397"/>
      <c r="G68" s="397"/>
    </row>
    <row r="69" spans="2:7">
      <c r="B69" s="404"/>
      <c r="C69" s="397"/>
      <c r="D69" s="397"/>
      <c r="E69" s="397"/>
      <c r="F69" s="397"/>
      <c r="G69" s="397"/>
    </row>
    <row r="70" spans="2:7">
      <c r="B70" s="404"/>
      <c r="C70" s="397"/>
      <c r="D70" s="397"/>
      <c r="E70" s="397"/>
      <c r="F70" s="397"/>
      <c r="G70" s="397"/>
    </row>
    <row r="71" spans="2:7">
      <c r="B71" s="404"/>
      <c r="C71" s="397"/>
      <c r="D71" s="397"/>
      <c r="E71" s="397"/>
      <c r="F71" s="397"/>
      <c r="G71" s="397"/>
    </row>
    <row r="72" spans="2:7">
      <c r="B72" s="404"/>
      <c r="C72" s="397"/>
      <c r="D72" s="397"/>
      <c r="E72" s="397"/>
      <c r="F72" s="397"/>
      <c r="G72" s="397"/>
    </row>
    <row r="73" spans="2:7">
      <c r="B73" s="404"/>
      <c r="C73" s="397"/>
      <c r="D73" s="397"/>
      <c r="E73" s="397"/>
      <c r="F73" s="397"/>
      <c r="G73" s="397"/>
    </row>
    <row r="74" spans="2:7">
      <c r="B74" s="404"/>
      <c r="C74" s="397"/>
      <c r="D74" s="397"/>
      <c r="E74" s="397"/>
      <c r="F74" s="397"/>
      <c r="G74" s="397"/>
    </row>
    <row r="75" spans="2:7">
      <c r="B75" s="404"/>
      <c r="C75" s="397"/>
      <c r="D75" s="397"/>
      <c r="E75" s="397"/>
      <c r="F75" s="397"/>
      <c r="G75" s="397"/>
    </row>
    <row r="76" spans="2:7">
      <c r="B76" s="404"/>
      <c r="C76" s="397"/>
      <c r="D76" s="397"/>
      <c r="E76" s="397"/>
      <c r="F76" s="397"/>
      <c r="G76" s="397"/>
    </row>
    <row r="77" spans="2:7">
      <c r="B77" s="404"/>
      <c r="C77" s="397"/>
      <c r="D77" s="397"/>
      <c r="E77" s="397"/>
      <c r="F77" s="397"/>
      <c r="G77" s="397"/>
    </row>
    <row r="78" spans="2:7">
      <c r="B78" s="404"/>
      <c r="C78" s="397"/>
      <c r="D78" s="397"/>
      <c r="E78" s="397"/>
      <c r="F78" s="397"/>
      <c r="G78" s="397"/>
    </row>
    <row r="79" spans="2:7">
      <c r="B79" s="404"/>
      <c r="C79" s="397"/>
      <c r="D79" s="397"/>
      <c r="E79" s="397"/>
      <c r="F79" s="397"/>
      <c r="G79" s="397"/>
    </row>
    <row r="80" spans="2:7">
      <c r="B80" s="404"/>
      <c r="C80" s="397"/>
      <c r="D80" s="397"/>
      <c r="E80" s="397"/>
      <c r="F80" s="397"/>
      <c r="G80" s="397"/>
    </row>
    <row r="81" spans="2:7">
      <c r="B81" s="404"/>
      <c r="C81" s="397"/>
      <c r="D81" s="397"/>
      <c r="E81" s="397"/>
      <c r="F81" s="397"/>
      <c r="G81" s="397"/>
    </row>
    <row r="82" spans="2:7">
      <c r="B82" s="404"/>
      <c r="C82" s="397"/>
      <c r="D82" s="397"/>
      <c r="E82" s="397"/>
      <c r="F82" s="397"/>
      <c r="G82" s="397"/>
    </row>
    <row r="83" spans="2:7">
      <c r="B83" s="404"/>
      <c r="C83" s="397"/>
      <c r="D83" s="397"/>
      <c r="E83" s="397"/>
      <c r="F83" s="397"/>
      <c r="G83" s="397"/>
    </row>
    <row r="84" spans="2:7">
      <c r="B84" s="404"/>
      <c r="C84" s="397"/>
      <c r="D84" s="397"/>
      <c r="E84" s="397"/>
      <c r="F84" s="397"/>
      <c r="G84" s="397"/>
    </row>
    <row r="85" spans="2:7">
      <c r="B85" s="404"/>
      <c r="C85" s="397"/>
      <c r="D85" s="397"/>
      <c r="E85" s="397"/>
      <c r="F85" s="397"/>
      <c r="G85" s="397"/>
    </row>
    <row r="86" spans="2:7">
      <c r="B86" s="404"/>
      <c r="C86" s="397"/>
      <c r="D86" s="397"/>
      <c r="E86" s="397"/>
      <c r="F86" s="397"/>
      <c r="G86" s="397"/>
    </row>
    <row r="87" spans="2:7">
      <c r="B87" s="404"/>
      <c r="C87" s="397"/>
      <c r="D87" s="397"/>
      <c r="E87" s="397"/>
      <c r="F87" s="397"/>
      <c r="G87" s="397"/>
    </row>
    <row r="88" spans="2:7">
      <c r="B88" s="404"/>
      <c r="C88" s="397"/>
      <c r="D88" s="397"/>
      <c r="E88" s="397"/>
      <c r="F88" s="397"/>
      <c r="G88" s="397"/>
    </row>
    <row r="89" spans="2:7">
      <c r="B89" s="404"/>
      <c r="C89" s="397"/>
      <c r="D89" s="397"/>
      <c r="E89" s="397"/>
      <c r="F89" s="397"/>
      <c r="G89" s="397"/>
    </row>
    <row r="90" spans="2:7">
      <c r="B90" s="404"/>
      <c r="C90" s="397"/>
      <c r="D90" s="397"/>
      <c r="E90" s="397"/>
      <c r="F90" s="397"/>
      <c r="G90" s="397"/>
    </row>
    <row r="91" spans="2:7">
      <c r="B91" s="404"/>
      <c r="C91" s="397"/>
      <c r="D91" s="397"/>
      <c r="E91" s="397"/>
      <c r="F91" s="397"/>
      <c r="G91" s="397"/>
    </row>
    <row r="92" spans="2:7">
      <c r="B92" s="404"/>
      <c r="C92" s="397"/>
      <c r="D92" s="397"/>
      <c r="E92" s="397"/>
      <c r="F92" s="397"/>
      <c r="G92" s="397"/>
    </row>
    <row r="93" spans="2:7">
      <c r="B93" s="404"/>
      <c r="C93" s="397"/>
      <c r="D93" s="397"/>
      <c r="E93" s="397"/>
      <c r="F93" s="397"/>
      <c r="G93" s="397"/>
    </row>
    <row r="94" spans="2:7">
      <c r="B94" s="404"/>
      <c r="C94" s="397"/>
      <c r="D94" s="397"/>
      <c r="E94" s="397"/>
      <c r="F94" s="397"/>
      <c r="G94" s="397"/>
    </row>
    <row r="95" spans="2:7">
      <c r="B95" s="404"/>
      <c r="C95" s="397"/>
      <c r="D95" s="397"/>
      <c r="E95" s="397"/>
      <c r="F95" s="397"/>
      <c r="G95" s="397"/>
    </row>
    <row r="96" spans="2:7">
      <c r="B96" s="404"/>
      <c r="C96" s="397"/>
      <c r="D96" s="397"/>
      <c r="E96" s="397"/>
      <c r="F96" s="397"/>
      <c r="G96" s="397"/>
    </row>
    <row r="97" spans="2:7">
      <c r="B97" s="404"/>
      <c r="C97" s="397"/>
      <c r="D97" s="397"/>
      <c r="E97" s="397"/>
      <c r="F97" s="397"/>
      <c r="G97" s="397"/>
    </row>
    <row r="98" spans="2:7">
      <c r="B98" s="404"/>
      <c r="C98" s="397"/>
      <c r="D98" s="397"/>
      <c r="E98" s="397"/>
      <c r="F98" s="397"/>
      <c r="G98" s="397"/>
    </row>
    <row r="99" spans="2:7">
      <c r="B99" s="404"/>
      <c r="C99" s="397"/>
      <c r="D99" s="397"/>
      <c r="E99" s="397"/>
      <c r="F99" s="397"/>
      <c r="G99" s="397"/>
    </row>
    <row r="100" spans="2:7">
      <c r="B100" s="404"/>
      <c r="C100" s="397"/>
      <c r="D100" s="397"/>
      <c r="E100" s="397"/>
      <c r="F100" s="397"/>
      <c r="G100" s="397"/>
    </row>
    <row r="101" spans="2:7">
      <c r="B101" s="404"/>
      <c r="C101" s="397"/>
      <c r="D101" s="397"/>
      <c r="E101" s="397"/>
      <c r="F101" s="397"/>
      <c r="G101" s="397"/>
    </row>
    <row r="102" spans="2:7">
      <c r="B102" s="404"/>
      <c r="C102" s="397"/>
      <c r="D102" s="397"/>
      <c r="E102" s="397"/>
      <c r="F102" s="397"/>
      <c r="G102" s="397"/>
    </row>
    <row r="103" spans="2:7">
      <c r="B103" s="404"/>
      <c r="C103" s="397"/>
      <c r="D103" s="397"/>
      <c r="E103" s="397"/>
      <c r="F103" s="397"/>
      <c r="G103" s="397"/>
    </row>
    <row r="104" spans="2:7">
      <c r="B104" s="404"/>
      <c r="C104" s="397"/>
      <c r="D104" s="397"/>
      <c r="E104" s="397"/>
      <c r="F104" s="397"/>
      <c r="G104" s="397"/>
    </row>
    <row r="105" spans="2:7">
      <c r="B105" s="404"/>
      <c r="C105" s="397"/>
      <c r="D105" s="397"/>
      <c r="E105" s="397"/>
      <c r="F105" s="397"/>
      <c r="G105" s="397"/>
    </row>
    <row r="106" spans="2:7">
      <c r="B106" s="404"/>
      <c r="C106" s="397"/>
      <c r="D106" s="397"/>
      <c r="E106" s="397"/>
      <c r="F106" s="397"/>
      <c r="G106" s="397"/>
    </row>
    <row r="107" spans="2:7">
      <c r="B107" s="404"/>
      <c r="C107" s="397"/>
      <c r="D107" s="397"/>
      <c r="E107" s="397"/>
      <c r="F107" s="397"/>
      <c r="G107" s="397"/>
    </row>
    <row r="108" spans="2:7">
      <c r="B108" s="404"/>
      <c r="C108" s="397"/>
      <c r="D108" s="397"/>
      <c r="E108" s="397"/>
      <c r="F108" s="397"/>
      <c r="G108" s="397"/>
    </row>
    <row r="109" spans="2:7">
      <c r="B109" s="404"/>
      <c r="C109" s="397"/>
      <c r="D109" s="397"/>
      <c r="E109" s="397"/>
      <c r="F109" s="397"/>
      <c r="G109" s="397"/>
    </row>
    <row r="110" spans="2:7">
      <c r="B110" s="404"/>
      <c r="C110" s="397"/>
      <c r="D110" s="397"/>
      <c r="E110" s="397"/>
      <c r="F110" s="397"/>
      <c r="G110" s="397"/>
    </row>
    <row r="111" spans="2:7">
      <c r="B111" s="404"/>
      <c r="C111" s="397"/>
      <c r="D111" s="397"/>
      <c r="E111" s="397"/>
      <c r="F111" s="397"/>
      <c r="G111" s="397"/>
    </row>
    <row r="112" spans="2:7">
      <c r="B112" s="404"/>
      <c r="C112" s="397"/>
      <c r="D112" s="397"/>
      <c r="E112" s="397"/>
      <c r="F112" s="397"/>
      <c r="G112" s="397"/>
    </row>
    <row r="113" spans="2:7">
      <c r="B113" s="404"/>
      <c r="C113" s="397"/>
      <c r="D113" s="397"/>
      <c r="E113" s="397"/>
      <c r="F113" s="397"/>
      <c r="G113" s="397"/>
    </row>
    <row r="114" spans="2:7">
      <c r="B114" s="404"/>
      <c r="C114" s="397"/>
      <c r="D114" s="397"/>
      <c r="E114" s="397"/>
      <c r="F114" s="397"/>
      <c r="G114" s="397"/>
    </row>
    <row r="115" spans="2:7">
      <c r="B115" s="404"/>
      <c r="C115" s="397"/>
      <c r="D115" s="397"/>
      <c r="E115" s="397"/>
      <c r="F115" s="397"/>
      <c r="G115" s="397"/>
    </row>
    <row r="116" spans="2:7">
      <c r="B116" s="404"/>
      <c r="C116" s="397"/>
      <c r="D116" s="397"/>
      <c r="E116" s="397"/>
      <c r="F116" s="397"/>
      <c r="G116" s="397"/>
    </row>
    <row r="117" spans="2:7">
      <c r="B117" s="404"/>
      <c r="C117" s="397"/>
      <c r="D117" s="397"/>
      <c r="E117" s="397"/>
      <c r="F117" s="397"/>
      <c r="G117" s="397"/>
    </row>
    <row r="118" spans="2:7">
      <c r="B118" s="404"/>
      <c r="C118" s="397"/>
      <c r="D118" s="397"/>
      <c r="E118" s="397"/>
      <c r="F118" s="397"/>
      <c r="G118" s="397"/>
    </row>
    <row r="119" spans="2:7">
      <c r="B119" s="404"/>
      <c r="C119" s="397"/>
      <c r="D119" s="397"/>
      <c r="E119" s="397"/>
      <c r="F119" s="397"/>
      <c r="G119" s="397"/>
    </row>
    <row r="120" spans="2:7">
      <c r="B120" s="404"/>
      <c r="C120" s="397"/>
      <c r="D120" s="397"/>
      <c r="E120" s="397"/>
      <c r="F120" s="397"/>
      <c r="G120" s="397"/>
    </row>
    <row r="121" spans="2:7">
      <c r="B121" s="404"/>
      <c r="C121" s="397"/>
      <c r="D121" s="397"/>
      <c r="E121" s="397"/>
      <c r="F121" s="397"/>
      <c r="G121" s="397"/>
    </row>
    <row r="122" spans="2:7">
      <c r="B122" s="404"/>
      <c r="C122" s="397"/>
      <c r="D122" s="397"/>
      <c r="E122" s="397"/>
      <c r="F122" s="397"/>
      <c r="G122" s="397"/>
    </row>
    <row r="123" spans="2:7">
      <c r="B123" s="404"/>
      <c r="C123" s="397"/>
      <c r="D123" s="397"/>
      <c r="E123" s="397"/>
      <c r="F123" s="397"/>
      <c r="G123" s="397"/>
    </row>
    <row r="124" spans="2:7">
      <c r="B124" s="404"/>
      <c r="C124" s="397"/>
      <c r="D124" s="397"/>
      <c r="E124" s="397"/>
      <c r="F124" s="397"/>
      <c r="G124" s="397"/>
    </row>
    <row r="125" spans="2:7">
      <c r="B125" s="404"/>
      <c r="C125" s="397"/>
      <c r="D125" s="397"/>
      <c r="E125" s="397"/>
      <c r="F125" s="397"/>
      <c r="G125" s="397"/>
    </row>
    <row r="126" spans="2:7">
      <c r="B126" s="404"/>
      <c r="C126" s="397"/>
      <c r="D126" s="397"/>
      <c r="E126" s="397"/>
      <c r="F126" s="397"/>
      <c r="G126" s="397"/>
    </row>
    <row r="127" spans="2:7">
      <c r="B127" s="404"/>
      <c r="C127" s="397"/>
      <c r="D127" s="397"/>
      <c r="E127" s="397"/>
      <c r="F127" s="397"/>
      <c r="G127" s="397"/>
    </row>
    <row r="128" spans="2:7">
      <c r="B128" s="404"/>
      <c r="C128" s="397"/>
      <c r="D128" s="397"/>
      <c r="E128" s="397"/>
      <c r="F128" s="397"/>
      <c r="G128" s="397"/>
    </row>
    <row r="129" spans="2:7">
      <c r="B129" s="404"/>
      <c r="C129" s="397"/>
      <c r="D129" s="397"/>
      <c r="E129" s="397"/>
      <c r="F129" s="397"/>
      <c r="G129" s="397"/>
    </row>
    <row r="130" spans="2:7">
      <c r="B130" s="404"/>
      <c r="C130" s="397"/>
      <c r="D130" s="397"/>
      <c r="E130" s="397"/>
      <c r="F130" s="397"/>
      <c r="G130" s="397"/>
    </row>
    <row r="131" spans="2:7">
      <c r="B131" s="404"/>
      <c r="C131" s="397"/>
      <c r="D131" s="397"/>
      <c r="E131" s="397"/>
      <c r="F131" s="397"/>
      <c r="G131" s="397"/>
    </row>
    <row r="132" spans="2:7">
      <c r="B132" s="404"/>
      <c r="C132" s="397"/>
      <c r="D132" s="397"/>
      <c r="E132" s="397"/>
      <c r="F132" s="397"/>
      <c r="G132" s="397"/>
    </row>
    <row r="133" spans="2:7">
      <c r="B133" s="404"/>
      <c r="C133" s="397"/>
      <c r="D133" s="397"/>
      <c r="E133" s="397"/>
      <c r="F133" s="397"/>
      <c r="G133" s="397"/>
    </row>
    <row r="134" spans="2:7">
      <c r="B134" s="404"/>
      <c r="C134" s="397"/>
      <c r="D134" s="397"/>
      <c r="E134" s="397"/>
      <c r="F134" s="397"/>
      <c r="G134" s="397"/>
    </row>
    <row r="135" spans="2:7">
      <c r="B135" s="404"/>
      <c r="C135" s="397"/>
      <c r="D135" s="397"/>
      <c r="E135" s="397"/>
      <c r="F135" s="397"/>
      <c r="G135" s="397"/>
    </row>
    <row r="136" spans="2:7">
      <c r="B136" s="404"/>
      <c r="C136" s="397"/>
      <c r="D136" s="397"/>
      <c r="E136" s="397"/>
      <c r="F136" s="397"/>
      <c r="G136" s="397"/>
    </row>
    <row r="137" spans="2:7">
      <c r="B137" s="404"/>
      <c r="C137" s="397"/>
      <c r="D137" s="397"/>
      <c r="E137" s="397"/>
      <c r="F137" s="397"/>
      <c r="G137" s="397"/>
    </row>
    <row r="138" spans="2:7">
      <c r="B138" s="404"/>
      <c r="C138" s="397"/>
      <c r="D138" s="397"/>
      <c r="E138" s="397"/>
      <c r="F138" s="397"/>
      <c r="G138" s="397"/>
    </row>
    <row r="139" spans="2:7">
      <c r="B139" s="404"/>
      <c r="C139" s="397"/>
      <c r="D139" s="397"/>
      <c r="E139" s="397"/>
      <c r="F139" s="397"/>
      <c r="G139" s="397"/>
    </row>
    <row r="140" spans="2:7">
      <c r="B140" s="404"/>
      <c r="C140" s="397"/>
      <c r="D140" s="397"/>
      <c r="E140" s="397"/>
      <c r="F140" s="397"/>
      <c r="G140" s="397"/>
    </row>
    <row r="141" spans="2:7">
      <c r="B141" s="404"/>
      <c r="C141" s="397"/>
      <c r="D141" s="397"/>
      <c r="E141" s="397"/>
      <c r="F141" s="397"/>
      <c r="G141" s="397"/>
    </row>
    <row r="142" spans="2:7">
      <c r="B142" s="404"/>
      <c r="C142" s="397"/>
      <c r="D142" s="397"/>
      <c r="E142" s="397"/>
      <c r="F142" s="397"/>
      <c r="G142" s="397"/>
    </row>
    <row r="143" spans="2:7">
      <c r="B143" s="404"/>
      <c r="C143" s="397"/>
      <c r="D143" s="397"/>
      <c r="E143" s="397"/>
      <c r="F143" s="397"/>
      <c r="G143" s="397"/>
    </row>
    <row r="144" spans="2:7">
      <c r="B144" s="404"/>
      <c r="C144" s="397"/>
      <c r="D144" s="397"/>
      <c r="E144" s="397"/>
      <c r="F144" s="397"/>
      <c r="G144" s="397"/>
    </row>
    <row r="145" spans="2:7">
      <c r="B145" s="404"/>
      <c r="C145" s="397"/>
      <c r="D145" s="397"/>
      <c r="E145" s="397"/>
      <c r="F145" s="397"/>
      <c r="G145" s="397"/>
    </row>
    <row r="146" spans="2:7">
      <c r="B146" s="404"/>
      <c r="C146" s="397"/>
      <c r="D146" s="397"/>
      <c r="E146" s="397"/>
      <c r="F146" s="397"/>
      <c r="G146" s="397"/>
    </row>
    <row r="147" spans="2:7">
      <c r="B147" s="404"/>
      <c r="C147" s="397"/>
      <c r="D147" s="397"/>
      <c r="E147" s="397"/>
      <c r="F147" s="397"/>
      <c r="G147" s="397"/>
    </row>
    <row r="148" spans="2:7">
      <c r="B148" s="404"/>
      <c r="C148" s="397"/>
      <c r="D148" s="397"/>
      <c r="E148" s="397"/>
      <c r="F148" s="397"/>
      <c r="G148" s="397"/>
    </row>
    <row r="149" spans="2:7">
      <c r="B149" s="404"/>
      <c r="C149" s="397"/>
      <c r="D149" s="397"/>
      <c r="E149" s="397"/>
      <c r="F149" s="397"/>
      <c r="G149" s="397"/>
    </row>
    <row r="150" spans="2:7">
      <c r="B150" s="404"/>
      <c r="C150" s="397"/>
      <c r="D150" s="397"/>
      <c r="E150" s="397"/>
      <c r="F150" s="397"/>
      <c r="G150" s="397"/>
    </row>
    <row r="151" spans="2:7">
      <c r="B151" s="404"/>
      <c r="C151" s="397"/>
      <c r="D151" s="397"/>
      <c r="E151" s="397"/>
      <c r="F151" s="397"/>
      <c r="G151" s="397"/>
    </row>
    <row r="152" spans="2:7">
      <c r="B152" s="404"/>
      <c r="C152" s="397"/>
      <c r="D152" s="397"/>
      <c r="E152" s="397"/>
      <c r="F152" s="397"/>
      <c r="G152" s="397"/>
    </row>
    <row r="153" spans="2:7">
      <c r="B153" s="404"/>
      <c r="C153" s="397"/>
      <c r="D153" s="397"/>
      <c r="E153" s="397"/>
      <c r="F153" s="397"/>
      <c r="G153" s="397"/>
    </row>
    <row r="154" spans="2:7">
      <c r="B154" s="404"/>
      <c r="C154" s="397"/>
      <c r="D154" s="397"/>
      <c r="E154" s="397"/>
      <c r="F154" s="397"/>
      <c r="G154" s="397"/>
    </row>
    <row r="155" spans="2:7">
      <c r="B155" s="404"/>
      <c r="C155" s="397"/>
      <c r="D155" s="397"/>
      <c r="E155" s="397"/>
      <c r="F155" s="397"/>
      <c r="G155" s="397"/>
    </row>
    <row r="156" spans="2:7">
      <c r="B156" s="404"/>
      <c r="C156" s="397"/>
      <c r="D156" s="397"/>
      <c r="E156" s="397"/>
      <c r="F156" s="397"/>
      <c r="G156" s="397"/>
    </row>
    <row r="157" spans="2:7">
      <c r="B157" s="404"/>
      <c r="C157" s="397"/>
      <c r="D157" s="397"/>
      <c r="E157" s="397"/>
      <c r="F157" s="397"/>
      <c r="G157" s="397"/>
    </row>
    <row r="158" spans="2:7">
      <c r="B158" s="404"/>
      <c r="C158" s="397"/>
      <c r="D158" s="397"/>
      <c r="E158" s="397"/>
      <c r="F158" s="397"/>
      <c r="G158" s="397"/>
    </row>
    <row r="159" spans="2:7">
      <c r="B159" s="404"/>
      <c r="C159" s="397"/>
      <c r="D159" s="397"/>
      <c r="E159" s="397"/>
      <c r="F159" s="397"/>
      <c r="G159" s="397"/>
    </row>
    <row r="160" spans="2:7">
      <c r="B160" s="404"/>
      <c r="C160" s="397"/>
      <c r="D160" s="397"/>
      <c r="E160" s="397"/>
      <c r="F160" s="397"/>
      <c r="G160" s="397"/>
    </row>
    <row r="161" spans="2:8">
      <c r="B161" s="404"/>
      <c r="C161" s="397"/>
      <c r="D161" s="397"/>
      <c r="E161" s="397"/>
      <c r="F161" s="397"/>
      <c r="G161" s="397"/>
    </row>
    <row r="162" spans="2:8">
      <c r="B162" s="404"/>
      <c r="C162" s="397"/>
      <c r="D162" s="397"/>
      <c r="E162" s="397"/>
      <c r="F162" s="397"/>
      <c r="G162" s="397"/>
    </row>
    <row r="163" spans="2:8">
      <c r="B163" s="404"/>
      <c r="C163" s="397"/>
      <c r="D163" s="397"/>
      <c r="E163" s="397"/>
      <c r="F163" s="397"/>
      <c r="G163" s="397"/>
    </row>
    <row r="164" spans="2:8">
      <c r="B164" s="404"/>
      <c r="C164" s="397"/>
      <c r="D164" s="397"/>
      <c r="E164" s="397"/>
      <c r="F164" s="397"/>
      <c r="G164" s="397"/>
    </row>
    <row r="165" spans="2:8">
      <c r="B165" s="404"/>
      <c r="C165" s="397"/>
      <c r="D165" s="397"/>
      <c r="E165" s="397"/>
      <c r="F165" s="397"/>
      <c r="G165" s="397"/>
    </row>
    <row r="166" spans="2:8">
      <c r="B166" s="404"/>
      <c r="C166" s="397"/>
      <c r="D166" s="397"/>
      <c r="E166" s="397"/>
      <c r="F166" s="397"/>
      <c r="G166" s="397"/>
    </row>
    <row r="167" spans="2:8">
      <c r="B167" s="404"/>
      <c r="C167" s="397"/>
      <c r="D167" s="397"/>
      <c r="E167" s="397"/>
      <c r="F167" s="397"/>
      <c r="G167" s="397"/>
      <c r="H167" s="1029"/>
    </row>
    <row r="168" spans="2:8">
      <c r="B168" s="404"/>
      <c r="C168" s="397"/>
      <c r="D168" s="397"/>
      <c r="E168" s="397"/>
      <c r="F168" s="397"/>
      <c r="G168" s="397"/>
    </row>
    <row r="169" spans="2:8">
      <c r="B169" s="404"/>
      <c r="C169" s="397"/>
      <c r="D169" s="397"/>
      <c r="E169" s="397"/>
      <c r="F169" s="397"/>
      <c r="G169" s="397"/>
    </row>
    <row r="170" spans="2:8">
      <c r="B170" s="404"/>
      <c r="C170" s="397"/>
      <c r="D170" s="397"/>
      <c r="E170" s="397"/>
      <c r="F170" s="397"/>
      <c r="G170" s="397"/>
    </row>
    <row r="171" spans="2:8">
      <c r="B171" s="404"/>
      <c r="C171" s="397"/>
      <c r="D171" s="397"/>
      <c r="E171" s="397"/>
      <c r="F171" s="397"/>
      <c r="G171" s="397"/>
    </row>
    <row r="172" spans="2:8">
      <c r="B172" s="404"/>
      <c r="C172" s="397"/>
      <c r="D172" s="397"/>
      <c r="E172" s="397"/>
      <c r="F172" s="397"/>
      <c r="G172" s="397"/>
    </row>
    <row r="173" spans="2:8">
      <c r="B173" s="404"/>
      <c r="C173" s="397"/>
      <c r="D173" s="397"/>
      <c r="E173" s="397"/>
      <c r="F173" s="397"/>
      <c r="G173" s="397"/>
    </row>
    <row r="174" spans="2:8">
      <c r="B174" s="404"/>
      <c r="C174" s="397"/>
      <c r="D174" s="397"/>
      <c r="E174" s="397"/>
      <c r="F174" s="397"/>
      <c r="G174" s="397"/>
    </row>
    <row r="175" spans="2:8">
      <c r="B175" s="404"/>
      <c r="C175" s="397"/>
      <c r="D175" s="397"/>
      <c r="E175" s="397"/>
      <c r="F175" s="397"/>
      <c r="G175" s="397"/>
    </row>
    <row r="176" spans="2:8">
      <c r="B176" s="404"/>
      <c r="C176" s="397"/>
      <c r="D176" s="397"/>
      <c r="E176" s="397"/>
      <c r="F176" s="397"/>
      <c r="G176" s="397"/>
    </row>
    <row r="177" spans="2:7">
      <c r="B177" s="404"/>
      <c r="C177" s="397"/>
      <c r="D177" s="397"/>
      <c r="E177" s="397"/>
      <c r="F177" s="397"/>
      <c r="G177" s="397"/>
    </row>
    <row r="178" spans="2:7">
      <c r="B178" s="404"/>
      <c r="C178" s="397"/>
      <c r="D178" s="397"/>
      <c r="E178" s="397"/>
      <c r="F178" s="397"/>
      <c r="G178" s="397"/>
    </row>
    <row r="179" spans="2:7">
      <c r="B179" s="404"/>
      <c r="C179" s="397"/>
      <c r="D179" s="397"/>
      <c r="E179" s="397"/>
      <c r="F179" s="397"/>
      <c r="G179" s="397"/>
    </row>
    <row r="180" spans="2:7">
      <c r="B180" s="404"/>
      <c r="C180" s="397"/>
      <c r="D180" s="397"/>
      <c r="E180" s="397"/>
      <c r="F180" s="397"/>
      <c r="G180" s="397"/>
    </row>
    <row r="181" spans="2:7">
      <c r="B181" s="404"/>
      <c r="C181" s="397"/>
      <c r="D181" s="397"/>
      <c r="E181" s="397"/>
      <c r="F181" s="397"/>
      <c r="G181" s="397"/>
    </row>
    <row r="182" spans="2:7">
      <c r="B182" s="404"/>
      <c r="C182" s="397"/>
      <c r="D182" s="397"/>
      <c r="E182" s="397"/>
      <c r="F182" s="397"/>
      <c r="G182" s="397"/>
    </row>
    <row r="183" spans="2:7">
      <c r="B183" s="404"/>
      <c r="C183" s="397"/>
      <c r="D183" s="397"/>
      <c r="E183" s="397"/>
      <c r="F183" s="397"/>
      <c r="G183" s="397"/>
    </row>
    <row r="184" spans="2:7">
      <c r="B184" s="404"/>
      <c r="C184" s="397"/>
      <c r="D184" s="397"/>
      <c r="E184" s="397"/>
      <c r="F184" s="397"/>
      <c r="G184" s="397"/>
    </row>
    <row r="185" spans="2:7">
      <c r="B185" s="404"/>
      <c r="C185" s="397"/>
      <c r="D185" s="397"/>
      <c r="E185" s="397"/>
      <c r="F185" s="397"/>
      <c r="G185" s="397"/>
    </row>
    <row r="186" spans="2:7">
      <c r="B186" s="404"/>
      <c r="C186" s="397"/>
      <c r="D186" s="397"/>
      <c r="E186" s="397"/>
      <c r="F186" s="397"/>
      <c r="G186" s="397"/>
    </row>
    <row r="187" spans="2:7">
      <c r="B187" s="404"/>
      <c r="C187" s="397"/>
      <c r="D187" s="397"/>
      <c r="E187" s="397"/>
      <c r="F187" s="397"/>
      <c r="G187" s="397"/>
    </row>
    <row r="188" spans="2:7">
      <c r="B188" s="404"/>
      <c r="C188" s="397"/>
      <c r="D188" s="397"/>
      <c r="E188" s="397"/>
      <c r="F188" s="397"/>
      <c r="G188" s="397"/>
    </row>
    <row r="189" spans="2:7">
      <c r="B189" s="404"/>
      <c r="C189" s="397"/>
      <c r="D189" s="397"/>
      <c r="E189" s="397"/>
      <c r="F189" s="397"/>
      <c r="G189" s="397"/>
    </row>
    <row r="190" spans="2:7">
      <c r="B190" s="404"/>
      <c r="C190" s="397"/>
      <c r="D190" s="397"/>
      <c r="E190" s="397"/>
      <c r="F190" s="397"/>
      <c r="G190" s="397"/>
    </row>
    <row r="191" spans="2:7">
      <c r="B191" s="404"/>
      <c r="C191" s="397"/>
      <c r="D191" s="397"/>
      <c r="E191" s="397"/>
      <c r="F191" s="397"/>
      <c r="G191" s="397"/>
    </row>
    <row r="192" spans="2:7">
      <c r="B192" s="404"/>
      <c r="C192" s="397"/>
      <c r="D192" s="397"/>
      <c r="E192" s="397"/>
      <c r="F192" s="397"/>
      <c r="G192" s="397"/>
    </row>
    <row r="193" spans="2:7">
      <c r="B193" s="404"/>
      <c r="C193" s="397"/>
      <c r="D193" s="397"/>
      <c r="E193" s="397"/>
      <c r="F193" s="397"/>
      <c r="G193" s="397"/>
    </row>
    <row r="194" spans="2:7">
      <c r="B194" s="404"/>
      <c r="C194" s="397"/>
      <c r="D194" s="397"/>
      <c r="E194" s="397"/>
      <c r="F194" s="397"/>
      <c r="G194" s="397"/>
    </row>
    <row r="195" spans="2:7">
      <c r="B195" s="404"/>
      <c r="C195" s="397"/>
      <c r="D195" s="397"/>
      <c r="E195" s="397"/>
      <c r="F195" s="397"/>
      <c r="G195" s="397"/>
    </row>
    <row r="196" spans="2:7">
      <c r="B196" s="404"/>
      <c r="C196" s="397"/>
      <c r="D196" s="397"/>
      <c r="E196" s="397"/>
      <c r="F196" s="397"/>
      <c r="G196" s="397"/>
    </row>
    <row r="197" spans="2:7">
      <c r="B197" s="404"/>
      <c r="C197" s="397"/>
      <c r="D197" s="397"/>
      <c r="E197" s="397"/>
      <c r="F197" s="397"/>
      <c r="G197" s="397"/>
    </row>
    <row r="198" spans="2:7">
      <c r="B198" s="404"/>
      <c r="C198" s="397"/>
      <c r="D198" s="397"/>
      <c r="E198" s="397"/>
      <c r="F198" s="397"/>
      <c r="G198" s="397"/>
    </row>
    <row r="199" spans="2:7">
      <c r="B199" s="404"/>
      <c r="C199" s="397"/>
      <c r="D199" s="397"/>
      <c r="E199" s="397"/>
      <c r="F199" s="397"/>
      <c r="G199" s="397"/>
    </row>
    <row r="200" spans="2:7">
      <c r="B200" s="404"/>
      <c r="C200" s="397"/>
      <c r="D200" s="397"/>
      <c r="E200" s="397"/>
      <c r="F200" s="397"/>
      <c r="G200" s="397"/>
    </row>
    <row r="201" spans="2:7">
      <c r="B201" s="404"/>
      <c r="C201" s="397"/>
      <c r="D201" s="397"/>
      <c r="E201" s="397"/>
      <c r="F201" s="397"/>
      <c r="G201" s="397"/>
    </row>
    <row r="202" spans="2:7">
      <c r="B202" s="404"/>
      <c r="C202" s="397"/>
      <c r="D202" s="397"/>
      <c r="E202" s="397"/>
      <c r="F202" s="397"/>
      <c r="G202" s="397"/>
    </row>
    <row r="203" spans="2:7">
      <c r="B203" s="404"/>
      <c r="C203" s="397"/>
      <c r="D203" s="397"/>
      <c r="E203" s="397"/>
      <c r="F203" s="397"/>
      <c r="G203" s="397"/>
    </row>
    <row r="204" spans="2:7">
      <c r="B204" s="404"/>
      <c r="C204" s="397"/>
      <c r="D204" s="397"/>
      <c r="E204" s="397"/>
      <c r="F204" s="397"/>
      <c r="G204" s="397"/>
    </row>
    <row r="205" spans="2:7">
      <c r="B205" s="404"/>
      <c r="C205" s="397"/>
      <c r="D205" s="397"/>
      <c r="E205" s="397"/>
      <c r="F205" s="397"/>
      <c r="G205" s="397"/>
    </row>
    <row r="206" spans="2:7">
      <c r="B206" s="404"/>
      <c r="C206" s="397"/>
      <c r="D206" s="397"/>
      <c r="E206" s="397"/>
      <c r="F206" s="397"/>
      <c r="G206" s="397"/>
    </row>
    <row r="207" spans="2:7">
      <c r="B207" s="404"/>
      <c r="C207" s="397"/>
      <c r="D207" s="397"/>
      <c r="E207" s="397"/>
      <c r="F207" s="397"/>
      <c r="G207" s="397"/>
    </row>
    <row r="208" spans="2:7">
      <c r="B208" s="404"/>
      <c r="C208" s="397"/>
      <c r="D208" s="397"/>
      <c r="E208" s="397"/>
      <c r="F208" s="397"/>
      <c r="G208" s="397"/>
    </row>
    <row r="209" spans="2:7">
      <c r="B209" s="404"/>
      <c r="C209" s="397"/>
      <c r="D209" s="397"/>
      <c r="E209" s="397"/>
      <c r="F209" s="397"/>
      <c r="G209" s="397"/>
    </row>
    <row r="210" spans="2:7">
      <c r="B210" s="404"/>
      <c r="C210" s="397"/>
      <c r="D210" s="397"/>
      <c r="E210" s="397"/>
      <c r="F210" s="397"/>
      <c r="G210" s="397"/>
    </row>
    <row r="211" spans="2:7">
      <c r="B211" s="404"/>
      <c r="C211" s="397"/>
      <c r="D211" s="397"/>
      <c r="E211" s="397"/>
      <c r="F211" s="397"/>
      <c r="G211" s="397"/>
    </row>
    <row r="212" spans="2:7">
      <c r="B212" s="404"/>
      <c r="C212" s="397"/>
      <c r="D212" s="397"/>
      <c r="E212" s="397"/>
      <c r="F212" s="397"/>
      <c r="G212" s="397"/>
    </row>
    <row r="213" spans="2:7">
      <c r="B213" s="404"/>
      <c r="C213" s="397"/>
      <c r="D213" s="397"/>
      <c r="E213" s="397"/>
      <c r="F213" s="397"/>
      <c r="G213" s="397"/>
    </row>
    <row r="214" spans="2:7">
      <c r="B214" s="404"/>
      <c r="C214" s="397"/>
      <c r="D214" s="397"/>
      <c r="E214" s="397"/>
      <c r="F214" s="397"/>
      <c r="G214" s="397"/>
    </row>
    <row r="215" spans="2:7">
      <c r="B215" s="404"/>
      <c r="C215" s="397"/>
      <c r="D215" s="397"/>
      <c r="E215" s="397"/>
      <c r="F215" s="397"/>
      <c r="G215" s="397"/>
    </row>
    <row r="216" spans="2:7">
      <c r="B216" s="404"/>
      <c r="C216" s="397"/>
      <c r="D216" s="397"/>
      <c r="E216" s="397"/>
      <c r="F216" s="397"/>
      <c r="G216" s="397"/>
    </row>
    <row r="217" spans="2:7">
      <c r="B217" s="404"/>
      <c r="C217" s="397"/>
      <c r="D217" s="397"/>
      <c r="E217" s="397"/>
      <c r="F217" s="397"/>
      <c r="G217" s="397"/>
    </row>
    <row r="218" spans="2:7">
      <c r="B218" s="404"/>
      <c r="C218" s="397"/>
      <c r="D218" s="397"/>
      <c r="E218" s="397"/>
      <c r="F218" s="397"/>
      <c r="G218" s="397"/>
    </row>
    <row r="219" spans="2:7">
      <c r="B219" s="404"/>
      <c r="C219" s="397"/>
      <c r="D219" s="397"/>
      <c r="E219" s="397"/>
      <c r="F219" s="397"/>
      <c r="G219" s="397"/>
    </row>
    <row r="220" spans="2:7">
      <c r="B220" s="404"/>
      <c r="C220" s="397"/>
      <c r="D220" s="397"/>
      <c r="E220" s="397"/>
      <c r="F220" s="397"/>
      <c r="G220" s="397"/>
    </row>
    <row r="221" spans="2:7">
      <c r="B221" s="404"/>
      <c r="C221" s="397"/>
      <c r="D221" s="397"/>
      <c r="E221" s="397"/>
      <c r="F221" s="397"/>
      <c r="G221" s="397"/>
    </row>
    <row r="222" spans="2:7">
      <c r="B222" s="404"/>
      <c r="C222" s="397"/>
      <c r="D222" s="397"/>
      <c r="E222" s="397"/>
      <c r="F222" s="397"/>
      <c r="G222" s="397"/>
    </row>
    <row r="223" spans="2:7">
      <c r="B223" s="404"/>
      <c r="C223" s="397"/>
      <c r="D223" s="397"/>
      <c r="E223" s="397"/>
      <c r="F223" s="397"/>
      <c r="G223" s="397"/>
    </row>
    <row r="224" spans="2:7">
      <c r="B224" s="404"/>
      <c r="C224" s="397"/>
      <c r="D224" s="397"/>
      <c r="E224" s="397"/>
      <c r="F224" s="397"/>
      <c r="G224" s="397"/>
    </row>
    <row r="225" spans="2:7">
      <c r="B225" s="404"/>
      <c r="C225" s="397"/>
      <c r="D225" s="397"/>
      <c r="E225" s="397"/>
      <c r="F225" s="397"/>
      <c r="G225" s="397"/>
    </row>
    <row r="226" spans="2:7">
      <c r="B226" s="404"/>
      <c r="C226" s="397"/>
      <c r="D226" s="397"/>
      <c r="E226" s="397"/>
      <c r="F226" s="397"/>
      <c r="G226" s="397"/>
    </row>
    <row r="227" spans="2:7">
      <c r="B227" s="404"/>
      <c r="C227" s="397"/>
      <c r="D227" s="397"/>
      <c r="E227" s="397"/>
      <c r="F227" s="397"/>
      <c r="G227" s="397"/>
    </row>
    <row r="228" spans="2:7">
      <c r="B228" s="404"/>
      <c r="C228" s="397"/>
      <c r="D228" s="397"/>
      <c r="E228" s="397"/>
      <c r="F228" s="397"/>
      <c r="G228" s="397"/>
    </row>
    <row r="229" spans="2:7">
      <c r="B229" s="404"/>
      <c r="C229" s="397"/>
      <c r="D229" s="397"/>
      <c r="E229" s="397"/>
      <c r="F229" s="397"/>
      <c r="G229" s="397"/>
    </row>
    <row r="230" spans="2:7">
      <c r="B230" s="404"/>
      <c r="C230" s="397"/>
      <c r="D230" s="397"/>
      <c r="E230" s="397"/>
      <c r="F230" s="397"/>
      <c r="G230" s="397"/>
    </row>
    <row r="231" spans="2:7">
      <c r="B231" s="404"/>
      <c r="C231" s="397"/>
      <c r="D231" s="397"/>
      <c r="E231" s="397"/>
      <c r="F231" s="397"/>
      <c r="G231" s="397"/>
    </row>
    <row r="232" spans="2:7">
      <c r="B232" s="404"/>
      <c r="C232" s="397"/>
      <c r="D232" s="397"/>
      <c r="E232" s="397"/>
      <c r="F232" s="397"/>
      <c r="G232" s="397"/>
    </row>
    <row r="233" spans="2:7">
      <c r="B233" s="404"/>
      <c r="C233" s="397"/>
      <c r="D233" s="397"/>
      <c r="E233" s="397"/>
      <c r="F233" s="397"/>
      <c r="G233" s="397"/>
    </row>
    <row r="234" spans="2:7">
      <c r="B234" s="404"/>
      <c r="C234" s="397"/>
      <c r="D234" s="397"/>
      <c r="E234" s="397"/>
      <c r="F234" s="397"/>
      <c r="G234" s="397"/>
    </row>
    <row r="235" spans="2:7">
      <c r="B235" s="404"/>
      <c r="C235" s="397"/>
      <c r="D235" s="397"/>
      <c r="E235" s="397"/>
      <c r="F235" s="397"/>
      <c r="G235" s="397"/>
    </row>
    <row r="236" spans="2:7">
      <c r="B236" s="404"/>
      <c r="C236" s="397"/>
      <c r="D236" s="397"/>
      <c r="E236" s="397"/>
      <c r="F236" s="397"/>
      <c r="G236" s="397"/>
    </row>
    <row r="237" spans="2:7">
      <c r="B237" s="404"/>
      <c r="C237" s="397"/>
      <c r="D237" s="397"/>
      <c r="E237" s="397"/>
      <c r="F237" s="397"/>
      <c r="G237" s="397"/>
    </row>
    <row r="238" spans="2:7">
      <c r="B238" s="404"/>
      <c r="C238" s="397"/>
      <c r="D238" s="397"/>
      <c r="E238" s="397"/>
      <c r="F238" s="397"/>
      <c r="G238" s="397"/>
    </row>
    <row r="239" spans="2:7">
      <c r="B239" s="404"/>
      <c r="C239" s="397"/>
      <c r="D239" s="397"/>
      <c r="E239" s="397"/>
      <c r="F239" s="397"/>
      <c r="G239" s="397"/>
    </row>
    <row r="240" spans="2:7">
      <c r="B240" s="404"/>
      <c r="C240" s="397"/>
      <c r="D240" s="397"/>
      <c r="E240" s="397"/>
      <c r="F240" s="397"/>
      <c r="G240" s="397"/>
    </row>
    <row r="241" spans="2:7">
      <c r="B241" s="404"/>
      <c r="C241" s="397"/>
      <c r="D241" s="397"/>
      <c r="E241" s="397"/>
      <c r="F241" s="397"/>
      <c r="G241" s="397"/>
    </row>
    <row r="242" spans="2:7">
      <c r="B242" s="404"/>
      <c r="C242" s="397"/>
      <c r="D242" s="397"/>
      <c r="E242" s="397"/>
      <c r="F242" s="397"/>
      <c r="G242" s="397"/>
    </row>
    <row r="243" spans="2:7">
      <c r="B243" s="404"/>
      <c r="C243" s="397"/>
      <c r="D243" s="397"/>
      <c r="E243" s="397"/>
      <c r="F243" s="397"/>
      <c r="G243" s="397"/>
    </row>
    <row r="244" spans="2:7">
      <c r="B244" s="404"/>
      <c r="C244" s="397"/>
      <c r="D244" s="397"/>
      <c r="E244" s="397"/>
      <c r="F244" s="397"/>
      <c r="G244" s="397"/>
    </row>
    <row r="245" spans="2:7">
      <c r="B245" s="404"/>
      <c r="C245" s="397"/>
      <c r="D245" s="397"/>
      <c r="E245" s="397"/>
      <c r="F245" s="397"/>
      <c r="G245" s="397"/>
    </row>
    <row r="246" spans="2:7">
      <c r="B246" s="404"/>
      <c r="C246" s="397"/>
      <c r="D246" s="397"/>
      <c r="E246" s="397"/>
      <c r="F246" s="397"/>
      <c r="G246" s="397"/>
    </row>
    <row r="247" spans="2:7">
      <c r="B247" s="404"/>
      <c r="C247" s="397"/>
      <c r="D247" s="397"/>
      <c r="E247" s="397"/>
      <c r="F247" s="397"/>
      <c r="G247" s="397"/>
    </row>
    <row r="248" spans="2:7">
      <c r="B248" s="404"/>
      <c r="C248" s="397"/>
      <c r="D248" s="397"/>
      <c r="E248" s="397"/>
      <c r="F248" s="397"/>
      <c r="G248" s="397"/>
    </row>
    <row r="249" spans="2:7">
      <c r="B249" s="404"/>
      <c r="C249" s="397"/>
      <c r="D249" s="397"/>
      <c r="E249" s="397"/>
      <c r="F249" s="397"/>
      <c r="G249" s="397"/>
    </row>
    <row r="250" spans="2:7">
      <c r="B250" s="404"/>
      <c r="C250" s="397"/>
      <c r="D250" s="397"/>
      <c r="E250" s="397"/>
      <c r="F250" s="397"/>
      <c r="G250" s="397"/>
    </row>
    <row r="251" spans="2:7">
      <c r="B251" s="404"/>
      <c r="C251" s="397"/>
      <c r="D251" s="397"/>
      <c r="E251" s="397"/>
      <c r="F251" s="397"/>
      <c r="G251" s="397"/>
    </row>
    <row r="252" spans="2:7">
      <c r="B252" s="404"/>
      <c r="C252" s="397"/>
      <c r="D252" s="397"/>
      <c r="E252" s="397"/>
      <c r="F252" s="397"/>
      <c r="G252" s="397"/>
    </row>
    <row r="253" spans="2:7">
      <c r="B253" s="404"/>
      <c r="C253" s="397"/>
      <c r="D253" s="397"/>
      <c r="E253" s="397"/>
      <c r="F253" s="397"/>
      <c r="G253" s="397"/>
    </row>
    <row r="254" spans="2:7">
      <c r="B254" s="404"/>
      <c r="C254" s="397"/>
      <c r="D254" s="397"/>
      <c r="E254" s="397"/>
      <c r="F254" s="397"/>
      <c r="G254" s="397"/>
    </row>
    <row r="255" spans="2:7">
      <c r="B255" s="404"/>
      <c r="C255" s="397"/>
      <c r="D255" s="397"/>
      <c r="E255" s="397"/>
      <c r="F255" s="397"/>
      <c r="G255" s="397"/>
    </row>
    <row r="256" spans="2:7">
      <c r="B256" s="404"/>
      <c r="C256" s="397"/>
      <c r="D256" s="397"/>
      <c r="E256" s="397"/>
      <c r="F256" s="397"/>
      <c r="G256" s="397"/>
    </row>
    <row r="257" spans="2:7">
      <c r="B257" s="404"/>
      <c r="C257" s="397"/>
      <c r="D257" s="397"/>
      <c r="E257" s="397"/>
      <c r="F257" s="397"/>
      <c r="G257" s="397"/>
    </row>
    <row r="258" spans="2:7">
      <c r="B258" s="404"/>
      <c r="C258" s="397"/>
      <c r="D258" s="397"/>
      <c r="E258" s="397"/>
      <c r="F258" s="397"/>
      <c r="G258" s="397"/>
    </row>
    <row r="259" spans="2:7">
      <c r="B259" s="404"/>
      <c r="C259" s="397"/>
      <c r="D259" s="397"/>
      <c r="E259" s="397"/>
      <c r="F259" s="397"/>
      <c r="G259" s="397"/>
    </row>
    <row r="260" spans="2:7">
      <c r="B260" s="404"/>
      <c r="C260" s="397"/>
      <c r="D260" s="397"/>
      <c r="E260" s="397"/>
      <c r="F260" s="397"/>
      <c r="G260" s="397"/>
    </row>
    <row r="261" spans="2:7">
      <c r="B261" s="404"/>
      <c r="C261" s="397"/>
      <c r="D261" s="397"/>
      <c r="E261" s="397"/>
      <c r="F261" s="397"/>
      <c r="G261" s="397"/>
    </row>
    <row r="262" spans="2:7">
      <c r="B262" s="404"/>
      <c r="C262" s="397"/>
      <c r="D262" s="397"/>
      <c r="E262" s="397"/>
      <c r="F262" s="397"/>
      <c r="G262" s="397"/>
    </row>
    <row r="263" spans="2:7">
      <c r="B263" s="404"/>
      <c r="C263" s="397"/>
      <c r="D263" s="397"/>
      <c r="E263" s="397"/>
      <c r="F263" s="397"/>
      <c r="G263" s="397"/>
    </row>
    <row r="264" spans="2:7">
      <c r="B264" s="404"/>
      <c r="C264" s="397"/>
      <c r="D264" s="397"/>
      <c r="E264" s="397"/>
      <c r="F264" s="397"/>
      <c r="G264" s="397"/>
    </row>
    <row r="265" spans="2:7">
      <c r="B265" s="404"/>
      <c r="C265" s="397"/>
      <c r="D265" s="397"/>
      <c r="E265" s="397"/>
      <c r="F265" s="397"/>
      <c r="G265" s="397"/>
    </row>
    <row r="266" spans="2:7">
      <c r="B266" s="404"/>
      <c r="C266" s="397"/>
      <c r="D266" s="397"/>
      <c r="E266" s="397"/>
      <c r="F266" s="397"/>
      <c r="G266" s="397"/>
    </row>
    <row r="267" spans="2:7">
      <c r="B267" s="404"/>
      <c r="C267" s="397"/>
      <c r="D267" s="397"/>
      <c r="E267" s="397"/>
      <c r="F267" s="397"/>
      <c r="G267" s="397"/>
    </row>
    <row r="268" spans="2:7">
      <c r="B268" s="404"/>
      <c r="C268" s="397"/>
      <c r="D268" s="397"/>
      <c r="E268" s="397"/>
      <c r="F268" s="397"/>
      <c r="G268" s="397"/>
    </row>
    <row r="269" spans="2:7">
      <c r="B269" s="404"/>
      <c r="C269" s="397"/>
      <c r="D269" s="397"/>
      <c r="E269" s="397"/>
      <c r="F269" s="397"/>
      <c r="G269" s="397"/>
    </row>
    <row r="270" spans="2:7">
      <c r="B270" s="404"/>
      <c r="C270" s="397"/>
      <c r="D270" s="397"/>
      <c r="E270" s="397"/>
      <c r="F270" s="397"/>
      <c r="G270" s="397"/>
    </row>
    <row r="271" spans="2:7">
      <c r="B271" s="404"/>
      <c r="C271" s="397"/>
      <c r="D271" s="397"/>
      <c r="E271" s="397"/>
      <c r="F271" s="397"/>
      <c r="G271" s="397"/>
    </row>
    <row r="272" spans="2:7">
      <c r="B272" s="404"/>
      <c r="C272" s="397"/>
      <c r="D272" s="397"/>
      <c r="E272" s="397"/>
      <c r="F272" s="397"/>
      <c r="G272" s="397"/>
    </row>
    <row r="273" spans="2:7">
      <c r="B273" s="404"/>
      <c r="C273" s="397"/>
      <c r="D273" s="397"/>
      <c r="E273" s="397"/>
      <c r="F273" s="397"/>
      <c r="G273" s="397"/>
    </row>
    <row r="274" spans="2:7">
      <c r="B274" s="404"/>
      <c r="C274" s="397"/>
      <c r="D274" s="397"/>
      <c r="E274" s="397"/>
      <c r="F274" s="397"/>
      <c r="G274" s="397"/>
    </row>
    <row r="275" spans="2:7">
      <c r="B275" s="404"/>
      <c r="C275" s="397"/>
      <c r="D275" s="397"/>
      <c r="E275" s="397"/>
      <c r="F275" s="397"/>
      <c r="G275" s="397"/>
    </row>
    <row r="276" spans="2:7">
      <c r="B276" s="404"/>
      <c r="C276" s="397"/>
      <c r="D276" s="397"/>
      <c r="E276" s="397"/>
      <c r="F276" s="397"/>
      <c r="G276" s="397"/>
    </row>
    <row r="277" spans="2:7">
      <c r="B277" s="404"/>
      <c r="C277" s="397"/>
      <c r="D277" s="397"/>
      <c r="E277" s="397"/>
      <c r="F277" s="397"/>
      <c r="G277" s="397"/>
    </row>
    <row r="278" spans="2:7">
      <c r="B278" s="404"/>
      <c r="C278" s="397"/>
      <c r="D278" s="397"/>
      <c r="E278" s="397"/>
      <c r="F278" s="397"/>
      <c r="G278" s="397"/>
    </row>
    <row r="279" spans="2:7">
      <c r="B279" s="404"/>
      <c r="C279" s="397"/>
      <c r="D279" s="397"/>
      <c r="E279" s="397"/>
      <c r="F279" s="397"/>
      <c r="G279" s="397"/>
    </row>
    <row r="280" spans="2:7">
      <c r="B280" s="404"/>
      <c r="C280" s="397"/>
      <c r="D280" s="397"/>
      <c r="E280" s="397"/>
      <c r="F280" s="397"/>
      <c r="G280" s="397"/>
    </row>
    <row r="281" spans="2:7">
      <c r="B281" s="404"/>
      <c r="C281" s="397"/>
      <c r="D281" s="397"/>
      <c r="E281" s="397"/>
      <c r="F281" s="397"/>
      <c r="G281" s="397"/>
    </row>
    <row r="282" spans="2:7">
      <c r="B282" s="404"/>
      <c r="C282" s="397"/>
      <c r="D282" s="397"/>
      <c r="E282" s="397"/>
      <c r="F282" s="397"/>
      <c r="G282" s="397"/>
    </row>
    <row r="283" spans="2:7">
      <c r="B283" s="404"/>
      <c r="C283" s="397"/>
      <c r="D283" s="397"/>
      <c r="E283" s="397"/>
      <c r="F283" s="397"/>
      <c r="G283" s="397"/>
    </row>
    <row r="284" spans="2:7">
      <c r="B284" s="404"/>
      <c r="C284" s="397"/>
      <c r="D284" s="397"/>
      <c r="E284" s="397"/>
      <c r="F284" s="397"/>
      <c r="G284" s="397"/>
    </row>
    <row r="285" spans="2:7">
      <c r="B285" s="404"/>
      <c r="C285" s="397"/>
      <c r="D285" s="397"/>
      <c r="E285" s="397"/>
      <c r="F285" s="397"/>
      <c r="G285" s="397"/>
    </row>
    <row r="286" spans="2:7">
      <c r="B286" s="404"/>
      <c r="C286" s="397"/>
      <c r="D286" s="397"/>
      <c r="E286" s="397"/>
      <c r="F286" s="397"/>
      <c r="G286" s="397"/>
    </row>
    <row r="287" spans="2:7">
      <c r="B287" s="404"/>
      <c r="C287" s="397"/>
      <c r="D287" s="397"/>
      <c r="E287" s="397"/>
      <c r="F287" s="397"/>
      <c r="G287" s="397"/>
    </row>
    <row r="288" spans="2:7">
      <c r="B288" s="404"/>
      <c r="C288" s="397"/>
      <c r="D288" s="397"/>
      <c r="E288" s="397"/>
      <c r="F288" s="397"/>
      <c r="G288" s="397"/>
    </row>
    <row r="289" spans="2:7">
      <c r="B289" s="404"/>
      <c r="C289" s="397"/>
      <c r="D289" s="397"/>
      <c r="E289" s="397"/>
      <c r="F289" s="397"/>
      <c r="G289" s="397"/>
    </row>
    <row r="290" spans="2:7">
      <c r="B290" s="404"/>
      <c r="C290" s="397"/>
      <c r="D290" s="397"/>
      <c r="E290" s="397"/>
      <c r="F290" s="397"/>
      <c r="G290" s="397"/>
    </row>
    <row r="291" spans="2:7">
      <c r="B291" s="404"/>
      <c r="C291" s="397"/>
      <c r="D291" s="397"/>
      <c r="E291" s="397"/>
      <c r="F291" s="397"/>
      <c r="G291" s="397"/>
    </row>
    <row r="292" spans="2:7">
      <c r="B292" s="404"/>
      <c r="C292" s="397"/>
      <c r="D292" s="397"/>
      <c r="E292" s="397"/>
      <c r="F292" s="397"/>
      <c r="G292" s="397"/>
    </row>
    <row r="293" spans="2:7">
      <c r="B293" s="404"/>
      <c r="C293" s="397"/>
      <c r="D293" s="397"/>
      <c r="E293" s="397"/>
      <c r="F293" s="397"/>
      <c r="G293" s="397"/>
    </row>
    <row r="294" spans="2:7">
      <c r="B294" s="404"/>
      <c r="C294" s="397"/>
      <c r="D294" s="397"/>
      <c r="E294" s="397"/>
      <c r="F294" s="397"/>
      <c r="G294" s="397"/>
    </row>
    <row r="295" spans="2:7">
      <c r="B295" s="404"/>
      <c r="C295" s="397"/>
      <c r="D295" s="397"/>
      <c r="E295" s="397"/>
      <c r="F295" s="397"/>
      <c r="G295" s="397"/>
    </row>
    <row r="296" spans="2:7">
      <c r="B296" s="404"/>
      <c r="C296" s="397"/>
      <c r="D296" s="397"/>
      <c r="E296" s="397"/>
      <c r="F296" s="397"/>
      <c r="G296" s="397"/>
    </row>
    <row r="297" spans="2:7">
      <c r="B297" s="404"/>
      <c r="C297" s="397"/>
      <c r="D297" s="397"/>
      <c r="E297" s="397"/>
      <c r="F297" s="397"/>
      <c r="G297" s="397"/>
    </row>
    <row r="298" spans="2:7">
      <c r="B298" s="404"/>
      <c r="C298" s="397"/>
      <c r="D298" s="397"/>
      <c r="E298" s="397"/>
      <c r="F298" s="397"/>
      <c r="G298" s="397"/>
    </row>
    <row r="299" spans="2:7">
      <c r="B299" s="404"/>
      <c r="C299" s="397"/>
      <c r="D299" s="397"/>
      <c r="E299" s="397"/>
      <c r="F299" s="397"/>
      <c r="G299" s="397"/>
    </row>
    <row r="300" spans="2:7">
      <c r="B300" s="404"/>
      <c r="C300" s="397"/>
      <c r="D300" s="397"/>
      <c r="E300" s="397"/>
      <c r="F300" s="397"/>
      <c r="G300" s="397"/>
    </row>
    <row r="301" spans="2:7">
      <c r="B301" s="404"/>
      <c r="C301" s="397"/>
      <c r="D301" s="397"/>
      <c r="E301" s="397"/>
      <c r="F301" s="397"/>
      <c r="G301" s="397"/>
    </row>
    <row r="302" spans="2:7">
      <c r="B302" s="404"/>
      <c r="C302" s="397"/>
      <c r="D302" s="397"/>
      <c r="E302" s="397"/>
      <c r="F302" s="397"/>
      <c r="G302" s="397"/>
    </row>
    <row r="303" spans="2:7">
      <c r="B303" s="404"/>
      <c r="C303" s="397"/>
      <c r="D303" s="397"/>
      <c r="E303" s="397"/>
      <c r="F303" s="397"/>
      <c r="G303" s="397"/>
    </row>
    <row r="304" spans="2:7">
      <c r="B304" s="404"/>
      <c r="C304" s="397"/>
      <c r="D304" s="397"/>
      <c r="E304" s="397"/>
      <c r="F304" s="397"/>
      <c r="G304" s="397"/>
    </row>
    <row r="305" spans="2:7">
      <c r="B305" s="404"/>
      <c r="C305" s="397"/>
      <c r="D305" s="397"/>
      <c r="E305" s="397"/>
      <c r="F305" s="397"/>
      <c r="G305" s="397"/>
    </row>
    <row r="306" spans="2:7">
      <c r="B306" s="404"/>
      <c r="C306" s="397"/>
      <c r="D306" s="397"/>
      <c r="E306" s="397"/>
      <c r="F306" s="397"/>
      <c r="G306" s="397"/>
    </row>
    <row r="307" spans="2:7">
      <c r="B307" s="404"/>
      <c r="C307" s="397"/>
      <c r="D307" s="397"/>
      <c r="E307" s="397"/>
      <c r="F307" s="397"/>
      <c r="G307" s="397"/>
    </row>
    <row r="308" spans="2:7">
      <c r="B308" s="404"/>
      <c r="C308" s="397"/>
      <c r="D308" s="397"/>
      <c r="E308" s="397"/>
      <c r="F308" s="397"/>
      <c r="G308" s="397"/>
    </row>
    <row r="309" spans="2:7">
      <c r="B309" s="404"/>
      <c r="C309" s="397"/>
      <c r="D309" s="397"/>
      <c r="E309" s="397"/>
      <c r="F309" s="397"/>
      <c r="G309" s="397"/>
    </row>
    <row r="310" spans="2:7">
      <c r="B310" s="404"/>
      <c r="C310" s="397"/>
      <c r="D310" s="397"/>
      <c r="E310" s="397"/>
      <c r="F310" s="397"/>
      <c r="G310" s="397"/>
    </row>
    <row r="311" spans="2:7">
      <c r="B311" s="404"/>
      <c r="C311" s="397"/>
      <c r="D311" s="397"/>
      <c r="E311" s="397"/>
      <c r="F311" s="397"/>
      <c r="G311" s="397"/>
    </row>
    <row r="312" spans="2:7">
      <c r="B312" s="404"/>
      <c r="C312" s="397"/>
      <c r="D312" s="397"/>
      <c r="E312" s="397"/>
      <c r="F312" s="397"/>
      <c r="G312" s="397"/>
    </row>
    <row r="313" spans="2:7">
      <c r="B313" s="404"/>
      <c r="C313" s="397"/>
      <c r="D313" s="397"/>
      <c r="E313" s="397"/>
      <c r="F313" s="397"/>
      <c r="G313" s="397"/>
    </row>
    <row r="314" spans="2:7">
      <c r="B314" s="404"/>
      <c r="C314" s="397"/>
      <c r="D314" s="397"/>
      <c r="E314" s="397"/>
      <c r="F314" s="397"/>
      <c r="G314" s="397"/>
    </row>
    <row r="315" spans="2:7">
      <c r="B315" s="404"/>
      <c r="C315" s="397"/>
      <c r="D315" s="397"/>
      <c r="E315" s="397"/>
      <c r="F315" s="397"/>
      <c r="G315" s="397"/>
    </row>
    <row r="316" spans="2:7">
      <c r="B316" s="404"/>
      <c r="C316" s="397"/>
      <c r="D316" s="397"/>
      <c r="E316" s="397"/>
      <c r="F316" s="397"/>
      <c r="G316" s="397"/>
    </row>
    <row r="317" spans="2:7">
      <c r="B317" s="404"/>
      <c r="C317" s="397"/>
      <c r="D317" s="397"/>
      <c r="E317" s="397"/>
      <c r="F317" s="397"/>
      <c r="G317" s="397"/>
    </row>
    <row r="318" spans="2:7">
      <c r="B318" s="404"/>
      <c r="C318" s="397"/>
      <c r="D318" s="397"/>
      <c r="E318" s="397"/>
      <c r="F318" s="397"/>
      <c r="G318" s="397"/>
    </row>
    <row r="319" spans="2:7">
      <c r="B319" s="404"/>
      <c r="C319" s="397"/>
      <c r="D319" s="397"/>
      <c r="E319" s="397"/>
      <c r="F319" s="397"/>
      <c r="G319" s="397"/>
    </row>
    <row r="320" spans="2:7">
      <c r="B320" s="404"/>
      <c r="C320" s="397"/>
      <c r="D320" s="397"/>
      <c r="E320" s="397"/>
      <c r="F320" s="397"/>
      <c r="G320" s="397"/>
    </row>
    <row r="321" spans="2:7">
      <c r="B321" s="404"/>
      <c r="C321" s="397"/>
      <c r="D321" s="397"/>
      <c r="E321" s="397"/>
      <c r="F321" s="397"/>
      <c r="G321" s="397"/>
    </row>
    <row r="322" spans="2:7">
      <c r="B322" s="404"/>
      <c r="C322" s="397"/>
      <c r="D322" s="397"/>
      <c r="E322" s="397"/>
      <c r="F322" s="397"/>
      <c r="G322" s="397"/>
    </row>
    <row r="323" spans="2:7">
      <c r="B323" s="404"/>
      <c r="C323" s="397"/>
      <c r="D323" s="397"/>
      <c r="E323" s="397"/>
      <c r="F323" s="397"/>
      <c r="G323" s="397"/>
    </row>
    <row r="324" spans="2:7">
      <c r="B324" s="404"/>
      <c r="C324" s="397"/>
      <c r="D324" s="397"/>
      <c r="E324" s="397"/>
      <c r="F324" s="397"/>
      <c r="G324" s="397"/>
    </row>
    <row r="325" spans="2:7">
      <c r="B325" s="404"/>
      <c r="C325" s="397"/>
      <c r="D325" s="397"/>
      <c r="E325" s="397"/>
      <c r="F325" s="397"/>
      <c r="G325" s="397"/>
    </row>
    <row r="326" spans="2:7">
      <c r="B326" s="404"/>
      <c r="C326" s="397"/>
      <c r="D326" s="397"/>
      <c r="E326" s="397"/>
      <c r="F326" s="397"/>
      <c r="G326" s="397"/>
    </row>
    <row r="327" spans="2:7">
      <c r="B327" s="404"/>
      <c r="C327" s="397"/>
      <c r="D327" s="397"/>
      <c r="E327" s="397"/>
      <c r="F327" s="397"/>
      <c r="G327" s="397"/>
    </row>
    <row r="328" spans="2:7">
      <c r="B328" s="404"/>
      <c r="C328" s="397"/>
      <c r="D328" s="397"/>
      <c r="E328" s="397"/>
      <c r="F328" s="397"/>
      <c r="G328" s="397"/>
    </row>
    <row r="329" spans="2:7">
      <c r="B329" s="404"/>
      <c r="C329" s="397"/>
      <c r="D329" s="397"/>
      <c r="E329" s="397"/>
      <c r="F329" s="397"/>
      <c r="G329" s="397"/>
    </row>
    <row r="330" spans="2:7">
      <c r="B330" s="404"/>
      <c r="C330" s="397"/>
      <c r="D330" s="397"/>
      <c r="E330" s="397"/>
      <c r="F330" s="397"/>
      <c r="G330" s="397"/>
    </row>
    <row r="331" spans="2:7">
      <c r="B331" s="404"/>
      <c r="C331" s="397"/>
      <c r="D331" s="397"/>
      <c r="E331" s="397"/>
      <c r="F331" s="397"/>
      <c r="G331" s="397"/>
    </row>
    <row r="332" spans="2:7">
      <c r="B332" s="404"/>
      <c r="C332" s="397"/>
      <c r="D332" s="397"/>
      <c r="E332" s="397"/>
      <c r="F332" s="397"/>
      <c r="G332" s="397"/>
    </row>
    <row r="333" spans="2:7">
      <c r="B333" s="404"/>
      <c r="C333" s="397"/>
      <c r="D333" s="397"/>
      <c r="E333" s="397"/>
      <c r="F333" s="397"/>
      <c r="G333" s="397"/>
    </row>
    <row r="334" spans="2:7">
      <c r="B334" s="404"/>
      <c r="C334" s="397"/>
      <c r="D334" s="397"/>
      <c r="E334" s="397"/>
      <c r="F334" s="397"/>
      <c r="G334" s="397"/>
    </row>
    <row r="335" spans="2:7">
      <c r="B335" s="404"/>
      <c r="C335" s="397"/>
      <c r="D335" s="397"/>
      <c r="E335" s="397"/>
      <c r="F335" s="397"/>
      <c r="G335" s="397"/>
    </row>
    <row r="336" spans="2:7">
      <c r="B336" s="404"/>
      <c r="C336" s="397"/>
      <c r="D336" s="397"/>
      <c r="E336" s="397"/>
      <c r="F336" s="397"/>
      <c r="G336" s="397"/>
    </row>
    <row r="337" spans="2:7">
      <c r="B337" s="404"/>
      <c r="C337" s="397"/>
      <c r="D337" s="397"/>
      <c r="E337" s="397"/>
      <c r="F337" s="397"/>
      <c r="G337" s="397"/>
    </row>
    <row r="338" spans="2:7">
      <c r="B338" s="404"/>
      <c r="C338" s="397"/>
      <c r="D338" s="397"/>
      <c r="E338" s="397"/>
      <c r="F338" s="397"/>
      <c r="G338" s="397"/>
    </row>
    <row r="339" spans="2:7">
      <c r="B339" s="404"/>
      <c r="C339" s="397"/>
      <c r="D339" s="397"/>
      <c r="E339" s="397"/>
      <c r="F339" s="397"/>
      <c r="G339" s="397"/>
    </row>
    <row r="340" spans="2:7">
      <c r="B340" s="404"/>
      <c r="C340" s="397"/>
      <c r="D340" s="397"/>
      <c r="E340" s="397"/>
      <c r="F340" s="397"/>
      <c r="G340" s="397"/>
    </row>
    <row r="341" spans="2:7">
      <c r="B341" s="404"/>
      <c r="C341" s="397"/>
      <c r="D341" s="397"/>
      <c r="E341" s="397"/>
      <c r="F341" s="397"/>
      <c r="G341" s="397"/>
    </row>
    <row r="342" spans="2:7">
      <c r="B342" s="404"/>
      <c r="C342" s="397"/>
      <c r="D342" s="397"/>
      <c r="E342" s="397"/>
      <c r="F342" s="397"/>
      <c r="G342" s="397"/>
    </row>
    <row r="343" spans="2:7">
      <c r="B343" s="404"/>
      <c r="C343" s="397"/>
      <c r="D343" s="397"/>
      <c r="E343" s="397"/>
      <c r="F343" s="397"/>
      <c r="G343" s="397"/>
    </row>
    <row r="344" spans="2:7">
      <c r="B344" s="404"/>
      <c r="C344" s="397"/>
      <c r="D344" s="397"/>
      <c r="E344" s="397"/>
      <c r="F344" s="397"/>
      <c r="G344" s="397"/>
    </row>
    <row r="345" spans="2:7">
      <c r="B345" s="404"/>
      <c r="C345" s="397"/>
      <c r="D345" s="397"/>
      <c r="E345" s="397"/>
      <c r="F345" s="397"/>
      <c r="G345" s="397"/>
    </row>
    <row r="346" spans="2:7">
      <c r="B346" s="404"/>
      <c r="C346" s="397"/>
      <c r="D346" s="397"/>
      <c r="E346" s="397"/>
      <c r="F346" s="397"/>
      <c r="G346" s="397"/>
    </row>
    <row r="347" spans="2:7">
      <c r="B347" s="404"/>
      <c r="C347" s="397"/>
      <c r="D347" s="397"/>
      <c r="E347" s="397"/>
      <c r="F347" s="397"/>
      <c r="G347" s="397"/>
    </row>
    <row r="348" spans="2:7">
      <c r="B348" s="404"/>
      <c r="C348" s="397"/>
      <c r="D348" s="397"/>
      <c r="E348" s="397"/>
      <c r="F348" s="397"/>
      <c r="G348" s="397"/>
    </row>
    <row r="349" spans="2:7">
      <c r="B349" s="404"/>
      <c r="C349" s="397"/>
      <c r="D349" s="397"/>
      <c r="E349" s="397"/>
      <c r="F349" s="397"/>
      <c r="G349" s="397"/>
    </row>
    <row r="350" spans="2:7">
      <c r="B350" s="404"/>
      <c r="C350" s="397"/>
      <c r="D350" s="397"/>
      <c r="E350" s="397"/>
      <c r="F350" s="397"/>
      <c r="G350" s="397"/>
    </row>
    <row r="351" spans="2:7">
      <c r="B351" s="404"/>
      <c r="C351" s="397"/>
      <c r="D351" s="397"/>
      <c r="E351" s="397"/>
      <c r="F351" s="397"/>
      <c r="G351" s="397"/>
    </row>
    <row r="352" spans="2:7">
      <c r="B352" s="404"/>
      <c r="C352" s="397"/>
      <c r="D352" s="397"/>
      <c r="E352" s="397"/>
      <c r="F352" s="397"/>
      <c r="G352" s="397"/>
    </row>
    <row r="353" spans="2:7">
      <c r="B353" s="404"/>
      <c r="C353" s="397"/>
      <c r="D353" s="397"/>
      <c r="E353" s="397"/>
      <c r="F353" s="397"/>
      <c r="G353" s="397"/>
    </row>
    <row r="354" spans="2:7">
      <c r="B354" s="404"/>
      <c r="C354" s="397"/>
      <c r="D354" s="397"/>
      <c r="E354" s="397"/>
      <c r="F354" s="397"/>
      <c r="G354" s="397"/>
    </row>
    <row r="355" spans="2:7">
      <c r="B355" s="404"/>
      <c r="C355" s="397"/>
      <c r="D355" s="397"/>
      <c r="E355" s="397"/>
      <c r="F355" s="397"/>
      <c r="G355" s="397"/>
    </row>
    <row r="356" spans="2:7">
      <c r="B356" s="404"/>
      <c r="C356" s="397"/>
      <c r="D356" s="397"/>
      <c r="E356" s="397"/>
      <c r="F356" s="397"/>
      <c r="G356" s="397"/>
    </row>
    <row r="357" spans="2:7">
      <c r="B357" s="404"/>
      <c r="C357" s="397"/>
      <c r="D357" s="397"/>
      <c r="E357" s="397"/>
      <c r="F357" s="397"/>
      <c r="G357" s="397"/>
    </row>
    <row r="358" spans="2:7">
      <c r="B358" s="404"/>
      <c r="C358" s="397"/>
      <c r="D358" s="397"/>
      <c r="E358" s="397"/>
      <c r="F358" s="397"/>
      <c r="G358" s="397"/>
    </row>
    <row r="359" spans="2:7">
      <c r="B359" s="404"/>
      <c r="C359" s="397"/>
      <c r="D359" s="397"/>
      <c r="E359" s="397"/>
      <c r="F359" s="397"/>
      <c r="G359" s="397"/>
    </row>
    <row r="360" spans="2:7">
      <c r="B360" s="404"/>
      <c r="C360" s="397"/>
      <c r="D360" s="397"/>
      <c r="E360" s="397"/>
      <c r="F360" s="397"/>
      <c r="G360" s="397"/>
    </row>
    <row r="361" spans="2:7">
      <c r="B361" s="404"/>
      <c r="C361" s="397"/>
      <c r="D361" s="397"/>
      <c r="E361" s="397"/>
      <c r="F361" s="397"/>
      <c r="G361" s="397"/>
    </row>
    <row r="362" spans="2:7">
      <c r="B362" s="404"/>
      <c r="C362" s="397"/>
      <c r="D362" s="397"/>
      <c r="E362" s="397"/>
      <c r="F362" s="397"/>
      <c r="G362" s="397"/>
    </row>
    <row r="363" spans="2:7">
      <c r="B363" s="404"/>
      <c r="C363" s="397"/>
      <c r="D363" s="397"/>
      <c r="E363" s="397"/>
      <c r="F363" s="397"/>
      <c r="G363" s="397"/>
    </row>
    <row r="364" spans="2:7">
      <c r="B364" s="404"/>
      <c r="C364" s="397"/>
      <c r="D364" s="397"/>
      <c r="E364" s="397"/>
      <c r="F364" s="397"/>
      <c r="G364" s="397"/>
    </row>
    <row r="365" spans="2:7">
      <c r="B365" s="404"/>
      <c r="C365" s="397"/>
      <c r="D365" s="397"/>
      <c r="E365" s="397"/>
      <c r="F365" s="397"/>
      <c r="G365" s="397"/>
    </row>
    <row r="366" spans="2:7">
      <c r="B366" s="404"/>
      <c r="C366" s="397"/>
      <c r="D366" s="397"/>
      <c r="E366" s="397"/>
      <c r="F366" s="397"/>
      <c r="G366" s="397"/>
    </row>
    <row r="367" spans="2:7">
      <c r="B367" s="404"/>
      <c r="C367" s="397"/>
      <c r="D367" s="397"/>
      <c r="E367" s="397"/>
      <c r="F367" s="397"/>
      <c r="G367" s="397"/>
    </row>
    <row r="368" spans="2:7">
      <c r="B368" s="404"/>
      <c r="C368" s="397"/>
      <c r="D368" s="397"/>
      <c r="E368" s="397"/>
      <c r="F368" s="397"/>
      <c r="G368" s="397"/>
    </row>
    <row r="369" spans="2:7">
      <c r="B369" s="404"/>
      <c r="C369" s="397"/>
      <c r="D369" s="397"/>
      <c r="E369" s="397"/>
      <c r="F369" s="397"/>
      <c r="G369" s="397"/>
    </row>
    <row r="370" spans="2:7">
      <c r="B370" s="404"/>
      <c r="C370" s="397"/>
      <c r="D370" s="397"/>
      <c r="E370" s="397"/>
      <c r="F370" s="397"/>
      <c r="G370" s="397"/>
    </row>
    <row r="371" spans="2:7">
      <c r="B371" s="404"/>
      <c r="C371" s="397"/>
      <c r="D371" s="397"/>
      <c r="E371" s="397"/>
      <c r="F371" s="397"/>
      <c r="G371" s="397"/>
    </row>
    <row r="372" spans="2:7">
      <c r="B372" s="404"/>
      <c r="C372" s="397"/>
      <c r="D372" s="397"/>
      <c r="E372" s="397"/>
      <c r="F372" s="397"/>
      <c r="G372" s="397"/>
    </row>
    <row r="373" spans="2:7">
      <c r="B373" s="404"/>
      <c r="C373" s="397"/>
      <c r="D373" s="397"/>
      <c r="E373" s="397"/>
      <c r="F373" s="397"/>
      <c r="G373" s="397"/>
    </row>
    <row r="374" spans="2:7">
      <c r="B374" s="404"/>
      <c r="C374" s="397"/>
      <c r="D374" s="397"/>
      <c r="E374" s="397"/>
      <c r="F374" s="397"/>
      <c r="G374" s="397"/>
    </row>
    <row r="375" spans="2:7">
      <c r="B375" s="404"/>
      <c r="C375" s="397"/>
      <c r="D375" s="397"/>
      <c r="E375" s="397"/>
      <c r="F375" s="397"/>
      <c r="G375" s="397"/>
    </row>
    <row r="376" spans="2:7">
      <c r="B376" s="404"/>
      <c r="C376" s="397"/>
      <c r="D376" s="397"/>
      <c r="E376" s="397"/>
      <c r="F376" s="397"/>
      <c r="G376" s="397"/>
    </row>
    <row r="377" spans="2:7">
      <c r="B377" s="404"/>
      <c r="C377" s="397"/>
      <c r="D377" s="397"/>
      <c r="E377" s="397"/>
      <c r="F377" s="397"/>
      <c r="G377" s="397"/>
    </row>
    <row r="378" spans="2:7">
      <c r="B378" s="404"/>
      <c r="C378" s="397"/>
      <c r="D378" s="397"/>
      <c r="E378" s="397"/>
      <c r="F378" s="397"/>
      <c r="G378" s="397"/>
    </row>
    <row r="379" spans="2:7">
      <c r="B379" s="404"/>
      <c r="C379" s="397"/>
      <c r="D379" s="397"/>
      <c r="E379" s="397"/>
      <c r="F379" s="397"/>
      <c r="G379" s="397"/>
    </row>
    <row r="380" spans="2:7">
      <c r="B380" s="404"/>
      <c r="C380" s="397"/>
      <c r="D380" s="397"/>
      <c r="E380" s="397"/>
      <c r="F380" s="397"/>
      <c r="G380" s="397"/>
    </row>
    <row r="381" spans="2:7">
      <c r="B381" s="404"/>
      <c r="C381" s="397"/>
      <c r="D381" s="397"/>
      <c r="E381" s="397"/>
      <c r="F381" s="397"/>
      <c r="G381" s="397"/>
    </row>
    <row r="382" spans="2:7">
      <c r="B382" s="404"/>
      <c r="C382" s="397"/>
      <c r="D382" s="397"/>
      <c r="E382" s="397"/>
      <c r="F382" s="397"/>
      <c r="G382" s="397"/>
    </row>
    <row r="383" spans="2:7">
      <c r="B383" s="404"/>
      <c r="C383" s="397"/>
      <c r="D383" s="397"/>
      <c r="E383" s="397"/>
      <c r="F383" s="397"/>
      <c r="G383" s="397"/>
    </row>
    <row r="384" spans="2:7">
      <c r="B384" s="404"/>
      <c r="C384" s="397"/>
      <c r="D384" s="397"/>
      <c r="E384" s="397"/>
      <c r="F384" s="397"/>
      <c r="G384" s="397"/>
    </row>
    <row r="385" spans="2:7">
      <c r="B385" s="404"/>
      <c r="C385" s="397"/>
      <c r="D385" s="397"/>
      <c r="E385" s="397"/>
      <c r="F385" s="397"/>
      <c r="G385" s="397"/>
    </row>
    <row r="386" spans="2:7">
      <c r="B386" s="404"/>
      <c r="C386" s="397"/>
      <c r="D386" s="397"/>
      <c r="E386" s="397"/>
      <c r="F386" s="397"/>
      <c r="G386" s="397"/>
    </row>
    <row r="387" spans="2:7">
      <c r="B387" s="404"/>
      <c r="C387" s="397"/>
      <c r="D387" s="397"/>
      <c r="E387" s="397"/>
      <c r="F387" s="397"/>
      <c r="G387" s="397"/>
    </row>
    <row r="388" spans="2:7">
      <c r="B388" s="404"/>
      <c r="C388" s="397"/>
      <c r="D388" s="397"/>
      <c r="E388" s="397"/>
      <c r="F388" s="397"/>
      <c r="G388" s="397"/>
    </row>
    <row r="389" spans="2:7">
      <c r="B389" s="404"/>
      <c r="C389" s="397"/>
      <c r="D389" s="397"/>
      <c r="E389" s="397"/>
      <c r="F389" s="397"/>
      <c r="G389" s="397"/>
    </row>
    <row r="390" spans="2:7">
      <c r="B390" s="404"/>
      <c r="C390" s="397"/>
      <c r="D390" s="397"/>
      <c r="E390" s="397"/>
      <c r="F390" s="397"/>
      <c r="G390" s="397"/>
    </row>
    <row r="391" spans="2:7">
      <c r="B391" s="404"/>
      <c r="C391" s="397"/>
      <c r="D391" s="397"/>
      <c r="E391" s="397"/>
      <c r="F391" s="397"/>
      <c r="G391" s="397"/>
    </row>
    <row r="392" spans="2:7">
      <c r="B392" s="404"/>
      <c r="C392" s="397"/>
      <c r="D392" s="397"/>
      <c r="E392" s="397"/>
      <c r="F392" s="397"/>
      <c r="G392" s="397"/>
    </row>
    <row r="393" spans="2:7">
      <c r="B393" s="404"/>
      <c r="C393" s="397"/>
      <c r="D393" s="397"/>
      <c r="E393" s="397"/>
      <c r="F393" s="397"/>
      <c r="G393" s="397"/>
    </row>
    <row r="394" spans="2:7">
      <c r="B394" s="404"/>
      <c r="C394" s="397"/>
      <c r="D394" s="397"/>
      <c r="E394" s="397"/>
      <c r="F394" s="397"/>
      <c r="G394" s="397"/>
    </row>
    <row r="395" spans="2:7">
      <c r="B395" s="404"/>
      <c r="C395" s="397"/>
      <c r="D395" s="397"/>
      <c r="E395" s="397"/>
      <c r="F395" s="397"/>
      <c r="G395" s="397"/>
    </row>
    <row r="396" spans="2:7">
      <c r="B396" s="404"/>
      <c r="C396" s="397"/>
      <c r="D396" s="397"/>
      <c r="E396" s="397"/>
      <c r="F396" s="397"/>
      <c r="G396" s="397"/>
    </row>
    <row r="397" spans="2:7">
      <c r="B397" s="404"/>
      <c r="C397" s="397"/>
      <c r="D397" s="397"/>
      <c r="E397" s="397"/>
      <c r="F397" s="397"/>
      <c r="G397" s="397"/>
    </row>
    <row r="398" spans="2:7">
      <c r="B398" s="404"/>
      <c r="C398" s="397"/>
      <c r="D398" s="397"/>
      <c r="E398" s="397"/>
      <c r="F398" s="397"/>
      <c r="G398" s="397"/>
    </row>
    <row r="399" spans="2:7">
      <c r="B399" s="404"/>
      <c r="C399" s="397"/>
      <c r="D399" s="397"/>
      <c r="E399" s="397"/>
      <c r="F399" s="397"/>
      <c r="G399" s="397"/>
    </row>
    <row r="400" spans="2:7">
      <c r="B400" s="404"/>
      <c r="C400" s="397"/>
      <c r="D400" s="397"/>
      <c r="E400" s="397"/>
      <c r="F400" s="397"/>
      <c r="G400" s="397"/>
    </row>
    <row r="401" spans="2:7">
      <c r="B401" s="404"/>
      <c r="C401" s="397"/>
      <c r="D401" s="397"/>
      <c r="E401" s="397"/>
      <c r="F401" s="397"/>
      <c r="G401" s="397"/>
    </row>
    <row r="402" spans="2:7">
      <c r="B402" s="404"/>
      <c r="C402" s="397"/>
      <c r="D402" s="397"/>
      <c r="E402" s="397"/>
      <c r="F402" s="397"/>
      <c r="G402" s="397"/>
    </row>
    <row r="403" spans="2:7">
      <c r="B403" s="404"/>
      <c r="C403" s="397"/>
      <c r="D403" s="397"/>
      <c r="E403" s="397"/>
      <c r="F403" s="397"/>
      <c r="G403" s="397"/>
    </row>
    <row r="404" spans="2:7">
      <c r="B404" s="404"/>
      <c r="C404" s="397"/>
      <c r="D404" s="397"/>
      <c r="E404" s="397"/>
      <c r="F404" s="397"/>
      <c r="G404" s="397"/>
    </row>
    <row r="405" spans="2:7">
      <c r="B405" s="404"/>
      <c r="C405" s="397"/>
      <c r="D405" s="397"/>
      <c r="E405" s="397"/>
      <c r="F405" s="397"/>
      <c r="G405" s="397"/>
    </row>
    <row r="406" spans="2:7">
      <c r="B406" s="404"/>
      <c r="C406" s="397"/>
      <c r="D406" s="397"/>
      <c r="E406" s="397"/>
      <c r="F406" s="397"/>
      <c r="G406" s="397"/>
    </row>
    <row r="407" spans="2:7">
      <c r="B407" s="404"/>
      <c r="C407" s="397"/>
      <c r="D407" s="397"/>
      <c r="E407" s="397"/>
      <c r="F407" s="397"/>
      <c r="G407" s="397"/>
    </row>
    <row r="408" spans="2:7">
      <c r="B408" s="404"/>
      <c r="C408" s="397"/>
      <c r="D408" s="397"/>
      <c r="E408" s="397"/>
      <c r="F408" s="397"/>
      <c r="G408" s="397"/>
    </row>
    <row r="409" spans="2:7">
      <c r="B409" s="404"/>
      <c r="C409" s="397"/>
      <c r="D409" s="397"/>
      <c r="E409" s="397"/>
      <c r="F409" s="397"/>
      <c r="G409" s="397"/>
    </row>
    <row r="410" spans="2:7">
      <c r="B410" s="404"/>
      <c r="C410" s="397"/>
      <c r="D410" s="397"/>
      <c r="E410" s="397"/>
      <c r="F410" s="397"/>
      <c r="G410" s="397"/>
    </row>
    <row r="411" spans="2:7">
      <c r="B411" s="404"/>
      <c r="C411" s="397"/>
      <c r="D411" s="397"/>
      <c r="E411" s="397"/>
      <c r="F411" s="397"/>
      <c r="G411" s="397"/>
    </row>
    <row r="412" spans="2:7">
      <c r="B412" s="404"/>
      <c r="C412" s="397"/>
      <c r="D412" s="397"/>
      <c r="E412" s="397"/>
      <c r="F412" s="397"/>
      <c r="G412" s="397"/>
    </row>
    <row r="413" spans="2:7">
      <c r="B413" s="404"/>
      <c r="C413" s="397"/>
      <c r="D413" s="397"/>
      <c r="E413" s="397"/>
      <c r="F413" s="397"/>
      <c r="G413" s="397"/>
    </row>
    <row r="414" spans="2:7">
      <c r="B414" s="404"/>
      <c r="C414" s="397"/>
      <c r="D414" s="397"/>
      <c r="E414" s="397"/>
      <c r="F414" s="397"/>
      <c r="G414" s="397"/>
    </row>
    <row r="415" spans="2:7">
      <c r="B415" s="404"/>
      <c r="C415" s="397"/>
      <c r="D415" s="397"/>
      <c r="E415" s="397"/>
      <c r="F415" s="397"/>
      <c r="G415" s="397"/>
    </row>
    <row r="416" spans="2:7">
      <c r="B416" s="404"/>
      <c r="C416" s="397"/>
      <c r="D416" s="397"/>
      <c r="E416" s="397"/>
      <c r="F416" s="397"/>
      <c r="G416" s="397"/>
    </row>
    <row r="417" spans="2:7">
      <c r="B417" s="404"/>
      <c r="C417" s="397"/>
      <c r="D417" s="397"/>
      <c r="E417" s="397"/>
      <c r="F417" s="397"/>
      <c r="G417" s="397"/>
    </row>
    <row r="418" spans="2:7">
      <c r="B418" s="404"/>
      <c r="C418" s="397"/>
      <c r="D418" s="397"/>
      <c r="E418" s="397"/>
      <c r="F418" s="397"/>
      <c r="G418" s="397"/>
    </row>
    <row r="419" spans="2:7">
      <c r="B419" s="404"/>
      <c r="C419" s="397"/>
      <c r="D419" s="397"/>
      <c r="E419" s="397"/>
      <c r="F419" s="397"/>
      <c r="G419" s="397"/>
    </row>
    <row r="420" spans="2:7">
      <c r="B420" s="404"/>
      <c r="C420" s="397"/>
      <c r="D420" s="397"/>
      <c r="E420" s="397"/>
      <c r="F420" s="397"/>
      <c r="G420" s="397"/>
    </row>
    <row r="421" spans="2:7">
      <c r="B421" s="404"/>
      <c r="C421" s="397"/>
      <c r="D421" s="397"/>
      <c r="E421" s="397"/>
      <c r="F421" s="397"/>
      <c r="G421" s="397"/>
    </row>
    <row r="422" spans="2:7">
      <c r="B422" s="404"/>
      <c r="C422" s="397"/>
      <c r="D422" s="397"/>
      <c r="E422" s="397"/>
      <c r="F422" s="397"/>
      <c r="G422" s="397"/>
    </row>
    <row r="423" spans="2:7">
      <c r="B423" s="404"/>
      <c r="C423" s="397"/>
      <c r="D423" s="397"/>
      <c r="E423" s="397"/>
      <c r="F423" s="397"/>
      <c r="G423" s="397"/>
    </row>
    <row r="424" spans="2:7">
      <c r="B424" s="404"/>
      <c r="C424" s="397"/>
      <c r="D424" s="397"/>
      <c r="E424" s="397"/>
      <c r="F424" s="397"/>
      <c r="G424" s="397"/>
    </row>
    <row r="425" spans="2:7">
      <c r="B425" s="404"/>
      <c r="C425" s="397"/>
      <c r="D425" s="397"/>
      <c r="E425" s="397"/>
      <c r="F425" s="397"/>
      <c r="G425" s="397"/>
    </row>
    <row r="426" spans="2:7">
      <c r="B426" s="404"/>
      <c r="C426" s="397"/>
      <c r="D426" s="397"/>
      <c r="E426" s="397"/>
      <c r="F426" s="397"/>
      <c r="G426" s="397"/>
    </row>
    <row r="427" spans="2:7">
      <c r="B427" s="404"/>
      <c r="C427" s="397"/>
      <c r="D427" s="397"/>
      <c r="E427" s="397"/>
      <c r="F427" s="397"/>
      <c r="G427" s="397"/>
    </row>
    <row r="428" spans="2:7">
      <c r="B428" s="404"/>
      <c r="C428" s="397"/>
      <c r="D428" s="397"/>
      <c r="E428" s="397"/>
      <c r="F428" s="397"/>
      <c r="G428" s="397"/>
    </row>
    <row r="429" spans="2:7">
      <c r="B429" s="404"/>
      <c r="C429" s="397"/>
      <c r="D429" s="397"/>
      <c r="E429" s="397"/>
      <c r="F429" s="397"/>
      <c r="G429" s="397"/>
    </row>
    <row r="430" spans="2:7">
      <c r="B430" s="404"/>
      <c r="C430" s="397"/>
      <c r="D430" s="397"/>
      <c r="E430" s="397"/>
      <c r="F430" s="397"/>
      <c r="G430" s="397"/>
    </row>
    <row r="431" spans="2:7">
      <c r="B431" s="404"/>
      <c r="C431" s="397"/>
      <c r="D431" s="397"/>
      <c r="E431" s="397"/>
      <c r="F431" s="397"/>
      <c r="G431" s="397"/>
    </row>
    <row r="432" spans="2:7">
      <c r="B432" s="404"/>
      <c r="C432" s="397"/>
      <c r="D432" s="397"/>
      <c r="E432" s="397"/>
      <c r="F432" s="397"/>
      <c r="G432" s="397"/>
    </row>
    <row r="433" spans="2:7">
      <c r="B433" s="404"/>
      <c r="C433" s="397"/>
      <c r="D433" s="397"/>
      <c r="E433" s="397"/>
      <c r="F433" s="397"/>
      <c r="G433" s="397"/>
    </row>
    <row r="434" spans="2:7">
      <c r="B434" s="404"/>
      <c r="C434" s="397"/>
      <c r="D434" s="397"/>
      <c r="E434" s="397"/>
      <c r="F434" s="397"/>
      <c r="G434" s="397"/>
    </row>
    <row r="435" spans="2:7">
      <c r="B435" s="404"/>
      <c r="C435" s="397"/>
      <c r="D435" s="397"/>
      <c r="E435" s="397"/>
      <c r="F435" s="397"/>
      <c r="G435" s="397"/>
    </row>
    <row r="436" spans="2:7">
      <c r="B436" s="404"/>
      <c r="C436" s="397"/>
      <c r="D436" s="397"/>
      <c r="E436" s="397"/>
      <c r="F436" s="397"/>
      <c r="G436" s="397"/>
    </row>
    <row r="437" spans="2:7">
      <c r="B437" s="404"/>
      <c r="C437" s="397"/>
      <c r="D437" s="397"/>
      <c r="E437" s="397"/>
      <c r="F437" s="397"/>
      <c r="G437" s="397"/>
    </row>
    <row r="438" spans="2:7">
      <c r="B438" s="404"/>
      <c r="C438" s="397"/>
      <c r="D438" s="397"/>
      <c r="E438" s="397"/>
      <c r="F438" s="397"/>
      <c r="G438" s="397"/>
    </row>
    <row r="439" spans="2:7">
      <c r="B439" s="404"/>
      <c r="C439" s="397"/>
      <c r="D439" s="397"/>
      <c r="E439" s="397"/>
      <c r="F439" s="397"/>
      <c r="G439" s="397"/>
    </row>
    <row r="440" spans="2:7">
      <c r="B440" s="404"/>
      <c r="C440" s="397"/>
      <c r="D440" s="397"/>
      <c r="E440" s="397"/>
      <c r="F440" s="397"/>
      <c r="G440" s="397"/>
    </row>
    <row r="441" spans="2:7">
      <c r="B441" s="404"/>
      <c r="C441" s="397"/>
      <c r="D441" s="397"/>
      <c r="E441" s="397"/>
      <c r="F441" s="397"/>
      <c r="G441" s="397"/>
    </row>
    <row r="442" spans="2:7">
      <c r="B442" s="404"/>
      <c r="C442" s="397"/>
      <c r="D442" s="397"/>
      <c r="E442" s="397"/>
      <c r="F442" s="397"/>
      <c r="G442" s="397"/>
    </row>
    <row r="443" spans="2:7">
      <c r="B443" s="404"/>
      <c r="C443" s="397"/>
      <c r="D443" s="397"/>
      <c r="E443" s="397"/>
      <c r="F443" s="397"/>
      <c r="G443" s="397"/>
    </row>
    <row r="444" spans="2:7">
      <c r="B444" s="404"/>
      <c r="C444" s="397"/>
      <c r="D444" s="397"/>
      <c r="E444" s="397"/>
      <c r="F444" s="397"/>
      <c r="G444" s="397"/>
    </row>
    <row r="445" spans="2:7">
      <c r="B445" s="404"/>
      <c r="C445" s="397"/>
      <c r="D445" s="397"/>
      <c r="E445" s="397"/>
      <c r="F445" s="397"/>
      <c r="G445" s="397"/>
    </row>
    <row r="446" spans="2:7">
      <c r="B446" s="404"/>
      <c r="C446" s="397"/>
      <c r="D446" s="397"/>
      <c r="E446" s="397"/>
      <c r="F446" s="397"/>
      <c r="G446" s="397"/>
    </row>
    <row r="447" spans="2:7">
      <c r="B447" s="404"/>
      <c r="C447" s="397"/>
      <c r="D447" s="397"/>
      <c r="E447" s="397"/>
      <c r="F447" s="397"/>
      <c r="G447" s="397"/>
    </row>
    <row r="448" spans="2:7">
      <c r="B448" s="404"/>
      <c r="C448" s="397"/>
      <c r="D448" s="397"/>
      <c r="E448" s="397"/>
      <c r="F448" s="397"/>
      <c r="G448" s="397"/>
    </row>
    <row r="449" spans="2:7">
      <c r="B449" s="404"/>
      <c r="C449" s="397"/>
      <c r="D449" s="397"/>
      <c r="E449" s="397"/>
      <c r="F449" s="397"/>
      <c r="G449" s="397"/>
    </row>
    <row r="450" spans="2:7">
      <c r="B450" s="404"/>
      <c r="C450" s="397"/>
      <c r="D450" s="397"/>
      <c r="E450" s="397"/>
      <c r="F450" s="397"/>
      <c r="G450" s="397"/>
    </row>
    <row r="451" spans="2:7">
      <c r="B451" s="404"/>
      <c r="C451" s="397"/>
      <c r="D451" s="397"/>
      <c r="E451" s="397"/>
      <c r="F451" s="397"/>
      <c r="G451" s="397"/>
    </row>
    <row r="452" spans="2:7">
      <c r="B452" s="404"/>
      <c r="C452" s="397"/>
      <c r="D452" s="397"/>
      <c r="E452" s="397"/>
      <c r="F452" s="397"/>
      <c r="G452" s="397"/>
    </row>
    <row r="453" spans="2:7">
      <c r="B453" s="404"/>
      <c r="C453" s="397"/>
      <c r="D453" s="397"/>
      <c r="E453" s="397"/>
      <c r="F453" s="397"/>
      <c r="G453" s="397"/>
    </row>
    <row r="454" spans="2:7">
      <c r="B454" s="404"/>
      <c r="C454" s="397"/>
      <c r="D454" s="397"/>
      <c r="E454" s="397"/>
      <c r="F454" s="397"/>
      <c r="G454" s="397"/>
    </row>
    <row r="455" spans="2:7">
      <c r="B455" s="404"/>
      <c r="C455" s="397"/>
      <c r="D455" s="397"/>
      <c r="E455" s="397"/>
      <c r="F455" s="397"/>
      <c r="G455" s="397"/>
    </row>
    <row r="456" spans="2:7">
      <c r="B456" s="404"/>
      <c r="C456" s="397"/>
      <c r="D456" s="397"/>
      <c r="E456" s="397"/>
      <c r="F456" s="397"/>
      <c r="G456" s="397"/>
    </row>
    <row r="457" spans="2:7">
      <c r="B457" s="404"/>
      <c r="C457" s="397"/>
      <c r="D457" s="397"/>
      <c r="E457" s="397"/>
      <c r="F457" s="397"/>
      <c r="G457" s="397"/>
    </row>
    <row r="458" spans="2:7">
      <c r="B458" s="404"/>
      <c r="C458" s="397"/>
      <c r="D458" s="397"/>
      <c r="E458" s="397"/>
      <c r="F458" s="397"/>
      <c r="G458" s="397"/>
    </row>
    <row r="459" spans="2:7">
      <c r="B459" s="404"/>
      <c r="C459" s="397"/>
      <c r="D459" s="397"/>
      <c r="E459" s="397"/>
      <c r="F459" s="397"/>
      <c r="G459" s="397"/>
    </row>
    <row r="460" spans="2:7">
      <c r="B460" s="404"/>
      <c r="C460" s="397"/>
      <c r="D460" s="397"/>
      <c r="E460" s="397"/>
      <c r="F460" s="397"/>
      <c r="G460" s="397"/>
    </row>
  </sheetData>
  <mergeCells count="2">
    <mergeCell ref="A2:I2"/>
    <mergeCell ref="A3:I3"/>
  </mergeCells>
  <printOptions horizontalCentered="1"/>
  <pageMargins left="0.25" right="0.25" top="0.75" bottom="0.75" header="0.3" footer="0.3"/>
  <pageSetup scale="65" orientation="landscape" r:id="rId1"/>
  <headerFooter alignWithMargins="0"/>
  <customProperties>
    <customPr name="_pios_id" r:id="rId2"/>
    <customPr name="EpmWorksheetKeyString_GUID" r:id="rId3"/>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7C323-03A3-4FEA-BEE4-05F6303CE037}">
  <sheetPr codeName="Sheet14"/>
  <dimension ref="A1:AG74"/>
  <sheetViews>
    <sheetView view="pageBreakPreview" topLeftCell="A16" zoomScale="80" zoomScaleNormal="85" zoomScaleSheetLayoutView="80" workbookViewId="0">
      <selection activeCell="B62" sqref="B62"/>
    </sheetView>
  </sheetViews>
  <sheetFormatPr defaultColWidth="8.7265625" defaultRowHeight="13.2"/>
  <cols>
    <col min="1" max="1" width="5.7265625" style="1216" customWidth="1"/>
    <col min="2" max="2" width="25.7265625" style="1217" customWidth="1"/>
    <col min="3" max="3" width="10.7265625" style="1216" customWidth="1"/>
    <col min="4" max="4" width="9.7265625" style="1216" customWidth="1"/>
    <col min="5" max="5" width="10" style="1216" customWidth="1"/>
    <col min="6" max="14" width="10.7265625" style="1216" customWidth="1"/>
    <col min="15" max="32" width="10.7265625" style="1215" customWidth="1"/>
    <col min="33" max="16384" width="8.7265625" style="1216"/>
  </cols>
  <sheetData>
    <row r="1" spans="1:33">
      <c r="A1" s="1217" t="s">
        <v>893</v>
      </c>
      <c r="B1" s="1329"/>
      <c r="C1" s="1329"/>
      <c r="D1" s="1329"/>
      <c r="E1" s="1329"/>
      <c r="F1" s="1329"/>
      <c r="G1" s="1329"/>
      <c r="H1" s="1329"/>
      <c r="I1" s="1329"/>
      <c r="J1" s="1329"/>
      <c r="K1" s="1329"/>
      <c r="L1" s="1329"/>
      <c r="M1" s="1329"/>
      <c r="N1" s="1329"/>
    </row>
    <row r="2" spans="1:33">
      <c r="A2" s="1463" t="str">
        <f>'Appendix A'!E9</f>
        <v>NextEra Energy Transmission New York, Inc.</v>
      </c>
      <c r="B2" s="1463"/>
      <c r="C2" s="1463"/>
      <c r="D2" s="1463"/>
      <c r="E2" s="1463"/>
      <c r="F2" s="1463"/>
      <c r="G2" s="1463"/>
      <c r="H2" s="1463"/>
      <c r="I2" s="1463"/>
      <c r="J2" s="1463"/>
      <c r="K2" s="1463"/>
      <c r="L2" s="1463"/>
      <c r="M2" s="1463"/>
      <c r="N2" s="1463"/>
    </row>
    <row r="3" spans="1:33">
      <c r="A3" s="1463" t="s">
        <v>880</v>
      </c>
      <c r="B3" s="1463"/>
      <c r="C3" s="1463"/>
      <c r="D3" s="1463"/>
      <c r="E3" s="1463"/>
      <c r="F3" s="1463"/>
      <c r="G3" s="1463"/>
      <c r="H3" s="1463"/>
      <c r="I3" s="1463"/>
      <c r="J3" s="1463"/>
      <c r="K3" s="1463"/>
      <c r="L3" s="1463"/>
      <c r="M3" s="1463"/>
      <c r="N3" s="1463"/>
      <c r="O3" s="1216"/>
      <c r="P3" s="1216"/>
      <c r="Q3" s="1216"/>
      <c r="R3" s="1216"/>
      <c r="S3" s="1216"/>
      <c r="T3" s="1216"/>
      <c r="U3" s="1216"/>
      <c r="V3" s="1216"/>
      <c r="W3" s="1216"/>
      <c r="X3" s="1216"/>
      <c r="Y3" s="1216"/>
      <c r="Z3" s="1216"/>
      <c r="AA3" s="1216"/>
      <c r="AB3" s="1216"/>
      <c r="AC3" s="1216"/>
      <c r="AD3" s="1216"/>
      <c r="AE3" s="1216"/>
      <c r="AF3" s="1216"/>
    </row>
    <row r="4" spans="1:33" ht="13.8" thickBot="1">
      <c r="O4" s="1216"/>
      <c r="P4" s="1216"/>
      <c r="Q4" s="1216"/>
      <c r="R4" s="1216"/>
      <c r="S4" s="1216"/>
      <c r="T4" s="1216"/>
      <c r="U4" s="1216"/>
      <c r="V4" s="1216"/>
      <c r="W4" s="1216"/>
      <c r="X4" s="1216"/>
      <c r="Y4" s="1216"/>
      <c r="Z4" s="1216"/>
      <c r="AA4" s="1216"/>
      <c r="AB4" s="1216"/>
      <c r="AC4" s="1216"/>
      <c r="AD4" s="1216"/>
      <c r="AE4" s="1216"/>
      <c r="AF4" s="1216"/>
    </row>
    <row r="5" spans="1:33">
      <c r="F5" s="1460" t="s">
        <v>22</v>
      </c>
      <c r="G5" s="1461"/>
      <c r="H5" s="1461"/>
      <c r="I5" s="1461"/>
      <c r="J5" s="1461"/>
      <c r="K5" s="1461"/>
      <c r="L5" s="1461"/>
      <c r="M5" s="1461"/>
      <c r="N5" s="1462"/>
      <c r="O5" s="1460" t="s">
        <v>662</v>
      </c>
      <c r="P5" s="1461"/>
      <c r="Q5" s="1461"/>
      <c r="R5" s="1461"/>
      <c r="S5" s="1461"/>
      <c r="T5" s="1461"/>
      <c r="U5" s="1461"/>
      <c r="V5" s="1461"/>
      <c r="W5" s="1462"/>
      <c r="X5" s="1460" t="s">
        <v>661</v>
      </c>
      <c r="Y5" s="1461"/>
      <c r="Z5" s="1461"/>
      <c r="AA5" s="1461"/>
      <c r="AB5" s="1461"/>
      <c r="AC5" s="1461"/>
      <c r="AD5" s="1461"/>
      <c r="AE5" s="1461"/>
      <c r="AF5" s="1462"/>
      <c r="AG5" s="1218"/>
    </row>
    <row r="6" spans="1:33">
      <c r="B6" s="1218" t="s">
        <v>299</v>
      </c>
      <c r="C6" s="1218" t="s">
        <v>300</v>
      </c>
      <c r="D6" s="1218" t="s">
        <v>310</v>
      </c>
      <c r="E6" s="1218" t="s">
        <v>316</v>
      </c>
      <c r="F6" s="1219" t="s">
        <v>317</v>
      </c>
      <c r="G6" s="1218" t="s">
        <v>318</v>
      </c>
      <c r="H6" s="1218" t="s">
        <v>319</v>
      </c>
      <c r="I6" s="1218" t="s">
        <v>318</v>
      </c>
      <c r="J6" s="1218" t="s">
        <v>319</v>
      </c>
      <c r="K6" s="1218" t="s">
        <v>320</v>
      </c>
      <c r="L6" s="1218" t="s">
        <v>330</v>
      </c>
      <c r="M6" s="1218" t="s">
        <v>331</v>
      </c>
      <c r="N6" s="1220" t="s">
        <v>366</v>
      </c>
      <c r="O6" s="1219" t="s">
        <v>317</v>
      </c>
      <c r="P6" s="1218" t="s">
        <v>318</v>
      </c>
      <c r="Q6" s="1218" t="s">
        <v>319</v>
      </c>
      <c r="R6" s="1218" t="s">
        <v>318</v>
      </c>
      <c r="S6" s="1218" t="s">
        <v>319</v>
      </c>
      <c r="T6" s="1218" t="s">
        <v>320</v>
      </c>
      <c r="U6" s="1218" t="s">
        <v>330</v>
      </c>
      <c r="V6" s="1218" t="s">
        <v>331</v>
      </c>
      <c r="W6" s="1220" t="s">
        <v>366</v>
      </c>
      <c r="X6" s="1219" t="s">
        <v>317</v>
      </c>
      <c r="Y6" s="1218" t="s">
        <v>318</v>
      </c>
      <c r="Z6" s="1218" t="s">
        <v>319</v>
      </c>
      <c r="AA6" s="1218" t="s">
        <v>318</v>
      </c>
      <c r="AB6" s="1218" t="s">
        <v>319</v>
      </c>
      <c r="AC6" s="1218" t="s">
        <v>320</v>
      </c>
      <c r="AD6" s="1218" t="s">
        <v>330</v>
      </c>
      <c r="AE6" s="1218" t="s">
        <v>331</v>
      </c>
      <c r="AF6" s="1220" t="s">
        <v>366</v>
      </c>
    </row>
    <row r="7" spans="1:33" ht="96" customHeight="1">
      <c r="A7" s="1221"/>
      <c r="B7" s="1222" t="s">
        <v>665</v>
      </c>
      <c r="C7" s="1222" t="s">
        <v>664</v>
      </c>
      <c r="D7" s="1222" t="s">
        <v>129</v>
      </c>
      <c r="E7" s="1222" t="s">
        <v>686</v>
      </c>
      <c r="F7" s="1223" t="s">
        <v>881</v>
      </c>
      <c r="G7" s="1222" t="s">
        <v>882</v>
      </c>
      <c r="H7" s="1222" t="s">
        <v>883</v>
      </c>
      <c r="I7" s="1222" t="s">
        <v>884</v>
      </c>
      <c r="J7" s="1222" t="s">
        <v>885</v>
      </c>
      <c r="K7" s="1222" t="s">
        <v>886</v>
      </c>
      <c r="L7" s="1222" t="s">
        <v>887</v>
      </c>
      <c r="M7" s="1222" t="s">
        <v>888</v>
      </c>
      <c r="N7" s="1224" t="s">
        <v>889</v>
      </c>
      <c r="O7" s="1223" t="s">
        <v>881</v>
      </c>
      <c r="P7" s="1222" t="s">
        <v>882</v>
      </c>
      <c r="Q7" s="1222" t="s">
        <v>883</v>
      </c>
      <c r="R7" s="1222" t="s">
        <v>884</v>
      </c>
      <c r="S7" s="1222" t="s">
        <v>885</v>
      </c>
      <c r="T7" s="1222" t="s">
        <v>886</v>
      </c>
      <c r="U7" s="1222" t="s">
        <v>887</v>
      </c>
      <c r="V7" s="1222" t="s">
        <v>888</v>
      </c>
      <c r="W7" s="1224" t="s">
        <v>889</v>
      </c>
      <c r="X7" s="1223" t="s">
        <v>881</v>
      </c>
      <c r="Y7" s="1222" t="s">
        <v>882</v>
      </c>
      <c r="Z7" s="1222" t="s">
        <v>883</v>
      </c>
      <c r="AA7" s="1222" t="s">
        <v>884</v>
      </c>
      <c r="AB7" s="1222" t="s">
        <v>885</v>
      </c>
      <c r="AC7" s="1222" t="s">
        <v>886</v>
      </c>
      <c r="AD7" s="1222" t="s">
        <v>887</v>
      </c>
      <c r="AE7" s="1222" t="s">
        <v>888</v>
      </c>
      <c r="AF7" s="1224" t="s">
        <v>889</v>
      </c>
      <c r="AG7" s="1218"/>
    </row>
    <row r="8" spans="1:33">
      <c r="A8" s="1216" t="s">
        <v>890</v>
      </c>
      <c r="D8" s="1218"/>
      <c r="E8" s="1218"/>
      <c r="F8" s="1225"/>
      <c r="N8" s="1226"/>
      <c r="O8" s="1225"/>
      <c r="P8" s="1216"/>
      <c r="Q8" s="1216"/>
      <c r="R8" s="1216"/>
      <c r="S8" s="1216"/>
      <c r="T8" s="1216"/>
      <c r="U8" s="1216"/>
      <c r="V8" s="1216"/>
      <c r="W8" s="1226"/>
      <c r="X8" s="1225"/>
      <c r="Y8" s="1216"/>
      <c r="Z8" s="1216"/>
      <c r="AA8" s="1216"/>
      <c r="AB8" s="1216"/>
      <c r="AC8" s="1216"/>
      <c r="AD8" s="1216"/>
      <c r="AE8" s="1216"/>
      <c r="AF8" s="1226"/>
      <c r="AG8" s="1218"/>
    </row>
    <row r="9" spans="1:33">
      <c r="A9" s="1227">
        <v>1</v>
      </c>
      <c r="B9" s="1217" t="s">
        <v>963</v>
      </c>
      <c r="C9" s="1216" t="s">
        <v>137</v>
      </c>
      <c r="D9" s="1228" t="s">
        <v>660</v>
      </c>
      <c r="E9" s="1229">
        <f>365/365</f>
        <v>1</v>
      </c>
      <c r="F9" s="1230"/>
      <c r="G9" s="627"/>
      <c r="H9" s="627">
        <f>'6b-ADIT Projection Proration'!G9</f>
        <v>0</v>
      </c>
      <c r="I9" s="627"/>
      <c r="J9" s="627"/>
      <c r="K9" s="627"/>
      <c r="L9" s="627"/>
      <c r="M9" s="627"/>
      <c r="N9" s="1231">
        <f>'6c- ADIT BOY'!E50</f>
        <v>0</v>
      </c>
      <c r="O9" s="1230"/>
      <c r="P9" s="627"/>
      <c r="Q9" s="627">
        <f>'6b-ADIT Projection Proration'!I9</f>
        <v>0</v>
      </c>
      <c r="R9" s="627"/>
      <c r="S9" s="627"/>
      <c r="T9" s="627"/>
      <c r="U9" s="627"/>
      <c r="V9" s="627"/>
      <c r="W9" s="1231">
        <f>'6c- ADIT BOY'!F50</f>
        <v>0</v>
      </c>
      <c r="X9" s="1230"/>
      <c r="Y9" s="627"/>
      <c r="Z9" s="627">
        <f>'6b-ADIT Projection Proration'!K9</f>
        <v>0</v>
      </c>
      <c r="AA9" s="627"/>
      <c r="AB9" s="627"/>
      <c r="AC9" s="627"/>
      <c r="AD9" s="627"/>
      <c r="AE9" s="627"/>
      <c r="AF9" s="1231">
        <f>'6c- ADIT BOY'!G50</f>
        <v>0</v>
      </c>
    </row>
    <row r="10" spans="1:33">
      <c r="A10" s="1227">
        <f t="shared" ref="A10:A22" si="0">+A9+1</f>
        <v>2</v>
      </c>
      <c r="B10" s="1217" t="s">
        <v>676</v>
      </c>
      <c r="C10" s="1216" t="s">
        <v>147</v>
      </c>
      <c r="D10" s="1228" t="s">
        <v>660</v>
      </c>
      <c r="E10" s="1229">
        <f>335/365</f>
        <v>0.9178082191780822</v>
      </c>
      <c r="F10" s="1230">
        <f>'6b-ADIT Projection Proration'!G10</f>
        <v>0</v>
      </c>
      <c r="G10" s="627">
        <f>$E10*F10</f>
        <v>0</v>
      </c>
      <c r="H10" s="627">
        <f>+G10+H9</f>
        <v>0</v>
      </c>
      <c r="I10" s="622">
        <v>0</v>
      </c>
      <c r="J10" s="627">
        <f t="shared" ref="J10:J21" si="1">I10-F10</f>
        <v>0</v>
      </c>
      <c r="K10" s="627">
        <f>IF(J10&gt;=0,+J10,0)</f>
        <v>0</v>
      </c>
      <c r="L10" s="627">
        <f>IF(K10&gt;0,0,IF(I10&lt;0,0,(-(J10)*($E10))))</f>
        <v>0</v>
      </c>
      <c r="M10" s="627">
        <f>IF(K10&gt;0,0,IF(I10&gt;0,0,(-(J10)*($E10))))</f>
        <v>0</v>
      </c>
      <c r="N10" s="1231">
        <f>IF(I10&lt;0,N9+M10,N9+$G10+K10-L10)</f>
        <v>0</v>
      </c>
      <c r="O10" s="1230">
        <f>'6b-ADIT Projection Proration'!I10</f>
        <v>0</v>
      </c>
      <c r="P10" s="627">
        <f t="shared" ref="P10:P21" si="2">$E10*O10</f>
        <v>0</v>
      </c>
      <c r="Q10" s="627">
        <f>+P10+Q9</f>
        <v>0</v>
      </c>
      <c r="R10" s="622">
        <v>0</v>
      </c>
      <c r="S10" s="627">
        <f t="shared" ref="S10:S21" si="3">R10-O10</f>
        <v>0</v>
      </c>
      <c r="T10" s="627">
        <f>IF(S10&gt;=0,+S10,0)</f>
        <v>0</v>
      </c>
      <c r="U10" s="627">
        <f t="shared" ref="U10:U21" si="4">IF(T10&gt;0,0,IF(R10&lt;0,0,(-(S10)*($E10))))</f>
        <v>0</v>
      </c>
      <c r="V10" s="627">
        <f t="shared" ref="V10:V21" si="5">IF(T10&gt;0,0,IF(R10&gt;0,0,(-(S10)*($E10))))</f>
        <v>0</v>
      </c>
      <c r="W10" s="1231">
        <f>IF(R10&lt;0,W9+V10,W9+P10+T10-U10)</f>
        <v>0</v>
      </c>
      <c r="X10" s="1230">
        <f>'6b-ADIT Projection Proration'!K10</f>
        <v>0</v>
      </c>
      <c r="Y10" s="627">
        <f t="shared" ref="Y10:Y21" si="6">$E10*X10</f>
        <v>0</v>
      </c>
      <c r="Z10" s="627">
        <f>+Y10+Z9</f>
        <v>0</v>
      </c>
      <c r="AA10" s="622">
        <v>0</v>
      </c>
      <c r="AB10" s="627">
        <f t="shared" ref="AB10:AB21" si="7">AA10-X10</f>
        <v>0</v>
      </c>
      <c r="AC10" s="627">
        <f>IF(AB10&gt;=0,+AB10,0)</f>
        <v>0</v>
      </c>
      <c r="AD10" s="627">
        <f t="shared" ref="AD10:AD21" si="8">IF(AC10&gt;0,0,IF(AA10&lt;0,0,(-(AB10)*($E10))))</f>
        <v>0</v>
      </c>
      <c r="AE10" s="627">
        <f t="shared" ref="AE10:AE21" si="9">IF(AC10&gt;0,0,IF(AA10&gt;0,0,(-(AB10)*($E10))))</f>
        <v>0</v>
      </c>
      <c r="AF10" s="1231">
        <f>IF(AA10&lt;0,AF9+AE10,AF9+Y10+AC10-AD10)</f>
        <v>0</v>
      </c>
    </row>
    <row r="11" spans="1:33">
      <c r="A11" s="1227">
        <f t="shared" si="0"/>
        <v>3</v>
      </c>
      <c r="B11" s="1217" t="s">
        <v>676</v>
      </c>
      <c r="C11" s="1216" t="s">
        <v>146</v>
      </c>
      <c r="D11" s="1228" t="s">
        <v>660</v>
      </c>
      <c r="E11" s="1229">
        <f>307/365</f>
        <v>0.84109589041095889</v>
      </c>
      <c r="F11" s="1230">
        <f>'6b-ADIT Projection Proration'!G11</f>
        <v>0</v>
      </c>
      <c r="G11" s="627">
        <f t="shared" ref="G11:G21" si="10">$E11*F11</f>
        <v>0</v>
      </c>
      <c r="H11" s="627">
        <f t="shared" ref="H11:H21" si="11">+G11+H10</f>
        <v>0</v>
      </c>
      <c r="I11" s="622">
        <v>0</v>
      </c>
      <c r="J11" s="627">
        <f t="shared" si="1"/>
        <v>0</v>
      </c>
      <c r="K11" s="627">
        <f t="shared" ref="K11:K21" si="12">IF(J11&gt;=0,+J11,0)</f>
        <v>0</v>
      </c>
      <c r="L11" s="627">
        <f t="shared" ref="L11:L21" si="13">IF(K11&gt;0,0,IF(I11&lt;0,0,(-(J11)*($E11))))</f>
        <v>0</v>
      </c>
      <c r="M11" s="627">
        <f t="shared" ref="M11:M21" si="14">IF(K11&gt;0,0,IF(I11&gt;0,0,(-(J11)*($E11))))</f>
        <v>0</v>
      </c>
      <c r="N11" s="1231">
        <f t="shared" ref="N11:N21" si="15">IF(I11&lt;0,N10+M11,N10+$G11+K11-L11)</f>
        <v>0</v>
      </c>
      <c r="O11" s="1230">
        <f>'6b-ADIT Projection Proration'!I11</f>
        <v>0</v>
      </c>
      <c r="P11" s="627">
        <f t="shared" si="2"/>
        <v>0</v>
      </c>
      <c r="Q11" s="627">
        <f t="shared" ref="Q11:Q21" si="16">+P11+Q10</f>
        <v>0</v>
      </c>
      <c r="R11" s="622">
        <v>0</v>
      </c>
      <c r="S11" s="627">
        <f t="shared" si="3"/>
        <v>0</v>
      </c>
      <c r="T11" s="627">
        <f t="shared" ref="T11:T21" si="17">IF(S11&gt;=0,+S11,0)</f>
        <v>0</v>
      </c>
      <c r="U11" s="627">
        <f t="shared" si="4"/>
        <v>0</v>
      </c>
      <c r="V11" s="627">
        <f t="shared" si="5"/>
        <v>0</v>
      </c>
      <c r="W11" s="1231">
        <f t="shared" ref="W11:W21" si="18">IF(R11&lt;0,W10+V11,W10+P11+T11-U11)</f>
        <v>0</v>
      </c>
      <c r="X11" s="1230">
        <f>'6b-ADIT Projection Proration'!K11</f>
        <v>0</v>
      </c>
      <c r="Y11" s="627">
        <f t="shared" si="6"/>
        <v>0</v>
      </c>
      <c r="Z11" s="627">
        <f t="shared" ref="Z11:Z21" si="19">+Y11+Z10</f>
        <v>0</v>
      </c>
      <c r="AA11" s="622">
        <v>0</v>
      </c>
      <c r="AB11" s="627">
        <f t="shared" si="7"/>
        <v>0</v>
      </c>
      <c r="AC11" s="627">
        <f t="shared" ref="AC11:AC21" si="20">IF(AB11&gt;=0,+AB11,0)</f>
        <v>0</v>
      </c>
      <c r="AD11" s="627">
        <f t="shared" si="8"/>
        <v>0</v>
      </c>
      <c r="AE11" s="627">
        <f t="shared" si="9"/>
        <v>0</v>
      </c>
      <c r="AF11" s="1231">
        <f t="shared" ref="AF11:AF21" si="21">IF(AA11&lt;0,AF10+AE11,AF10+Y11+AC11-AD11)</f>
        <v>0</v>
      </c>
    </row>
    <row r="12" spans="1:33">
      <c r="A12" s="1227">
        <f t="shared" si="0"/>
        <v>4</v>
      </c>
      <c r="B12" s="1217" t="s">
        <v>676</v>
      </c>
      <c r="C12" s="1216" t="s">
        <v>145</v>
      </c>
      <c r="D12" s="1228" t="s">
        <v>660</v>
      </c>
      <c r="E12" s="1229">
        <f>276/365</f>
        <v>0.75616438356164384</v>
      </c>
      <c r="F12" s="1230">
        <f>'6b-ADIT Projection Proration'!G12</f>
        <v>0</v>
      </c>
      <c r="G12" s="627">
        <f t="shared" si="10"/>
        <v>0</v>
      </c>
      <c r="H12" s="627">
        <f t="shared" si="11"/>
        <v>0</v>
      </c>
      <c r="I12" s="622">
        <v>0</v>
      </c>
      <c r="J12" s="627">
        <f t="shared" si="1"/>
        <v>0</v>
      </c>
      <c r="K12" s="627">
        <f t="shared" si="12"/>
        <v>0</v>
      </c>
      <c r="L12" s="627">
        <f t="shared" si="13"/>
        <v>0</v>
      </c>
      <c r="M12" s="627">
        <f t="shared" si="14"/>
        <v>0</v>
      </c>
      <c r="N12" s="1231">
        <f t="shared" si="15"/>
        <v>0</v>
      </c>
      <c r="O12" s="1230">
        <f>'6b-ADIT Projection Proration'!I12</f>
        <v>0</v>
      </c>
      <c r="P12" s="627">
        <f t="shared" si="2"/>
        <v>0</v>
      </c>
      <c r="Q12" s="627">
        <f t="shared" si="16"/>
        <v>0</v>
      </c>
      <c r="R12" s="622">
        <v>0</v>
      </c>
      <c r="S12" s="627">
        <f t="shared" si="3"/>
        <v>0</v>
      </c>
      <c r="T12" s="627">
        <f t="shared" si="17"/>
        <v>0</v>
      </c>
      <c r="U12" s="627">
        <f t="shared" si="4"/>
        <v>0</v>
      </c>
      <c r="V12" s="627">
        <f t="shared" si="5"/>
        <v>0</v>
      </c>
      <c r="W12" s="1231">
        <f t="shared" si="18"/>
        <v>0</v>
      </c>
      <c r="X12" s="1230">
        <f>'6b-ADIT Projection Proration'!K12</f>
        <v>0</v>
      </c>
      <c r="Y12" s="627">
        <f t="shared" si="6"/>
        <v>0</v>
      </c>
      <c r="Z12" s="627">
        <f t="shared" si="19"/>
        <v>0</v>
      </c>
      <c r="AA12" s="622">
        <v>0</v>
      </c>
      <c r="AB12" s="627">
        <f t="shared" si="7"/>
        <v>0</v>
      </c>
      <c r="AC12" s="627">
        <f t="shared" si="20"/>
        <v>0</v>
      </c>
      <c r="AD12" s="627">
        <f t="shared" si="8"/>
        <v>0</v>
      </c>
      <c r="AE12" s="627">
        <f t="shared" si="9"/>
        <v>0</v>
      </c>
      <c r="AF12" s="1231">
        <f t="shared" si="21"/>
        <v>0</v>
      </c>
    </row>
    <row r="13" spans="1:33">
      <c r="A13" s="1227">
        <f t="shared" si="0"/>
        <v>5</v>
      </c>
      <c r="B13" s="1217" t="s">
        <v>676</v>
      </c>
      <c r="C13" s="1216" t="s">
        <v>128</v>
      </c>
      <c r="D13" s="1228" t="s">
        <v>660</v>
      </c>
      <c r="E13" s="1229">
        <f>246/365</f>
        <v>0.67397260273972603</v>
      </c>
      <c r="F13" s="1230">
        <f>'6b-ADIT Projection Proration'!G13</f>
        <v>0</v>
      </c>
      <c r="G13" s="627">
        <f t="shared" si="10"/>
        <v>0</v>
      </c>
      <c r="H13" s="627">
        <f t="shared" si="11"/>
        <v>0</v>
      </c>
      <c r="I13" s="622">
        <v>0</v>
      </c>
      <c r="J13" s="627">
        <f t="shared" si="1"/>
        <v>0</v>
      </c>
      <c r="K13" s="627">
        <f t="shared" si="12"/>
        <v>0</v>
      </c>
      <c r="L13" s="627">
        <f t="shared" si="13"/>
        <v>0</v>
      </c>
      <c r="M13" s="627">
        <f t="shared" si="14"/>
        <v>0</v>
      </c>
      <c r="N13" s="1231">
        <f t="shared" si="15"/>
        <v>0</v>
      </c>
      <c r="O13" s="1230">
        <f>'6b-ADIT Projection Proration'!I13</f>
        <v>0</v>
      </c>
      <c r="P13" s="627">
        <f t="shared" si="2"/>
        <v>0</v>
      </c>
      <c r="Q13" s="627">
        <f t="shared" si="16"/>
        <v>0</v>
      </c>
      <c r="R13" s="622">
        <v>0</v>
      </c>
      <c r="S13" s="627">
        <f t="shared" si="3"/>
        <v>0</v>
      </c>
      <c r="T13" s="627">
        <f t="shared" si="17"/>
        <v>0</v>
      </c>
      <c r="U13" s="627">
        <f t="shared" si="4"/>
        <v>0</v>
      </c>
      <c r="V13" s="627">
        <f t="shared" si="5"/>
        <v>0</v>
      </c>
      <c r="W13" s="1231">
        <f t="shared" si="18"/>
        <v>0</v>
      </c>
      <c r="X13" s="1230">
        <f>'6b-ADIT Projection Proration'!K13</f>
        <v>0</v>
      </c>
      <c r="Y13" s="627">
        <f t="shared" si="6"/>
        <v>0</v>
      </c>
      <c r="Z13" s="627">
        <f t="shared" si="19"/>
        <v>0</v>
      </c>
      <c r="AA13" s="622">
        <v>0</v>
      </c>
      <c r="AB13" s="627">
        <f t="shared" si="7"/>
        <v>0</v>
      </c>
      <c r="AC13" s="627">
        <f t="shared" si="20"/>
        <v>0</v>
      </c>
      <c r="AD13" s="627">
        <f t="shared" si="8"/>
        <v>0</v>
      </c>
      <c r="AE13" s="627">
        <f t="shared" si="9"/>
        <v>0</v>
      </c>
      <c r="AF13" s="1231">
        <f t="shared" si="21"/>
        <v>0</v>
      </c>
    </row>
    <row r="14" spans="1:33">
      <c r="A14" s="1227">
        <f t="shared" si="0"/>
        <v>6</v>
      </c>
      <c r="B14" s="1217" t="s">
        <v>676</v>
      </c>
      <c r="C14" s="1216" t="s">
        <v>127</v>
      </c>
      <c r="D14" s="1228" t="s">
        <v>660</v>
      </c>
      <c r="E14" s="1229">
        <f>215/365</f>
        <v>0.58904109589041098</v>
      </c>
      <c r="F14" s="1230">
        <f>'6b-ADIT Projection Proration'!G14</f>
        <v>0</v>
      </c>
      <c r="G14" s="627">
        <f t="shared" si="10"/>
        <v>0</v>
      </c>
      <c r="H14" s="627">
        <f t="shared" si="11"/>
        <v>0</v>
      </c>
      <c r="I14" s="622">
        <v>0</v>
      </c>
      <c r="J14" s="627">
        <f t="shared" si="1"/>
        <v>0</v>
      </c>
      <c r="K14" s="627">
        <f t="shared" si="12"/>
        <v>0</v>
      </c>
      <c r="L14" s="627">
        <f t="shared" si="13"/>
        <v>0</v>
      </c>
      <c r="M14" s="627">
        <f t="shared" si="14"/>
        <v>0</v>
      </c>
      <c r="N14" s="1231">
        <f t="shared" si="15"/>
        <v>0</v>
      </c>
      <c r="O14" s="1230">
        <f>'6b-ADIT Projection Proration'!I14</f>
        <v>0</v>
      </c>
      <c r="P14" s="627">
        <f t="shared" si="2"/>
        <v>0</v>
      </c>
      <c r="Q14" s="627">
        <f t="shared" si="16"/>
        <v>0</v>
      </c>
      <c r="R14" s="622">
        <v>0</v>
      </c>
      <c r="S14" s="627">
        <f t="shared" si="3"/>
        <v>0</v>
      </c>
      <c r="T14" s="627">
        <f t="shared" si="17"/>
        <v>0</v>
      </c>
      <c r="U14" s="627">
        <f t="shared" si="4"/>
        <v>0</v>
      </c>
      <c r="V14" s="627">
        <f t="shared" si="5"/>
        <v>0</v>
      </c>
      <c r="W14" s="1231">
        <f t="shared" si="18"/>
        <v>0</v>
      </c>
      <c r="X14" s="1230">
        <f>'6b-ADIT Projection Proration'!K14</f>
        <v>0</v>
      </c>
      <c r="Y14" s="627">
        <f t="shared" si="6"/>
        <v>0</v>
      </c>
      <c r="Z14" s="627">
        <f t="shared" si="19"/>
        <v>0</v>
      </c>
      <c r="AA14" s="622">
        <v>0</v>
      </c>
      <c r="AB14" s="627">
        <f t="shared" si="7"/>
        <v>0</v>
      </c>
      <c r="AC14" s="627">
        <f t="shared" si="20"/>
        <v>0</v>
      </c>
      <c r="AD14" s="627">
        <f t="shared" si="8"/>
        <v>0</v>
      </c>
      <c r="AE14" s="627">
        <f t="shared" si="9"/>
        <v>0</v>
      </c>
      <c r="AF14" s="1231">
        <f t="shared" si="21"/>
        <v>0</v>
      </c>
    </row>
    <row r="15" spans="1:33">
      <c r="A15" s="1227">
        <f t="shared" si="0"/>
        <v>7</v>
      </c>
      <c r="B15" s="1217" t="s">
        <v>676</v>
      </c>
      <c r="C15" s="1216" t="s">
        <v>198</v>
      </c>
      <c r="D15" s="1228" t="s">
        <v>660</v>
      </c>
      <c r="E15" s="1229">
        <f>185/365</f>
        <v>0.50684931506849318</v>
      </c>
      <c r="F15" s="1230">
        <f>'6b-ADIT Projection Proration'!G15</f>
        <v>0</v>
      </c>
      <c r="G15" s="627">
        <f t="shared" si="10"/>
        <v>0</v>
      </c>
      <c r="H15" s="627">
        <f t="shared" si="11"/>
        <v>0</v>
      </c>
      <c r="I15" s="622">
        <v>0</v>
      </c>
      <c r="J15" s="627">
        <f t="shared" si="1"/>
        <v>0</v>
      </c>
      <c r="K15" s="627">
        <f t="shared" si="12"/>
        <v>0</v>
      </c>
      <c r="L15" s="627">
        <f t="shared" si="13"/>
        <v>0</v>
      </c>
      <c r="M15" s="627">
        <f t="shared" si="14"/>
        <v>0</v>
      </c>
      <c r="N15" s="1231">
        <f t="shared" si="15"/>
        <v>0</v>
      </c>
      <c r="O15" s="1230">
        <f>'6b-ADIT Projection Proration'!I15</f>
        <v>0</v>
      </c>
      <c r="P15" s="627">
        <f t="shared" si="2"/>
        <v>0</v>
      </c>
      <c r="Q15" s="627">
        <f t="shared" si="16"/>
        <v>0</v>
      </c>
      <c r="R15" s="622">
        <v>0</v>
      </c>
      <c r="S15" s="627">
        <f t="shared" si="3"/>
        <v>0</v>
      </c>
      <c r="T15" s="627">
        <f t="shared" si="17"/>
        <v>0</v>
      </c>
      <c r="U15" s="627">
        <f t="shared" si="4"/>
        <v>0</v>
      </c>
      <c r="V15" s="627">
        <f t="shared" si="5"/>
        <v>0</v>
      </c>
      <c r="W15" s="1231">
        <f t="shared" si="18"/>
        <v>0</v>
      </c>
      <c r="X15" s="1230">
        <f>'6b-ADIT Projection Proration'!K15</f>
        <v>0</v>
      </c>
      <c r="Y15" s="627">
        <f t="shared" si="6"/>
        <v>0</v>
      </c>
      <c r="Z15" s="627">
        <f t="shared" si="19"/>
        <v>0</v>
      </c>
      <c r="AA15" s="622">
        <v>0</v>
      </c>
      <c r="AB15" s="627">
        <f t="shared" si="7"/>
        <v>0</v>
      </c>
      <c r="AC15" s="627">
        <f t="shared" si="20"/>
        <v>0</v>
      </c>
      <c r="AD15" s="627">
        <f t="shared" si="8"/>
        <v>0</v>
      </c>
      <c r="AE15" s="627">
        <f t="shared" si="9"/>
        <v>0</v>
      </c>
      <c r="AF15" s="1231">
        <f t="shared" si="21"/>
        <v>0</v>
      </c>
    </row>
    <row r="16" spans="1:33">
      <c r="A16" s="1227">
        <f t="shared" si="0"/>
        <v>8</v>
      </c>
      <c r="B16" s="1217" t="s">
        <v>676</v>
      </c>
      <c r="C16" s="1216" t="s">
        <v>143</v>
      </c>
      <c r="D16" s="1228" t="s">
        <v>660</v>
      </c>
      <c r="E16" s="1229">
        <f>154/365</f>
        <v>0.42191780821917807</v>
      </c>
      <c r="F16" s="1230">
        <f>'6b-ADIT Projection Proration'!G16</f>
        <v>0</v>
      </c>
      <c r="G16" s="627">
        <f t="shared" si="10"/>
        <v>0</v>
      </c>
      <c r="H16" s="627">
        <f t="shared" si="11"/>
        <v>0</v>
      </c>
      <c r="I16" s="622">
        <v>0</v>
      </c>
      <c r="J16" s="627">
        <f t="shared" si="1"/>
        <v>0</v>
      </c>
      <c r="K16" s="627">
        <f t="shared" si="12"/>
        <v>0</v>
      </c>
      <c r="L16" s="627">
        <f t="shared" si="13"/>
        <v>0</v>
      </c>
      <c r="M16" s="627">
        <f t="shared" si="14"/>
        <v>0</v>
      </c>
      <c r="N16" s="1231">
        <f t="shared" si="15"/>
        <v>0</v>
      </c>
      <c r="O16" s="1230">
        <f>'6b-ADIT Projection Proration'!I16</f>
        <v>0</v>
      </c>
      <c r="P16" s="627">
        <f t="shared" si="2"/>
        <v>0</v>
      </c>
      <c r="Q16" s="627">
        <f t="shared" si="16"/>
        <v>0</v>
      </c>
      <c r="R16" s="622">
        <v>0</v>
      </c>
      <c r="S16" s="627">
        <f t="shared" si="3"/>
        <v>0</v>
      </c>
      <c r="T16" s="627">
        <f t="shared" si="17"/>
        <v>0</v>
      </c>
      <c r="U16" s="627">
        <f t="shared" si="4"/>
        <v>0</v>
      </c>
      <c r="V16" s="627">
        <f t="shared" si="5"/>
        <v>0</v>
      </c>
      <c r="W16" s="1231">
        <f t="shared" si="18"/>
        <v>0</v>
      </c>
      <c r="X16" s="1230">
        <f>'6b-ADIT Projection Proration'!K16</f>
        <v>0</v>
      </c>
      <c r="Y16" s="627">
        <f t="shared" si="6"/>
        <v>0</v>
      </c>
      <c r="Z16" s="627">
        <f t="shared" si="19"/>
        <v>0</v>
      </c>
      <c r="AA16" s="622">
        <v>0</v>
      </c>
      <c r="AB16" s="627">
        <f t="shared" si="7"/>
        <v>0</v>
      </c>
      <c r="AC16" s="627">
        <f t="shared" si="20"/>
        <v>0</v>
      </c>
      <c r="AD16" s="627">
        <f t="shared" si="8"/>
        <v>0</v>
      </c>
      <c r="AE16" s="627">
        <f t="shared" si="9"/>
        <v>0</v>
      </c>
      <c r="AF16" s="1231">
        <f t="shared" si="21"/>
        <v>0</v>
      </c>
    </row>
    <row r="17" spans="1:33">
      <c r="A17" s="1227">
        <f t="shared" si="0"/>
        <v>9</v>
      </c>
      <c r="B17" s="1217" t="s">
        <v>676</v>
      </c>
      <c r="C17" s="1216" t="s">
        <v>142</v>
      </c>
      <c r="D17" s="1228" t="s">
        <v>660</v>
      </c>
      <c r="E17" s="1229">
        <f>123/365</f>
        <v>0.33698630136986302</v>
      </c>
      <c r="F17" s="1230">
        <f>'6b-ADIT Projection Proration'!G17</f>
        <v>0</v>
      </c>
      <c r="G17" s="627">
        <f t="shared" si="10"/>
        <v>0</v>
      </c>
      <c r="H17" s="627">
        <f t="shared" si="11"/>
        <v>0</v>
      </c>
      <c r="I17" s="622">
        <v>0</v>
      </c>
      <c r="J17" s="627">
        <f t="shared" si="1"/>
        <v>0</v>
      </c>
      <c r="K17" s="627">
        <f t="shared" si="12"/>
        <v>0</v>
      </c>
      <c r="L17" s="627">
        <f t="shared" si="13"/>
        <v>0</v>
      </c>
      <c r="M17" s="627">
        <f t="shared" si="14"/>
        <v>0</v>
      </c>
      <c r="N17" s="1231">
        <f t="shared" si="15"/>
        <v>0</v>
      </c>
      <c r="O17" s="1230">
        <f>'6b-ADIT Projection Proration'!I17</f>
        <v>0</v>
      </c>
      <c r="P17" s="627">
        <f t="shared" si="2"/>
        <v>0</v>
      </c>
      <c r="Q17" s="627">
        <f t="shared" si="16"/>
        <v>0</v>
      </c>
      <c r="R17" s="622">
        <v>0</v>
      </c>
      <c r="S17" s="627">
        <f t="shared" si="3"/>
        <v>0</v>
      </c>
      <c r="T17" s="627">
        <f t="shared" si="17"/>
        <v>0</v>
      </c>
      <c r="U17" s="627">
        <f t="shared" si="4"/>
        <v>0</v>
      </c>
      <c r="V17" s="627">
        <f t="shared" si="5"/>
        <v>0</v>
      </c>
      <c r="W17" s="1231">
        <f t="shared" si="18"/>
        <v>0</v>
      </c>
      <c r="X17" s="1230">
        <f>'6b-ADIT Projection Proration'!K17</f>
        <v>0</v>
      </c>
      <c r="Y17" s="627">
        <f t="shared" si="6"/>
        <v>0</v>
      </c>
      <c r="Z17" s="627">
        <f t="shared" si="19"/>
        <v>0</v>
      </c>
      <c r="AA17" s="622">
        <v>0</v>
      </c>
      <c r="AB17" s="627">
        <f t="shared" si="7"/>
        <v>0</v>
      </c>
      <c r="AC17" s="627">
        <f t="shared" si="20"/>
        <v>0</v>
      </c>
      <c r="AD17" s="627">
        <f t="shared" si="8"/>
        <v>0</v>
      </c>
      <c r="AE17" s="627">
        <f t="shared" si="9"/>
        <v>0</v>
      </c>
      <c r="AF17" s="1231">
        <f t="shared" si="21"/>
        <v>0</v>
      </c>
    </row>
    <row r="18" spans="1:33">
      <c r="A18" s="1227">
        <f t="shared" si="0"/>
        <v>10</v>
      </c>
      <c r="B18" s="1217" t="s">
        <v>676</v>
      </c>
      <c r="C18" s="1216" t="s">
        <v>141</v>
      </c>
      <c r="D18" s="1228" t="s">
        <v>660</v>
      </c>
      <c r="E18" s="1229">
        <f>93/365</f>
        <v>0.25479452054794521</v>
      </c>
      <c r="F18" s="1230">
        <f>'6b-ADIT Projection Proration'!G18</f>
        <v>0</v>
      </c>
      <c r="G18" s="627">
        <f t="shared" si="10"/>
        <v>0</v>
      </c>
      <c r="H18" s="627">
        <f t="shared" si="11"/>
        <v>0</v>
      </c>
      <c r="I18" s="622">
        <v>0</v>
      </c>
      <c r="J18" s="627">
        <f t="shared" si="1"/>
        <v>0</v>
      </c>
      <c r="K18" s="627">
        <f t="shared" si="12"/>
        <v>0</v>
      </c>
      <c r="L18" s="627">
        <f t="shared" si="13"/>
        <v>0</v>
      </c>
      <c r="M18" s="627">
        <f t="shared" si="14"/>
        <v>0</v>
      </c>
      <c r="N18" s="1231">
        <f t="shared" si="15"/>
        <v>0</v>
      </c>
      <c r="O18" s="1230">
        <f>'6b-ADIT Projection Proration'!I18</f>
        <v>0</v>
      </c>
      <c r="P18" s="627">
        <f t="shared" si="2"/>
        <v>0</v>
      </c>
      <c r="Q18" s="627">
        <f t="shared" si="16"/>
        <v>0</v>
      </c>
      <c r="R18" s="622">
        <v>0</v>
      </c>
      <c r="S18" s="627">
        <f t="shared" si="3"/>
        <v>0</v>
      </c>
      <c r="T18" s="627">
        <f t="shared" si="17"/>
        <v>0</v>
      </c>
      <c r="U18" s="627">
        <f t="shared" si="4"/>
        <v>0</v>
      </c>
      <c r="V18" s="627">
        <f t="shared" si="5"/>
        <v>0</v>
      </c>
      <c r="W18" s="1231">
        <f t="shared" si="18"/>
        <v>0</v>
      </c>
      <c r="X18" s="1230">
        <f>'6b-ADIT Projection Proration'!K18</f>
        <v>0</v>
      </c>
      <c r="Y18" s="627">
        <f t="shared" si="6"/>
        <v>0</v>
      </c>
      <c r="Z18" s="627">
        <f t="shared" si="19"/>
        <v>0</v>
      </c>
      <c r="AA18" s="622">
        <v>0</v>
      </c>
      <c r="AB18" s="627">
        <f t="shared" si="7"/>
        <v>0</v>
      </c>
      <c r="AC18" s="627">
        <f t="shared" si="20"/>
        <v>0</v>
      </c>
      <c r="AD18" s="627">
        <f t="shared" si="8"/>
        <v>0</v>
      </c>
      <c r="AE18" s="627">
        <f t="shared" si="9"/>
        <v>0</v>
      </c>
      <c r="AF18" s="1231">
        <f t="shared" si="21"/>
        <v>0</v>
      </c>
    </row>
    <row r="19" spans="1:33">
      <c r="A19" s="1227">
        <f t="shared" si="0"/>
        <v>11</v>
      </c>
      <c r="B19" s="1217" t="s">
        <v>676</v>
      </c>
      <c r="C19" s="1216" t="s">
        <v>154</v>
      </c>
      <c r="D19" s="1228" t="s">
        <v>660</v>
      </c>
      <c r="E19" s="1229">
        <f>62/365</f>
        <v>0.16986301369863013</v>
      </c>
      <c r="F19" s="1230">
        <f>'6b-ADIT Projection Proration'!G19</f>
        <v>0</v>
      </c>
      <c r="G19" s="627">
        <f t="shared" si="10"/>
        <v>0</v>
      </c>
      <c r="H19" s="627">
        <f t="shared" si="11"/>
        <v>0</v>
      </c>
      <c r="I19" s="622">
        <v>0</v>
      </c>
      <c r="J19" s="627">
        <f t="shared" si="1"/>
        <v>0</v>
      </c>
      <c r="K19" s="627">
        <f t="shared" si="12"/>
        <v>0</v>
      </c>
      <c r="L19" s="627">
        <f t="shared" si="13"/>
        <v>0</v>
      </c>
      <c r="M19" s="627">
        <f t="shared" si="14"/>
        <v>0</v>
      </c>
      <c r="N19" s="1231">
        <f t="shared" si="15"/>
        <v>0</v>
      </c>
      <c r="O19" s="1230">
        <f>'6b-ADIT Projection Proration'!I19</f>
        <v>0</v>
      </c>
      <c r="P19" s="627">
        <f t="shared" si="2"/>
        <v>0</v>
      </c>
      <c r="Q19" s="627">
        <f t="shared" si="16"/>
        <v>0</v>
      </c>
      <c r="R19" s="622">
        <v>0</v>
      </c>
      <c r="S19" s="627">
        <f t="shared" si="3"/>
        <v>0</v>
      </c>
      <c r="T19" s="627">
        <f t="shared" si="17"/>
        <v>0</v>
      </c>
      <c r="U19" s="627">
        <f t="shared" si="4"/>
        <v>0</v>
      </c>
      <c r="V19" s="627">
        <f t="shared" si="5"/>
        <v>0</v>
      </c>
      <c r="W19" s="1231">
        <f t="shared" si="18"/>
        <v>0</v>
      </c>
      <c r="X19" s="1230">
        <f>'6b-ADIT Projection Proration'!K19</f>
        <v>0</v>
      </c>
      <c r="Y19" s="627">
        <f t="shared" si="6"/>
        <v>0</v>
      </c>
      <c r="Z19" s="627">
        <f t="shared" si="19"/>
        <v>0</v>
      </c>
      <c r="AA19" s="622">
        <v>0</v>
      </c>
      <c r="AB19" s="627">
        <f t="shared" si="7"/>
        <v>0</v>
      </c>
      <c r="AC19" s="627">
        <f t="shared" si="20"/>
        <v>0</v>
      </c>
      <c r="AD19" s="627">
        <f t="shared" si="8"/>
        <v>0</v>
      </c>
      <c r="AE19" s="627">
        <f t="shared" si="9"/>
        <v>0</v>
      </c>
      <c r="AF19" s="1231">
        <f t="shared" si="21"/>
        <v>0</v>
      </c>
    </row>
    <row r="20" spans="1:33">
      <c r="A20" s="1227">
        <f t="shared" si="0"/>
        <v>12</v>
      </c>
      <c r="B20" s="1217" t="s">
        <v>676</v>
      </c>
      <c r="C20" s="1216" t="s">
        <v>139</v>
      </c>
      <c r="D20" s="1228" t="s">
        <v>660</v>
      </c>
      <c r="E20" s="1229">
        <f>32/365</f>
        <v>8.7671232876712329E-2</v>
      </c>
      <c r="F20" s="1230">
        <f>'6b-ADIT Projection Proration'!G20</f>
        <v>0</v>
      </c>
      <c r="G20" s="627">
        <f t="shared" si="10"/>
        <v>0</v>
      </c>
      <c r="H20" s="627">
        <f t="shared" si="11"/>
        <v>0</v>
      </c>
      <c r="I20" s="622">
        <v>0</v>
      </c>
      <c r="J20" s="627">
        <f t="shared" si="1"/>
        <v>0</v>
      </c>
      <c r="K20" s="627">
        <f t="shared" si="12"/>
        <v>0</v>
      </c>
      <c r="L20" s="627">
        <f t="shared" si="13"/>
        <v>0</v>
      </c>
      <c r="M20" s="627">
        <f t="shared" si="14"/>
        <v>0</v>
      </c>
      <c r="N20" s="1231">
        <f t="shared" si="15"/>
        <v>0</v>
      </c>
      <c r="O20" s="1230">
        <f>'6b-ADIT Projection Proration'!I20</f>
        <v>0</v>
      </c>
      <c r="P20" s="627">
        <f t="shared" si="2"/>
        <v>0</v>
      </c>
      <c r="Q20" s="627">
        <f t="shared" si="16"/>
        <v>0</v>
      </c>
      <c r="R20" s="622">
        <v>0</v>
      </c>
      <c r="S20" s="627">
        <f t="shared" si="3"/>
        <v>0</v>
      </c>
      <c r="T20" s="627">
        <f t="shared" si="17"/>
        <v>0</v>
      </c>
      <c r="U20" s="627">
        <f t="shared" si="4"/>
        <v>0</v>
      </c>
      <c r="V20" s="627">
        <f t="shared" si="5"/>
        <v>0</v>
      </c>
      <c r="W20" s="1231">
        <f t="shared" si="18"/>
        <v>0</v>
      </c>
      <c r="X20" s="1230">
        <f>'6b-ADIT Projection Proration'!K20</f>
        <v>0</v>
      </c>
      <c r="Y20" s="627">
        <f t="shared" si="6"/>
        <v>0</v>
      </c>
      <c r="Z20" s="627">
        <f t="shared" si="19"/>
        <v>0</v>
      </c>
      <c r="AA20" s="622">
        <v>0</v>
      </c>
      <c r="AB20" s="627">
        <f t="shared" si="7"/>
        <v>0</v>
      </c>
      <c r="AC20" s="627">
        <f t="shared" si="20"/>
        <v>0</v>
      </c>
      <c r="AD20" s="627">
        <f t="shared" si="8"/>
        <v>0</v>
      </c>
      <c r="AE20" s="627">
        <f t="shared" si="9"/>
        <v>0</v>
      </c>
      <c r="AF20" s="1231">
        <f t="shared" si="21"/>
        <v>0</v>
      </c>
    </row>
    <row r="21" spans="1:33">
      <c r="A21" s="1227">
        <f t="shared" si="0"/>
        <v>13</v>
      </c>
      <c r="B21" s="1217" t="s">
        <v>676</v>
      </c>
      <c r="C21" s="1216" t="s">
        <v>137</v>
      </c>
      <c r="D21" s="1228" t="s">
        <v>660</v>
      </c>
      <c r="E21" s="1229">
        <f>1/365</f>
        <v>2.7397260273972603E-3</v>
      </c>
      <c r="F21" s="1232">
        <f>'6b-ADIT Projection Proration'!G21</f>
        <v>0</v>
      </c>
      <c r="G21" s="1233">
        <f t="shared" si="10"/>
        <v>0</v>
      </c>
      <c r="H21" s="1233">
        <f t="shared" si="11"/>
        <v>0</v>
      </c>
      <c r="I21" s="1234">
        <v>0</v>
      </c>
      <c r="J21" s="1233">
        <f t="shared" si="1"/>
        <v>0</v>
      </c>
      <c r="K21" s="1233">
        <f t="shared" si="12"/>
        <v>0</v>
      </c>
      <c r="L21" s="1233">
        <f t="shared" si="13"/>
        <v>0</v>
      </c>
      <c r="M21" s="1233">
        <f t="shared" si="14"/>
        <v>0</v>
      </c>
      <c r="N21" s="1235">
        <f t="shared" si="15"/>
        <v>0</v>
      </c>
      <c r="O21" s="1232">
        <f>'6b-ADIT Projection Proration'!I21</f>
        <v>0</v>
      </c>
      <c r="P21" s="1233">
        <f t="shared" si="2"/>
        <v>0</v>
      </c>
      <c r="Q21" s="1233">
        <f t="shared" si="16"/>
        <v>0</v>
      </c>
      <c r="R21" s="1234">
        <v>0</v>
      </c>
      <c r="S21" s="1233">
        <f t="shared" si="3"/>
        <v>0</v>
      </c>
      <c r="T21" s="1233">
        <f t="shared" si="17"/>
        <v>0</v>
      </c>
      <c r="U21" s="1233">
        <f t="shared" si="4"/>
        <v>0</v>
      </c>
      <c r="V21" s="1233">
        <f t="shared" si="5"/>
        <v>0</v>
      </c>
      <c r="W21" s="1235">
        <f t="shared" si="18"/>
        <v>0</v>
      </c>
      <c r="X21" s="1232">
        <f>'6b-ADIT Projection Proration'!K21</f>
        <v>0</v>
      </c>
      <c r="Y21" s="1233">
        <f t="shared" si="6"/>
        <v>0</v>
      </c>
      <c r="Z21" s="1233">
        <f t="shared" si="19"/>
        <v>0</v>
      </c>
      <c r="AA21" s="1234">
        <v>0</v>
      </c>
      <c r="AB21" s="1233">
        <f t="shared" si="7"/>
        <v>0</v>
      </c>
      <c r="AC21" s="1233">
        <f t="shared" si="20"/>
        <v>0</v>
      </c>
      <c r="AD21" s="1233">
        <f t="shared" si="8"/>
        <v>0</v>
      </c>
      <c r="AE21" s="1233">
        <f t="shared" si="9"/>
        <v>0</v>
      </c>
      <c r="AF21" s="1235">
        <f t="shared" si="21"/>
        <v>0</v>
      </c>
    </row>
    <row r="22" spans="1:33">
      <c r="A22" s="1227">
        <f t="shared" si="0"/>
        <v>14</v>
      </c>
      <c r="B22" s="1217" t="s">
        <v>680</v>
      </c>
      <c r="D22" s="1236"/>
      <c r="F22" s="1230">
        <f t="shared" ref="F22:M22" si="22">SUM(F9:F21)</f>
        <v>0</v>
      </c>
      <c r="G22" s="627">
        <f t="shared" si="22"/>
        <v>0</v>
      </c>
      <c r="H22" s="627"/>
      <c r="I22" s="627">
        <f t="shared" si="22"/>
        <v>0</v>
      </c>
      <c r="J22" s="627">
        <f t="shared" si="22"/>
        <v>0</v>
      </c>
      <c r="K22" s="627">
        <f t="shared" si="22"/>
        <v>0</v>
      </c>
      <c r="L22" s="627">
        <f t="shared" si="22"/>
        <v>0</v>
      </c>
      <c r="M22" s="627">
        <f t="shared" si="22"/>
        <v>0</v>
      </c>
      <c r="N22" s="1231">
        <f>N21</f>
        <v>0</v>
      </c>
      <c r="O22" s="1230">
        <f t="shared" ref="O22:P22" si="23">SUM(O9:O21)</f>
        <v>0</v>
      </c>
      <c r="P22" s="627">
        <f t="shared" si="23"/>
        <v>0</v>
      </c>
      <c r="Q22" s="627"/>
      <c r="R22" s="627">
        <f t="shared" ref="R22:V22" si="24">SUM(R9:R21)</f>
        <v>0</v>
      </c>
      <c r="S22" s="627">
        <f t="shared" si="24"/>
        <v>0</v>
      </c>
      <c r="T22" s="627">
        <f t="shared" si="24"/>
        <v>0</v>
      </c>
      <c r="U22" s="627">
        <f t="shared" si="24"/>
        <v>0</v>
      </c>
      <c r="V22" s="627">
        <f t="shared" si="24"/>
        <v>0</v>
      </c>
      <c r="W22" s="1231">
        <f>W21</f>
        <v>0</v>
      </c>
      <c r="X22" s="1230">
        <f t="shared" ref="X22:Y22" si="25">SUM(X9:X21)</f>
        <v>0</v>
      </c>
      <c r="Y22" s="627">
        <f t="shared" si="25"/>
        <v>0</v>
      </c>
      <c r="Z22" s="627"/>
      <c r="AA22" s="627">
        <f t="shared" ref="AA22:AE22" si="26">SUM(AA9:AA21)</f>
        <v>0</v>
      </c>
      <c r="AB22" s="627">
        <f t="shared" si="26"/>
        <v>0</v>
      </c>
      <c r="AC22" s="627">
        <f t="shared" si="26"/>
        <v>0</v>
      </c>
      <c r="AD22" s="627">
        <f t="shared" si="26"/>
        <v>0</v>
      </c>
      <c r="AE22" s="627">
        <f t="shared" si="26"/>
        <v>0</v>
      </c>
      <c r="AF22" s="1231">
        <f>AF21</f>
        <v>0</v>
      </c>
    </row>
    <row r="23" spans="1:33">
      <c r="A23" s="1227"/>
      <c r="F23" s="1230"/>
      <c r="G23" s="627"/>
      <c r="H23" s="627"/>
      <c r="I23" s="627"/>
      <c r="J23" s="627"/>
      <c r="K23" s="627"/>
      <c r="L23" s="627"/>
      <c r="M23" s="627"/>
      <c r="N23" s="1231"/>
      <c r="O23" s="1230"/>
      <c r="P23" s="627"/>
      <c r="Q23" s="627"/>
      <c r="R23" s="627"/>
      <c r="S23" s="627"/>
      <c r="T23" s="627"/>
      <c r="U23" s="627"/>
      <c r="V23" s="627"/>
      <c r="W23" s="1231"/>
      <c r="X23" s="1230"/>
      <c r="Y23" s="627"/>
      <c r="Z23" s="627"/>
      <c r="AA23" s="627"/>
      <c r="AB23" s="627"/>
      <c r="AC23" s="627"/>
      <c r="AD23" s="627"/>
      <c r="AE23" s="627"/>
      <c r="AF23" s="1231"/>
    </row>
    <row r="24" spans="1:33">
      <c r="A24" s="1216" t="s">
        <v>891</v>
      </c>
      <c r="D24" s="1218"/>
      <c r="E24" s="1218"/>
      <c r="F24" s="1230"/>
      <c r="G24" s="627"/>
      <c r="H24" s="627"/>
      <c r="I24" s="627"/>
      <c r="J24" s="627"/>
      <c r="K24" s="627"/>
      <c r="L24" s="627"/>
      <c r="M24" s="627"/>
      <c r="N24" s="1231"/>
      <c r="O24" s="1230"/>
      <c r="P24" s="627"/>
      <c r="Q24" s="627"/>
      <c r="R24" s="627"/>
      <c r="S24" s="627"/>
      <c r="T24" s="627"/>
      <c r="U24" s="627"/>
      <c r="V24" s="627"/>
      <c r="W24" s="1231"/>
      <c r="X24" s="1230"/>
      <c r="Y24" s="627"/>
      <c r="Z24" s="627"/>
      <c r="AA24" s="627"/>
      <c r="AB24" s="627"/>
      <c r="AC24" s="627"/>
      <c r="AD24" s="627"/>
      <c r="AE24" s="627"/>
      <c r="AF24" s="1231"/>
      <c r="AG24" s="1218"/>
    </row>
    <row r="25" spans="1:33">
      <c r="A25" s="1227">
        <f>A22+1</f>
        <v>15</v>
      </c>
      <c r="B25" s="1217" t="s">
        <v>964</v>
      </c>
      <c r="C25" s="1216" t="s">
        <v>137</v>
      </c>
      <c r="D25" s="1237" t="s">
        <v>660</v>
      </c>
      <c r="E25" s="1229">
        <f>365/365</f>
        <v>1</v>
      </c>
      <c r="F25" s="1230"/>
      <c r="G25" s="627"/>
      <c r="H25" s="627">
        <f>'6b-ADIT Projection Proration'!G25</f>
        <v>0</v>
      </c>
      <c r="I25" s="627"/>
      <c r="J25" s="627"/>
      <c r="K25" s="627"/>
      <c r="L25" s="627"/>
      <c r="M25" s="627"/>
      <c r="N25" s="1231">
        <f>'6c- ADIT BOY'!E74</f>
        <v>0</v>
      </c>
      <c r="O25" s="1230"/>
      <c r="P25" s="627"/>
      <c r="Q25" s="627">
        <f>'6b-ADIT Projection Proration'!I25</f>
        <v>0</v>
      </c>
      <c r="R25" s="627"/>
      <c r="S25" s="627"/>
      <c r="T25" s="627"/>
      <c r="U25" s="627"/>
      <c r="V25" s="627"/>
      <c r="W25" s="1231">
        <f>'6c- ADIT BOY'!F74</f>
        <v>0</v>
      </c>
      <c r="X25" s="1230"/>
      <c r="Y25" s="627"/>
      <c r="Z25" s="627">
        <f>'6b-ADIT Projection Proration'!K25</f>
        <v>0</v>
      </c>
      <c r="AA25" s="627"/>
      <c r="AB25" s="627"/>
      <c r="AC25" s="627"/>
      <c r="AD25" s="627"/>
      <c r="AE25" s="627"/>
      <c r="AF25" s="1231">
        <f>'6c- ADIT BOY'!G74</f>
        <v>0</v>
      </c>
    </row>
    <row r="26" spans="1:33">
      <c r="A26" s="1227">
        <f t="shared" ref="A26:A38" si="27">+A25+1</f>
        <v>16</v>
      </c>
      <c r="B26" s="1217" t="s">
        <v>676</v>
      </c>
      <c r="C26" s="1216" t="s">
        <v>147</v>
      </c>
      <c r="D26" s="1237" t="s">
        <v>660</v>
      </c>
      <c r="E26" s="1229">
        <f>335/365</f>
        <v>0.9178082191780822</v>
      </c>
      <c r="F26" s="1230">
        <f>'6b-ADIT Projection Proration'!G26</f>
        <v>0</v>
      </c>
      <c r="G26" s="627">
        <f t="shared" ref="G26:G37" si="28">$E26*F26</f>
        <v>0</v>
      </c>
      <c r="H26" s="627">
        <f t="shared" ref="H26:H37" si="29">+G26+H25</f>
        <v>0</v>
      </c>
      <c r="I26" s="622">
        <v>0</v>
      </c>
      <c r="J26" s="627">
        <f t="shared" ref="J26:J37" si="30">I26-F26</f>
        <v>0</v>
      </c>
      <c r="K26" s="627">
        <f t="shared" ref="K26:K37" si="31">IF(J26&gt;=0,+J26,0)</f>
        <v>0</v>
      </c>
      <c r="L26" s="627">
        <f t="shared" ref="L26:L37" si="32">IF(K26&gt;0,0,IF(I26&lt;0,0,(-(J26)*($E26))))</f>
        <v>0</v>
      </c>
      <c r="M26" s="627">
        <f t="shared" ref="M26:M37" si="33">IF(K26&gt;0,0,IF(I26&gt;0,0,(-(J26)*($E26))))</f>
        <v>0</v>
      </c>
      <c r="N26" s="1231">
        <f t="shared" ref="N26:N37" si="34">IF(I26&lt;0,N25+M26,N25+$G26+K26-L26)</f>
        <v>0</v>
      </c>
      <c r="O26" s="1230">
        <f>'6b-ADIT Projection Proration'!I26</f>
        <v>0</v>
      </c>
      <c r="P26" s="627">
        <f t="shared" ref="P26:P37" si="35">$E26*O26</f>
        <v>0</v>
      </c>
      <c r="Q26" s="627">
        <f t="shared" ref="Q26:Q37" si="36">+P26+Q25</f>
        <v>0</v>
      </c>
      <c r="R26" s="622">
        <v>0</v>
      </c>
      <c r="S26" s="627">
        <f t="shared" ref="S26:S37" si="37">R26-O26</f>
        <v>0</v>
      </c>
      <c r="T26" s="627">
        <f t="shared" ref="T26:T37" si="38">IF(S26&gt;=0,+S26,0)</f>
        <v>0</v>
      </c>
      <c r="U26" s="627">
        <f t="shared" ref="U26:U37" si="39">IF(T26&gt;0,0,IF(R26&lt;0,0,(-(S26)*($E26))))</f>
        <v>0</v>
      </c>
      <c r="V26" s="627">
        <f t="shared" ref="V26:V37" si="40">IF(T26&gt;0,0,IF(R26&gt;0,0,(-(S26)*($E26))))</f>
        <v>0</v>
      </c>
      <c r="W26" s="1231">
        <f t="shared" ref="W26:W37" si="41">IF(R26&lt;0,W25+V26,W25+P26+T26-U26)</f>
        <v>0</v>
      </c>
      <c r="X26" s="1230">
        <f>'6b-ADIT Projection Proration'!K26</f>
        <v>0</v>
      </c>
      <c r="Y26" s="627">
        <f t="shared" ref="Y26:Y37" si="42">$E26*X26</f>
        <v>0</v>
      </c>
      <c r="Z26" s="627">
        <f t="shared" ref="Z26:Z37" si="43">+Y26+Z25</f>
        <v>0</v>
      </c>
      <c r="AA26" s="622">
        <v>0</v>
      </c>
      <c r="AB26" s="627">
        <f t="shared" ref="AB26:AB37" si="44">AA26-X26</f>
        <v>0</v>
      </c>
      <c r="AC26" s="627">
        <f t="shared" ref="AC26:AC37" si="45">IF(AB26&gt;=0,+AB26,0)</f>
        <v>0</v>
      </c>
      <c r="AD26" s="627">
        <f t="shared" ref="AD26:AD37" si="46">IF(AC26&gt;0,0,IF(AA26&lt;0,0,(-(AB26)*($E26))))</f>
        <v>0</v>
      </c>
      <c r="AE26" s="627">
        <f t="shared" ref="AE26:AE37" si="47">IF(AC26&gt;0,0,IF(AA26&gt;0,0,(-(AB26)*($E26))))</f>
        <v>0</v>
      </c>
      <c r="AF26" s="1231">
        <f t="shared" ref="AF26:AF37" si="48">IF(AA26&lt;0,AF25+AE26,AF25+Y26+AC26-AD26)</f>
        <v>0</v>
      </c>
    </row>
    <row r="27" spans="1:33">
      <c r="A27" s="1227">
        <f t="shared" si="27"/>
        <v>17</v>
      </c>
      <c r="B27" s="1217" t="s">
        <v>676</v>
      </c>
      <c r="C27" s="1216" t="s">
        <v>146</v>
      </c>
      <c r="D27" s="1237" t="s">
        <v>660</v>
      </c>
      <c r="E27" s="1229">
        <f>307/365</f>
        <v>0.84109589041095889</v>
      </c>
      <c r="F27" s="1230">
        <f>'6b-ADIT Projection Proration'!G27</f>
        <v>0</v>
      </c>
      <c r="G27" s="627">
        <f t="shared" si="28"/>
        <v>0</v>
      </c>
      <c r="H27" s="627">
        <f t="shared" si="29"/>
        <v>0</v>
      </c>
      <c r="I27" s="622">
        <v>0</v>
      </c>
      <c r="J27" s="627">
        <f t="shared" si="30"/>
        <v>0</v>
      </c>
      <c r="K27" s="627">
        <f t="shared" si="31"/>
        <v>0</v>
      </c>
      <c r="L27" s="627">
        <f t="shared" si="32"/>
        <v>0</v>
      </c>
      <c r="M27" s="627">
        <f t="shared" si="33"/>
        <v>0</v>
      </c>
      <c r="N27" s="1231">
        <f t="shared" si="34"/>
        <v>0</v>
      </c>
      <c r="O27" s="1230">
        <f>'6b-ADIT Projection Proration'!I27</f>
        <v>0</v>
      </c>
      <c r="P27" s="627">
        <f t="shared" si="35"/>
        <v>0</v>
      </c>
      <c r="Q27" s="627">
        <f t="shared" si="36"/>
        <v>0</v>
      </c>
      <c r="R27" s="622">
        <v>0</v>
      </c>
      <c r="S27" s="627">
        <f t="shared" si="37"/>
        <v>0</v>
      </c>
      <c r="T27" s="627">
        <f t="shared" si="38"/>
        <v>0</v>
      </c>
      <c r="U27" s="627">
        <f t="shared" si="39"/>
        <v>0</v>
      </c>
      <c r="V27" s="627">
        <f t="shared" si="40"/>
        <v>0</v>
      </c>
      <c r="W27" s="1231">
        <f t="shared" si="41"/>
        <v>0</v>
      </c>
      <c r="X27" s="1230">
        <f>'6b-ADIT Projection Proration'!K27</f>
        <v>0</v>
      </c>
      <c r="Y27" s="627">
        <f t="shared" si="42"/>
        <v>0</v>
      </c>
      <c r="Z27" s="627">
        <f t="shared" si="43"/>
        <v>0</v>
      </c>
      <c r="AA27" s="622">
        <v>0</v>
      </c>
      <c r="AB27" s="627">
        <f t="shared" si="44"/>
        <v>0</v>
      </c>
      <c r="AC27" s="627">
        <f t="shared" si="45"/>
        <v>0</v>
      </c>
      <c r="AD27" s="627">
        <f t="shared" si="46"/>
        <v>0</v>
      </c>
      <c r="AE27" s="627">
        <f t="shared" si="47"/>
        <v>0</v>
      </c>
      <c r="AF27" s="1231">
        <f t="shared" si="48"/>
        <v>0</v>
      </c>
    </row>
    <row r="28" spans="1:33">
      <c r="A28" s="1227">
        <f t="shared" si="27"/>
        <v>18</v>
      </c>
      <c r="B28" s="1217" t="s">
        <v>676</v>
      </c>
      <c r="C28" s="1216" t="s">
        <v>145</v>
      </c>
      <c r="D28" s="1237" t="s">
        <v>660</v>
      </c>
      <c r="E28" s="1229">
        <f>276/365</f>
        <v>0.75616438356164384</v>
      </c>
      <c r="F28" s="1230">
        <f>'6b-ADIT Projection Proration'!G28</f>
        <v>0</v>
      </c>
      <c r="G28" s="627">
        <f t="shared" si="28"/>
        <v>0</v>
      </c>
      <c r="H28" s="627">
        <f t="shared" si="29"/>
        <v>0</v>
      </c>
      <c r="I28" s="622">
        <v>0</v>
      </c>
      <c r="J28" s="627">
        <f t="shared" si="30"/>
        <v>0</v>
      </c>
      <c r="K28" s="627">
        <f t="shared" si="31"/>
        <v>0</v>
      </c>
      <c r="L28" s="627">
        <f t="shared" si="32"/>
        <v>0</v>
      </c>
      <c r="M28" s="627">
        <f t="shared" si="33"/>
        <v>0</v>
      </c>
      <c r="N28" s="1231">
        <f t="shared" si="34"/>
        <v>0</v>
      </c>
      <c r="O28" s="1230">
        <f>'6b-ADIT Projection Proration'!I28</f>
        <v>0</v>
      </c>
      <c r="P28" s="627">
        <f t="shared" si="35"/>
        <v>0</v>
      </c>
      <c r="Q28" s="627">
        <f t="shared" si="36"/>
        <v>0</v>
      </c>
      <c r="R28" s="622">
        <v>0</v>
      </c>
      <c r="S28" s="627">
        <f t="shared" si="37"/>
        <v>0</v>
      </c>
      <c r="T28" s="627">
        <f t="shared" si="38"/>
        <v>0</v>
      </c>
      <c r="U28" s="627">
        <f t="shared" si="39"/>
        <v>0</v>
      </c>
      <c r="V28" s="627">
        <f t="shared" si="40"/>
        <v>0</v>
      </c>
      <c r="W28" s="1231">
        <f t="shared" si="41"/>
        <v>0</v>
      </c>
      <c r="X28" s="1230">
        <f>'6b-ADIT Projection Proration'!K28</f>
        <v>0</v>
      </c>
      <c r="Y28" s="627">
        <f t="shared" si="42"/>
        <v>0</v>
      </c>
      <c r="Z28" s="627">
        <f t="shared" si="43"/>
        <v>0</v>
      </c>
      <c r="AA28" s="622">
        <v>0</v>
      </c>
      <c r="AB28" s="627">
        <f t="shared" si="44"/>
        <v>0</v>
      </c>
      <c r="AC28" s="627">
        <f t="shared" si="45"/>
        <v>0</v>
      </c>
      <c r="AD28" s="627">
        <f t="shared" si="46"/>
        <v>0</v>
      </c>
      <c r="AE28" s="627">
        <f t="shared" si="47"/>
        <v>0</v>
      </c>
      <c r="AF28" s="1231">
        <f t="shared" si="48"/>
        <v>0</v>
      </c>
    </row>
    <row r="29" spans="1:33">
      <c r="A29" s="1227">
        <f t="shared" si="27"/>
        <v>19</v>
      </c>
      <c r="B29" s="1217" t="s">
        <v>676</v>
      </c>
      <c r="C29" s="1216" t="s">
        <v>128</v>
      </c>
      <c r="D29" s="1237" t="s">
        <v>660</v>
      </c>
      <c r="E29" s="1229">
        <f>246/365</f>
        <v>0.67397260273972603</v>
      </c>
      <c r="F29" s="1230">
        <f>'6b-ADIT Projection Proration'!G29</f>
        <v>0</v>
      </c>
      <c r="G29" s="627">
        <f t="shared" si="28"/>
        <v>0</v>
      </c>
      <c r="H29" s="627">
        <f t="shared" si="29"/>
        <v>0</v>
      </c>
      <c r="I29" s="622">
        <v>0</v>
      </c>
      <c r="J29" s="627">
        <f t="shared" si="30"/>
        <v>0</v>
      </c>
      <c r="K29" s="627">
        <f t="shared" si="31"/>
        <v>0</v>
      </c>
      <c r="L29" s="627">
        <f t="shared" si="32"/>
        <v>0</v>
      </c>
      <c r="M29" s="627">
        <f t="shared" si="33"/>
        <v>0</v>
      </c>
      <c r="N29" s="1231">
        <f t="shared" si="34"/>
        <v>0</v>
      </c>
      <c r="O29" s="1230">
        <f>'6b-ADIT Projection Proration'!I29</f>
        <v>0</v>
      </c>
      <c r="P29" s="627">
        <f t="shared" si="35"/>
        <v>0</v>
      </c>
      <c r="Q29" s="627">
        <f t="shared" si="36"/>
        <v>0</v>
      </c>
      <c r="R29" s="622">
        <v>0</v>
      </c>
      <c r="S29" s="627">
        <f t="shared" si="37"/>
        <v>0</v>
      </c>
      <c r="T29" s="627">
        <f t="shared" si="38"/>
        <v>0</v>
      </c>
      <c r="U29" s="627">
        <f t="shared" si="39"/>
        <v>0</v>
      </c>
      <c r="V29" s="627">
        <f t="shared" si="40"/>
        <v>0</v>
      </c>
      <c r="W29" s="1231">
        <f t="shared" si="41"/>
        <v>0</v>
      </c>
      <c r="X29" s="1230">
        <f>'6b-ADIT Projection Proration'!K29</f>
        <v>0</v>
      </c>
      <c r="Y29" s="627">
        <f t="shared" si="42"/>
        <v>0</v>
      </c>
      <c r="Z29" s="627">
        <f t="shared" si="43"/>
        <v>0</v>
      </c>
      <c r="AA29" s="622">
        <v>0</v>
      </c>
      <c r="AB29" s="627">
        <f t="shared" si="44"/>
        <v>0</v>
      </c>
      <c r="AC29" s="627">
        <f t="shared" si="45"/>
        <v>0</v>
      </c>
      <c r="AD29" s="627">
        <f t="shared" si="46"/>
        <v>0</v>
      </c>
      <c r="AE29" s="627">
        <f t="shared" si="47"/>
        <v>0</v>
      </c>
      <c r="AF29" s="1231">
        <f t="shared" si="48"/>
        <v>0</v>
      </c>
    </row>
    <row r="30" spans="1:33">
      <c r="A30" s="1227">
        <f t="shared" si="27"/>
        <v>20</v>
      </c>
      <c r="B30" s="1217" t="s">
        <v>676</v>
      </c>
      <c r="C30" s="1216" t="s">
        <v>127</v>
      </c>
      <c r="D30" s="1237" t="s">
        <v>660</v>
      </c>
      <c r="E30" s="1229">
        <f>215/365</f>
        <v>0.58904109589041098</v>
      </c>
      <c r="F30" s="1230">
        <f>'6b-ADIT Projection Proration'!G30</f>
        <v>0</v>
      </c>
      <c r="G30" s="627">
        <f t="shared" si="28"/>
        <v>0</v>
      </c>
      <c r="H30" s="627">
        <f t="shared" si="29"/>
        <v>0</v>
      </c>
      <c r="I30" s="622">
        <v>0</v>
      </c>
      <c r="J30" s="627">
        <f t="shared" si="30"/>
        <v>0</v>
      </c>
      <c r="K30" s="627">
        <f t="shared" si="31"/>
        <v>0</v>
      </c>
      <c r="L30" s="627">
        <f t="shared" si="32"/>
        <v>0</v>
      </c>
      <c r="M30" s="627">
        <f t="shared" si="33"/>
        <v>0</v>
      </c>
      <c r="N30" s="1231">
        <f t="shared" si="34"/>
        <v>0</v>
      </c>
      <c r="O30" s="1230">
        <f>'6b-ADIT Projection Proration'!I30</f>
        <v>0</v>
      </c>
      <c r="P30" s="627">
        <f t="shared" si="35"/>
        <v>0</v>
      </c>
      <c r="Q30" s="627">
        <f t="shared" si="36"/>
        <v>0</v>
      </c>
      <c r="R30" s="622">
        <v>0</v>
      </c>
      <c r="S30" s="627">
        <f t="shared" si="37"/>
        <v>0</v>
      </c>
      <c r="T30" s="627">
        <f t="shared" si="38"/>
        <v>0</v>
      </c>
      <c r="U30" s="627">
        <f t="shared" si="39"/>
        <v>0</v>
      </c>
      <c r="V30" s="627">
        <f t="shared" si="40"/>
        <v>0</v>
      </c>
      <c r="W30" s="1231">
        <f t="shared" si="41"/>
        <v>0</v>
      </c>
      <c r="X30" s="1230">
        <f>'6b-ADIT Projection Proration'!K30</f>
        <v>0</v>
      </c>
      <c r="Y30" s="627">
        <f t="shared" si="42"/>
        <v>0</v>
      </c>
      <c r="Z30" s="627">
        <f t="shared" si="43"/>
        <v>0</v>
      </c>
      <c r="AA30" s="622">
        <v>0</v>
      </c>
      <c r="AB30" s="627">
        <f t="shared" si="44"/>
        <v>0</v>
      </c>
      <c r="AC30" s="627">
        <f t="shared" si="45"/>
        <v>0</v>
      </c>
      <c r="AD30" s="627">
        <f t="shared" si="46"/>
        <v>0</v>
      </c>
      <c r="AE30" s="627">
        <f t="shared" si="47"/>
        <v>0</v>
      </c>
      <c r="AF30" s="1231">
        <f t="shared" si="48"/>
        <v>0</v>
      </c>
    </row>
    <row r="31" spans="1:33">
      <c r="A31" s="1227">
        <f t="shared" si="27"/>
        <v>21</v>
      </c>
      <c r="B31" s="1217" t="s">
        <v>676</v>
      </c>
      <c r="C31" s="1216" t="s">
        <v>198</v>
      </c>
      <c r="D31" s="1237" t="s">
        <v>660</v>
      </c>
      <c r="E31" s="1229">
        <f>185/365</f>
        <v>0.50684931506849318</v>
      </c>
      <c r="F31" s="1230">
        <f>'6b-ADIT Projection Proration'!G31</f>
        <v>0</v>
      </c>
      <c r="G31" s="627">
        <f t="shared" si="28"/>
        <v>0</v>
      </c>
      <c r="H31" s="627">
        <f t="shared" si="29"/>
        <v>0</v>
      </c>
      <c r="I31" s="622">
        <v>0</v>
      </c>
      <c r="J31" s="627">
        <f t="shared" si="30"/>
        <v>0</v>
      </c>
      <c r="K31" s="627">
        <f t="shared" si="31"/>
        <v>0</v>
      </c>
      <c r="L31" s="627">
        <f t="shared" si="32"/>
        <v>0</v>
      </c>
      <c r="M31" s="627">
        <f t="shared" si="33"/>
        <v>0</v>
      </c>
      <c r="N31" s="1231">
        <f t="shared" si="34"/>
        <v>0</v>
      </c>
      <c r="O31" s="1230">
        <f>'6b-ADIT Projection Proration'!I31</f>
        <v>0</v>
      </c>
      <c r="P31" s="627">
        <f t="shared" si="35"/>
        <v>0</v>
      </c>
      <c r="Q31" s="627">
        <f t="shared" si="36"/>
        <v>0</v>
      </c>
      <c r="R31" s="622">
        <v>0</v>
      </c>
      <c r="S31" s="627">
        <f t="shared" si="37"/>
        <v>0</v>
      </c>
      <c r="T31" s="627">
        <f t="shared" si="38"/>
        <v>0</v>
      </c>
      <c r="U31" s="627">
        <f t="shared" si="39"/>
        <v>0</v>
      </c>
      <c r="V31" s="627">
        <f t="shared" si="40"/>
        <v>0</v>
      </c>
      <c r="W31" s="1231">
        <f t="shared" si="41"/>
        <v>0</v>
      </c>
      <c r="X31" s="1230">
        <f>'6b-ADIT Projection Proration'!K31</f>
        <v>0</v>
      </c>
      <c r="Y31" s="627">
        <f t="shared" si="42"/>
        <v>0</v>
      </c>
      <c r="Z31" s="627">
        <f t="shared" si="43"/>
        <v>0</v>
      </c>
      <c r="AA31" s="622">
        <v>0</v>
      </c>
      <c r="AB31" s="627">
        <f t="shared" si="44"/>
        <v>0</v>
      </c>
      <c r="AC31" s="627">
        <f t="shared" si="45"/>
        <v>0</v>
      </c>
      <c r="AD31" s="627">
        <f t="shared" si="46"/>
        <v>0</v>
      </c>
      <c r="AE31" s="627">
        <f t="shared" si="47"/>
        <v>0</v>
      </c>
      <c r="AF31" s="1231">
        <f t="shared" si="48"/>
        <v>0</v>
      </c>
    </row>
    <row r="32" spans="1:33">
      <c r="A32" s="1227">
        <f t="shared" si="27"/>
        <v>22</v>
      </c>
      <c r="B32" s="1217" t="s">
        <v>676</v>
      </c>
      <c r="C32" s="1216" t="s">
        <v>143</v>
      </c>
      <c r="D32" s="1237" t="s">
        <v>660</v>
      </c>
      <c r="E32" s="1229">
        <f>154/365</f>
        <v>0.42191780821917807</v>
      </c>
      <c r="F32" s="1230">
        <f>'6b-ADIT Projection Proration'!G32</f>
        <v>0</v>
      </c>
      <c r="G32" s="627">
        <f t="shared" si="28"/>
        <v>0</v>
      </c>
      <c r="H32" s="627">
        <f t="shared" si="29"/>
        <v>0</v>
      </c>
      <c r="I32" s="622">
        <v>0</v>
      </c>
      <c r="J32" s="627">
        <f t="shared" si="30"/>
        <v>0</v>
      </c>
      <c r="K32" s="627">
        <f t="shared" si="31"/>
        <v>0</v>
      </c>
      <c r="L32" s="627">
        <f t="shared" si="32"/>
        <v>0</v>
      </c>
      <c r="M32" s="627">
        <f t="shared" si="33"/>
        <v>0</v>
      </c>
      <c r="N32" s="1231">
        <f t="shared" si="34"/>
        <v>0</v>
      </c>
      <c r="O32" s="1230">
        <f>'6b-ADIT Projection Proration'!I32</f>
        <v>0</v>
      </c>
      <c r="P32" s="627">
        <f t="shared" si="35"/>
        <v>0</v>
      </c>
      <c r="Q32" s="627">
        <f t="shared" si="36"/>
        <v>0</v>
      </c>
      <c r="R32" s="622">
        <v>0</v>
      </c>
      <c r="S32" s="627">
        <f t="shared" si="37"/>
        <v>0</v>
      </c>
      <c r="T32" s="627">
        <f t="shared" si="38"/>
        <v>0</v>
      </c>
      <c r="U32" s="627">
        <f t="shared" si="39"/>
        <v>0</v>
      </c>
      <c r="V32" s="627">
        <f t="shared" si="40"/>
        <v>0</v>
      </c>
      <c r="W32" s="1231">
        <f t="shared" si="41"/>
        <v>0</v>
      </c>
      <c r="X32" s="1230">
        <f>'6b-ADIT Projection Proration'!K32</f>
        <v>0</v>
      </c>
      <c r="Y32" s="627">
        <f t="shared" si="42"/>
        <v>0</v>
      </c>
      <c r="Z32" s="627">
        <f t="shared" si="43"/>
        <v>0</v>
      </c>
      <c r="AA32" s="622">
        <v>0</v>
      </c>
      <c r="AB32" s="627">
        <f t="shared" si="44"/>
        <v>0</v>
      </c>
      <c r="AC32" s="627">
        <f t="shared" si="45"/>
        <v>0</v>
      </c>
      <c r="AD32" s="627">
        <f t="shared" si="46"/>
        <v>0</v>
      </c>
      <c r="AE32" s="627">
        <f t="shared" si="47"/>
        <v>0</v>
      </c>
      <c r="AF32" s="1231">
        <f t="shared" si="48"/>
        <v>0</v>
      </c>
    </row>
    <row r="33" spans="1:33">
      <c r="A33" s="1227">
        <f t="shared" si="27"/>
        <v>23</v>
      </c>
      <c r="B33" s="1217" t="s">
        <v>676</v>
      </c>
      <c r="C33" s="1216" t="s">
        <v>142</v>
      </c>
      <c r="D33" s="1237" t="s">
        <v>660</v>
      </c>
      <c r="E33" s="1229">
        <f>123/365</f>
        <v>0.33698630136986302</v>
      </c>
      <c r="F33" s="1230">
        <f>'6b-ADIT Projection Proration'!G33</f>
        <v>0</v>
      </c>
      <c r="G33" s="627">
        <f t="shared" si="28"/>
        <v>0</v>
      </c>
      <c r="H33" s="627">
        <f t="shared" si="29"/>
        <v>0</v>
      </c>
      <c r="I33" s="622">
        <v>0</v>
      </c>
      <c r="J33" s="627">
        <f t="shared" si="30"/>
        <v>0</v>
      </c>
      <c r="K33" s="627">
        <f t="shared" si="31"/>
        <v>0</v>
      </c>
      <c r="L33" s="627">
        <f t="shared" si="32"/>
        <v>0</v>
      </c>
      <c r="M33" s="627">
        <f t="shared" si="33"/>
        <v>0</v>
      </c>
      <c r="N33" s="1231">
        <f t="shared" si="34"/>
        <v>0</v>
      </c>
      <c r="O33" s="1230">
        <f>'6b-ADIT Projection Proration'!I33</f>
        <v>0</v>
      </c>
      <c r="P33" s="627">
        <f t="shared" si="35"/>
        <v>0</v>
      </c>
      <c r="Q33" s="627">
        <f t="shared" si="36"/>
        <v>0</v>
      </c>
      <c r="R33" s="622">
        <v>0</v>
      </c>
      <c r="S33" s="627">
        <f t="shared" si="37"/>
        <v>0</v>
      </c>
      <c r="T33" s="627">
        <f t="shared" si="38"/>
        <v>0</v>
      </c>
      <c r="U33" s="627">
        <f t="shared" si="39"/>
        <v>0</v>
      </c>
      <c r="V33" s="627">
        <f t="shared" si="40"/>
        <v>0</v>
      </c>
      <c r="W33" s="1231">
        <f t="shared" si="41"/>
        <v>0</v>
      </c>
      <c r="X33" s="1230">
        <f>'6b-ADIT Projection Proration'!K33</f>
        <v>0</v>
      </c>
      <c r="Y33" s="627">
        <f t="shared" si="42"/>
        <v>0</v>
      </c>
      <c r="Z33" s="627">
        <f t="shared" si="43"/>
        <v>0</v>
      </c>
      <c r="AA33" s="622">
        <v>0</v>
      </c>
      <c r="AB33" s="627">
        <f t="shared" si="44"/>
        <v>0</v>
      </c>
      <c r="AC33" s="627">
        <f t="shared" si="45"/>
        <v>0</v>
      </c>
      <c r="AD33" s="627">
        <f t="shared" si="46"/>
        <v>0</v>
      </c>
      <c r="AE33" s="627">
        <f t="shared" si="47"/>
        <v>0</v>
      </c>
      <c r="AF33" s="1231">
        <f t="shared" si="48"/>
        <v>0</v>
      </c>
    </row>
    <row r="34" spans="1:33">
      <c r="A34" s="1227">
        <f t="shared" si="27"/>
        <v>24</v>
      </c>
      <c r="B34" s="1217" t="s">
        <v>676</v>
      </c>
      <c r="C34" s="1216" t="s">
        <v>141</v>
      </c>
      <c r="D34" s="1237" t="s">
        <v>660</v>
      </c>
      <c r="E34" s="1229">
        <f>93/365</f>
        <v>0.25479452054794521</v>
      </c>
      <c r="F34" s="1230">
        <f>'6b-ADIT Projection Proration'!G34</f>
        <v>0</v>
      </c>
      <c r="G34" s="627">
        <f t="shared" si="28"/>
        <v>0</v>
      </c>
      <c r="H34" s="627">
        <f t="shared" si="29"/>
        <v>0</v>
      </c>
      <c r="I34" s="622">
        <v>0</v>
      </c>
      <c r="J34" s="627">
        <f t="shared" si="30"/>
        <v>0</v>
      </c>
      <c r="K34" s="627">
        <f t="shared" si="31"/>
        <v>0</v>
      </c>
      <c r="L34" s="627">
        <f t="shared" si="32"/>
        <v>0</v>
      </c>
      <c r="M34" s="627">
        <f t="shared" si="33"/>
        <v>0</v>
      </c>
      <c r="N34" s="1231">
        <f t="shared" si="34"/>
        <v>0</v>
      </c>
      <c r="O34" s="1230">
        <f>'6b-ADIT Projection Proration'!I34</f>
        <v>0</v>
      </c>
      <c r="P34" s="627">
        <f t="shared" si="35"/>
        <v>0</v>
      </c>
      <c r="Q34" s="627">
        <f t="shared" si="36"/>
        <v>0</v>
      </c>
      <c r="R34" s="622">
        <v>0</v>
      </c>
      <c r="S34" s="627">
        <f t="shared" si="37"/>
        <v>0</v>
      </c>
      <c r="T34" s="627">
        <f t="shared" si="38"/>
        <v>0</v>
      </c>
      <c r="U34" s="627">
        <f t="shared" si="39"/>
        <v>0</v>
      </c>
      <c r="V34" s="627">
        <f t="shared" si="40"/>
        <v>0</v>
      </c>
      <c r="W34" s="1231">
        <f t="shared" si="41"/>
        <v>0</v>
      </c>
      <c r="X34" s="1230">
        <f>'6b-ADIT Projection Proration'!K34</f>
        <v>0</v>
      </c>
      <c r="Y34" s="627">
        <f t="shared" si="42"/>
        <v>0</v>
      </c>
      <c r="Z34" s="627">
        <f t="shared" si="43"/>
        <v>0</v>
      </c>
      <c r="AA34" s="622">
        <v>0</v>
      </c>
      <c r="AB34" s="627">
        <f t="shared" si="44"/>
        <v>0</v>
      </c>
      <c r="AC34" s="627">
        <f t="shared" si="45"/>
        <v>0</v>
      </c>
      <c r="AD34" s="627">
        <f t="shared" si="46"/>
        <v>0</v>
      </c>
      <c r="AE34" s="627">
        <f t="shared" si="47"/>
        <v>0</v>
      </c>
      <c r="AF34" s="1231">
        <f t="shared" si="48"/>
        <v>0</v>
      </c>
    </row>
    <row r="35" spans="1:33">
      <c r="A35" s="1227">
        <f t="shared" si="27"/>
        <v>25</v>
      </c>
      <c r="B35" s="1217" t="s">
        <v>676</v>
      </c>
      <c r="C35" s="1216" t="s">
        <v>154</v>
      </c>
      <c r="D35" s="1237" t="s">
        <v>660</v>
      </c>
      <c r="E35" s="1229">
        <f>62/365</f>
        <v>0.16986301369863013</v>
      </c>
      <c r="F35" s="1230">
        <f>'6b-ADIT Projection Proration'!G35</f>
        <v>0</v>
      </c>
      <c r="G35" s="627">
        <f t="shared" si="28"/>
        <v>0</v>
      </c>
      <c r="H35" s="627">
        <f t="shared" si="29"/>
        <v>0</v>
      </c>
      <c r="I35" s="622">
        <v>0</v>
      </c>
      <c r="J35" s="627">
        <f t="shared" si="30"/>
        <v>0</v>
      </c>
      <c r="K35" s="627">
        <f t="shared" si="31"/>
        <v>0</v>
      </c>
      <c r="L35" s="627">
        <f t="shared" si="32"/>
        <v>0</v>
      </c>
      <c r="M35" s="627">
        <f t="shared" si="33"/>
        <v>0</v>
      </c>
      <c r="N35" s="1231">
        <f t="shared" si="34"/>
        <v>0</v>
      </c>
      <c r="O35" s="1230">
        <f>'6b-ADIT Projection Proration'!I35</f>
        <v>0</v>
      </c>
      <c r="P35" s="627">
        <f t="shared" si="35"/>
        <v>0</v>
      </c>
      <c r="Q35" s="627">
        <f t="shared" si="36"/>
        <v>0</v>
      </c>
      <c r="R35" s="622">
        <v>0</v>
      </c>
      <c r="S35" s="627">
        <f t="shared" si="37"/>
        <v>0</v>
      </c>
      <c r="T35" s="627">
        <f t="shared" si="38"/>
        <v>0</v>
      </c>
      <c r="U35" s="627">
        <f t="shared" si="39"/>
        <v>0</v>
      </c>
      <c r="V35" s="627">
        <f t="shared" si="40"/>
        <v>0</v>
      </c>
      <c r="W35" s="1231">
        <f t="shared" si="41"/>
        <v>0</v>
      </c>
      <c r="X35" s="1230">
        <f>'6b-ADIT Projection Proration'!K35</f>
        <v>0</v>
      </c>
      <c r="Y35" s="627">
        <f t="shared" si="42"/>
        <v>0</v>
      </c>
      <c r="Z35" s="627">
        <f t="shared" si="43"/>
        <v>0</v>
      </c>
      <c r="AA35" s="622">
        <v>0</v>
      </c>
      <c r="AB35" s="627">
        <f t="shared" si="44"/>
        <v>0</v>
      </c>
      <c r="AC35" s="627">
        <f t="shared" si="45"/>
        <v>0</v>
      </c>
      <c r="AD35" s="627">
        <f t="shared" si="46"/>
        <v>0</v>
      </c>
      <c r="AE35" s="627">
        <f t="shared" si="47"/>
        <v>0</v>
      </c>
      <c r="AF35" s="1231">
        <f t="shared" si="48"/>
        <v>0</v>
      </c>
    </row>
    <row r="36" spans="1:33">
      <c r="A36" s="1227">
        <f t="shared" si="27"/>
        <v>26</v>
      </c>
      <c r="B36" s="1217" t="s">
        <v>676</v>
      </c>
      <c r="C36" s="1216" t="s">
        <v>139</v>
      </c>
      <c r="D36" s="1237" t="s">
        <v>660</v>
      </c>
      <c r="E36" s="1229">
        <f>32/365</f>
        <v>8.7671232876712329E-2</v>
      </c>
      <c r="F36" s="1230">
        <f>'6b-ADIT Projection Proration'!G36</f>
        <v>0</v>
      </c>
      <c r="G36" s="627">
        <f t="shared" si="28"/>
        <v>0</v>
      </c>
      <c r="H36" s="627">
        <f t="shared" si="29"/>
        <v>0</v>
      </c>
      <c r="I36" s="622">
        <v>0</v>
      </c>
      <c r="J36" s="627">
        <f t="shared" si="30"/>
        <v>0</v>
      </c>
      <c r="K36" s="627">
        <f t="shared" si="31"/>
        <v>0</v>
      </c>
      <c r="L36" s="627">
        <f t="shared" si="32"/>
        <v>0</v>
      </c>
      <c r="M36" s="627">
        <f t="shared" si="33"/>
        <v>0</v>
      </c>
      <c r="N36" s="1231">
        <f t="shared" si="34"/>
        <v>0</v>
      </c>
      <c r="O36" s="1230">
        <f>'6b-ADIT Projection Proration'!I36</f>
        <v>0</v>
      </c>
      <c r="P36" s="627">
        <f t="shared" si="35"/>
        <v>0</v>
      </c>
      <c r="Q36" s="627">
        <f t="shared" si="36"/>
        <v>0</v>
      </c>
      <c r="R36" s="622">
        <v>0</v>
      </c>
      <c r="S36" s="627">
        <f t="shared" si="37"/>
        <v>0</v>
      </c>
      <c r="T36" s="627">
        <f t="shared" si="38"/>
        <v>0</v>
      </c>
      <c r="U36" s="627">
        <f t="shared" si="39"/>
        <v>0</v>
      </c>
      <c r="V36" s="627">
        <f t="shared" si="40"/>
        <v>0</v>
      </c>
      <c r="W36" s="1231">
        <f t="shared" si="41"/>
        <v>0</v>
      </c>
      <c r="X36" s="1230">
        <f>'6b-ADIT Projection Proration'!K36</f>
        <v>0</v>
      </c>
      <c r="Y36" s="627">
        <f t="shared" si="42"/>
        <v>0</v>
      </c>
      <c r="Z36" s="627">
        <f t="shared" si="43"/>
        <v>0</v>
      </c>
      <c r="AA36" s="622">
        <v>0</v>
      </c>
      <c r="AB36" s="627">
        <f t="shared" si="44"/>
        <v>0</v>
      </c>
      <c r="AC36" s="627">
        <f t="shared" si="45"/>
        <v>0</v>
      </c>
      <c r="AD36" s="627">
        <f t="shared" si="46"/>
        <v>0</v>
      </c>
      <c r="AE36" s="627">
        <f t="shared" si="47"/>
        <v>0</v>
      </c>
      <c r="AF36" s="1231">
        <f t="shared" si="48"/>
        <v>0</v>
      </c>
    </row>
    <row r="37" spans="1:33">
      <c r="A37" s="1227">
        <f t="shared" si="27"/>
        <v>27</v>
      </c>
      <c r="B37" s="1217" t="s">
        <v>676</v>
      </c>
      <c r="C37" s="1216" t="s">
        <v>137</v>
      </c>
      <c r="D37" s="1237" t="s">
        <v>660</v>
      </c>
      <c r="E37" s="1229">
        <f>1/365</f>
        <v>2.7397260273972603E-3</v>
      </c>
      <c r="F37" s="1232">
        <f>'6b-ADIT Projection Proration'!G37</f>
        <v>0</v>
      </c>
      <c r="G37" s="1233">
        <f t="shared" si="28"/>
        <v>0</v>
      </c>
      <c r="H37" s="1233">
        <f t="shared" si="29"/>
        <v>0</v>
      </c>
      <c r="I37" s="1234">
        <v>0</v>
      </c>
      <c r="J37" s="1233">
        <f t="shared" si="30"/>
        <v>0</v>
      </c>
      <c r="K37" s="1233">
        <f t="shared" si="31"/>
        <v>0</v>
      </c>
      <c r="L37" s="1233">
        <f t="shared" si="32"/>
        <v>0</v>
      </c>
      <c r="M37" s="1233">
        <f t="shared" si="33"/>
        <v>0</v>
      </c>
      <c r="N37" s="1235">
        <f t="shared" si="34"/>
        <v>0</v>
      </c>
      <c r="O37" s="1232">
        <f>'6b-ADIT Projection Proration'!I37</f>
        <v>0</v>
      </c>
      <c r="P37" s="1233">
        <f t="shared" si="35"/>
        <v>0</v>
      </c>
      <c r="Q37" s="1233">
        <f t="shared" si="36"/>
        <v>0</v>
      </c>
      <c r="R37" s="1234">
        <v>0</v>
      </c>
      <c r="S37" s="1233">
        <f t="shared" si="37"/>
        <v>0</v>
      </c>
      <c r="T37" s="1233">
        <f t="shared" si="38"/>
        <v>0</v>
      </c>
      <c r="U37" s="1233">
        <f t="shared" si="39"/>
        <v>0</v>
      </c>
      <c r="V37" s="1233">
        <f t="shared" si="40"/>
        <v>0</v>
      </c>
      <c r="W37" s="1235">
        <f t="shared" si="41"/>
        <v>0</v>
      </c>
      <c r="X37" s="1232">
        <f>'6b-ADIT Projection Proration'!K37</f>
        <v>0</v>
      </c>
      <c r="Y37" s="1233">
        <f t="shared" si="42"/>
        <v>0</v>
      </c>
      <c r="Z37" s="1233">
        <f t="shared" si="43"/>
        <v>0</v>
      </c>
      <c r="AA37" s="1234">
        <v>0</v>
      </c>
      <c r="AB37" s="1233">
        <f t="shared" si="44"/>
        <v>0</v>
      </c>
      <c r="AC37" s="1233">
        <f t="shared" si="45"/>
        <v>0</v>
      </c>
      <c r="AD37" s="1233">
        <f t="shared" si="46"/>
        <v>0</v>
      </c>
      <c r="AE37" s="1233">
        <f t="shared" si="47"/>
        <v>0</v>
      </c>
      <c r="AF37" s="1235">
        <f t="shared" si="48"/>
        <v>0</v>
      </c>
    </row>
    <row r="38" spans="1:33">
      <c r="A38" s="1227">
        <f t="shared" si="27"/>
        <v>28</v>
      </c>
      <c r="B38" s="1217" t="s">
        <v>678</v>
      </c>
      <c r="F38" s="1230">
        <f t="shared" ref="F38:M38" si="49">SUM(F25:F37)</f>
        <v>0</v>
      </c>
      <c r="G38" s="1238">
        <f t="shared" si="49"/>
        <v>0</v>
      </c>
      <c r="H38" s="627"/>
      <c r="I38" s="627">
        <f t="shared" si="49"/>
        <v>0</v>
      </c>
      <c r="J38" s="627">
        <f t="shared" si="49"/>
        <v>0</v>
      </c>
      <c r="K38" s="627">
        <f t="shared" si="49"/>
        <v>0</v>
      </c>
      <c r="L38" s="627">
        <f t="shared" si="49"/>
        <v>0</v>
      </c>
      <c r="M38" s="627">
        <f t="shared" si="49"/>
        <v>0</v>
      </c>
      <c r="N38" s="1231">
        <f>N37</f>
        <v>0</v>
      </c>
      <c r="O38" s="1230">
        <f t="shared" ref="O38:P38" si="50">SUM(O25:O37)</f>
        <v>0</v>
      </c>
      <c r="P38" s="1238">
        <f t="shared" si="50"/>
        <v>0</v>
      </c>
      <c r="Q38" s="627"/>
      <c r="R38" s="627">
        <f t="shared" ref="R38:V38" si="51">SUM(R25:R37)</f>
        <v>0</v>
      </c>
      <c r="S38" s="627">
        <f t="shared" si="51"/>
        <v>0</v>
      </c>
      <c r="T38" s="627">
        <f t="shared" si="51"/>
        <v>0</v>
      </c>
      <c r="U38" s="627">
        <f t="shared" si="51"/>
        <v>0</v>
      </c>
      <c r="V38" s="627">
        <f t="shared" si="51"/>
        <v>0</v>
      </c>
      <c r="W38" s="1231">
        <f>W37</f>
        <v>0</v>
      </c>
      <c r="X38" s="1230">
        <f t="shared" ref="X38:Y38" si="52">SUM(X25:X37)</f>
        <v>0</v>
      </c>
      <c r="Y38" s="1238">
        <f t="shared" si="52"/>
        <v>0</v>
      </c>
      <c r="Z38" s="627"/>
      <c r="AA38" s="627">
        <f t="shared" ref="AA38:AE38" si="53">SUM(AA25:AA37)</f>
        <v>0</v>
      </c>
      <c r="AB38" s="627">
        <f t="shared" si="53"/>
        <v>0</v>
      </c>
      <c r="AC38" s="627">
        <f t="shared" si="53"/>
        <v>0</v>
      </c>
      <c r="AD38" s="627">
        <f t="shared" si="53"/>
        <v>0</v>
      </c>
      <c r="AE38" s="627">
        <f t="shared" si="53"/>
        <v>0</v>
      </c>
      <c r="AF38" s="1231">
        <f>AF37</f>
        <v>0</v>
      </c>
    </row>
    <row r="39" spans="1:33">
      <c r="A39" s="1227"/>
      <c r="F39" s="1230"/>
      <c r="G39" s="627"/>
      <c r="H39" s="627"/>
      <c r="I39" s="627"/>
      <c r="J39" s="627"/>
      <c r="K39" s="627"/>
      <c r="L39" s="627"/>
      <c r="M39" s="627"/>
      <c r="N39" s="1231"/>
      <c r="O39" s="1230"/>
      <c r="P39" s="627"/>
      <c r="Q39" s="627"/>
      <c r="R39" s="627"/>
      <c r="S39" s="627"/>
      <c r="T39" s="627"/>
      <c r="U39" s="627"/>
      <c r="V39" s="627"/>
      <c r="W39" s="1231"/>
      <c r="X39" s="1230"/>
      <c r="Y39" s="627"/>
      <c r="Z39" s="627"/>
      <c r="AA39" s="627"/>
      <c r="AB39" s="627"/>
      <c r="AC39" s="627"/>
      <c r="AD39" s="627"/>
      <c r="AE39" s="627"/>
      <c r="AF39" s="1231"/>
    </row>
    <row r="40" spans="1:33">
      <c r="A40" s="1216" t="s">
        <v>892</v>
      </c>
      <c r="D40" s="1218"/>
      <c r="E40" s="1218"/>
      <c r="F40" s="1230"/>
      <c r="G40" s="627"/>
      <c r="H40" s="627"/>
      <c r="I40" s="627"/>
      <c r="J40" s="627"/>
      <c r="K40" s="627"/>
      <c r="L40" s="627"/>
      <c r="M40" s="627"/>
      <c r="N40" s="1231"/>
      <c r="O40" s="1230"/>
      <c r="P40" s="627"/>
      <c r="Q40" s="627"/>
      <c r="R40" s="627"/>
      <c r="S40" s="627"/>
      <c r="T40" s="627"/>
      <c r="U40" s="627"/>
      <c r="V40" s="627"/>
      <c r="W40" s="1231"/>
      <c r="X40" s="1230"/>
      <c r="Y40" s="627"/>
      <c r="Z40" s="627"/>
      <c r="AA40" s="627"/>
      <c r="AB40" s="627"/>
      <c r="AC40" s="627"/>
      <c r="AD40" s="627"/>
      <c r="AE40" s="627"/>
      <c r="AF40" s="1231"/>
      <c r="AG40" s="1218"/>
    </row>
    <row r="41" spans="1:33">
      <c r="A41" s="1227">
        <f>A38+1</f>
        <v>29</v>
      </c>
      <c r="B41" s="1217" t="s">
        <v>965</v>
      </c>
      <c r="C41" s="1216" t="s">
        <v>137</v>
      </c>
      <c r="D41" s="1237" t="s">
        <v>660</v>
      </c>
      <c r="E41" s="1229">
        <f>365/365</f>
        <v>1</v>
      </c>
      <c r="F41" s="1230"/>
      <c r="G41" s="627"/>
      <c r="H41" s="627">
        <f>'6b-ADIT Projection Proration'!G41</f>
        <v>0</v>
      </c>
      <c r="I41" s="627"/>
      <c r="J41" s="627"/>
      <c r="K41" s="627"/>
      <c r="L41" s="627"/>
      <c r="M41" s="627"/>
      <c r="N41" s="1231">
        <f>'6c- ADIT BOY'!E28</f>
        <v>0</v>
      </c>
      <c r="O41" s="1230"/>
      <c r="P41" s="627"/>
      <c r="Q41" s="627">
        <f>'6b-ADIT Projection Proration'!I41</f>
        <v>0</v>
      </c>
      <c r="R41" s="627"/>
      <c r="S41" s="627"/>
      <c r="T41" s="627"/>
      <c r="U41" s="627"/>
      <c r="V41" s="627"/>
      <c r="W41" s="1231">
        <f>'6c- ADIT BOY'!F28</f>
        <v>0</v>
      </c>
      <c r="X41" s="1230"/>
      <c r="Y41" s="627"/>
      <c r="Z41" s="627">
        <f>'6b-ADIT Projection Proration'!K41</f>
        <v>0</v>
      </c>
      <c r="AA41" s="627"/>
      <c r="AB41" s="627"/>
      <c r="AC41" s="627"/>
      <c r="AD41" s="627"/>
      <c r="AE41" s="627"/>
      <c r="AF41" s="1231">
        <f>'6c- ADIT BOY'!G28</f>
        <v>0</v>
      </c>
    </row>
    <row r="42" spans="1:33">
      <c r="A42" s="1227">
        <f t="shared" ref="A42:A54" si="54">+A41+1</f>
        <v>30</v>
      </c>
      <c r="B42" s="1217" t="s">
        <v>676</v>
      </c>
      <c r="C42" s="1216" t="s">
        <v>147</v>
      </c>
      <c r="D42" s="1237" t="s">
        <v>660</v>
      </c>
      <c r="E42" s="1229">
        <f>335/365</f>
        <v>0.9178082191780822</v>
      </c>
      <c r="F42" s="1230">
        <f>'6b-ADIT Projection Proration'!G42</f>
        <v>0</v>
      </c>
      <c r="G42" s="627">
        <f>$E42*F42</f>
        <v>0</v>
      </c>
      <c r="H42" s="627">
        <f t="shared" ref="H42:H53" si="55">+G42+H41</f>
        <v>0</v>
      </c>
      <c r="I42" s="622">
        <v>0</v>
      </c>
      <c r="J42" s="627">
        <f t="shared" ref="J42:J53" si="56">I42-F42</f>
        <v>0</v>
      </c>
      <c r="K42" s="627">
        <f t="shared" ref="K42:K53" si="57">IF(J42&gt;=0,+J42,0)</f>
        <v>0</v>
      </c>
      <c r="L42" s="627">
        <f t="shared" ref="L42:L53" si="58">IF(K42&gt;0,0,IF(I42&lt;0,0,(-(J42)*($E42))))</f>
        <v>0</v>
      </c>
      <c r="M42" s="627">
        <f t="shared" ref="M42:M53" si="59">IF(K42&gt;0,0,IF(I42&gt;0,0,(-(J42)*($E42))))</f>
        <v>0</v>
      </c>
      <c r="N42" s="1231">
        <f t="shared" ref="N42:N53" si="60">IF(I42&lt;0,N41+M42,N41+$G42+K42-L42)</f>
        <v>0</v>
      </c>
      <c r="O42" s="1230">
        <f>'6b-ADIT Projection Proration'!I42</f>
        <v>0</v>
      </c>
      <c r="P42" s="627">
        <f t="shared" ref="P42:P53" si="61">$E42*O42</f>
        <v>0</v>
      </c>
      <c r="Q42" s="627">
        <f t="shared" ref="Q42:Q53" si="62">+P42+Q41</f>
        <v>0</v>
      </c>
      <c r="R42" s="622">
        <v>0</v>
      </c>
      <c r="S42" s="627">
        <f t="shared" ref="S42:S53" si="63">R42-O42</f>
        <v>0</v>
      </c>
      <c r="T42" s="627">
        <f t="shared" ref="T42:T53" si="64">IF(S42&gt;=0,+S42,0)</f>
        <v>0</v>
      </c>
      <c r="U42" s="627">
        <f t="shared" ref="U42:U53" si="65">IF(T42&gt;0,0,IF(R42&lt;0,0,(-(S42)*($E42))))</f>
        <v>0</v>
      </c>
      <c r="V42" s="627">
        <f t="shared" ref="V42:V53" si="66">IF(T42&gt;0,0,IF(R42&gt;0,0,(-(S42)*($E42))))</f>
        <v>0</v>
      </c>
      <c r="W42" s="1231">
        <f t="shared" ref="W42:W53" si="67">IF(R42&lt;0,W41+V42,W41+P42+T42-U42)</f>
        <v>0</v>
      </c>
      <c r="X42" s="1230">
        <f>'6b-ADIT Projection Proration'!K42</f>
        <v>0</v>
      </c>
      <c r="Y42" s="627">
        <f t="shared" ref="Y42:Y53" si="68">$E42*X42</f>
        <v>0</v>
      </c>
      <c r="Z42" s="627">
        <f t="shared" ref="Z42:Z53" si="69">+Y42+Z41</f>
        <v>0</v>
      </c>
      <c r="AA42" s="622">
        <v>0</v>
      </c>
      <c r="AB42" s="627">
        <f t="shared" ref="AB42:AB53" si="70">AA42-X42</f>
        <v>0</v>
      </c>
      <c r="AC42" s="627">
        <f t="shared" ref="AC42:AC53" si="71">IF(AB42&gt;=0,+AB42,0)</f>
        <v>0</v>
      </c>
      <c r="AD42" s="627">
        <f t="shared" ref="AD42:AD53" si="72">IF(AC42&gt;0,0,IF(AA42&lt;0,0,(-(AB42)*($E42))))</f>
        <v>0</v>
      </c>
      <c r="AE42" s="627">
        <f t="shared" ref="AE42:AE53" si="73">IF(AC42&gt;0,0,IF(AA42&gt;0,0,(-(AB42)*($E42))))</f>
        <v>0</v>
      </c>
      <c r="AF42" s="1231">
        <f t="shared" ref="AF42:AF53" si="74">IF(AA42&lt;0,AF41+AE42,AF41+Y42+AC42-AD42)</f>
        <v>0</v>
      </c>
    </row>
    <row r="43" spans="1:33">
      <c r="A43" s="1227">
        <f t="shared" si="54"/>
        <v>31</v>
      </c>
      <c r="B43" s="1217" t="s">
        <v>676</v>
      </c>
      <c r="C43" s="1216" t="s">
        <v>146</v>
      </c>
      <c r="D43" s="1237" t="s">
        <v>660</v>
      </c>
      <c r="E43" s="1229">
        <f>307/365</f>
        <v>0.84109589041095889</v>
      </c>
      <c r="F43" s="1230">
        <f>'6b-ADIT Projection Proration'!G43</f>
        <v>0</v>
      </c>
      <c r="G43" s="627">
        <f t="shared" ref="G43:G53" si="75">$E43*F43</f>
        <v>0</v>
      </c>
      <c r="H43" s="627">
        <f>+G43+H42</f>
        <v>0</v>
      </c>
      <c r="I43" s="622">
        <v>0</v>
      </c>
      <c r="J43" s="627">
        <f>I43-F43</f>
        <v>0</v>
      </c>
      <c r="K43" s="627">
        <f t="shared" si="57"/>
        <v>0</v>
      </c>
      <c r="L43" s="627">
        <f t="shared" si="58"/>
        <v>0</v>
      </c>
      <c r="M43" s="627">
        <f t="shared" si="59"/>
        <v>0</v>
      </c>
      <c r="N43" s="1231">
        <f t="shared" si="60"/>
        <v>0</v>
      </c>
      <c r="O43" s="1230">
        <f>'6b-ADIT Projection Proration'!I43</f>
        <v>0</v>
      </c>
      <c r="P43" s="627">
        <f t="shared" si="61"/>
        <v>0</v>
      </c>
      <c r="Q43" s="627">
        <f t="shared" si="62"/>
        <v>0</v>
      </c>
      <c r="R43" s="622">
        <v>0</v>
      </c>
      <c r="S43" s="627">
        <f t="shared" si="63"/>
        <v>0</v>
      </c>
      <c r="T43" s="627">
        <f t="shared" si="64"/>
        <v>0</v>
      </c>
      <c r="U43" s="627">
        <f t="shared" si="65"/>
        <v>0</v>
      </c>
      <c r="V43" s="627">
        <f t="shared" si="66"/>
        <v>0</v>
      </c>
      <c r="W43" s="1231">
        <f t="shared" si="67"/>
        <v>0</v>
      </c>
      <c r="X43" s="1230">
        <f>'6b-ADIT Projection Proration'!K43</f>
        <v>0</v>
      </c>
      <c r="Y43" s="627">
        <f t="shared" si="68"/>
        <v>0</v>
      </c>
      <c r="Z43" s="627">
        <f t="shared" si="69"/>
        <v>0</v>
      </c>
      <c r="AA43" s="622">
        <v>0</v>
      </c>
      <c r="AB43" s="627">
        <f t="shared" si="70"/>
        <v>0</v>
      </c>
      <c r="AC43" s="627">
        <f t="shared" si="71"/>
        <v>0</v>
      </c>
      <c r="AD43" s="627">
        <f t="shared" si="72"/>
        <v>0</v>
      </c>
      <c r="AE43" s="627">
        <f t="shared" si="73"/>
        <v>0</v>
      </c>
      <c r="AF43" s="1231">
        <f t="shared" si="74"/>
        <v>0</v>
      </c>
    </row>
    <row r="44" spans="1:33">
      <c r="A44" s="1227">
        <f t="shared" si="54"/>
        <v>32</v>
      </c>
      <c r="B44" s="1217" t="s">
        <v>676</v>
      </c>
      <c r="C44" s="1216" t="s">
        <v>145</v>
      </c>
      <c r="D44" s="1237" t="s">
        <v>660</v>
      </c>
      <c r="E44" s="1229">
        <f>276/365</f>
        <v>0.75616438356164384</v>
      </c>
      <c r="F44" s="1230">
        <f>'6b-ADIT Projection Proration'!G44</f>
        <v>0</v>
      </c>
      <c r="G44" s="627">
        <f t="shared" si="75"/>
        <v>0</v>
      </c>
      <c r="H44" s="627">
        <f t="shared" si="55"/>
        <v>0</v>
      </c>
      <c r="I44" s="622">
        <v>0</v>
      </c>
      <c r="J44" s="627">
        <f t="shared" si="56"/>
        <v>0</v>
      </c>
      <c r="K44" s="627">
        <f t="shared" si="57"/>
        <v>0</v>
      </c>
      <c r="L44" s="627">
        <f t="shared" si="58"/>
        <v>0</v>
      </c>
      <c r="M44" s="627">
        <f t="shared" si="59"/>
        <v>0</v>
      </c>
      <c r="N44" s="1231">
        <f t="shared" si="60"/>
        <v>0</v>
      </c>
      <c r="O44" s="1230">
        <f>'6b-ADIT Projection Proration'!I44</f>
        <v>0</v>
      </c>
      <c r="P44" s="627">
        <f t="shared" si="61"/>
        <v>0</v>
      </c>
      <c r="Q44" s="627">
        <f t="shared" si="62"/>
        <v>0</v>
      </c>
      <c r="R44" s="622">
        <v>0</v>
      </c>
      <c r="S44" s="627">
        <f t="shared" si="63"/>
        <v>0</v>
      </c>
      <c r="T44" s="627">
        <f t="shared" si="64"/>
        <v>0</v>
      </c>
      <c r="U44" s="627">
        <f t="shared" si="65"/>
        <v>0</v>
      </c>
      <c r="V44" s="627">
        <f t="shared" si="66"/>
        <v>0</v>
      </c>
      <c r="W44" s="1231">
        <f t="shared" si="67"/>
        <v>0</v>
      </c>
      <c r="X44" s="1230">
        <f>'6b-ADIT Projection Proration'!K44</f>
        <v>0</v>
      </c>
      <c r="Y44" s="627">
        <f t="shared" si="68"/>
        <v>0</v>
      </c>
      <c r="Z44" s="627">
        <f t="shared" si="69"/>
        <v>0</v>
      </c>
      <c r="AA44" s="622">
        <v>0</v>
      </c>
      <c r="AB44" s="627">
        <f t="shared" si="70"/>
        <v>0</v>
      </c>
      <c r="AC44" s="627">
        <f t="shared" si="71"/>
        <v>0</v>
      </c>
      <c r="AD44" s="627">
        <f t="shared" si="72"/>
        <v>0</v>
      </c>
      <c r="AE44" s="627">
        <f t="shared" si="73"/>
        <v>0</v>
      </c>
      <c r="AF44" s="1231">
        <f t="shared" si="74"/>
        <v>0</v>
      </c>
    </row>
    <row r="45" spans="1:33">
      <c r="A45" s="1227">
        <f t="shared" si="54"/>
        <v>33</v>
      </c>
      <c r="B45" s="1217" t="s">
        <v>676</v>
      </c>
      <c r="C45" s="1216" t="s">
        <v>128</v>
      </c>
      <c r="D45" s="1237" t="s">
        <v>660</v>
      </c>
      <c r="E45" s="1229">
        <f>246/365</f>
        <v>0.67397260273972603</v>
      </c>
      <c r="F45" s="1230">
        <f>'6b-ADIT Projection Proration'!G45</f>
        <v>0</v>
      </c>
      <c r="G45" s="627">
        <f t="shared" si="75"/>
        <v>0</v>
      </c>
      <c r="H45" s="627">
        <f t="shared" si="55"/>
        <v>0</v>
      </c>
      <c r="I45" s="622">
        <v>0</v>
      </c>
      <c r="J45" s="627">
        <f t="shared" si="56"/>
        <v>0</v>
      </c>
      <c r="K45" s="627">
        <f t="shared" si="57"/>
        <v>0</v>
      </c>
      <c r="L45" s="627">
        <f t="shared" si="58"/>
        <v>0</v>
      </c>
      <c r="M45" s="627">
        <f t="shared" si="59"/>
        <v>0</v>
      </c>
      <c r="N45" s="1231">
        <f t="shared" si="60"/>
        <v>0</v>
      </c>
      <c r="O45" s="1230">
        <f>'6b-ADIT Projection Proration'!I45</f>
        <v>0</v>
      </c>
      <c r="P45" s="627">
        <f t="shared" si="61"/>
        <v>0</v>
      </c>
      <c r="Q45" s="627">
        <f t="shared" si="62"/>
        <v>0</v>
      </c>
      <c r="R45" s="622">
        <v>0</v>
      </c>
      <c r="S45" s="627">
        <f t="shared" si="63"/>
        <v>0</v>
      </c>
      <c r="T45" s="627">
        <f t="shared" si="64"/>
        <v>0</v>
      </c>
      <c r="U45" s="627">
        <f t="shared" si="65"/>
        <v>0</v>
      </c>
      <c r="V45" s="627">
        <f t="shared" si="66"/>
        <v>0</v>
      </c>
      <c r="W45" s="1231">
        <f t="shared" si="67"/>
        <v>0</v>
      </c>
      <c r="X45" s="1230">
        <f>'6b-ADIT Projection Proration'!K45</f>
        <v>0</v>
      </c>
      <c r="Y45" s="627">
        <f t="shared" si="68"/>
        <v>0</v>
      </c>
      <c r="Z45" s="627">
        <f t="shared" si="69"/>
        <v>0</v>
      </c>
      <c r="AA45" s="622">
        <v>0</v>
      </c>
      <c r="AB45" s="627">
        <f t="shared" si="70"/>
        <v>0</v>
      </c>
      <c r="AC45" s="627">
        <f t="shared" si="71"/>
        <v>0</v>
      </c>
      <c r="AD45" s="627">
        <f t="shared" si="72"/>
        <v>0</v>
      </c>
      <c r="AE45" s="627">
        <f t="shared" si="73"/>
        <v>0</v>
      </c>
      <c r="AF45" s="1231">
        <f t="shared" si="74"/>
        <v>0</v>
      </c>
    </row>
    <row r="46" spans="1:33">
      <c r="A46" s="1227">
        <f t="shared" si="54"/>
        <v>34</v>
      </c>
      <c r="B46" s="1217" t="s">
        <v>676</v>
      </c>
      <c r="C46" s="1216" t="s">
        <v>127</v>
      </c>
      <c r="D46" s="1237" t="s">
        <v>660</v>
      </c>
      <c r="E46" s="1229">
        <f>215/365</f>
        <v>0.58904109589041098</v>
      </c>
      <c r="F46" s="1230">
        <f>'6b-ADIT Projection Proration'!G46</f>
        <v>0</v>
      </c>
      <c r="G46" s="627">
        <f t="shared" si="75"/>
        <v>0</v>
      </c>
      <c r="H46" s="627">
        <f t="shared" si="55"/>
        <v>0</v>
      </c>
      <c r="I46" s="622">
        <v>0</v>
      </c>
      <c r="J46" s="627">
        <f t="shared" si="56"/>
        <v>0</v>
      </c>
      <c r="K46" s="627">
        <f t="shared" si="57"/>
        <v>0</v>
      </c>
      <c r="L46" s="627">
        <f t="shared" si="58"/>
        <v>0</v>
      </c>
      <c r="M46" s="627">
        <f t="shared" si="59"/>
        <v>0</v>
      </c>
      <c r="N46" s="1231">
        <f t="shared" si="60"/>
        <v>0</v>
      </c>
      <c r="O46" s="1230">
        <f>'6b-ADIT Projection Proration'!I46</f>
        <v>0</v>
      </c>
      <c r="P46" s="627">
        <f t="shared" si="61"/>
        <v>0</v>
      </c>
      <c r="Q46" s="627">
        <f t="shared" si="62"/>
        <v>0</v>
      </c>
      <c r="R46" s="622">
        <v>0</v>
      </c>
      <c r="S46" s="627">
        <f t="shared" si="63"/>
        <v>0</v>
      </c>
      <c r="T46" s="627">
        <f t="shared" si="64"/>
        <v>0</v>
      </c>
      <c r="U46" s="627">
        <f t="shared" si="65"/>
        <v>0</v>
      </c>
      <c r="V46" s="627">
        <f t="shared" si="66"/>
        <v>0</v>
      </c>
      <c r="W46" s="1231">
        <f t="shared" si="67"/>
        <v>0</v>
      </c>
      <c r="X46" s="1230">
        <f>'6b-ADIT Projection Proration'!K46</f>
        <v>0</v>
      </c>
      <c r="Y46" s="627">
        <f t="shared" si="68"/>
        <v>0</v>
      </c>
      <c r="Z46" s="627">
        <f t="shared" si="69"/>
        <v>0</v>
      </c>
      <c r="AA46" s="622">
        <v>0</v>
      </c>
      <c r="AB46" s="627">
        <f t="shared" si="70"/>
        <v>0</v>
      </c>
      <c r="AC46" s="627">
        <f t="shared" si="71"/>
        <v>0</v>
      </c>
      <c r="AD46" s="627">
        <f t="shared" si="72"/>
        <v>0</v>
      </c>
      <c r="AE46" s="627">
        <f t="shared" si="73"/>
        <v>0</v>
      </c>
      <c r="AF46" s="1231">
        <f t="shared" si="74"/>
        <v>0</v>
      </c>
    </row>
    <row r="47" spans="1:33">
      <c r="A47" s="1227">
        <f t="shared" si="54"/>
        <v>35</v>
      </c>
      <c r="B47" s="1217" t="s">
        <v>676</v>
      </c>
      <c r="C47" s="1216" t="s">
        <v>198</v>
      </c>
      <c r="D47" s="1237" t="s">
        <v>660</v>
      </c>
      <c r="E47" s="1229">
        <f>185/365</f>
        <v>0.50684931506849318</v>
      </c>
      <c r="F47" s="1230">
        <f>'6b-ADIT Projection Proration'!G47</f>
        <v>0</v>
      </c>
      <c r="G47" s="627">
        <f t="shared" si="75"/>
        <v>0</v>
      </c>
      <c r="H47" s="627">
        <f t="shared" si="55"/>
        <v>0</v>
      </c>
      <c r="I47" s="622">
        <v>0</v>
      </c>
      <c r="J47" s="627">
        <f t="shared" si="56"/>
        <v>0</v>
      </c>
      <c r="K47" s="627">
        <f t="shared" si="57"/>
        <v>0</v>
      </c>
      <c r="L47" s="627">
        <f t="shared" si="58"/>
        <v>0</v>
      </c>
      <c r="M47" s="627">
        <f t="shared" si="59"/>
        <v>0</v>
      </c>
      <c r="N47" s="1231">
        <f t="shared" si="60"/>
        <v>0</v>
      </c>
      <c r="O47" s="1230">
        <f>'6b-ADIT Projection Proration'!I47</f>
        <v>0</v>
      </c>
      <c r="P47" s="627">
        <f t="shared" si="61"/>
        <v>0</v>
      </c>
      <c r="Q47" s="627">
        <f t="shared" si="62"/>
        <v>0</v>
      </c>
      <c r="R47" s="622">
        <v>0</v>
      </c>
      <c r="S47" s="627">
        <f t="shared" si="63"/>
        <v>0</v>
      </c>
      <c r="T47" s="627">
        <f t="shared" si="64"/>
        <v>0</v>
      </c>
      <c r="U47" s="627">
        <f t="shared" si="65"/>
        <v>0</v>
      </c>
      <c r="V47" s="627">
        <f t="shared" si="66"/>
        <v>0</v>
      </c>
      <c r="W47" s="1231">
        <f t="shared" si="67"/>
        <v>0</v>
      </c>
      <c r="X47" s="1230">
        <f>'6b-ADIT Projection Proration'!K47</f>
        <v>0</v>
      </c>
      <c r="Y47" s="627">
        <f t="shared" si="68"/>
        <v>0</v>
      </c>
      <c r="Z47" s="627">
        <f t="shared" si="69"/>
        <v>0</v>
      </c>
      <c r="AA47" s="622">
        <v>0</v>
      </c>
      <c r="AB47" s="627">
        <f t="shared" si="70"/>
        <v>0</v>
      </c>
      <c r="AC47" s="627">
        <f t="shared" si="71"/>
        <v>0</v>
      </c>
      <c r="AD47" s="627">
        <f t="shared" si="72"/>
        <v>0</v>
      </c>
      <c r="AE47" s="627">
        <f t="shared" si="73"/>
        <v>0</v>
      </c>
      <c r="AF47" s="1231">
        <f t="shared" si="74"/>
        <v>0</v>
      </c>
    </row>
    <row r="48" spans="1:33">
      <c r="A48" s="1227">
        <f t="shared" si="54"/>
        <v>36</v>
      </c>
      <c r="B48" s="1217" t="s">
        <v>676</v>
      </c>
      <c r="C48" s="1216" t="s">
        <v>143</v>
      </c>
      <c r="D48" s="1237" t="s">
        <v>660</v>
      </c>
      <c r="E48" s="1229">
        <f>154/365</f>
        <v>0.42191780821917807</v>
      </c>
      <c r="F48" s="1230">
        <f>'6b-ADIT Projection Proration'!G48</f>
        <v>0</v>
      </c>
      <c r="G48" s="627">
        <f t="shared" si="75"/>
        <v>0</v>
      </c>
      <c r="H48" s="627">
        <f t="shared" si="55"/>
        <v>0</v>
      </c>
      <c r="I48" s="622">
        <v>0</v>
      </c>
      <c r="J48" s="627">
        <f t="shared" si="56"/>
        <v>0</v>
      </c>
      <c r="K48" s="627">
        <f t="shared" si="57"/>
        <v>0</v>
      </c>
      <c r="L48" s="627">
        <f t="shared" si="58"/>
        <v>0</v>
      </c>
      <c r="M48" s="627">
        <f t="shared" si="59"/>
        <v>0</v>
      </c>
      <c r="N48" s="1231">
        <f t="shared" si="60"/>
        <v>0</v>
      </c>
      <c r="O48" s="1230">
        <f>'6b-ADIT Projection Proration'!I48</f>
        <v>0</v>
      </c>
      <c r="P48" s="627">
        <f t="shared" si="61"/>
        <v>0</v>
      </c>
      <c r="Q48" s="627">
        <f t="shared" si="62"/>
        <v>0</v>
      </c>
      <c r="R48" s="622">
        <v>0</v>
      </c>
      <c r="S48" s="627">
        <f t="shared" si="63"/>
        <v>0</v>
      </c>
      <c r="T48" s="627">
        <f t="shared" si="64"/>
        <v>0</v>
      </c>
      <c r="U48" s="627">
        <f t="shared" si="65"/>
        <v>0</v>
      </c>
      <c r="V48" s="627">
        <f t="shared" si="66"/>
        <v>0</v>
      </c>
      <c r="W48" s="1231">
        <f t="shared" si="67"/>
        <v>0</v>
      </c>
      <c r="X48" s="1230">
        <f>'6b-ADIT Projection Proration'!K48</f>
        <v>0</v>
      </c>
      <c r="Y48" s="627">
        <f t="shared" si="68"/>
        <v>0</v>
      </c>
      <c r="Z48" s="627">
        <f t="shared" si="69"/>
        <v>0</v>
      </c>
      <c r="AA48" s="622">
        <v>0</v>
      </c>
      <c r="AB48" s="627">
        <f t="shared" si="70"/>
        <v>0</v>
      </c>
      <c r="AC48" s="627">
        <f t="shared" si="71"/>
        <v>0</v>
      </c>
      <c r="AD48" s="627">
        <f t="shared" si="72"/>
        <v>0</v>
      </c>
      <c r="AE48" s="627">
        <f t="shared" si="73"/>
        <v>0</v>
      </c>
      <c r="AF48" s="1231">
        <f t="shared" si="74"/>
        <v>0</v>
      </c>
    </row>
    <row r="49" spans="1:32">
      <c r="A49" s="1227">
        <f t="shared" si="54"/>
        <v>37</v>
      </c>
      <c r="B49" s="1217" t="s">
        <v>676</v>
      </c>
      <c r="C49" s="1216" t="s">
        <v>142</v>
      </c>
      <c r="D49" s="1237" t="s">
        <v>660</v>
      </c>
      <c r="E49" s="1229">
        <f>123/365</f>
        <v>0.33698630136986302</v>
      </c>
      <c r="F49" s="1230">
        <f>'6b-ADIT Projection Proration'!G49</f>
        <v>0</v>
      </c>
      <c r="G49" s="627">
        <f t="shared" si="75"/>
        <v>0</v>
      </c>
      <c r="H49" s="627">
        <f t="shared" si="55"/>
        <v>0</v>
      </c>
      <c r="I49" s="622">
        <v>0</v>
      </c>
      <c r="J49" s="627">
        <f t="shared" si="56"/>
        <v>0</v>
      </c>
      <c r="K49" s="627">
        <f t="shared" si="57"/>
        <v>0</v>
      </c>
      <c r="L49" s="627">
        <f t="shared" si="58"/>
        <v>0</v>
      </c>
      <c r="M49" s="627">
        <f t="shared" si="59"/>
        <v>0</v>
      </c>
      <c r="N49" s="1231">
        <f t="shared" si="60"/>
        <v>0</v>
      </c>
      <c r="O49" s="1230">
        <f>'6b-ADIT Projection Proration'!I49</f>
        <v>0</v>
      </c>
      <c r="P49" s="627">
        <f t="shared" si="61"/>
        <v>0</v>
      </c>
      <c r="Q49" s="627">
        <f t="shared" si="62"/>
        <v>0</v>
      </c>
      <c r="R49" s="622">
        <v>0</v>
      </c>
      <c r="S49" s="627">
        <f t="shared" si="63"/>
        <v>0</v>
      </c>
      <c r="T49" s="627">
        <f t="shared" si="64"/>
        <v>0</v>
      </c>
      <c r="U49" s="627">
        <f t="shared" si="65"/>
        <v>0</v>
      </c>
      <c r="V49" s="627">
        <f t="shared" si="66"/>
        <v>0</v>
      </c>
      <c r="W49" s="1231">
        <f t="shared" si="67"/>
        <v>0</v>
      </c>
      <c r="X49" s="1230">
        <f>'6b-ADIT Projection Proration'!K49</f>
        <v>0</v>
      </c>
      <c r="Y49" s="627">
        <f t="shared" si="68"/>
        <v>0</v>
      </c>
      <c r="Z49" s="627">
        <f t="shared" si="69"/>
        <v>0</v>
      </c>
      <c r="AA49" s="622">
        <v>0</v>
      </c>
      <c r="AB49" s="627">
        <f t="shared" si="70"/>
        <v>0</v>
      </c>
      <c r="AC49" s="627">
        <f t="shared" si="71"/>
        <v>0</v>
      </c>
      <c r="AD49" s="627">
        <f t="shared" si="72"/>
        <v>0</v>
      </c>
      <c r="AE49" s="627">
        <f t="shared" si="73"/>
        <v>0</v>
      </c>
      <c r="AF49" s="1231">
        <f t="shared" si="74"/>
        <v>0</v>
      </c>
    </row>
    <row r="50" spans="1:32">
      <c r="A50" s="1227">
        <f t="shared" si="54"/>
        <v>38</v>
      </c>
      <c r="B50" s="1217" t="s">
        <v>676</v>
      </c>
      <c r="C50" s="1216" t="s">
        <v>141</v>
      </c>
      <c r="D50" s="1237" t="s">
        <v>660</v>
      </c>
      <c r="E50" s="1229">
        <f>93/365</f>
        <v>0.25479452054794521</v>
      </c>
      <c r="F50" s="1230">
        <f>'6b-ADIT Projection Proration'!G50</f>
        <v>0</v>
      </c>
      <c r="G50" s="627">
        <f t="shared" si="75"/>
        <v>0</v>
      </c>
      <c r="H50" s="627">
        <f t="shared" si="55"/>
        <v>0</v>
      </c>
      <c r="I50" s="622">
        <v>0</v>
      </c>
      <c r="J50" s="627">
        <f t="shared" si="56"/>
        <v>0</v>
      </c>
      <c r="K50" s="627">
        <f t="shared" si="57"/>
        <v>0</v>
      </c>
      <c r="L50" s="627">
        <f t="shared" si="58"/>
        <v>0</v>
      </c>
      <c r="M50" s="627">
        <f t="shared" si="59"/>
        <v>0</v>
      </c>
      <c r="N50" s="1231">
        <f t="shared" si="60"/>
        <v>0</v>
      </c>
      <c r="O50" s="1230">
        <f>'6b-ADIT Projection Proration'!I50</f>
        <v>0</v>
      </c>
      <c r="P50" s="627">
        <f t="shared" si="61"/>
        <v>0</v>
      </c>
      <c r="Q50" s="627">
        <f t="shared" si="62"/>
        <v>0</v>
      </c>
      <c r="R50" s="622">
        <v>0</v>
      </c>
      <c r="S50" s="627">
        <f t="shared" si="63"/>
        <v>0</v>
      </c>
      <c r="T50" s="627">
        <f t="shared" si="64"/>
        <v>0</v>
      </c>
      <c r="U50" s="627">
        <f t="shared" si="65"/>
        <v>0</v>
      </c>
      <c r="V50" s="627">
        <f t="shared" si="66"/>
        <v>0</v>
      </c>
      <c r="W50" s="1231">
        <f t="shared" si="67"/>
        <v>0</v>
      </c>
      <c r="X50" s="1230">
        <f>'6b-ADIT Projection Proration'!K50</f>
        <v>0</v>
      </c>
      <c r="Y50" s="627">
        <f t="shared" si="68"/>
        <v>0</v>
      </c>
      <c r="Z50" s="627">
        <f t="shared" si="69"/>
        <v>0</v>
      </c>
      <c r="AA50" s="622">
        <v>0</v>
      </c>
      <c r="AB50" s="627">
        <f t="shared" si="70"/>
        <v>0</v>
      </c>
      <c r="AC50" s="627">
        <f t="shared" si="71"/>
        <v>0</v>
      </c>
      <c r="AD50" s="627">
        <f t="shared" si="72"/>
        <v>0</v>
      </c>
      <c r="AE50" s="627">
        <f t="shared" si="73"/>
        <v>0</v>
      </c>
      <c r="AF50" s="1231">
        <f t="shared" si="74"/>
        <v>0</v>
      </c>
    </row>
    <row r="51" spans="1:32">
      <c r="A51" s="1227">
        <f t="shared" si="54"/>
        <v>39</v>
      </c>
      <c r="B51" s="1217" t="s">
        <v>676</v>
      </c>
      <c r="C51" s="1216" t="s">
        <v>154</v>
      </c>
      <c r="D51" s="1237" t="s">
        <v>660</v>
      </c>
      <c r="E51" s="1229">
        <f>62/365</f>
        <v>0.16986301369863013</v>
      </c>
      <c r="F51" s="1230">
        <f>'6b-ADIT Projection Proration'!G51</f>
        <v>0</v>
      </c>
      <c r="G51" s="627">
        <f t="shared" si="75"/>
        <v>0</v>
      </c>
      <c r="H51" s="627">
        <f t="shared" si="55"/>
        <v>0</v>
      </c>
      <c r="I51" s="622">
        <v>0</v>
      </c>
      <c r="J51" s="627">
        <f t="shared" si="56"/>
        <v>0</v>
      </c>
      <c r="K51" s="627">
        <f t="shared" si="57"/>
        <v>0</v>
      </c>
      <c r="L51" s="627">
        <f t="shared" si="58"/>
        <v>0</v>
      </c>
      <c r="M51" s="627">
        <f t="shared" si="59"/>
        <v>0</v>
      </c>
      <c r="N51" s="1231">
        <f t="shared" si="60"/>
        <v>0</v>
      </c>
      <c r="O51" s="1230">
        <f>'6b-ADIT Projection Proration'!I51</f>
        <v>0</v>
      </c>
      <c r="P51" s="627">
        <f t="shared" si="61"/>
        <v>0</v>
      </c>
      <c r="Q51" s="627">
        <f t="shared" si="62"/>
        <v>0</v>
      </c>
      <c r="R51" s="622">
        <v>0</v>
      </c>
      <c r="S51" s="627">
        <f t="shared" si="63"/>
        <v>0</v>
      </c>
      <c r="T51" s="627">
        <f t="shared" si="64"/>
        <v>0</v>
      </c>
      <c r="U51" s="627">
        <f t="shared" si="65"/>
        <v>0</v>
      </c>
      <c r="V51" s="627">
        <f t="shared" si="66"/>
        <v>0</v>
      </c>
      <c r="W51" s="1231">
        <f t="shared" si="67"/>
        <v>0</v>
      </c>
      <c r="X51" s="1230">
        <f>'6b-ADIT Projection Proration'!K51</f>
        <v>0</v>
      </c>
      <c r="Y51" s="627">
        <f t="shared" si="68"/>
        <v>0</v>
      </c>
      <c r="Z51" s="627">
        <f t="shared" si="69"/>
        <v>0</v>
      </c>
      <c r="AA51" s="622">
        <v>0</v>
      </c>
      <c r="AB51" s="627">
        <f t="shared" si="70"/>
        <v>0</v>
      </c>
      <c r="AC51" s="627">
        <f t="shared" si="71"/>
        <v>0</v>
      </c>
      <c r="AD51" s="627">
        <f t="shared" si="72"/>
        <v>0</v>
      </c>
      <c r="AE51" s="627">
        <f t="shared" si="73"/>
        <v>0</v>
      </c>
      <c r="AF51" s="1231">
        <f t="shared" si="74"/>
        <v>0</v>
      </c>
    </row>
    <row r="52" spans="1:32">
      <c r="A52" s="1227">
        <f t="shared" si="54"/>
        <v>40</v>
      </c>
      <c r="B52" s="1217" t="s">
        <v>676</v>
      </c>
      <c r="C52" s="1216" t="s">
        <v>139</v>
      </c>
      <c r="D52" s="1237" t="s">
        <v>660</v>
      </c>
      <c r="E52" s="1229">
        <f>32/365</f>
        <v>8.7671232876712329E-2</v>
      </c>
      <c r="F52" s="1230">
        <f>'6b-ADIT Projection Proration'!G52</f>
        <v>0</v>
      </c>
      <c r="G52" s="627">
        <f t="shared" si="75"/>
        <v>0</v>
      </c>
      <c r="H52" s="627">
        <f t="shared" si="55"/>
        <v>0</v>
      </c>
      <c r="I52" s="622">
        <v>0</v>
      </c>
      <c r="J52" s="627">
        <f t="shared" si="56"/>
        <v>0</v>
      </c>
      <c r="K52" s="627">
        <f t="shared" si="57"/>
        <v>0</v>
      </c>
      <c r="L52" s="627">
        <f t="shared" si="58"/>
        <v>0</v>
      </c>
      <c r="M52" s="627">
        <f t="shared" si="59"/>
        <v>0</v>
      </c>
      <c r="N52" s="1231">
        <f t="shared" si="60"/>
        <v>0</v>
      </c>
      <c r="O52" s="1230">
        <f>'6b-ADIT Projection Proration'!I52</f>
        <v>0</v>
      </c>
      <c r="P52" s="627">
        <f t="shared" si="61"/>
        <v>0</v>
      </c>
      <c r="Q52" s="627">
        <f t="shared" si="62"/>
        <v>0</v>
      </c>
      <c r="R52" s="622">
        <v>0</v>
      </c>
      <c r="S52" s="627">
        <f t="shared" si="63"/>
        <v>0</v>
      </c>
      <c r="T52" s="627">
        <f t="shared" si="64"/>
        <v>0</v>
      </c>
      <c r="U52" s="627">
        <f t="shared" si="65"/>
        <v>0</v>
      </c>
      <c r="V52" s="627">
        <f t="shared" si="66"/>
        <v>0</v>
      </c>
      <c r="W52" s="1231">
        <f t="shared" si="67"/>
        <v>0</v>
      </c>
      <c r="X52" s="1230">
        <f>'6b-ADIT Projection Proration'!K52</f>
        <v>0</v>
      </c>
      <c r="Y52" s="627">
        <f t="shared" si="68"/>
        <v>0</v>
      </c>
      <c r="Z52" s="627">
        <f t="shared" si="69"/>
        <v>0</v>
      </c>
      <c r="AA52" s="622">
        <v>0</v>
      </c>
      <c r="AB52" s="627">
        <f t="shared" si="70"/>
        <v>0</v>
      </c>
      <c r="AC52" s="627">
        <f t="shared" si="71"/>
        <v>0</v>
      </c>
      <c r="AD52" s="627">
        <f t="shared" si="72"/>
        <v>0</v>
      </c>
      <c r="AE52" s="627">
        <f t="shared" si="73"/>
        <v>0</v>
      </c>
      <c r="AF52" s="1231">
        <f t="shared" si="74"/>
        <v>0</v>
      </c>
    </row>
    <row r="53" spans="1:32">
      <c r="A53" s="1227">
        <f t="shared" si="54"/>
        <v>41</v>
      </c>
      <c r="B53" s="1217" t="s">
        <v>676</v>
      </c>
      <c r="C53" s="1216" t="s">
        <v>137</v>
      </c>
      <c r="D53" s="1237" t="s">
        <v>660</v>
      </c>
      <c r="E53" s="1229">
        <f>1/365</f>
        <v>2.7397260273972603E-3</v>
      </c>
      <c r="F53" s="1232">
        <f>'6b-ADIT Projection Proration'!G53</f>
        <v>0</v>
      </c>
      <c r="G53" s="1233">
        <f t="shared" si="75"/>
        <v>0</v>
      </c>
      <c r="H53" s="1233">
        <f t="shared" si="55"/>
        <v>0</v>
      </c>
      <c r="I53" s="1234">
        <v>0</v>
      </c>
      <c r="J53" s="1233">
        <f t="shared" si="56"/>
        <v>0</v>
      </c>
      <c r="K53" s="1233">
        <f t="shared" si="57"/>
        <v>0</v>
      </c>
      <c r="L53" s="1233">
        <f t="shared" si="58"/>
        <v>0</v>
      </c>
      <c r="M53" s="1233">
        <f t="shared" si="59"/>
        <v>0</v>
      </c>
      <c r="N53" s="1235">
        <f t="shared" si="60"/>
        <v>0</v>
      </c>
      <c r="O53" s="1232">
        <f>'6b-ADIT Projection Proration'!I53</f>
        <v>0</v>
      </c>
      <c r="P53" s="1233">
        <f t="shared" si="61"/>
        <v>0</v>
      </c>
      <c r="Q53" s="1233">
        <f t="shared" si="62"/>
        <v>0</v>
      </c>
      <c r="R53" s="1234">
        <v>0</v>
      </c>
      <c r="S53" s="1233">
        <f t="shared" si="63"/>
        <v>0</v>
      </c>
      <c r="T53" s="1233">
        <f t="shared" si="64"/>
        <v>0</v>
      </c>
      <c r="U53" s="1233">
        <f t="shared" si="65"/>
        <v>0</v>
      </c>
      <c r="V53" s="1233">
        <f t="shared" si="66"/>
        <v>0</v>
      </c>
      <c r="W53" s="1235">
        <f t="shared" si="67"/>
        <v>0</v>
      </c>
      <c r="X53" s="1232">
        <f>'6b-ADIT Projection Proration'!K53</f>
        <v>0</v>
      </c>
      <c r="Y53" s="1233">
        <f t="shared" si="68"/>
        <v>0</v>
      </c>
      <c r="Z53" s="1233">
        <f t="shared" si="69"/>
        <v>0</v>
      </c>
      <c r="AA53" s="1234">
        <v>0</v>
      </c>
      <c r="AB53" s="1233">
        <f t="shared" si="70"/>
        <v>0</v>
      </c>
      <c r="AC53" s="1233">
        <f t="shared" si="71"/>
        <v>0</v>
      </c>
      <c r="AD53" s="1233">
        <f t="shared" si="72"/>
        <v>0</v>
      </c>
      <c r="AE53" s="1233">
        <f t="shared" si="73"/>
        <v>0</v>
      </c>
      <c r="AF53" s="1235">
        <f t="shared" si="74"/>
        <v>0</v>
      </c>
    </row>
    <row r="54" spans="1:32" ht="13.8" thickBot="1">
      <c r="A54" s="1227">
        <f t="shared" si="54"/>
        <v>42</v>
      </c>
      <c r="B54" s="1217" t="s">
        <v>675</v>
      </c>
      <c r="F54" s="1239">
        <f t="shared" ref="F54:M54" si="76">SUM(F41:F53)</f>
        <v>0</v>
      </c>
      <c r="G54" s="1240">
        <f t="shared" si="76"/>
        <v>0</v>
      </c>
      <c r="H54" s="1240"/>
      <c r="I54" s="1240">
        <f t="shared" si="76"/>
        <v>0</v>
      </c>
      <c r="J54" s="1240">
        <f t="shared" si="76"/>
        <v>0</v>
      </c>
      <c r="K54" s="1240">
        <f t="shared" si="76"/>
        <v>0</v>
      </c>
      <c r="L54" s="1240">
        <f t="shared" si="76"/>
        <v>0</v>
      </c>
      <c r="M54" s="1240">
        <f t="shared" si="76"/>
        <v>0</v>
      </c>
      <c r="N54" s="1241">
        <f>N53</f>
        <v>0</v>
      </c>
      <c r="O54" s="1239">
        <f t="shared" ref="O54:P54" si="77">SUM(O41:O53)</f>
        <v>0</v>
      </c>
      <c r="P54" s="1240">
        <f t="shared" si="77"/>
        <v>0</v>
      </c>
      <c r="Q54" s="1240"/>
      <c r="R54" s="1240">
        <f t="shared" ref="R54:V54" si="78">SUM(R41:R53)</f>
        <v>0</v>
      </c>
      <c r="S54" s="1240">
        <f t="shared" si="78"/>
        <v>0</v>
      </c>
      <c r="T54" s="1240">
        <f t="shared" si="78"/>
        <v>0</v>
      </c>
      <c r="U54" s="1240">
        <f t="shared" si="78"/>
        <v>0</v>
      </c>
      <c r="V54" s="1240">
        <f t="shared" si="78"/>
        <v>0</v>
      </c>
      <c r="W54" s="1241">
        <f>W53</f>
        <v>0</v>
      </c>
      <c r="X54" s="1239">
        <f t="shared" ref="X54:Y54" si="79">SUM(X41:X53)</f>
        <v>0</v>
      </c>
      <c r="Y54" s="1240">
        <f t="shared" si="79"/>
        <v>0</v>
      </c>
      <c r="Z54" s="1240"/>
      <c r="AA54" s="1240">
        <f t="shared" ref="AA54:AE54" si="80">SUM(AA41:AA53)</f>
        <v>0</v>
      </c>
      <c r="AB54" s="1240">
        <f t="shared" si="80"/>
        <v>0</v>
      </c>
      <c r="AC54" s="1240">
        <f t="shared" si="80"/>
        <v>0</v>
      </c>
      <c r="AD54" s="1240">
        <f t="shared" si="80"/>
        <v>0</v>
      </c>
      <c r="AE54" s="1240">
        <f t="shared" si="80"/>
        <v>0</v>
      </c>
      <c r="AF54" s="1241">
        <f>AF53</f>
        <v>0</v>
      </c>
    </row>
    <row r="55" spans="1:32">
      <c r="B55" s="1216"/>
      <c r="F55" s="627"/>
      <c r="G55" s="627"/>
      <c r="H55" s="627"/>
      <c r="I55" s="627"/>
      <c r="J55" s="627"/>
      <c r="K55" s="627"/>
      <c r="L55" s="627"/>
      <c r="M55" s="627"/>
      <c r="N55" s="627"/>
      <c r="O55" s="1236"/>
      <c r="P55" s="1242"/>
      <c r="Q55" s="1236"/>
      <c r="R55" s="1242"/>
      <c r="S55" s="1242"/>
      <c r="T55" s="1242"/>
      <c r="U55" s="1242"/>
      <c r="V55" s="1242"/>
      <c r="W55" s="1242"/>
      <c r="X55" s="1236"/>
      <c r="Y55" s="1242"/>
      <c r="Z55" s="1216"/>
      <c r="AA55" s="1216"/>
      <c r="AB55" s="1216"/>
      <c r="AC55" s="1216"/>
      <c r="AD55" s="1216"/>
      <c r="AE55" s="1216"/>
      <c r="AF55" s="1216"/>
    </row>
    <row r="56" spans="1:32">
      <c r="B56" s="1216"/>
      <c r="O56" s="1216"/>
      <c r="P56" s="1216"/>
      <c r="Q56" s="1216"/>
      <c r="R56" s="1216"/>
      <c r="S56" s="1216"/>
      <c r="T56" s="1216"/>
      <c r="U56" s="1216"/>
      <c r="V56" s="1216"/>
      <c r="W56" s="1216"/>
      <c r="X56" s="1216"/>
      <c r="Y56" s="1216"/>
      <c r="Z56" s="1216"/>
      <c r="AA56" s="1216"/>
      <c r="AB56" s="1216"/>
      <c r="AC56" s="1216"/>
      <c r="AD56" s="1216"/>
      <c r="AE56" s="1216"/>
      <c r="AF56" s="1216"/>
    </row>
    <row r="57" spans="1:32">
      <c r="A57" s="1243" t="s">
        <v>171</v>
      </c>
      <c r="B57" s="1216" t="s">
        <v>802</v>
      </c>
      <c r="O57" s="1216"/>
      <c r="P57" s="1216"/>
      <c r="Q57" s="1216"/>
      <c r="R57" s="1216"/>
      <c r="S57" s="1216"/>
      <c r="T57" s="1216"/>
      <c r="U57" s="1216"/>
      <c r="V57" s="1216"/>
      <c r="W57" s="1216"/>
      <c r="X57" s="1216"/>
      <c r="Y57" s="1216"/>
      <c r="Z57" s="1216"/>
      <c r="AA57" s="1216"/>
      <c r="AB57" s="1216"/>
      <c r="AC57" s="1216"/>
      <c r="AD57" s="1216"/>
      <c r="AE57" s="1216"/>
      <c r="AF57" s="1216"/>
    </row>
    <row r="58" spans="1:32">
      <c r="A58" s="1243" t="s">
        <v>170</v>
      </c>
      <c r="B58" s="1216" t="s">
        <v>674</v>
      </c>
      <c r="D58" s="1244"/>
      <c r="E58" s="1244"/>
      <c r="F58" s="1244"/>
      <c r="G58" s="1244"/>
      <c r="H58" s="1244"/>
      <c r="I58" s="1244"/>
      <c r="J58" s="1244"/>
      <c r="K58" s="1244"/>
      <c r="L58" s="1244"/>
      <c r="M58" s="1244"/>
      <c r="N58" s="1244"/>
      <c r="O58" s="1216"/>
      <c r="P58" s="1216"/>
      <c r="Q58" s="1216"/>
      <c r="R58" s="1216"/>
      <c r="S58" s="1216"/>
      <c r="T58" s="1216"/>
      <c r="U58" s="1216"/>
      <c r="V58" s="1216"/>
      <c r="W58" s="1216"/>
      <c r="X58" s="1216"/>
      <c r="Y58" s="1216"/>
      <c r="Z58" s="1216"/>
      <c r="AA58" s="1216"/>
      <c r="AB58" s="1216"/>
      <c r="AC58" s="1216"/>
      <c r="AD58" s="1216"/>
      <c r="AE58" s="1216"/>
      <c r="AF58" s="1216"/>
    </row>
    <row r="59" spans="1:32">
      <c r="A59" s="1245" t="s">
        <v>75</v>
      </c>
      <c r="B59" s="1216" t="s">
        <v>673</v>
      </c>
      <c r="D59" s="1244"/>
      <c r="E59" s="1244"/>
      <c r="F59" s="1244"/>
      <c r="G59" s="1244"/>
      <c r="H59" s="1244"/>
      <c r="I59" s="1244"/>
      <c r="J59" s="1244"/>
      <c r="K59" s="1244"/>
      <c r="L59" s="1244"/>
      <c r="M59" s="1244"/>
      <c r="N59" s="1244"/>
      <c r="O59" s="1216"/>
      <c r="P59" s="1216"/>
      <c r="Q59" s="1216"/>
      <c r="R59" s="1216"/>
      <c r="S59" s="1216"/>
      <c r="T59" s="1216"/>
      <c r="U59" s="1216"/>
      <c r="V59" s="1216"/>
      <c r="W59" s="1216"/>
      <c r="X59" s="1216"/>
      <c r="Y59" s="1216"/>
      <c r="Z59" s="1216"/>
      <c r="AA59" s="1216"/>
      <c r="AB59" s="1216"/>
      <c r="AC59" s="1216"/>
      <c r="AD59" s="1216"/>
      <c r="AE59" s="1216"/>
      <c r="AF59" s="1216"/>
    </row>
    <row r="60" spans="1:32">
      <c r="A60" s="1245" t="s">
        <v>76</v>
      </c>
      <c r="B60" s="1216" t="s">
        <v>970</v>
      </c>
      <c r="D60" s="1244"/>
      <c r="E60" s="1244"/>
      <c r="F60" s="1244"/>
      <c r="G60" s="1244"/>
      <c r="H60" s="1244"/>
      <c r="I60" s="1244"/>
      <c r="J60" s="1244"/>
      <c r="K60" s="1244"/>
      <c r="L60" s="1244"/>
      <c r="M60" s="1244"/>
      <c r="N60" s="1244"/>
      <c r="O60" s="1216"/>
      <c r="P60" s="1216"/>
      <c r="Q60" s="1216"/>
      <c r="R60" s="1216"/>
      <c r="S60" s="1216"/>
      <c r="T60" s="1216"/>
      <c r="U60" s="1216"/>
      <c r="V60" s="1216"/>
      <c r="W60" s="1216"/>
      <c r="X60" s="1216"/>
      <c r="Y60" s="1216"/>
      <c r="Z60" s="1216"/>
      <c r="AA60" s="1216"/>
      <c r="AB60" s="1216"/>
      <c r="AC60" s="1216"/>
      <c r="AD60" s="1216"/>
      <c r="AE60" s="1216"/>
      <c r="AF60" s="1216"/>
    </row>
    <row r="61" spans="1:32">
      <c r="A61" s="1245" t="s">
        <v>77</v>
      </c>
      <c r="B61" s="1217" t="s">
        <v>971</v>
      </c>
      <c r="D61" s="1218"/>
      <c r="E61" s="1218"/>
      <c r="O61" s="1216"/>
      <c r="P61" s="1216"/>
      <c r="Q61" s="1216"/>
      <c r="R61" s="1216"/>
      <c r="S61" s="1216"/>
      <c r="T61" s="1216"/>
      <c r="U61" s="1216"/>
      <c r="V61" s="1216"/>
      <c r="W61" s="1216"/>
      <c r="X61" s="1216"/>
      <c r="Y61" s="1216"/>
      <c r="Z61" s="1216"/>
      <c r="AA61" s="1216"/>
      <c r="AB61" s="1216"/>
      <c r="AC61" s="1216"/>
      <c r="AD61" s="1216"/>
      <c r="AE61" s="1216"/>
      <c r="AF61" s="1216"/>
    </row>
    <row r="62" spans="1:32">
      <c r="A62" s="1245" t="s">
        <v>78</v>
      </c>
      <c r="B62" s="1217" t="s">
        <v>966</v>
      </c>
      <c r="D62" s="627"/>
      <c r="E62" s="627"/>
    </row>
    <row r="63" spans="1:32">
      <c r="D63" s="627"/>
      <c r="E63" s="627"/>
    </row>
    <row r="64" spans="1:32">
      <c r="D64" s="627"/>
      <c r="E64" s="627"/>
    </row>
    <row r="65" spans="2:24">
      <c r="D65" s="627"/>
      <c r="E65" s="627"/>
    </row>
    <row r="66" spans="2:24">
      <c r="D66" s="627"/>
      <c r="E66" s="627"/>
      <c r="O66" s="1246"/>
      <c r="P66" s="1246"/>
      <c r="Q66" s="1246"/>
      <c r="R66" s="1246"/>
      <c r="S66" s="1246"/>
      <c r="T66" s="1246"/>
      <c r="U66" s="1246"/>
      <c r="V66" s="1246"/>
      <c r="W66" s="1246"/>
      <c r="X66" s="1246"/>
    </row>
    <row r="67" spans="2:24">
      <c r="D67" s="627"/>
      <c r="E67" s="627"/>
    </row>
    <row r="68" spans="2:24">
      <c r="D68" s="627"/>
      <c r="E68" s="627"/>
    </row>
    <row r="69" spans="2:24">
      <c r="D69" s="627"/>
      <c r="E69" s="627"/>
    </row>
    <row r="70" spans="2:24">
      <c r="D70" s="627"/>
      <c r="E70" s="627"/>
    </row>
    <row r="71" spans="2:24">
      <c r="D71" s="627"/>
      <c r="E71" s="627"/>
    </row>
    <row r="72" spans="2:24">
      <c r="B72" s="1216"/>
      <c r="D72" s="627"/>
      <c r="E72" s="627"/>
    </row>
    <row r="73" spans="2:24">
      <c r="D73" s="627"/>
      <c r="E73" s="627"/>
    </row>
    <row r="74" spans="2:24">
      <c r="B74" s="1216"/>
      <c r="D74" s="627"/>
      <c r="E74" s="627"/>
    </row>
  </sheetData>
  <mergeCells count="5">
    <mergeCell ref="X5:AF5"/>
    <mergeCell ref="A2:N2"/>
    <mergeCell ref="A3:N3"/>
    <mergeCell ref="F5:N5"/>
    <mergeCell ref="O5:W5"/>
  </mergeCells>
  <printOptions horizontalCentered="1"/>
  <pageMargins left="0.25" right="0.25" top="0.5" bottom="0.5" header="0.3" footer="0.3"/>
  <pageSetup scale="57" fitToWidth="3" orientation="landscape" cellComments="asDisplayed" r:id="rId1"/>
  <headerFooter alignWithMargins="0"/>
  <colBreaks count="1" manualBreakCount="1">
    <brk id="14" max="61" man="1"/>
  </colBreaks>
  <customProperties>
    <customPr name="_pios_id" r:id="rId2"/>
    <customPr name="EpmWorksheetKeyString_GUID" r:id="rId3"/>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F8534-DF8B-4442-A8F6-415F75FBDD27}">
  <sheetPr codeName="Sheet15"/>
  <dimension ref="A1:T91"/>
  <sheetViews>
    <sheetView view="pageBreakPreview" zoomScale="85" zoomScaleNormal="90" zoomScaleSheetLayoutView="85" workbookViewId="0">
      <selection activeCell="D26" sqref="D26"/>
    </sheetView>
  </sheetViews>
  <sheetFormatPr defaultColWidth="8.81640625" defaultRowHeight="15"/>
  <cols>
    <col min="1" max="1" width="7.54296875" style="1263" customWidth="1"/>
    <col min="2" max="2" width="23.26953125" style="1263" customWidth="1"/>
    <col min="3" max="3" width="42.453125" style="1263" customWidth="1"/>
    <col min="4" max="4" width="20.453125" style="1263" bestFit="1" customWidth="1"/>
    <col min="5" max="5" width="10.26953125" style="1263" bestFit="1" customWidth="1"/>
    <col min="6" max="6" width="8.81640625" style="1264"/>
    <col min="7" max="7" width="8.81640625" style="1263"/>
    <col min="8" max="8" width="23" style="1283" customWidth="1"/>
    <col min="9" max="9" width="25.7265625" style="1283" customWidth="1"/>
    <col min="10" max="10" width="13.7265625" style="1283" customWidth="1"/>
    <col min="11" max="11" width="8.81640625" style="1263"/>
    <col min="12" max="12" width="9.7265625" style="1263" bestFit="1" customWidth="1"/>
    <col min="13" max="18" width="11.453125" style="1263" customWidth="1"/>
    <col min="19" max="19" width="8.81640625" style="1263"/>
    <col min="20" max="20" width="10.453125" style="1263" bestFit="1" customWidth="1"/>
    <col min="21" max="16384" width="8.81640625" style="1263"/>
  </cols>
  <sheetData>
    <row r="1" spans="1:18" ht="15.6">
      <c r="A1" s="1263" t="s">
        <v>943</v>
      </c>
      <c r="H1" s="1265"/>
      <c r="I1" s="1266"/>
      <c r="J1" s="1267"/>
    </row>
    <row r="2" spans="1:18" ht="15.6">
      <c r="H2" s="1265"/>
      <c r="I2" s="1268"/>
      <c r="J2" s="1269"/>
    </row>
    <row r="3" spans="1:18">
      <c r="H3" s="1270"/>
      <c r="I3" s="1268"/>
      <c r="J3" s="1269"/>
    </row>
    <row r="4" spans="1:18">
      <c r="H4" s="1270"/>
      <c r="I4" s="1268"/>
      <c r="J4" s="1269"/>
    </row>
    <row r="5" spans="1:18" ht="17.399999999999999">
      <c r="A5" s="1464" t="s">
        <v>721</v>
      </c>
      <c r="B5" s="1464"/>
      <c r="C5" s="1464"/>
      <c r="D5" s="1464"/>
      <c r="E5" s="1464"/>
      <c r="H5" s="1270"/>
      <c r="I5" s="1268"/>
      <c r="J5" s="1269"/>
    </row>
    <row r="6" spans="1:18" ht="15.6">
      <c r="A6" s="1465" t="str">
        <f>+'6e-ADIT True-up'!A2:I2</f>
        <v>NextEra Energy Transmission New York, Inc.</v>
      </c>
      <c r="B6" s="1465"/>
      <c r="C6" s="1465"/>
      <c r="D6" s="1465"/>
      <c r="E6" s="1465"/>
      <c r="F6" s="1271"/>
      <c r="G6" s="1272"/>
      <c r="H6" s="1270"/>
      <c r="I6" s="1268"/>
      <c r="J6" s="1269"/>
      <c r="K6" s="1272"/>
      <c r="L6" s="1272"/>
      <c r="M6" s="1272"/>
      <c r="N6" s="1272"/>
      <c r="O6" s="1272"/>
    </row>
    <row r="7" spans="1:18">
      <c r="A7" s="1273"/>
      <c r="B7" s="1273"/>
      <c r="C7" s="1273"/>
      <c r="D7" s="1273"/>
      <c r="E7" s="1273"/>
      <c r="H7" s="1270"/>
      <c r="I7" s="1268"/>
      <c r="J7" s="1269"/>
    </row>
    <row r="8" spans="1:18">
      <c r="A8" s="1273"/>
      <c r="B8" s="1273"/>
      <c r="C8" s="1274"/>
      <c r="D8" s="1273"/>
      <c r="E8" s="1273"/>
      <c r="H8" s="1270"/>
      <c r="I8" s="1268"/>
      <c r="J8" s="1269"/>
    </row>
    <row r="9" spans="1:18" ht="15.6">
      <c r="A9" s="1275" t="s">
        <v>13</v>
      </c>
      <c r="B9" s="1276" t="s">
        <v>729</v>
      </c>
      <c r="C9" s="1276" t="s">
        <v>730</v>
      </c>
      <c r="D9" s="1276" t="s">
        <v>731</v>
      </c>
      <c r="E9" s="1273"/>
      <c r="H9" s="1270"/>
      <c r="I9" s="1268"/>
      <c r="J9" s="1269"/>
    </row>
    <row r="10" spans="1:18" ht="15.6">
      <c r="A10" s="1275"/>
      <c r="B10" s="1277" t="s">
        <v>732</v>
      </c>
      <c r="C10" s="1276"/>
      <c r="D10" s="1276"/>
      <c r="E10" s="1273"/>
      <c r="H10" s="1270"/>
      <c r="I10" s="1268"/>
      <c r="J10" s="1269"/>
    </row>
    <row r="11" spans="1:18" ht="15.6">
      <c r="A11" s="1275">
        <v>1</v>
      </c>
      <c r="B11" s="1278" t="s">
        <v>733</v>
      </c>
      <c r="C11" s="1276" t="s">
        <v>908</v>
      </c>
      <c r="D11" s="1279">
        <v>0</v>
      </c>
      <c r="E11" s="1273"/>
      <c r="H11" s="1280"/>
      <c r="I11" s="1263"/>
      <c r="J11" s="1263"/>
      <c r="K11" s="1281"/>
      <c r="L11" s="1282"/>
    </row>
    <row r="12" spans="1:18" ht="15.6">
      <c r="A12" s="1275">
        <v>2</v>
      </c>
      <c r="B12" s="1278" t="s">
        <v>734</v>
      </c>
      <c r="C12" s="1276" t="s">
        <v>909</v>
      </c>
      <c r="D12" s="1279">
        <v>1.33</v>
      </c>
      <c r="E12" s="1273"/>
      <c r="H12" s="1280"/>
      <c r="L12" s="1284"/>
      <c r="M12" s="1285"/>
      <c r="N12" s="1285"/>
      <c r="O12" s="1285"/>
      <c r="P12" s="1285"/>
      <c r="Q12" s="1286"/>
      <c r="R12" s="1287"/>
    </row>
    <row r="13" spans="1:18" ht="15.6">
      <c r="A13" s="1275">
        <v>3</v>
      </c>
      <c r="B13" s="1278" t="s">
        <v>735</v>
      </c>
      <c r="C13" s="1276" t="s">
        <v>910</v>
      </c>
      <c r="D13" s="1279">
        <v>3.36</v>
      </c>
      <c r="E13" s="1273"/>
      <c r="H13" s="1280"/>
      <c r="L13" s="1288"/>
      <c r="M13" s="1285"/>
      <c r="N13" s="1285"/>
      <c r="O13" s="1285"/>
      <c r="P13" s="1285"/>
      <c r="Q13" s="1286"/>
      <c r="R13" s="1287"/>
    </row>
    <row r="14" spans="1:18" ht="15.6">
      <c r="A14" s="1275">
        <v>4</v>
      </c>
      <c r="B14" s="1278" t="s">
        <v>736</v>
      </c>
      <c r="C14" s="1276" t="s">
        <v>911</v>
      </c>
      <c r="D14" s="1279">
        <v>2.92</v>
      </c>
      <c r="E14" s="1273"/>
      <c r="H14" s="1280"/>
      <c r="L14" s="1289"/>
      <c r="M14" s="1290"/>
      <c r="N14" s="1290"/>
      <c r="O14" s="1290"/>
      <c r="P14" s="1290"/>
      <c r="Q14" s="1290"/>
      <c r="R14" s="1290"/>
    </row>
    <row r="15" spans="1:18" ht="15.6">
      <c r="A15" s="1275">
        <v>5</v>
      </c>
      <c r="B15" s="1278" t="s">
        <v>912</v>
      </c>
      <c r="C15" s="1276" t="s">
        <v>913</v>
      </c>
      <c r="D15" s="1279">
        <v>1.92</v>
      </c>
      <c r="E15" s="1273"/>
      <c r="H15" s="1280"/>
      <c r="L15" s="1291"/>
      <c r="M15" s="1292"/>
      <c r="N15" s="1292"/>
      <c r="O15" s="1292"/>
      <c r="P15" s="1292"/>
      <c r="Q15" s="1293"/>
      <c r="R15" s="1294"/>
    </row>
    <row r="16" spans="1:18" ht="15.6">
      <c r="A16" s="1275">
        <v>6</v>
      </c>
      <c r="B16" s="1278" t="s">
        <v>737</v>
      </c>
      <c r="C16" s="1295" t="s">
        <v>914</v>
      </c>
      <c r="D16" s="1279">
        <v>2.0499999999999998</v>
      </c>
      <c r="E16" s="1273"/>
      <c r="H16" s="1280"/>
      <c r="I16" s="1263"/>
      <c r="J16" s="1263"/>
      <c r="L16" s="1291"/>
      <c r="M16" s="1292"/>
      <c r="N16" s="1292"/>
      <c r="O16" s="1292"/>
      <c r="P16" s="1292"/>
      <c r="Q16" s="1293"/>
      <c r="R16" s="1294"/>
    </row>
    <row r="17" spans="1:20" ht="15.6">
      <c r="A17" s="1275">
        <v>7</v>
      </c>
      <c r="B17" s="1278" t="s">
        <v>738</v>
      </c>
      <c r="C17" s="1276" t="s">
        <v>915</v>
      </c>
      <c r="D17" s="1279">
        <v>3.1</v>
      </c>
      <c r="E17" s="1273"/>
      <c r="H17" s="1280"/>
      <c r="I17" s="1263"/>
      <c r="J17" s="1263"/>
      <c r="L17" s="1291"/>
      <c r="M17" s="1292"/>
      <c r="N17" s="1292"/>
      <c r="O17" s="1292"/>
      <c r="P17" s="1292"/>
      <c r="Q17" s="1293"/>
      <c r="R17" s="1294"/>
    </row>
    <row r="18" spans="1:20" ht="15.6">
      <c r="A18" s="1275">
        <v>8</v>
      </c>
      <c r="B18" s="1278" t="s">
        <v>739</v>
      </c>
      <c r="C18" s="1276" t="s">
        <v>916</v>
      </c>
      <c r="D18" s="1279">
        <v>1.54</v>
      </c>
      <c r="E18" s="1273"/>
      <c r="H18" s="1280"/>
      <c r="I18" s="1263"/>
      <c r="J18" s="1263"/>
      <c r="L18" s="1291"/>
      <c r="M18" s="1292"/>
      <c r="N18" s="1292"/>
      <c r="O18" s="1292"/>
      <c r="P18" s="1292"/>
      <c r="Q18" s="1293"/>
      <c r="R18" s="1294"/>
    </row>
    <row r="19" spans="1:20" ht="15.6">
      <c r="A19" s="1275">
        <v>9</v>
      </c>
      <c r="B19" s="1278" t="s">
        <v>740</v>
      </c>
      <c r="C19" s="1276" t="s">
        <v>917</v>
      </c>
      <c r="D19" s="1279">
        <v>1.85</v>
      </c>
      <c r="E19" s="1273"/>
      <c r="H19" s="1280"/>
      <c r="I19" s="1263"/>
      <c r="J19" s="1263"/>
      <c r="L19" s="1291"/>
      <c r="M19" s="1292"/>
      <c r="N19" s="1292"/>
      <c r="O19" s="1292"/>
      <c r="P19" s="1292"/>
      <c r="Q19" s="1293"/>
      <c r="R19" s="1294"/>
    </row>
    <row r="20" spans="1:20" ht="15.6">
      <c r="A20" s="1275">
        <v>10</v>
      </c>
      <c r="B20" s="1278" t="s">
        <v>741</v>
      </c>
      <c r="C20" s="1276" t="s">
        <v>918</v>
      </c>
      <c r="D20" s="1279">
        <v>1.47</v>
      </c>
      <c r="E20" s="1273"/>
      <c r="H20" s="1280"/>
      <c r="I20" s="1263"/>
      <c r="J20" s="1263"/>
      <c r="L20" s="1296"/>
      <c r="M20" s="1297"/>
      <c r="N20" s="1297"/>
      <c r="O20" s="1297"/>
      <c r="P20" s="1297"/>
      <c r="Q20" s="1298"/>
      <c r="R20" s="1299"/>
    </row>
    <row r="21" spans="1:20" ht="15.6">
      <c r="A21" s="1275"/>
      <c r="B21" s="1276"/>
      <c r="C21" s="1276"/>
      <c r="D21" s="1279"/>
      <c r="E21" s="1273"/>
      <c r="H21" s="1280"/>
      <c r="I21" s="1263"/>
      <c r="J21" s="1263"/>
      <c r="L21" s="1296"/>
      <c r="M21" s="1297"/>
      <c r="N21" s="1297"/>
      <c r="O21" s="1297"/>
      <c r="P21" s="1297"/>
      <c r="Q21" s="1298"/>
      <c r="R21" s="1299"/>
    </row>
    <row r="22" spans="1:20" ht="15.6">
      <c r="A22" s="1300"/>
      <c r="B22" s="1278" t="s">
        <v>742</v>
      </c>
      <c r="C22" s="1276"/>
      <c r="D22" s="1279"/>
      <c r="E22" s="1273"/>
      <c r="H22" s="1280"/>
      <c r="I22" s="1301"/>
      <c r="J22" s="1263"/>
      <c r="L22" s="1296"/>
      <c r="M22" s="1297"/>
      <c r="N22" s="1297"/>
      <c r="O22" s="1297"/>
      <c r="P22" s="1297"/>
      <c r="Q22" s="1298"/>
      <c r="R22" s="1299"/>
    </row>
    <row r="23" spans="1:20" ht="15.6">
      <c r="A23" s="1275">
        <v>11</v>
      </c>
      <c r="B23" s="1278" t="s">
        <v>743</v>
      </c>
      <c r="C23" s="1276" t="s">
        <v>919</v>
      </c>
      <c r="D23" s="1279">
        <v>1.75</v>
      </c>
      <c r="E23" s="1273"/>
      <c r="H23" s="1280"/>
      <c r="I23" s="1263"/>
      <c r="J23" s="1263"/>
      <c r="L23" s="1296"/>
      <c r="M23" s="1302"/>
      <c r="N23" s="1302"/>
      <c r="O23" s="1302"/>
      <c r="P23" s="1302"/>
      <c r="Q23" s="1303"/>
      <c r="R23" s="1304"/>
    </row>
    <row r="24" spans="1:20" ht="15.6">
      <c r="A24" s="1275">
        <v>12</v>
      </c>
      <c r="B24" s="1278" t="s">
        <v>744</v>
      </c>
      <c r="C24" s="1276" t="s">
        <v>920</v>
      </c>
      <c r="D24" s="1279">
        <v>5.25</v>
      </c>
      <c r="E24" s="1273"/>
      <c r="H24" s="1280"/>
      <c r="J24" s="1263"/>
      <c r="L24" s="1296"/>
      <c r="M24" s="1297"/>
      <c r="N24" s="1297"/>
      <c r="O24" s="1297"/>
      <c r="P24" s="1297"/>
      <c r="Q24" s="1298"/>
      <c r="R24" s="1299"/>
    </row>
    <row r="25" spans="1:20" ht="15.6">
      <c r="A25" s="1275">
        <v>13</v>
      </c>
      <c r="B25" s="1325" t="s">
        <v>940</v>
      </c>
      <c r="C25" s="1326" t="s">
        <v>939</v>
      </c>
      <c r="D25" s="1279">
        <v>11.43</v>
      </c>
      <c r="E25" s="1273"/>
      <c r="H25" s="1280"/>
      <c r="I25" s="1263"/>
      <c r="J25" s="1263"/>
      <c r="K25" s="1305"/>
      <c r="L25" s="1296"/>
      <c r="M25" s="1298"/>
      <c r="N25" s="1298"/>
      <c r="O25" s="1298"/>
      <c r="P25" s="1298"/>
      <c r="Q25" s="1298"/>
    </row>
    <row r="26" spans="1:20" ht="15.6">
      <c r="A26" s="1275">
        <v>14</v>
      </c>
      <c r="B26" s="1325" t="s">
        <v>921</v>
      </c>
      <c r="C26" s="1326" t="s">
        <v>922</v>
      </c>
      <c r="D26" s="1279">
        <v>8.89</v>
      </c>
      <c r="E26" s="1273"/>
      <c r="H26" s="1280"/>
      <c r="I26" s="1263"/>
      <c r="J26" s="1263"/>
      <c r="K26" s="1305"/>
      <c r="L26" s="1296"/>
      <c r="M26" s="1307"/>
      <c r="N26" s="1307"/>
      <c r="O26" s="1307"/>
      <c r="P26" s="1307"/>
      <c r="Q26" s="1307"/>
      <c r="R26" s="1307"/>
      <c r="T26" s="1308"/>
    </row>
    <row r="27" spans="1:20" ht="15.6">
      <c r="A27" s="1275">
        <v>15</v>
      </c>
      <c r="B27" s="1325" t="s">
        <v>923</v>
      </c>
      <c r="C27" s="1326" t="s">
        <v>924</v>
      </c>
      <c r="D27" s="1279">
        <v>6.15</v>
      </c>
      <c r="E27" s="1273"/>
      <c r="H27" s="1280"/>
      <c r="I27" s="1263"/>
      <c r="J27" s="1263"/>
      <c r="K27" s="1305"/>
      <c r="L27" s="1296"/>
      <c r="M27" s="1307"/>
      <c r="N27" s="1307"/>
      <c r="O27" s="1307"/>
      <c r="P27" s="1307"/>
      <c r="Q27" s="1307"/>
      <c r="R27" s="1307"/>
      <c r="T27" s="1308"/>
    </row>
    <row r="28" spans="1:20" ht="15.6">
      <c r="A28" s="1275">
        <v>16</v>
      </c>
      <c r="B28" s="1325" t="s">
        <v>925</v>
      </c>
      <c r="C28" s="1326" t="s">
        <v>926</v>
      </c>
      <c r="D28" s="1279">
        <v>8.89</v>
      </c>
      <c r="E28" s="1273"/>
      <c r="H28" s="1280"/>
      <c r="I28" s="1263"/>
      <c r="J28" s="1263"/>
      <c r="K28" s="1305"/>
      <c r="L28" s="1296"/>
      <c r="M28" s="1307"/>
      <c r="N28" s="1309"/>
      <c r="O28" s="1307"/>
      <c r="P28" s="1307"/>
      <c r="Q28" s="1310"/>
      <c r="R28" s="1307"/>
      <c r="T28" s="1308"/>
    </row>
    <row r="29" spans="1:20" ht="15.6">
      <c r="A29" s="1275">
        <v>17</v>
      </c>
      <c r="B29" s="1325" t="s">
        <v>927</v>
      </c>
      <c r="C29" s="1326" t="s">
        <v>928</v>
      </c>
      <c r="D29" s="1279">
        <v>4</v>
      </c>
      <c r="E29" s="1273"/>
      <c r="H29" s="1280"/>
      <c r="I29" s="1263"/>
      <c r="J29" s="1263"/>
      <c r="K29" s="1305"/>
      <c r="M29" s="1307"/>
      <c r="N29" s="1307"/>
      <c r="O29" s="1307"/>
      <c r="P29" s="1307"/>
      <c r="Q29" s="1307"/>
      <c r="R29" s="1307"/>
      <c r="T29" s="1308"/>
    </row>
    <row r="30" spans="1:20" ht="15.6">
      <c r="A30" s="1275">
        <v>18</v>
      </c>
      <c r="B30" s="1278" t="s">
        <v>941</v>
      </c>
      <c r="C30" s="1276" t="s">
        <v>942</v>
      </c>
      <c r="D30" s="1279">
        <v>0</v>
      </c>
      <c r="E30" s="1273"/>
      <c r="H30" s="1280"/>
      <c r="I30" s="1263"/>
      <c r="J30" s="1263"/>
      <c r="K30" s="1305"/>
      <c r="M30" s="1307"/>
      <c r="N30" s="1307"/>
      <c r="O30" s="1307"/>
      <c r="P30" s="1307"/>
      <c r="Q30" s="1307"/>
      <c r="R30" s="1307"/>
    </row>
    <row r="31" spans="1:20" ht="15.6">
      <c r="A31" s="1275">
        <v>19</v>
      </c>
      <c r="B31" s="1278" t="s">
        <v>745</v>
      </c>
      <c r="C31" s="1276" t="s">
        <v>929</v>
      </c>
      <c r="D31" s="1279">
        <v>0</v>
      </c>
      <c r="E31" s="1273"/>
      <c r="H31" s="1280"/>
      <c r="I31" s="1263"/>
      <c r="J31" s="1263"/>
      <c r="M31" s="1307"/>
      <c r="N31" s="1307"/>
      <c r="O31" s="1307"/>
      <c r="P31" s="1307"/>
      <c r="Q31" s="1307"/>
      <c r="R31" s="1307"/>
    </row>
    <row r="32" spans="1:20" ht="15.6">
      <c r="A32" s="1275">
        <v>20</v>
      </c>
      <c r="B32" s="1278" t="s">
        <v>746</v>
      </c>
      <c r="C32" s="1276" t="s">
        <v>930</v>
      </c>
      <c r="D32" s="1279">
        <v>0</v>
      </c>
      <c r="E32" s="1273"/>
      <c r="H32" s="1280"/>
      <c r="I32" s="1263"/>
      <c r="J32" s="1263"/>
      <c r="M32" s="1307"/>
      <c r="N32" s="1307"/>
      <c r="O32" s="1307"/>
      <c r="P32" s="1307"/>
      <c r="Q32" s="1307"/>
      <c r="R32" s="1307"/>
    </row>
    <row r="33" spans="1:20" ht="15.6">
      <c r="A33" s="1275">
        <v>21</v>
      </c>
      <c r="B33" s="1278" t="s">
        <v>747</v>
      </c>
      <c r="C33" s="1276" t="s">
        <v>931</v>
      </c>
      <c r="D33" s="1279">
        <v>25</v>
      </c>
      <c r="E33" s="1273"/>
      <c r="H33" s="1280"/>
      <c r="I33" s="1263"/>
      <c r="J33" s="1263"/>
      <c r="K33" s="1305"/>
      <c r="M33" s="1307"/>
      <c r="N33" s="1307"/>
      <c r="O33" s="1307"/>
      <c r="P33" s="1307"/>
      <c r="Q33" s="1307"/>
      <c r="R33" s="1307"/>
    </row>
    <row r="34" spans="1:20" ht="15.6">
      <c r="A34" s="1275">
        <v>22</v>
      </c>
      <c r="B34" s="1278" t="s">
        <v>748</v>
      </c>
      <c r="C34" s="1276" t="s">
        <v>932</v>
      </c>
      <c r="D34" s="1279">
        <v>2.5</v>
      </c>
      <c r="E34" s="1273"/>
      <c r="H34" s="1280"/>
      <c r="I34" s="1263"/>
      <c r="J34" s="1263"/>
      <c r="K34" s="1305"/>
      <c r="M34" s="1307"/>
      <c r="N34" s="1307"/>
      <c r="O34" s="1307"/>
      <c r="P34" s="1307"/>
      <c r="Q34" s="1307"/>
      <c r="R34" s="1307"/>
    </row>
    <row r="35" spans="1:20" ht="15.6">
      <c r="A35" s="1275"/>
      <c r="B35" s="1276"/>
      <c r="C35" s="1276"/>
      <c r="D35" s="1279"/>
      <c r="E35" s="1273"/>
      <c r="H35" s="1280"/>
      <c r="I35" s="1263"/>
      <c r="J35" s="1263"/>
      <c r="K35" s="1305"/>
      <c r="M35" s="1307"/>
      <c r="N35" s="1307"/>
      <c r="O35" s="1307"/>
      <c r="P35" s="1307"/>
      <c r="Q35" s="1307"/>
      <c r="R35" s="1307"/>
    </row>
    <row r="36" spans="1:20" ht="15.6">
      <c r="A36" s="1275"/>
      <c r="B36" s="1278" t="s">
        <v>749</v>
      </c>
      <c r="C36" s="1276"/>
      <c r="D36" s="1279"/>
      <c r="E36" s="1273"/>
      <c r="H36" s="1280"/>
      <c r="I36" s="1263"/>
      <c r="J36" s="1263"/>
      <c r="K36" s="1305"/>
      <c r="M36" s="1307"/>
      <c r="N36" s="1307"/>
      <c r="O36" s="1307"/>
      <c r="P36" s="1307"/>
      <c r="Q36" s="1307"/>
      <c r="R36" s="1307"/>
    </row>
    <row r="37" spans="1:20" ht="15.6">
      <c r="A37" s="1275">
        <v>1</v>
      </c>
      <c r="B37" s="1278" t="s">
        <v>750</v>
      </c>
      <c r="C37" s="1276" t="s">
        <v>751</v>
      </c>
      <c r="D37" s="1279">
        <v>1.85</v>
      </c>
      <c r="E37" s="1273"/>
      <c r="H37" s="1280"/>
      <c r="I37" s="1263"/>
      <c r="J37" s="1263"/>
      <c r="K37" s="1305"/>
      <c r="M37" s="1307"/>
      <c r="N37" s="1307"/>
      <c r="O37" s="1307"/>
      <c r="P37" s="1307"/>
      <c r="Q37" s="1307"/>
      <c r="R37" s="1307"/>
    </row>
    <row r="38" spans="1:20" ht="15.6">
      <c r="A38" s="1275">
        <f>+A37+1</f>
        <v>2</v>
      </c>
      <c r="B38" s="1311">
        <v>302</v>
      </c>
      <c r="C38" s="1276" t="s">
        <v>752</v>
      </c>
      <c r="D38" s="1312">
        <v>1.85</v>
      </c>
      <c r="E38" s="1273"/>
      <c r="H38" s="1280"/>
      <c r="I38" s="1263"/>
      <c r="J38" s="1263"/>
      <c r="K38" s="1305"/>
      <c r="M38" s="1298"/>
      <c r="N38" s="1298"/>
      <c r="O38" s="1298"/>
      <c r="P38" s="1298"/>
      <c r="Q38" s="1298"/>
    </row>
    <row r="39" spans="1:20" ht="15.6">
      <c r="A39" s="1275">
        <f t="shared" ref="A39:A42" si="0">+A38+1</f>
        <v>3</v>
      </c>
      <c r="B39" s="1278" t="s">
        <v>753</v>
      </c>
      <c r="C39" s="1276" t="s">
        <v>933</v>
      </c>
      <c r="D39" s="1279"/>
      <c r="E39" s="1273"/>
      <c r="M39" s="1298"/>
      <c r="N39" s="1298"/>
      <c r="O39" s="1298"/>
      <c r="P39" s="1298"/>
      <c r="Q39" s="1298"/>
      <c r="R39" s="1298"/>
      <c r="T39" s="1313"/>
    </row>
    <row r="40" spans="1:20" ht="15.6">
      <c r="A40" s="1275">
        <f t="shared" si="0"/>
        <v>4</v>
      </c>
      <c r="B40" s="1278"/>
      <c r="C40" s="1276" t="s">
        <v>934</v>
      </c>
      <c r="D40" s="1279">
        <f>0.2*100</f>
        <v>20</v>
      </c>
      <c r="E40" s="1273"/>
      <c r="M40" s="1298"/>
      <c r="N40" s="1298"/>
      <c r="O40" s="1298"/>
      <c r="P40" s="1298"/>
      <c r="Q40" s="1298"/>
      <c r="R40" s="1298"/>
      <c r="T40" s="1313"/>
    </row>
    <row r="41" spans="1:20" ht="15.6">
      <c r="A41" s="1275">
        <f t="shared" si="0"/>
        <v>5</v>
      </c>
      <c r="B41" s="1278"/>
      <c r="C41" s="1276" t="s">
        <v>935</v>
      </c>
      <c r="D41" s="1279">
        <f>0.142857142857143*100</f>
        <v>14.285714285714299</v>
      </c>
      <c r="E41" s="1273"/>
      <c r="H41" s="1280"/>
      <c r="I41" s="1263"/>
      <c r="J41" s="1263"/>
      <c r="M41" s="1298"/>
      <c r="N41" s="1298"/>
      <c r="O41" s="1298"/>
      <c r="P41" s="1298"/>
      <c r="Q41" s="1298"/>
      <c r="R41" s="1298"/>
    </row>
    <row r="42" spans="1:20" ht="15.6">
      <c r="A42" s="1275">
        <f t="shared" si="0"/>
        <v>6</v>
      </c>
      <c r="B42" s="1278"/>
      <c r="C42" s="1276" t="s">
        <v>936</v>
      </c>
      <c r="D42" s="1279">
        <v>10</v>
      </c>
      <c r="E42" s="1273"/>
      <c r="H42" s="1280"/>
      <c r="I42" s="1263"/>
      <c r="J42" s="1263"/>
      <c r="M42" s="1298"/>
      <c r="N42" s="1298"/>
      <c r="O42" s="1298"/>
      <c r="P42" s="1298"/>
      <c r="Q42" s="1298"/>
      <c r="R42" s="1298"/>
    </row>
    <row r="43" spans="1:20" ht="15.6">
      <c r="A43" s="1306">
        <v>7</v>
      </c>
      <c r="B43" s="1314"/>
      <c r="C43" s="1276" t="s">
        <v>937</v>
      </c>
      <c r="D43" s="1279">
        <v>2.92</v>
      </c>
      <c r="E43" s="1273"/>
      <c r="H43" s="1280"/>
      <c r="I43" s="1263"/>
      <c r="J43" s="1263"/>
      <c r="M43" s="1298"/>
      <c r="N43" s="1298"/>
      <c r="O43" s="1298"/>
      <c r="P43" s="1298"/>
      <c r="Q43" s="1298"/>
      <c r="R43" s="1298"/>
    </row>
    <row r="44" spans="1:20" ht="15.6">
      <c r="A44" s="1315"/>
      <c r="B44" s="1276"/>
      <c r="C44" s="1311" t="s">
        <v>938</v>
      </c>
      <c r="D44" s="1316" t="s">
        <v>754</v>
      </c>
      <c r="E44" s="1273"/>
      <c r="H44" s="1280"/>
      <c r="I44" s="1263"/>
      <c r="J44" s="1263"/>
      <c r="M44" s="1298"/>
      <c r="N44" s="1298"/>
      <c r="O44" s="1298"/>
      <c r="P44" s="1298"/>
      <c r="Q44" s="1298"/>
      <c r="R44" s="1298"/>
    </row>
    <row r="45" spans="1:20" ht="15.6">
      <c r="A45" s="1317"/>
      <c r="B45" s="1318"/>
      <c r="C45" s="1319"/>
      <c r="D45" s="1319"/>
      <c r="E45" s="1273"/>
    </row>
    <row r="46" spans="1:20" ht="15.6">
      <c r="A46" s="1315"/>
      <c r="B46" s="1275"/>
      <c r="C46" s="1319"/>
      <c r="D46" s="1319"/>
      <c r="E46" s="1273"/>
    </row>
    <row r="47" spans="1:20" ht="15.6">
      <c r="A47" s="1318"/>
      <c r="B47" s="1320" t="s">
        <v>755</v>
      </c>
      <c r="C47" s="1320"/>
      <c r="D47" s="1321"/>
      <c r="E47" s="1273"/>
      <c r="H47" s="1280"/>
      <c r="I47" s="1263"/>
      <c r="J47" s="1263"/>
    </row>
    <row r="48" spans="1:20" ht="15.6">
      <c r="A48" s="1318"/>
      <c r="B48" s="1320" t="s">
        <v>756</v>
      </c>
      <c r="C48" s="1320"/>
      <c r="D48" s="1321"/>
      <c r="E48" s="1273"/>
      <c r="H48" s="1280"/>
      <c r="I48" s="1263"/>
      <c r="J48" s="1263"/>
    </row>
    <row r="49" spans="1:11" ht="15.6">
      <c r="A49" s="1318"/>
      <c r="B49" s="1320" t="s">
        <v>757</v>
      </c>
      <c r="C49" s="1320"/>
      <c r="D49" s="1321"/>
      <c r="E49" s="1273"/>
      <c r="H49" s="1280"/>
      <c r="I49" s="1263"/>
      <c r="J49" s="1263"/>
    </row>
    <row r="50" spans="1:11" ht="15.6">
      <c r="A50" s="1318"/>
      <c r="B50" s="1320" t="s">
        <v>758</v>
      </c>
      <c r="C50" s="1320"/>
      <c r="D50" s="1321"/>
      <c r="E50" s="1273"/>
      <c r="H50" s="1280"/>
      <c r="I50" s="1263"/>
      <c r="J50" s="1263"/>
      <c r="K50" s="1263" t="s">
        <v>6</v>
      </c>
    </row>
    <row r="51" spans="1:11" ht="15.6">
      <c r="A51" s="1318"/>
      <c r="B51" s="1320" t="s">
        <v>759</v>
      </c>
      <c r="C51" s="1320"/>
      <c r="D51" s="1321"/>
      <c r="E51" s="1273"/>
      <c r="H51" s="1280"/>
      <c r="I51" s="1263"/>
      <c r="J51" s="1263"/>
      <c r="K51" s="1305"/>
    </row>
    <row r="52" spans="1:11" ht="15.6">
      <c r="A52" s="1318"/>
      <c r="B52" s="1320" t="s">
        <v>760</v>
      </c>
      <c r="C52" s="1320"/>
      <c r="D52" s="1321"/>
      <c r="E52" s="1273"/>
      <c r="H52" s="1280"/>
      <c r="I52" s="1263"/>
      <c r="J52" s="1263"/>
      <c r="K52" s="1305"/>
    </row>
    <row r="53" spans="1:11" ht="15.6">
      <c r="A53" s="1318"/>
      <c r="B53" s="1322"/>
      <c r="C53" s="1323"/>
      <c r="D53" s="1318"/>
      <c r="E53" s="1273"/>
      <c r="H53" s="1280"/>
      <c r="I53" s="1263"/>
      <c r="J53" s="1263"/>
      <c r="K53" s="1305"/>
    </row>
    <row r="54" spans="1:11" ht="15.6">
      <c r="A54" s="1318"/>
      <c r="B54" s="1276" t="s">
        <v>761</v>
      </c>
      <c r="C54" s="1323"/>
      <c r="D54" s="1318"/>
      <c r="E54" s="1273"/>
      <c r="H54" s="1280"/>
      <c r="I54" s="1263"/>
      <c r="J54" s="1263"/>
    </row>
    <row r="55" spans="1:11">
      <c r="J55" s="1324"/>
    </row>
    <row r="56" spans="1:11">
      <c r="J56" s="1324"/>
    </row>
    <row r="57" spans="1:11">
      <c r="J57" s="1324"/>
    </row>
    <row r="58" spans="1:11">
      <c r="J58" s="1324"/>
    </row>
    <row r="59" spans="1:11">
      <c r="J59" s="1324"/>
    </row>
    <row r="60" spans="1:11">
      <c r="J60" s="1324"/>
    </row>
    <row r="61" spans="1:11">
      <c r="J61" s="1324"/>
    </row>
    <row r="62" spans="1:11">
      <c r="J62" s="1324"/>
    </row>
    <row r="63" spans="1:11">
      <c r="J63" s="1324"/>
    </row>
    <row r="64" spans="1:11">
      <c r="J64" s="1324"/>
    </row>
    <row r="65" spans="10:10">
      <c r="J65" s="1324"/>
    </row>
    <row r="66" spans="10:10">
      <c r="J66" s="1324"/>
    </row>
    <row r="67" spans="10:10">
      <c r="J67" s="1324"/>
    </row>
    <row r="68" spans="10:10">
      <c r="J68" s="1324"/>
    </row>
    <row r="69" spans="10:10">
      <c r="J69" s="1324"/>
    </row>
    <row r="70" spans="10:10">
      <c r="J70" s="1324"/>
    </row>
    <row r="71" spans="10:10">
      <c r="J71" s="1324"/>
    </row>
    <row r="72" spans="10:10">
      <c r="J72" s="1324"/>
    </row>
    <row r="73" spans="10:10">
      <c r="J73" s="1324"/>
    </row>
    <row r="74" spans="10:10">
      <c r="J74" s="1324"/>
    </row>
    <row r="75" spans="10:10">
      <c r="J75" s="1324"/>
    </row>
    <row r="76" spans="10:10">
      <c r="J76" s="1324"/>
    </row>
    <row r="77" spans="10:10">
      <c r="J77" s="1324"/>
    </row>
    <row r="78" spans="10:10">
      <c r="J78" s="1324"/>
    </row>
    <row r="79" spans="10:10">
      <c r="J79" s="1324"/>
    </row>
    <row r="80" spans="10:10">
      <c r="J80" s="1324"/>
    </row>
    <row r="81" spans="10:10">
      <c r="J81" s="1324"/>
    </row>
    <row r="82" spans="10:10">
      <c r="J82" s="1324"/>
    </row>
    <row r="83" spans="10:10">
      <c r="J83" s="1324"/>
    </row>
    <row r="84" spans="10:10">
      <c r="J84" s="1324"/>
    </row>
    <row r="85" spans="10:10">
      <c r="J85" s="1324"/>
    </row>
    <row r="86" spans="10:10">
      <c r="J86" s="1324"/>
    </row>
    <row r="87" spans="10:10">
      <c r="J87" s="1324"/>
    </row>
    <row r="88" spans="10:10">
      <c r="J88" s="1324"/>
    </row>
    <row r="89" spans="10:10">
      <c r="J89" s="1324"/>
    </row>
    <row r="90" spans="10:10">
      <c r="J90" s="1324"/>
    </row>
    <row r="91" spans="10:10">
      <c r="J91" s="1324"/>
    </row>
  </sheetData>
  <mergeCells count="2">
    <mergeCell ref="A5:E5"/>
    <mergeCell ref="A6:E6"/>
  </mergeCells>
  <pageMargins left="0.7" right="0.7" top="0.75" bottom="0.75" header="0.3" footer="0.3"/>
  <pageSetup scale="64" orientation="portrait" r:id="rId1"/>
  <customProperties>
    <customPr name="_pios_id" r:id="rId2"/>
    <customPr name="EpmWorksheetKeyString_GUID" r:id="rId3"/>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92D050"/>
  </sheetPr>
  <dimension ref="A1:AD135"/>
  <sheetViews>
    <sheetView view="pageBreakPreview" zoomScale="80" zoomScaleNormal="100" zoomScaleSheetLayoutView="80" workbookViewId="0">
      <selection activeCell="A22" sqref="A22"/>
    </sheetView>
  </sheetViews>
  <sheetFormatPr defaultRowHeight="15"/>
  <cols>
    <col min="1" max="1" width="5.7265625" style="613" customWidth="1"/>
    <col min="2" max="3" width="8.7265625" style="613"/>
    <col min="4" max="4" width="10.7265625" style="613" customWidth="1"/>
    <col min="5" max="5" width="10.54296875" style="613" customWidth="1"/>
    <col min="6" max="9" width="8.7265625" style="613"/>
    <col min="10" max="10" width="10.26953125" style="613" customWidth="1"/>
    <col min="11" max="11" width="10.453125" style="613" customWidth="1"/>
    <col min="12" max="12" width="9.7265625" style="613" customWidth="1"/>
    <col min="13" max="19" width="8.7265625" style="613"/>
    <col min="20" max="20" width="9.7265625" style="613" customWidth="1"/>
    <col min="21" max="22" width="8.7265625" style="613"/>
    <col min="23" max="23" width="10.54296875" style="613" customWidth="1"/>
    <col min="24" max="24" width="8.7265625" style="613"/>
    <col min="25" max="25" width="10.7265625" style="613" customWidth="1"/>
    <col min="26" max="30" width="8.7265625" style="613"/>
  </cols>
  <sheetData>
    <row r="1" spans="1:30" ht="15.6">
      <c r="A1" s="653" t="s">
        <v>943</v>
      </c>
      <c r="B1" s="651"/>
      <c r="C1" s="651"/>
      <c r="D1" s="651"/>
      <c r="E1" s="651"/>
      <c r="F1" s="651"/>
      <c r="G1" s="651"/>
      <c r="H1" s="651"/>
      <c r="I1" s="651"/>
      <c r="J1" s="651"/>
      <c r="K1" s="651"/>
      <c r="L1" s="651"/>
      <c r="M1" s="651"/>
      <c r="N1" s="651"/>
      <c r="O1" s="651"/>
      <c r="P1" s="651"/>
      <c r="Q1" s="651"/>
      <c r="R1" s="651"/>
      <c r="S1" s="651"/>
      <c r="T1" s="651"/>
      <c r="U1" s="651"/>
      <c r="V1" s="651"/>
      <c r="W1" s="651"/>
      <c r="X1" s="651"/>
      <c r="Y1" s="651"/>
      <c r="Z1" s="651"/>
      <c r="AA1" s="651"/>
      <c r="AB1" s="651"/>
      <c r="AC1" s="651"/>
      <c r="AD1" s="651"/>
    </row>
    <row r="2" spans="1:30" ht="15.6">
      <c r="A2" s="1476" t="s">
        <v>722</v>
      </c>
      <c r="B2" s="1476"/>
      <c r="C2" s="1476"/>
      <c r="D2" s="1476"/>
      <c r="E2" s="1476"/>
      <c r="F2" s="1476"/>
      <c r="G2" s="1476"/>
      <c r="H2" s="1476"/>
      <c r="I2" s="1476"/>
      <c r="J2" s="1476"/>
      <c r="K2" s="1476"/>
      <c r="L2" s="1476"/>
      <c r="M2" s="1476"/>
      <c r="N2" s="1476"/>
      <c r="O2" s="1476"/>
      <c r="P2" s="1476"/>
      <c r="Q2" s="1476"/>
      <c r="R2" s="1476"/>
      <c r="S2" s="1476"/>
      <c r="T2" s="1476"/>
      <c r="U2" s="1476"/>
      <c r="V2" s="1476"/>
      <c r="W2" s="1476"/>
      <c r="X2" s="1476"/>
      <c r="Y2" s="1476"/>
      <c r="Z2" s="1476"/>
      <c r="AA2" s="1476"/>
      <c r="AB2" s="1476"/>
      <c r="AC2" s="651"/>
      <c r="AD2" s="651"/>
    </row>
    <row r="3" spans="1:30" ht="15.6">
      <c r="A3" s="1475" t="str">
        <f>+'1 - Revenue Credits'!A2:D2</f>
        <v>NextEra Energy Transmission New York, Inc.</v>
      </c>
      <c r="B3" s="1475"/>
      <c r="C3" s="1475"/>
      <c r="D3" s="1475"/>
      <c r="E3" s="1475"/>
      <c r="F3" s="1475"/>
      <c r="G3" s="1475"/>
      <c r="H3" s="1475"/>
      <c r="I3" s="1475"/>
      <c r="J3" s="1475"/>
      <c r="K3" s="1475"/>
      <c r="L3" s="1475"/>
      <c r="M3" s="1475"/>
      <c r="N3" s="1475"/>
      <c r="O3" s="1475"/>
      <c r="P3" s="1475"/>
      <c r="Q3" s="1475"/>
      <c r="R3" s="1475"/>
      <c r="S3" s="1475"/>
      <c r="T3" s="1475"/>
      <c r="U3" s="1475"/>
      <c r="V3" s="1475"/>
      <c r="W3" s="1475"/>
      <c r="X3" s="1475"/>
      <c r="Y3" s="1475"/>
      <c r="Z3" s="1475"/>
      <c r="AA3" s="1475"/>
      <c r="AB3" s="1475"/>
      <c r="AC3" s="651"/>
      <c r="AD3" s="651"/>
    </row>
    <row r="4" spans="1:30" ht="15.6">
      <c r="A4" s="652"/>
      <c r="B4" s="653"/>
      <c r="C4" s="653"/>
      <c r="D4" s="653"/>
      <c r="E4" s="653"/>
      <c r="F4" s="653"/>
      <c r="G4" s="653"/>
      <c r="H4" s="653"/>
      <c r="I4" s="653"/>
      <c r="J4" s="653"/>
      <c r="K4" s="653"/>
      <c r="L4" s="653"/>
      <c r="M4" s="653"/>
      <c r="N4" s="653"/>
      <c r="O4" s="653"/>
      <c r="P4" s="653"/>
      <c r="Q4" s="653"/>
      <c r="R4" s="653"/>
      <c r="S4" s="653"/>
      <c r="T4" s="653"/>
      <c r="U4" s="653"/>
      <c r="V4" s="653"/>
      <c r="W4" s="653"/>
      <c r="X4" s="653"/>
      <c r="Y4" s="653"/>
      <c r="Z4" s="653"/>
      <c r="AA4" s="653"/>
      <c r="AB4" s="653"/>
      <c r="AC4" s="651"/>
      <c r="AD4" s="651"/>
    </row>
    <row r="5" spans="1:30" ht="15.6">
      <c r="A5" s="651"/>
      <c r="B5" s="653"/>
      <c r="C5" s="653"/>
      <c r="D5" s="653"/>
      <c r="E5" s="653"/>
      <c r="F5" s="653"/>
      <c r="G5" s="653"/>
      <c r="H5" s="653"/>
      <c r="I5" s="653"/>
      <c r="J5" s="653"/>
      <c r="K5" s="653"/>
      <c r="L5" s="653"/>
      <c r="M5" s="653"/>
      <c r="N5" s="653"/>
      <c r="O5" s="653"/>
      <c r="P5" s="653"/>
      <c r="Q5" s="653"/>
      <c r="R5" s="653"/>
      <c r="S5" s="653"/>
      <c r="T5" s="653"/>
      <c r="U5" s="653"/>
      <c r="V5" s="653"/>
      <c r="W5" s="653"/>
      <c r="X5" s="653"/>
      <c r="Y5" s="653"/>
      <c r="Z5" s="653"/>
      <c r="AA5" s="653"/>
      <c r="AB5" s="653"/>
      <c r="AC5" s="651"/>
      <c r="AD5" s="651"/>
    </row>
    <row r="6" spans="1:30" ht="15.6">
      <c r="A6" s="654" t="s">
        <v>403</v>
      </c>
      <c r="B6" s="653"/>
      <c r="C6" s="653"/>
      <c r="D6" s="653"/>
      <c r="E6" s="653"/>
      <c r="F6" s="653"/>
      <c r="G6" s="653"/>
      <c r="H6" s="653"/>
      <c r="I6" s="653"/>
      <c r="J6" s="653"/>
      <c r="K6" s="653"/>
      <c r="L6" s="653"/>
      <c r="M6" s="653"/>
      <c r="N6" s="653"/>
      <c r="O6" s="653"/>
      <c r="P6" s="653"/>
      <c r="Q6" s="653"/>
      <c r="R6" s="653"/>
      <c r="S6" s="653"/>
      <c r="T6" s="653"/>
      <c r="U6" s="653"/>
      <c r="V6" s="653"/>
      <c r="W6" s="653"/>
      <c r="X6" s="653"/>
      <c r="Y6" s="653"/>
      <c r="Z6" s="653"/>
      <c r="AA6" s="653"/>
      <c r="AB6" s="653"/>
      <c r="AC6" s="651"/>
      <c r="AD6" s="651"/>
    </row>
    <row r="7" spans="1:30" ht="15.6">
      <c r="A7" s="652"/>
      <c r="B7" s="655" t="s">
        <v>299</v>
      </c>
      <c r="C7" s="655" t="s">
        <v>300</v>
      </c>
      <c r="D7" s="656" t="s">
        <v>310</v>
      </c>
      <c r="E7" s="655" t="s">
        <v>316</v>
      </c>
      <c r="F7" s="656" t="s">
        <v>317</v>
      </c>
      <c r="G7" s="655" t="s">
        <v>318</v>
      </c>
      <c r="H7" s="656" t="s">
        <v>319</v>
      </c>
      <c r="I7" s="655" t="s">
        <v>320</v>
      </c>
      <c r="J7" s="656" t="s">
        <v>330</v>
      </c>
      <c r="K7" s="655" t="s">
        <v>331</v>
      </c>
      <c r="L7" s="656" t="s">
        <v>366</v>
      </c>
      <c r="M7" s="655" t="s">
        <v>367</v>
      </c>
      <c r="N7" s="656" t="s">
        <v>368</v>
      </c>
      <c r="O7" s="655" t="s">
        <v>369</v>
      </c>
      <c r="P7" s="656" t="s">
        <v>370</v>
      </c>
      <c r="Q7" s="655" t="s">
        <v>371</v>
      </c>
      <c r="R7" s="655" t="s">
        <v>372</v>
      </c>
      <c r="S7" s="656" t="s">
        <v>373</v>
      </c>
      <c r="T7" s="656" t="s">
        <v>374</v>
      </c>
      <c r="U7" s="656" t="s">
        <v>376</v>
      </c>
      <c r="V7" s="656" t="s">
        <v>378</v>
      </c>
      <c r="W7" s="656" t="s">
        <v>389</v>
      </c>
      <c r="X7" s="656" t="s">
        <v>390</v>
      </c>
      <c r="Y7" s="656" t="s">
        <v>391</v>
      </c>
      <c r="Z7" s="656" t="s">
        <v>394</v>
      </c>
      <c r="AA7" s="656" t="s">
        <v>397</v>
      </c>
      <c r="AB7" s="656" t="s">
        <v>399</v>
      </c>
      <c r="AC7" s="651"/>
      <c r="AD7" s="651"/>
    </row>
    <row r="8" spans="1:30" ht="15.6">
      <c r="A8" s="653"/>
      <c r="B8" s="651"/>
      <c r="C8" s="651"/>
      <c r="D8" s="651"/>
      <c r="E8" s="651"/>
      <c r="F8" s="651"/>
      <c r="G8" s="651"/>
      <c r="H8" s="651"/>
      <c r="I8" s="651"/>
      <c r="J8" s="679" t="s">
        <v>419</v>
      </c>
      <c r="K8" s="680" t="s">
        <v>420</v>
      </c>
      <c r="L8" s="680" t="s">
        <v>421</v>
      </c>
      <c r="M8" s="680" t="s">
        <v>422</v>
      </c>
      <c r="N8" s="680" t="s">
        <v>615</v>
      </c>
      <c r="O8" s="680" t="s">
        <v>424</v>
      </c>
      <c r="P8" s="680" t="s">
        <v>423</v>
      </c>
      <c r="Q8" s="680" t="s">
        <v>425</v>
      </c>
      <c r="R8" s="680" t="s">
        <v>426</v>
      </c>
      <c r="S8" s="680" t="s">
        <v>427</v>
      </c>
      <c r="T8" s="680" t="s">
        <v>428</v>
      </c>
      <c r="U8" s="680" t="s">
        <v>429</v>
      </c>
      <c r="V8" s="680" t="s">
        <v>419</v>
      </c>
      <c r="W8" s="651"/>
      <c r="X8" s="651"/>
      <c r="Y8" s="651"/>
      <c r="Z8" s="651"/>
      <c r="AA8" s="651"/>
      <c r="AB8" s="651"/>
      <c r="AC8" s="651"/>
      <c r="AD8" s="651"/>
    </row>
    <row r="9" spans="1:30" ht="73.5" customHeight="1">
      <c r="A9" s="657" t="s">
        <v>15</v>
      </c>
      <c r="B9" s="856" t="s">
        <v>278</v>
      </c>
      <c r="C9" s="857" t="s">
        <v>386</v>
      </c>
      <c r="D9" s="857" t="s">
        <v>517</v>
      </c>
      <c r="E9" s="857" t="s">
        <v>383</v>
      </c>
      <c r="F9" s="857" t="s">
        <v>384</v>
      </c>
      <c r="G9" s="854" t="s">
        <v>385</v>
      </c>
      <c r="H9" s="854" t="s">
        <v>387</v>
      </c>
      <c r="I9" s="854" t="s">
        <v>541</v>
      </c>
      <c r="J9" s="887" t="s">
        <v>431</v>
      </c>
      <c r="K9" s="888" t="s">
        <v>613</v>
      </c>
      <c r="L9" s="888" t="s">
        <v>613</v>
      </c>
      <c r="M9" s="888" t="s">
        <v>613</v>
      </c>
      <c r="N9" s="888" t="s">
        <v>613</v>
      </c>
      <c r="O9" s="888" t="s">
        <v>613</v>
      </c>
      <c r="P9" s="888" t="s">
        <v>613</v>
      </c>
      <c r="Q9" s="888" t="s">
        <v>613</v>
      </c>
      <c r="R9" s="888" t="s">
        <v>613</v>
      </c>
      <c r="S9" s="888" t="s">
        <v>613</v>
      </c>
      <c r="T9" s="888" t="s">
        <v>613</v>
      </c>
      <c r="U9" s="888" t="s">
        <v>613</v>
      </c>
      <c r="V9" s="888" t="s">
        <v>613</v>
      </c>
      <c r="W9" s="854" t="s">
        <v>392</v>
      </c>
      <c r="X9" s="854" t="s">
        <v>393</v>
      </c>
      <c r="Y9" s="854" t="s">
        <v>395</v>
      </c>
      <c r="Z9" s="854" t="s">
        <v>396</v>
      </c>
      <c r="AA9" s="854" t="s">
        <v>398</v>
      </c>
      <c r="AB9" s="855" t="s">
        <v>400</v>
      </c>
      <c r="AC9" s="651"/>
      <c r="AD9" s="651"/>
    </row>
    <row r="10" spans="1:30" ht="15.6">
      <c r="A10" s="658" t="s">
        <v>231</v>
      </c>
      <c r="B10" s="659"/>
      <c r="C10" s="938"/>
      <c r="D10" s="660"/>
      <c r="E10" s="881">
        <f>IF(D10=0,0,C10/D10)</f>
        <v>0</v>
      </c>
      <c r="F10" s="660"/>
      <c r="G10" s="881">
        <f>+E10*F10</f>
        <v>0</v>
      </c>
      <c r="H10" s="1184"/>
      <c r="I10" s="881">
        <f>+G10*H10</f>
        <v>0</v>
      </c>
      <c r="J10" s="938"/>
      <c r="K10" s="938"/>
      <c r="L10" s="938"/>
      <c r="M10" s="938"/>
      <c r="N10" s="938"/>
      <c r="O10" s="938"/>
      <c r="P10" s="938"/>
      <c r="Q10" s="938"/>
      <c r="R10" s="938"/>
      <c r="S10" s="938"/>
      <c r="T10" s="938"/>
      <c r="U10" s="938"/>
      <c r="V10" s="938"/>
      <c r="W10" s="883">
        <f>SUM(J10:V10)/13</f>
        <v>0</v>
      </c>
      <c r="X10" s="1186"/>
      <c r="Y10" s="1185">
        <f>+H10</f>
        <v>0</v>
      </c>
      <c r="Z10" s="885">
        <f>+W10*X10*Y10</f>
        <v>0</v>
      </c>
      <c r="AA10" s="660"/>
      <c r="AB10" s="663"/>
      <c r="AC10" s="651"/>
      <c r="AD10" s="651"/>
    </row>
    <row r="11" spans="1:30" ht="15.6">
      <c r="A11" s="658" t="s">
        <v>380</v>
      </c>
      <c r="B11" s="664"/>
      <c r="C11" s="665"/>
      <c r="D11" s="665"/>
      <c r="E11" s="882">
        <f t="shared" ref="E11:E20" si="0">IF(D11=0,0,C11/D11)</f>
        <v>0</v>
      </c>
      <c r="F11" s="665"/>
      <c r="G11" s="882">
        <f t="shared" ref="G11:G20" si="1">+E11*F11</f>
        <v>0</v>
      </c>
      <c r="H11" s="665"/>
      <c r="I11" s="882">
        <f t="shared" ref="I11:I20" si="2">+G11*H11</f>
        <v>0</v>
      </c>
      <c r="J11" s="665"/>
      <c r="K11" s="665"/>
      <c r="L11" s="665"/>
      <c r="M11" s="665"/>
      <c r="N11" s="665"/>
      <c r="O11" s="665"/>
      <c r="P11" s="665"/>
      <c r="Q11" s="665"/>
      <c r="R11" s="665"/>
      <c r="S11" s="665"/>
      <c r="T11" s="665"/>
      <c r="U11" s="665"/>
      <c r="V11" s="665"/>
      <c r="W11" s="884">
        <f t="shared" ref="W11:W20" si="3">SUM(J11:V11)/13</f>
        <v>0</v>
      </c>
      <c r="X11" s="668"/>
      <c r="Y11" s="884">
        <f t="shared" ref="Y11:Y20" si="4">+H11</f>
        <v>0</v>
      </c>
      <c r="Z11" s="886">
        <f t="shared" ref="Z11:Z19" si="5">+W11*X11*Y11</f>
        <v>0</v>
      </c>
      <c r="AA11" s="665"/>
      <c r="AB11" s="669"/>
      <c r="AC11" s="651"/>
      <c r="AD11" s="651"/>
    </row>
    <row r="12" spans="1:30" ht="15.6">
      <c r="A12" s="658" t="s">
        <v>381</v>
      </c>
      <c r="B12" s="664"/>
      <c r="C12" s="665"/>
      <c r="D12" s="665"/>
      <c r="E12" s="882">
        <f t="shared" si="0"/>
        <v>0</v>
      </c>
      <c r="F12" s="665"/>
      <c r="G12" s="882">
        <f t="shared" si="1"/>
        <v>0</v>
      </c>
      <c r="H12" s="665"/>
      <c r="I12" s="882">
        <f t="shared" si="2"/>
        <v>0</v>
      </c>
      <c r="J12" s="665"/>
      <c r="K12" s="665"/>
      <c r="L12" s="665"/>
      <c r="M12" s="665"/>
      <c r="N12" s="665"/>
      <c r="O12" s="665"/>
      <c r="P12" s="665"/>
      <c r="Q12" s="665"/>
      <c r="R12" s="665"/>
      <c r="S12" s="665"/>
      <c r="T12" s="665"/>
      <c r="U12" s="665"/>
      <c r="V12" s="665"/>
      <c r="W12" s="884">
        <f t="shared" si="3"/>
        <v>0</v>
      </c>
      <c r="X12" s="668"/>
      <c r="Y12" s="884">
        <f t="shared" si="4"/>
        <v>0</v>
      </c>
      <c r="Z12" s="886">
        <f t="shared" si="5"/>
        <v>0</v>
      </c>
      <c r="AA12" s="665"/>
      <c r="AB12" s="669"/>
      <c r="AC12" s="651"/>
      <c r="AD12" s="651"/>
    </row>
    <row r="13" spans="1:30" ht="15.6">
      <c r="A13" s="658"/>
      <c r="B13" s="664"/>
      <c r="C13" s="665"/>
      <c r="D13" s="665"/>
      <c r="E13" s="882">
        <f t="shared" si="0"/>
        <v>0</v>
      </c>
      <c r="F13" s="665"/>
      <c r="G13" s="882">
        <f t="shared" si="1"/>
        <v>0</v>
      </c>
      <c r="H13" s="665"/>
      <c r="I13" s="882">
        <f t="shared" si="2"/>
        <v>0</v>
      </c>
      <c r="J13" s="665"/>
      <c r="K13" s="665"/>
      <c r="L13" s="665"/>
      <c r="M13" s="665"/>
      <c r="N13" s="665"/>
      <c r="O13" s="665"/>
      <c r="P13" s="665"/>
      <c r="Q13" s="665"/>
      <c r="R13" s="665"/>
      <c r="S13" s="665"/>
      <c r="T13" s="665"/>
      <c r="U13" s="665"/>
      <c r="V13" s="665"/>
      <c r="W13" s="884">
        <f t="shared" si="3"/>
        <v>0</v>
      </c>
      <c r="X13" s="668"/>
      <c r="Y13" s="884">
        <f t="shared" si="4"/>
        <v>0</v>
      </c>
      <c r="Z13" s="886">
        <f t="shared" si="5"/>
        <v>0</v>
      </c>
      <c r="AA13" s="665"/>
      <c r="AB13" s="669"/>
      <c r="AC13" s="651"/>
      <c r="AD13" s="651"/>
    </row>
    <row r="14" spans="1:30" ht="15.6">
      <c r="A14" s="658" t="s">
        <v>275</v>
      </c>
      <c r="B14" s="664"/>
      <c r="C14" s="665"/>
      <c r="D14" s="665"/>
      <c r="E14" s="882">
        <f t="shared" si="0"/>
        <v>0</v>
      </c>
      <c r="F14" s="665"/>
      <c r="G14" s="882">
        <f t="shared" si="1"/>
        <v>0</v>
      </c>
      <c r="H14" s="665"/>
      <c r="I14" s="882">
        <f t="shared" si="2"/>
        <v>0</v>
      </c>
      <c r="J14" s="665"/>
      <c r="K14" s="665"/>
      <c r="L14" s="665"/>
      <c r="M14" s="665"/>
      <c r="N14" s="665"/>
      <c r="O14" s="665"/>
      <c r="P14" s="665"/>
      <c r="Q14" s="665"/>
      <c r="R14" s="665"/>
      <c r="S14" s="665"/>
      <c r="T14" s="665"/>
      <c r="U14" s="665"/>
      <c r="V14" s="665"/>
      <c r="W14" s="884">
        <f t="shared" si="3"/>
        <v>0</v>
      </c>
      <c r="X14" s="668"/>
      <c r="Y14" s="884">
        <f t="shared" si="4"/>
        <v>0</v>
      </c>
      <c r="Z14" s="886">
        <f t="shared" si="5"/>
        <v>0</v>
      </c>
      <c r="AA14" s="665"/>
      <c r="AB14" s="669"/>
      <c r="AC14" s="651"/>
      <c r="AD14" s="651"/>
    </row>
    <row r="15" spans="1:30" ht="15.6">
      <c r="A15" s="658"/>
      <c r="B15" s="664"/>
      <c r="C15" s="665"/>
      <c r="D15" s="665"/>
      <c r="E15" s="882">
        <f t="shared" si="0"/>
        <v>0</v>
      </c>
      <c r="F15" s="665"/>
      <c r="G15" s="882">
        <f t="shared" si="1"/>
        <v>0</v>
      </c>
      <c r="H15" s="665"/>
      <c r="I15" s="882">
        <f t="shared" si="2"/>
        <v>0</v>
      </c>
      <c r="J15" s="665"/>
      <c r="K15" s="665"/>
      <c r="L15" s="665"/>
      <c r="M15" s="665"/>
      <c r="N15" s="665"/>
      <c r="O15" s="665"/>
      <c r="P15" s="665"/>
      <c r="Q15" s="665"/>
      <c r="R15" s="665"/>
      <c r="S15" s="665"/>
      <c r="T15" s="665"/>
      <c r="U15" s="665"/>
      <c r="V15" s="665"/>
      <c r="W15" s="884">
        <f t="shared" si="3"/>
        <v>0</v>
      </c>
      <c r="X15" s="668"/>
      <c r="Y15" s="884">
        <f t="shared" si="4"/>
        <v>0</v>
      </c>
      <c r="Z15" s="886">
        <f t="shared" si="5"/>
        <v>0</v>
      </c>
      <c r="AA15" s="665"/>
      <c r="AB15" s="669"/>
      <c r="AC15" s="651"/>
      <c r="AD15" s="651"/>
    </row>
    <row r="16" spans="1:30" ht="15.6">
      <c r="A16" s="658" t="s">
        <v>275</v>
      </c>
      <c r="B16" s="664"/>
      <c r="C16" s="665"/>
      <c r="D16" s="665"/>
      <c r="E16" s="882">
        <f t="shared" si="0"/>
        <v>0</v>
      </c>
      <c r="F16" s="665"/>
      <c r="G16" s="882">
        <f t="shared" si="1"/>
        <v>0</v>
      </c>
      <c r="H16" s="665"/>
      <c r="I16" s="882">
        <f t="shared" si="2"/>
        <v>0</v>
      </c>
      <c r="J16" s="665"/>
      <c r="K16" s="665"/>
      <c r="L16" s="665"/>
      <c r="M16" s="665"/>
      <c r="N16" s="665"/>
      <c r="O16" s="665"/>
      <c r="P16" s="665"/>
      <c r="Q16" s="665"/>
      <c r="R16" s="665"/>
      <c r="S16" s="665"/>
      <c r="T16" s="665"/>
      <c r="U16" s="665"/>
      <c r="V16" s="665"/>
      <c r="W16" s="884">
        <f t="shared" si="3"/>
        <v>0</v>
      </c>
      <c r="X16" s="668"/>
      <c r="Y16" s="884">
        <f t="shared" si="4"/>
        <v>0</v>
      </c>
      <c r="Z16" s="886">
        <f t="shared" si="5"/>
        <v>0</v>
      </c>
      <c r="AA16" s="665"/>
      <c r="AB16" s="669"/>
      <c r="AC16" s="651"/>
      <c r="AD16" s="651"/>
    </row>
    <row r="17" spans="1:30" ht="15.6">
      <c r="A17" s="658"/>
      <c r="B17" s="664"/>
      <c r="C17" s="665"/>
      <c r="D17" s="665"/>
      <c r="E17" s="882">
        <f t="shared" si="0"/>
        <v>0</v>
      </c>
      <c r="F17" s="665"/>
      <c r="G17" s="882">
        <f t="shared" si="1"/>
        <v>0</v>
      </c>
      <c r="H17" s="665"/>
      <c r="I17" s="882">
        <f t="shared" si="2"/>
        <v>0</v>
      </c>
      <c r="J17" s="665"/>
      <c r="K17" s="665"/>
      <c r="L17" s="665"/>
      <c r="M17" s="665"/>
      <c r="N17" s="665"/>
      <c r="O17" s="665"/>
      <c r="P17" s="665"/>
      <c r="Q17" s="665"/>
      <c r="R17" s="665"/>
      <c r="S17" s="665"/>
      <c r="T17" s="665"/>
      <c r="U17" s="665"/>
      <c r="V17" s="665"/>
      <c r="W17" s="884">
        <f t="shared" si="3"/>
        <v>0</v>
      </c>
      <c r="X17" s="668"/>
      <c r="Y17" s="884">
        <f t="shared" si="4"/>
        <v>0</v>
      </c>
      <c r="Z17" s="886">
        <f t="shared" si="5"/>
        <v>0</v>
      </c>
      <c r="AA17" s="665"/>
      <c r="AB17" s="669"/>
      <c r="AC17" s="651"/>
      <c r="AD17" s="651"/>
    </row>
    <row r="18" spans="1:30" ht="15.6">
      <c r="A18" s="658" t="s">
        <v>275</v>
      </c>
      <c r="B18" s="664"/>
      <c r="C18" s="665"/>
      <c r="D18" s="665"/>
      <c r="E18" s="882">
        <f t="shared" si="0"/>
        <v>0</v>
      </c>
      <c r="F18" s="665"/>
      <c r="G18" s="882">
        <f t="shared" si="1"/>
        <v>0</v>
      </c>
      <c r="H18" s="665"/>
      <c r="I18" s="882">
        <f t="shared" si="2"/>
        <v>0</v>
      </c>
      <c r="J18" s="665"/>
      <c r="K18" s="665"/>
      <c r="L18" s="665"/>
      <c r="M18" s="665"/>
      <c r="N18" s="665"/>
      <c r="O18" s="665"/>
      <c r="P18" s="665"/>
      <c r="Q18" s="665"/>
      <c r="R18" s="665"/>
      <c r="S18" s="665"/>
      <c r="T18" s="665"/>
      <c r="U18" s="665"/>
      <c r="V18" s="665"/>
      <c r="W18" s="884">
        <f t="shared" si="3"/>
        <v>0</v>
      </c>
      <c r="X18" s="668"/>
      <c r="Y18" s="884">
        <f t="shared" si="4"/>
        <v>0</v>
      </c>
      <c r="Z18" s="886">
        <f t="shared" si="5"/>
        <v>0</v>
      </c>
      <c r="AA18" s="665"/>
      <c r="AB18" s="669"/>
      <c r="AC18" s="651"/>
      <c r="AD18" s="651"/>
    </row>
    <row r="19" spans="1:30" ht="15.6">
      <c r="A19" s="658"/>
      <c r="B19" s="664"/>
      <c r="C19" s="665"/>
      <c r="D19" s="665"/>
      <c r="E19" s="882">
        <f t="shared" si="0"/>
        <v>0</v>
      </c>
      <c r="F19" s="665"/>
      <c r="G19" s="882">
        <f t="shared" si="1"/>
        <v>0</v>
      </c>
      <c r="H19" s="665"/>
      <c r="I19" s="882">
        <f t="shared" si="2"/>
        <v>0</v>
      </c>
      <c r="J19" s="665"/>
      <c r="K19" s="665"/>
      <c r="L19" s="665"/>
      <c r="M19" s="665"/>
      <c r="N19" s="665"/>
      <c r="O19" s="665"/>
      <c r="P19" s="665"/>
      <c r="Q19" s="665"/>
      <c r="R19" s="665"/>
      <c r="S19" s="665"/>
      <c r="T19" s="665"/>
      <c r="U19" s="665"/>
      <c r="V19" s="665"/>
      <c r="W19" s="884">
        <f t="shared" si="3"/>
        <v>0</v>
      </c>
      <c r="X19" s="668"/>
      <c r="Y19" s="884">
        <f t="shared" si="4"/>
        <v>0</v>
      </c>
      <c r="Z19" s="886">
        <f t="shared" si="5"/>
        <v>0</v>
      </c>
      <c r="AA19" s="665"/>
      <c r="AB19" s="669"/>
      <c r="AC19" s="651"/>
      <c r="AD19" s="651"/>
    </row>
    <row r="20" spans="1:30" ht="15.6">
      <c r="A20" s="658" t="s">
        <v>234</v>
      </c>
      <c r="B20" s="671"/>
      <c r="C20" s="672"/>
      <c r="D20" s="672"/>
      <c r="E20" s="889">
        <f t="shared" si="0"/>
        <v>0</v>
      </c>
      <c r="F20" s="672"/>
      <c r="G20" s="889">
        <f t="shared" si="1"/>
        <v>0</v>
      </c>
      <c r="H20" s="672"/>
      <c r="I20" s="889">
        <f t="shared" si="2"/>
        <v>0</v>
      </c>
      <c r="J20" s="672"/>
      <c r="K20" s="672"/>
      <c r="L20" s="672"/>
      <c r="M20" s="672"/>
      <c r="N20" s="672"/>
      <c r="O20" s="672"/>
      <c r="P20" s="672"/>
      <c r="Q20" s="672"/>
      <c r="R20" s="672"/>
      <c r="S20" s="672"/>
      <c r="T20" s="672"/>
      <c r="U20" s="672"/>
      <c r="V20" s="672"/>
      <c r="W20" s="890">
        <f t="shared" si="3"/>
        <v>0</v>
      </c>
      <c r="X20" s="673"/>
      <c r="Y20" s="890">
        <f t="shared" si="4"/>
        <v>0</v>
      </c>
      <c r="Z20" s="891">
        <f t="shared" ref="Z20" si="6">+W20+X20+Y20</f>
        <v>0</v>
      </c>
      <c r="AA20" s="673"/>
      <c r="AB20" s="674"/>
      <c r="AC20" s="651"/>
      <c r="AD20" s="651"/>
    </row>
    <row r="21" spans="1:30" ht="15.6">
      <c r="A21" s="675">
        <v>2</v>
      </c>
      <c r="B21" s="666" t="s">
        <v>562</v>
      </c>
      <c r="C21" s="666"/>
      <c r="D21" s="666"/>
      <c r="E21" s="666"/>
      <c r="F21" s="666"/>
      <c r="G21" s="666"/>
      <c r="H21" s="666"/>
      <c r="I21" s="1193">
        <f>SUM(I10:I20)</f>
        <v>0</v>
      </c>
      <c r="J21" s="666"/>
      <c r="K21" s="666"/>
      <c r="L21" s="666"/>
      <c r="M21" s="666"/>
      <c r="N21" s="666"/>
      <c r="O21" s="666"/>
      <c r="P21" s="666"/>
      <c r="Q21" s="666"/>
      <c r="R21" s="666"/>
      <c r="S21" s="666"/>
      <c r="T21" s="666"/>
      <c r="U21" s="651"/>
      <c r="V21" s="666"/>
      <c r="W21" s="666"/>
      <c r="X21" s="666"/>
      <c r="Y21" s="667"/>
      <c r="Z21" s="1194">
        <f>SUM(Z10:Z20)</f>
        <v>0</v>
      </c>
      <c r="AA21" s="667"/>
      <c r="AB21" s="667"/>
      <c r="AC21" s="651"/>
      <c r="AD21" s="651"/>
    </row>
    <row r="22" spans="1:30" ht="15.6">
      <c r="A22" s="653"/>
      <c r="B22" s="653"/>
      <c r="C22" s="653"/>
      <c r="D22" s="653"/>
      <c r="E22" s="653"/>
      <c r="F22" s="653"/>
      <c r="G22" s="653"/>
      <c r="H22" s="653"/>
      <c r="I22" s="653"/>
      <c r="J22" s="653"/>
      <c r="K22" s="653"/>
      <c r="L22" s="653"/>
      <c r="M22" s="653"/>
      <c r="N22" s="653"/>
      <c r="O22" s="653"/>
      <c r="P22" s="653"/>
      <c r="Q22" s="653"/>
      <c r="R22" s="653"/>
      <c r="S22" s="653"/>
      <c r="T22" s="653"/>
      <c r="U22" s="653"/>
      <c r="V22" s="653"/>
      <c r="W22" s="653"/>
      <c r="X22" s="653"/>
      <c r="Y22" s="653"/>
      <c r="Z22" s="653"/>
      <c r="AA22" s="653"/>
      <c r="AB22" s="653"/>
      <c r="AC22" s="651"/>
      <c r="AD22" s="651"/>
    </row>
    <row r="23" spans="1:30" ht="15.6">
      <c r="A23" s="653" t="s">
        <v>401</v>
      </c>
      <c r="B23" s="653"/>
      <c r="C23" s="653"/>
      <c r="D23" s="653"/>
      <c r="E23" s="653"/>
      <c r="F23" s="653"/>
      <c r="L23" s="651"/>
      <c r="M23" s="651"/>
      <c r="N23" s="651"/>
      <c r="O23" s="651"/>
      <c r="P23" s="651"/>
      <c r="Q23" s="651"/>
      <c r="R23" s="651"/>
      <c r="S23" s="651"/>
      <c r="T23" s="651"/>
      <c r="U23" s="651"/>
      <c r="V23" s="651"/>
      <c r="W23" s="653"/>
      <c r="X23" s="653"/>
      <c r="Y23" s="653"/>
      <c r="Z23" s="653"/>
      <c r="AA23" s="653"/>
      <c r="AB23" s="653"/>
      <c r="AC23" s="651"/>
      <c r="AD23" s="651"/>
    </row>
    <row r="24" spans="1:30" ht="15" customHeight="1">
      <c r="A24" s="547" t="s">
        <v>542</v>
      </c>
      <c r="B24" s="547"/>
      <c r="C24" s="547"/>
      <c r="D24" s="547"/>
      <c r="E24" s="852"/>
      <c r="F24" s="653"/>
      <c r="G24" s="653"/>
      <c r="H24" s="653"/>
      <c r="I24" s="653"/>
      <c r="J24" s="651"/>
      <c r="K24" s="651"/>
      <c r="L24" s="651"/>
      <c r="M24" s="651"/>
      <c r="N24" s="651"/>
      <c r="O24" s="651"/>
      <c r="P24" s="651"/>
      <c r="Q24" s="651"/>
      <c r="R24" s="651"/>
      <c r="S24" s="651"/>
      <c r="T24" s="651"/>
      <c r="U24" s="651"/>
      <c r="V24" s="651"/>
      <c r="W24" s="653"/>
      <c r="X24" s="653"/>
      <c r="Y24" s="653"/>
      <c r="Z24" s="653"/>
      <c r="AA24" s="653"/>
      <c r="AB24" s="653"/>
      <c r="AC24" s="651"/>
      <c r="AD24" s="651"/>
    </row>
    <row r="25" spans="1:30" ht="15.6">
      <c r="A25" s="651"/>
      <c r="B25" s="651"/>
      <c r="C25" s="651"/>
      <c r="D25" s="651"/>
      <c r="E25" s="651"/>
      <c r="F25" s="651"/>
      <c r="G25" s="651"/>
      <c r="H25" s="651"/>
      <c r="I25" s="651"/>
      <c r="J25" s="651"/>
      <c r="K25" s="651"/>
      <c r="L25" s="651"/>
      <c r="M25" s="651"/>
      <c r="N25" s="651"/>
      <c r="O25" s="651"/>
      <c r="P25" s="651"/>
      <c r="Q25" s="651"/>
      <c r="R25" s="651"/>
      <c r="S25" s="651"/>
      <c r="T25" s="651"/>
      <c r="U25" s="651"/>
      <c r="V25" s="651"/>
      <c r="W25" s="651"/>
      <c r="X25" s="651"/>
      <c r="Y25" s="651"/>
      <c r="Z25" s="651"/>
      <c r="AA25" s="651"/>
      <c r="AB25" s="651"/>
      <c r="AC25" s="651"/>
      <c r="AD25" s="651"/>
    </row>
    <row r="26" spans="1:30" ht="15.6">
      <c r="A26" s="654" t="s">
        <v>408</v>
      </c>
      <c r="B26" s="653"/>
      <c r="C26" s="653"/>
      <c r="D26" s="653"/>
      <c r="E26" s="653"/>
      <c r="F26" s="653"/>
      <c r="G26" s="653"/>
      <c r="H26" s="653"/>
      <c r="I26" s="653"/>
      <c r="J26" s="653"/>
      <c r="K26" s="653"/>
      <c r="L26" s="653"/>
      <c r="M26" s="653"/>
      <c r="N26" s="653"/>
      <c r="O26" s="653"/>
      <c r="P26" s="653"/>
      <c r="Q26" s="653"/>
      <c r="R26" s="653"/>
      <c r="S26" s="653"/>
      <c r="T26" s="653"/>
      <c r="U26" s="653"/>
      <c r="V26" s="653"/>
      <c r="W26" s="653"/>
      <c r="X26" s="653"/>
      <c r="Y26" s="653"/>
      <c r="Z26" s="653"/>
      <c r="AA26" s="653"/>
      <c r="AB26" s="653"/>
      <c r="AC26" s="651"/>
      <c r="AD26" s="651"/>
    </row>
    <row r="27" spans="1:30" ht="15.6">
      <c r="A27" s="652"/>
      <c r="B27" s="655" t="s">
        <v>299</v>
      </c>
      <c r="C27" s="655" t="s">
        <v>300</v>
      </c>
      <c r="D27" s="656" t="s">
        <v>310</v>
      </c>
      <c r="E27" s="655" t="s">
        <v>316</v>
      </c>
      <c r="F27" s="656" t="s">
        <v>317</v>
      </c>
      <c r="G27" s="655" t="s">
        <v>318</v>
      </c>
      <c r="H27" s="656" t="s">
        <v>319</v>
      </c>
      <c r="I27" s="655" t="s">
        <v>320</v>
      </c>
      <c r="J27" s="656" t="s">
        <v>330</v>
      </c>
      <c r="K27" s="655" t="s">
        <v>331</v>
      </c>
      <c r="L27" s="656" t="s">
        <v>366</v>
      </c>
      <c r="M27" s="655" t="s">
        <v>367</v>
      </c>
      <c r="N27" s="656" t="s">
        <v>368</v>
      </c>
      <c r="O27" s="655" t="s">
        <v>369</v>
      </c>
      <c r="P27" s="656" t="s">
        <v>370</v>
      </c>
      <c r="Q27" s="655" t="s">
        <v>371</v>
      </c>
      <c r="R27" s="655" t="s">
        <v>372</v>
      </c>
      <c r="S27" s="656" t="s">
        <v>373</v>
      </c>
      <c r="T27" s="656" t="s">
        <v>374</v>
      </c>
      <c r="U27" s="656" t="s">
        <v>376</v>
      </c>
      <c r="V27" s="656" t="s">
        <v>378</v>
      </c>
      <c r="W27" s="656" t="s">
        <v>389</v>
      </c>
      <c r="X27" s="656" t="s">
        <v>390</v>
      </c>
      <c r="Y27" s="656" t="s">
        <v>391</v>
      </c>
      <c r="Z27" s="656" t="s">
        <v>394</v>
      </c>
      <c r="AA27" s="656" t="s">
        <v>397</v>
      </c>
      <c r="AB27" s="656" t="s">
        <v>399</v>
      </c>
      <c r="AC27" s="651"/>
      <c r="AD27" s="651"/>
    </row>
    <row r="28" spans="1:30" ht="15.6">
      <c r="A28" s="653"/>
      <c r="B28" s="651"/>
      <c r="C28" s="651"/>
      <c r="D28" s="651"/>
      <c r="E28" s="651"/>
      <c r="F28" s="651"/>
      <c r="G28" s="651"/>
      <c r="H28" s="651"/>
      <c r="I28" s="651"/>
      <c r="J28" s="679" t="s">
        <v>419</v>
      </c>
      <c r="K28" s="680" t="s">
        <v>420</v>
      </c>
      <c r="L28" s="680" t="s">
        <v>421</v>
      </c>
      <c r="M28" s="680" t="s">
        <v>422</v>
      </c>
      <c r="N28" s="680" t="s">
        <v>615</v>
      </c>
      <c r="O28" s="680" t="s">
        <v>424</v>
      </c>
      <c r="P28" s="680" t="s">
        <v>423</v>
      </c>
      <c r="Q28" s="680" t="s">
        <v>425</v>
      </c>
      <c r="R28" s="680" t="s">
        <v>426</v>
      </c>
      <c r="S28" s="680" t="s">
        <v>427</v>
      </c>
      <c r="T28" s="680" t="s">
        <v>428</v>
      </c>
      <c r="U28" s="680" t="s">
        <v>429</v>
      </c>
      <c r="V28" s="680" t="s">
        <v>419</v>
      </c>
      <c r="W28" s="651"/>
      <c r="X28" s="651"/>
      <c r="Y28" s="651"/>
      <c r="Z28" s="651"/>
      <c r="AA28" s="651"/>
      <c r="AB28" s="651"/>
      <c r="AC28" s="651"/>
      <c r="AD28" s="651"/>
    </row>
    <row r="29" spans="1:30" ht="73.5" customHeight="1">
      <c r="A29" s="657" t="s">
        <v>15</v>
      </c>
      <c r="B29" s="856" t="s">
        <v>278</v>
      </c>
      <c r="C29" s="857" t="s">
        <v>386</v>
      </c>
      <c r="D29" s="857" t="s">
        <v>517</v>
      </c>
      <c r="E29" s="857" t="s">
        <v>383</v>
      </c>
      <c r="F29" s="857" t="s">
        <v>384</v>
      </c>
      <c r="G29" s="854" t="s">
        <v>385</v>
      </c>
      <c r="H29" s="854" t="s">
        <v>387</v>
      </c>
      <c r="I29" s="854" t="s">
        <v>388</v>
      </c>
      <c r="J29" s="887" t="s">
        <v>430</v>
      </c>
      <c r="K29" s="888" t="s">
        <v>431</v>
      </c>
      <c r="L29" s="888" t="s">
        <v>431</v>
      </c>
      <c r="M29" s="888" t="s">
        <v>431</v>
      </c>
      <c r="N29" s="888" t="s">
        <v>431</v>
      </c>
      <c r="O29" s="888" t="s">
        <v>431</v>
      </c>
      <c r="P29" s="888" t="s">
        <v>431</v>
      </c>
      <c r="Q29" s="888" t="s">
        <v>431</v>
      </c>
      <c r="R29" s="888" t="s">
        <v>431</v>
      </c>
      <c r="S29" s="888" t="s">
        <v>431</v>
      </c>
      <c r="T29" s="888" t="s">
        <v>431</v>
      </c>
      <c r="U29" s="888" t="s">
        <v>431</v>
      </c>
      <c r="V29" s="888" t="s">
        <v>431</v>
      </c>
      <c r="W29" s="854" t="s">
        <v>392</v>
      </c>
      <c r="X29" s="854" t="s">
        <v>393</v>
      </c>
      <c r="Y29" s="854" t="s">
        <v>395</v>
      </c>
      <c r="Z29" s="854" t="s">
        <v>396</v>
      </c>
      <c r="AA29" s="854" t="s">
        <v>398</v>
      </c>
      <c r="AB29" s="855" t="s">
        <v>400</v>
      </c>
      <c r="AC29" s="651"/>
      <c r="AD29" s="651"/>
    </row>
    <row r="30" spans="1:30" ht="15.6">
      <c r="A30" s="658" t="s">
        <v>404</v>
      </c>
      <c r="B30" s="659"/>
      <c r="C30" s="660"/>
      <c r="D30" s="660"/>
      <c r="E30" s="881">
        <f t="shared" ref="E30:E40" si="7">IF(D30=0,0,C30/D30)</f>
        <v>0</v>
      </c>
      <c r="F30" s="660"/>
      <c r="G30" s="881">
        <f>+E30*F30</f>
        <v>0</v>
      </c>
      <c r="H30" s="660"/>
      <c r="I30" s="881">
        <f>+G30*H30</f>
        <v>0</v>
      </c>
      <c r="J30" s="660"/>
      <c r="K30" s="660"/>
      <c r="L30" s="660"/>
      <c r="M30" s="660"/>
      <c r="N30" s="660"/>
      <c r="O30" s="660"/>
      <c r="P30" s="660"/>
      <c r="Q30" s="660"/>
      <c r="R30" s="660"/>
      <c r="S30" s="660"/>
      <c r="T30" s="660"/>
      <c r="U30" s="660"/>
      <c r="V30" s="660"/>
      <c r="W30" s="883">
        <f>SUM(J30:V30)/13</f>
        <v>0</v>
      </c>
      <c r="X30" s="662"/>
      <c r="Y30" s="883">
        <f>+H30</f>
        <v>0</v>
      </c>
      <c r="Z30" s="885">
        <f>+W30+X30+Y30</f>
        <v>0</v>
      </c>
      <c r="AA30" s="660"/>
      <c r="AB30" s="663"/>
      <c r="AC30" s="651"/>
      <c r="AD30" s="651"/>
    </row>
    <row r="31" spans="1:30" ht="15.6">
      <c r="A31" s="658" t="s">
        <v>405</v>
      </c>
      <c r="B31" s="664"/>
      <c r="C31" s="665"/>
      <c r="D31" s="665"/>
      <c r="E31" s="882">
        <f t="shared" si="7"/>
        <v>0</v>
      </c>
      <c r="F31" s="665"/>
      <c r="G31" s="882">
        <f t="shared" ref="G31:G40" si="8">+E31*F31</f>
        <v>0</v>
      </c>
      <c r="H31" s="665"/>
      <c r="I31" s="882">
        <f t="shared" ref="I31:I40" si="9">+G31*H31</f>
        <v>0</v>
      </c>
      <c r="J31" s="665"/>
      <c r="K31" s="665"/>
      <c r="L31" s="665"/>
      <c r="M31" s="665"/>
      <c r="N31" s="665"/>
      <c r="O31" s="665"/>
      <c r="P31" s="665"/>
      <c r="Q31" s="665"/>
      <c r="R31" s="665"/>
      <c r="S31" s="665"/>
      <c r="T31" s="665"/>
      <c r="U31" s="665"/>
      <c r="V31" s="665"/>
      <c r="W31" s="884">
        <f t="shared" ref="W31:W40" si="10">SUM(J31:V31)/13</f>
        <v>0</v>
      </c>
      <c r="X31" s="668"/>
      <c r="Y31" s="884">
        <f t="shared" ref="Y31:Y40" si="11">+H31</f>
        <v>0</v>
      </c>
      <c r="Z31" s="886">
        <f t="shared" ref="Z31:Z40" si="12">+W31+X31+Y31</f>
        <v>0</v>
      </c>
      <c r="AA31" s="665"/>
      <c r="AB31" s="669"/>
      <c r="AC31" s="651"/>
      <c r="AD31" s="651"/>
    </row>
    <row r="32" spans="1:30" ht="15.6">
      <c r="A32" s="658" t="s">
        <v>406</v>
      </c>
      <c r="B32" s="664"/>
      <c r="C32" s="665"/>
      <c r="D32" s="665"/>
      <c r="E32" s="882">
        <f t="shared" si="7"/>
        <v>0</v>
      </c>
      <c r="F32" s="665"/>
      <c r="G32" s="882">
        <f t="shared" si="8"/>
        <v>0</v>
      </c>
      <c r="H32" s="665"/>
      <c r="I32" s="882">
        <f t="shared" si="9"/>
        <v>0</v>
      </c>
      <c r="J32" s="665"/>
      <c r="K32" s="665"/>
      <c r="L32" s="665"/>
      <c r="M32" s="665"/>
      <c r="N32" s="665"/>
      <c r="O32" s="665"/>
      <c r="P32" s="665"/>
      <c r="Q32" s="665"/>
      <c r="R32" s="665"/>
      <c r="S32" s="665"/>
      <c r="T32" s="665"/>
      <c r="U32" s="665"/>
      <c r="V32" s="665"/>
      <c r="W32" s="884">
        <f t="shared" si="10"/>
        <v>0</v>
      </c>
      <c r="X32" s="668"/>
      <c r="Y32" s="884">
        <f t="shared" si="11"/>
        <v>0</v>
      </c>
      <c r="Z32" s="886">
        <f t="shared" si="12"/>
        <v>0</v>
      </c>
      <c r="AA32" s="665"/>
      <c r="AB32" s="669"/>
      <c r="AC32" s="651"/>
      <c r="AD32" s="651"/>
    </row>
    <row r="33" spans="1:30" ht="15.6">
      <c r="A33" s="658"/>
      <c r="B33" s="664"/>
      <c r="C33" s="665"/>
      <c r="D33" s="665"/>
      <c r="E33" s="882">
        <f t="shared" si="7"/>
        <v>0</v>
      </c>
      <c r="F33" s="665"/>
      <c r="G33" s="882">
        <f t="shared" si="8"/>
        <v>0</v>
      </c>
      <c r="H33" s="665"/>
      <c r="I33" s="882">
        <f t="shared" si="9"/>
        <v>0</v>
      </c>
      <c r="J33" s="665"/>
      <c r="K33" s="665"/>
      <c r="L33" s="665"/>
      <c r="M33" s="665"/>
      <c r="N33" s="665"/>
      <c r="O33" s="665"/>
      <c r="P33" s="665"/>
      <c r="Q33" s="665"/>
      <c r="R33" s="665"/>
      <c r="S33" s="665"/>
      <c r="T33" s="665"/>
      <c r="U33" s="665"/>
      <c r="V33" s="665"/>
      <c r="W33" s="884">
        <f t="shared" si="10"/>
        <v>0</v>
      </c>
      <c r="X33" s="668"/>
      <c r="Y33" s="884">
        <f t="shared" si="11"/>
        <v>0</v>
      </c>
      <c r="Z33" s="886">
        <f t="shared" si="12"/>
        <v>0</v>
      </c>
      <c r="AA33" s="665"/>
      <c r="AB33" s="669"/>
      <c r="AC33" s="651"/>
      <c r="AD33" s="651"/>
    </row>
    <row r="34" spans="1:30" ht="15.6">
      <c r="A34" s="658" t="s">
        <v>275</v>
      </c>
      <c r="B34" s="664"/>
      <c r="C34" s="665"/>
      <c r="D34" s="665"/>
      <c r="E34" s="882">
        <f t="shared" si="7"/>
        <v>0</v>
      </c>
      <c r="F34" s="665"/>
      <c r="G34" s="882">
        <f t="shared" si="8"/>
        <v>0</v>
      </c>
      <c r="H34" s="665"/>
      <c r="I34" s="882">
        <f t="shared" si="9"/>
        <v>0</v>
      </c>
      <c r="J34" s="665"/>
      <c r="K34" s="665"/>
      <c r="L34" s="665"/>
      <c r="M34" s="665"/>
      <c r="N34" s="665"/>
      <c r="O34" s="665"/>
      <c r="P34" s="665"/>
      <c r="Q34" s="665"/>
      <c r="R34" s="665"/>
      <c r="S34" s="665"/>
      <c r="T34" s="665"/>
      <c r="U34" s="665"/>
      <c r="V34" s="665"/>
      <c r="W34" s="884">
        <f t="shared" si="10"/>
        <v>0</v>
      </c>
      <c r="X34" s="668"/>
      <c r="Y34" s="884">
        <f t="shared" si="11"/>
        <v>0</v>
      </c>
      <c r="Z34" s="886">
        <f t="shared" si="12"/>
        <v>0</v>
      </c>
      <c r="AA34" s="665"/>
      <c r="AB34" s="669"/>
      <c r="AC34" s="651"/>
      <c r="AD34" s="651"/>
    </row>
    <row r="35" spans="1:30" ht="15.6">
      <c r="A35" s="658"/>
      <c r="B35" s="664"/>
      <c r="C35" s="665"/>
      <c r="D35" s="665"/>
      <c r="E35" s="882">
        <f t="shared" si="7"/>
        <v>0</v>
      </c>
      <c r="F35" s="665"/>
      <c r="G35" s="882">
        <f t="shared" si="8"/>
        <v>0</v>
      </c>
      <c r="H35" s="665"/>
      <c r="I35" s="882">
        <f t="shared" si="9"/>
        <v>0</v>
      </c>
      <c r="J35" s="665"/>
      <c r="K35" s="665"/>
      <c r="L35" s="665"/>
      <c r="M35" s="665"/>
      <c r="N35" s="665"/>
      <c r="O35" s="665"/>
      <c r="P35" s="665"/>
      <c r="Q35" s="665"/>
      <c r="R35" s="665"/>
      <c r="S35" s="665"/>
      <c r="T35" s="665"/>
      <c r="U35" s="665"/>
      <c r="V35" s="665"/>
      <c r="W35" s="884">
        <f t="shared" si="10"/>
        <v>0</v>
      </c>
      <c r="X35" s="668"/>
      <c r="Y35" s="884">
        <f t="shared" si="11"/>
        <v>0</v>
      </c>
      <c r="Z35" s="886">
        <f t="shared" si="12"/>
        <v>0</v>
      </c>
      <c r="AA35" s="665"/>
      <c r="AB35" s="669"/>
      <c r="AC35" s="651"/>
      <c r="AD35" s="651"/>
    </row>
    <row r="36" spans="1:30" ht="15.6">
      <c r="A36" s="658"/>
      <c r="B36" s="664"/>
      <c r="C36" s="665"/>
      <c r="D36" s="665"/>
      <c r="E36" s="882">
        <f t="shared" si="7"/>
        <v>0</v>
      </c>
      <c r="F36" s="665"/>
      <c r="G36" s="882">
        <f t="shared" si="8"/>
        <v>0</v>
      </c>
      <c r="H36" s="665"/>
      <c r="I36" s="882">
        <f t="shared" si="9"/>
        <v>0</v>
      </c>
      <c r="J36" s="665"/>
      <c r="K36" s="665"/>
      <c r="L36" s="665"/>
      <c r="M36" s="665"/>
      <c r="N36" s="665"/>
      <c r="O36" s="665"/>
      <c r="P36" s="665"/>
      <c r="Q36" s="665"/>
      <c r="R36" s="665"/>
      <c r="S36" s="665"/>
      <c r="T36" s="665"/>
      <c r="U36" s="665"/>
      <c r="V36" s="665"/>
      <c r="W36" s="884">
        <f t="shared" si="10"/>
        <v>0</v>
      </c>
      <c r="X36" s="668"/>
      <c r="Y36" s="884">
        <f t="shared" si="11"/>
        <v>0</v>
      </c>
      <c r="Z36" s="886">
        <f t="shared" si="12"/>
        <v>0</v>
      </c>
      <c r="AA36" s="665"/>
      <c r="AB36" s="669"/>
      <c r="AC36" s="651"/>
      <c r="AD36" s="651"/>
    </row>
    <row r="37" spans="1:30" ht="15.6">
      <c r="A37" s="658"/>
      <c r="B37" s="664"/>
      <c r="C37" s="665"/>
      <c r="D37" s="665"/>
      <c r="E37" s="882">
        <f t="shared" si="7"/>
        <v>0</v>
      </c>
      <c r="F37" s="665"/>
      <c r="G37" s="882">
        <f t="shared" si="8"/>
        <v>0</v>
      </c>
      <c r="H37" s="665"/>
      <c r="I37" s="882">
        <f t="shared" si="9"/>
        <v>0</v>
      </c>
      <c r="J37" s="665"/>
      <c r="K37" s="665"/>
      <c r="L37" s="665"/>
      <c r="M37" s="665"/>
      <c r="N37" s="665"/>
      <c r="O37" s="665"/>
      <c r="P37" s="665"/>
      <c r="Q37" s="665"/>
      <c r="R37" s="665"/>
      <c r="S37" s="665"/>
      <c r="T37" s="665"/>
      <c r="U37" s="665"/>
      <c r="V37" s="665"/>
      <c r="W37" s="884">
        <f t="shared" si="10"/>
        <v>0</v>
      </c>
      <c r="X37" s="668"/>
      <c r="Y37" s="884">
        <f t="shared" si="11"/>
        <v>0</v>
      </c>
      <c r="Z37" s="886">
        <f t="shared" si="12"/>
        <v>0</v>
      </c>
      <c r="AA37" s="665"/>
      <c r="AB37" s="669"/>
      <c r="AC37" s="651"/>
      <c r="AD37" s="651"/>
    </row>
    <row r="38" spans="1:30" ht="15.6">
      <c r="A38" s="658" t="s">
        <v>275</v>
      </c>
      <c r="B38" s="664"/>
      <c r="C38" s="665"/>
      <c r="D38" s="665"/>
      <c r="E38" s="882">
        <f t="shared" si="7"/>
        <v>0</v>
      </c>
      <c r="F38" s="665"/>
      <c r="G38" s="882">
        <f t="shared" si="8"/>
        <v>0</v>
      </c>
      <c r="H38" s="665"/>
      <c r="I38" s="882">
        <f t="shared" si="9"/>
        <v>0</v>
      </c>
      <c r="J38" s="665"/>
      <c r="K38" s="665"/>
      <c r="L38" s="665"/>
      <c r="M38" s="665"/>
      <c r="N38" s="665"/>
      <c r="O38" s="665"/>
      <c r="P38" s="665"/>
      <c r="Q38" s="665"/>
      <c r="R38" s="665"/>
      <c r="S38" s="665"/>
      <c r="T38" s="665"/>
      <c r="U38" s="665"/>
      <c r="V38" s="665"/>
      <c r="W38" s="884">
        <f t="shared" si="10"/>
        <v>0</v>
      </c>
      <c r="X38" s="668"/>
      <c r="Y38" s="884">
        <f t="shared" si="11"/>
        <v>0</v>
      </c>
      <c r="Z38" s="886">
        <f t="shared" si="12"/>
        <v>0</v>
      </c>
      <c r="AA38" s="665"/>
      <c r="AB38" s="669"/>
      <c r="AC38" s="651"/>
      <c r="AD38" s="651"/>
    </row>
    <row r="39" spans="1:30" ht="15.6">
      <c r="A39" s="658"/>
      <c r="B39" s="664"/>
      <c r="C39" s="665"/>
      <c r="D39" s="665"/>
      <c r="E39" s="882">
        <f t="shared" si="7"/>
        <v>0</v>
      </c>
      <c r="F39" s="665"/>
      <c r="G39" s="882">
        <f t="shared" si="8"/>
        <v>0</v>
      </c>
      <c r="H39" s="665"/>
      <c r="I39" s="882">
        <f t="shared" si="9"/>
        <v>0</v>
      </c>
      <c r="J39" s="665"/>
      <c r="K39" s="665"/>
      <c r="L39" s="665"/>
      <c r="M39" s="665"/>
      <c r="N39" s="665"/>
      <c r="O39" s="665"/>
      <c r="P39" s="665"/>
      <c r="Q39" s="665"/>
      <c r="R39" s="665"/>
      <c r="S39" s="665"/>
      <c r="T39" s="665"/>
      <c r="U39" s="665"/>
      <c r="V39" s="665"/>
      <c r="W39" s="884">
        <f t="shared" si="10"/>
        <v>0</v>
      </c>
      <c r="X39" s="668"/>
      <c r="Y39" s="884">
        <f t="shared" si="11"/>
        <v>0</v>
      </c>
      <c r="Z39" s="886">
        <f t="shared" si="12"/>
        <v>0</v>
      </c>
      <c r="AA39" s="665"/>
      <c r="AB39" s="669"/>
      <c r="AC39" s="651"/>
      <c r="AD39" s="651"/>
    </row>
    <row r="40" spans="1:30" ht="15.6">
      <c r="A40" s="658" t="s">
        <v>407</v>
      </c>
      <c r="B40" s="671"/>
      <c r="C40" s="672"/>
      <c r="D40" s="672"/>
      <c r="E40" s="889">
        <f t="shared" si="7"/>
        <v>0</v>
      </c>
      <c r="F40" s="672"/>
      <c r="G40" s="889">
        <f t="shared" si="8"/>
        <v>0</v>
      </c>
      <c r="H40" s="672"/>
      <c r="I40" s="889">
        <f t="shared" si="9"/>
        <v>0</v>
      </c>
      <c r="J40" s="672"/>
      <c r="K40" s="672"/>
      <c r="L40" s="672"/>
      <c r="M40" s="672"/>
      <c r="N40" s="672"/>
      <c r="O40" s="672"/>
      <c r="P40" s="672"/>
      <c r="Q40" s="672"/>
      <c r="R40" s="672"/>
      <c r="S40" s="672"/>
      <c r="T40" s="672"/>
      <c r="U40" s="672"/>
      <c r="V40" s="672"/>
      <c r="W40" s="890">
        <f t="shared" si="10"/>
        <v>0</v>
      </c>
      <c r="X40" s="673"/>
      <c r="Y40" s="890">
        <f t="shared" si="11"/>
        <v>0</v>
      </c>
      <c r="Z40" s="891">
        <f t="shared" si="12"/>
        <v>0</v>
      </c>
      <c r="AA40" s="673"/>
      <c r="AB40" s="674"/>
      <c r="AC40" s="651"/>
      <c r="AD40" s="651"/>
    </row>
    <row r="41" spans="1:30" ht="15.6">
      <c r="A41" s="675">
        <v>4</v>
      </c>
      <c r="B41" s="666" t="s">
        <v>563</v>
      </c>
      <c r="C41" s="666"/>
      <c r="D41" s="666"/>
      <c r="E41" s="666"/>
      <c r="F41" s="666"/>
      <c r="G41" s="666"/>
      <c r="H41" s="666"/>
      <c r="I41" s="1192">
        <f>SUM(I30:I40)</f>
        <v>0</v>
      </c>
      <c r="J41" s="666"/>
      <c r="K41" s="666"/>
      <c r="L41" s="666"/>
      <c r="M41" s="666"/>
      <c r="N41" s="666"/>
      <c r="O41" s="666"/>
      <c r="P41" s="666"/>
      <c r="Q41" s="666"/>
      <c r="R41" s="666"/>
      <c r="S41" s="666"/>
      <c r="T41" s="666"/>
      <c r="U41" s="651"/>
      <c r="V41" s="666"/>
      <c r="W41" s="666"/>
      <c r="X41" s="666"/>
      <c r="Y41" s="667"/>
      <c r="Z41" s="1191">
        <f>SUM(Z30:Z40)</f>
        <v>0</v>
      </c>
      <c r="AA41" s="667"/>
      <c r="AB41" s="667"/>
      <c r="AC41" s="651"/>
      <c r="AD41" s="651"/>
    </row>
    <row r="42" spans="1:30" ht="15.6">
      <c r="A42" s="653"/>
      <c r="B42" s="653"/>
      <c r="C42" s="653"/>
      <c r="D42" s="653"/>
      <c r="E42" s="653"/>
      <c r="F42" s="653"/>
      <c r="G42" s="653"/>
      <c r="H42" s="653"/>
      <c r="I42" s="653"/>
      <c r="J42" s="653"/>
      <c r="K42" s="653"/>
      <c r="L42" s="653"/>
      <c r="M42" s="653"/>
      <c r="N42" s="653"/>
      <c r="O42" s="653"/>
      <c r="P42" s="653"/>
      <c r="Q42" s="653"/>
      <c r="R42" s="653"/>
      <c r="S42" s="653"/>
      <c r="T42" s="653"/>
      <c r="U42" s="653"/>
      <c r="V42" s="653"/>
      <c r="W42" s="653"/>
      <c r="X42" s="653"/>
      <c r="Y42" s="653"/>
      <c r="Z42" s="653"/>
      <c r="AA42" s="653"/>
      <c r="AB42" s="653"/>
      <c r="AC42" s="651"/>
      <c r="AD42" s="651"/>
    </row>
    <row r="43" spans="1:30" ht="15.6">
      <c r="A43" s="653" t="s">
        <v>401</v>
      </c>
      <c r="B43" s="653"/>
      <c r="C43" s="653"/>
      <c r="D43" s="653"/>
      <c r="E43" s="653"/>
      <c r="F43" s="653"/>
      <c r="G43" s="653"/>
      <c r="H43" s="653"/>
      <c r="I43" s="653"/>
      <c r="J43" s="653"/>
      <c r="K43" s="653"/>
      <c r="L43" s="653"/>
      <c r="M43" s="653"/>
      <c r="N43" s="653"/>
      <c r="O43" s="653"/>
      <c r="P43" s="653"/>
      <c r="Q43" s="653"/>
      <c r="R43" s="653"/>
      <c r="S43" s="653"/>
      <c r="T43" s="653"/>
      <c r="U43" s="653"/>
      <c r="V43" s="653"/>
      <c r="W43" s="653"/>
      <c r="X43" s="653"/>
      <c r="Y43" s="653"/>
      <c r="Z43" s="653"/>
      <c r="AA43" s="653"/>
      <c r="AB43" s="653"/>
      <c r="AC43" s="651"/>
      <c r="AD43" s="651"/>
    </row>
    <row r="44" spans="1:30" ht="15.6">
      <c r="A44" s="651"/>
      <c r="B44" s="653"/>
      <c r="C44" s="653"/>
      <c r="D44" s="653"/>
      <c r="E44" s="653"/>
      <c r="F44" s="653"/>
      <c r="G44" s="653"/>
      <c r="H44" s="653"/>
      <c r="I44" s="653"/>
      <c r="J44" s="653"/>
      <c r="K44" s="653"/>
      <c r="L44" s="653"/>
      <c r="M44" s="653"/>
      <c r="N44" s="653"/>
      <c r="O44" s="653"/>
      <c r="P44" s="653"/>
      <c r="Q44" s="653"/>
      <c r="R44" s="653"/>
      <c r="S44" s="653"/>
      <c r="T44" s="653"/>
      <c r="U44" s="653"/>
      <c r="V44" s="653"/>
      <c r="W44" s="653"/>
      <c r="X44" s="653"/>
      <c r="Y44" s="653"/>
      <c r="Z44" s="653"/>
      <c r="AA44" s="653"/>
      <c r="AB44" s="653"/>
      <c r="AC44" s="651"/>
      <c r="AD44" s="651"/>
    </row>
    <row r="45" spans="1:30" ht="15.6">
      <c r="F45" s="1477"/>
      <c r="G45" s="1477"/>
      <c r="H45" s="1477"/>
      <c r="I45" s="1477"/>
      <c r="J45" s="1477"/>
      <c r="K45" s="1477"/>
      <c r="L45" s="1477"/>
      <c r="M45" s="1477"/>
      <c r="N45" s="1477"/>
      <c r="O45" s="1477"/>
      <c r="P45" s="1477"/>
      <c r="Q45" s="1477"/>
      <c r="R45" s="1477"/>
      <c r="S45" s="651"/>
      <c r="T45" s="651"/>
      <c r="U45" s="651"/>
      <c r="V45" s="651"/>
      <c r="W45" s="651"/>
      <c r="X45" s="651"/>
      <c r="Y45" s="651"/>
      <c r="Z45" s="651"/>
      <c r="AA45" s="651"/>
      <c r="AB45" s="651"/>
      <c r="AC45" s="651"/>
      <c r="AD45" s="651"/>
    </row>
    <row r="46" spans="1:30" ht="15.6">
      <c r="A46" s="700" t="s">
        <v>460</v>
      </c>
      <c r="B46" s="699"/>
      <c r="C46" s="699"/>
      <c r="D46" s="699"/>
      <c r="E46" s="699"/>
      <c r="F46" s="1478"/>
      <c r="G46" s="1478"/>
      <c r="H46" s="1478"/>
      <c r="I46" s="1478"/>
      <c r="J46" s="1478"/>
      <c r="K46" s="1478"/>
      <c r="L46" s="1478"/>
      <c r="M46" s="1478"/>
      <c r="N46" s="1478"/>
      <c r="O46" s="1478"/>
      <c r="P46" s="1478"/>
      <c r="Q46" s="1478"/>
      <c r="R46" s="1478"/>
      <c r="S46" s="651"/>
      <c r="T46" s="651"/>
      <c r="U46" s="651"/>
      <c r="V46" s="651"/>
      <c r="W46" s="651"/>
      <c r="X46" s="651"/>
      <c r="Y46" s="651"/>
      <c r="Z46" s="651"/>
      <c r="AA46" s="651"/>
      <c r="AB46" s="651"/>
      <c r="AC46" s="651"/>
      <c r="AD46" s="651"/>
    </row>
    <row r="47" spans="1:30" ht="15.6">
      <c r="A47" s="681"/>
      <c r="B47" s="682"/>
      <c r="C47" s="682"/>
      <c r="D47" s="682"/>
      <c r="E47" s="683"/>
      <c r="F47" s="682"/>
      <c r="G47" s="683"/>
      <c r="H47" s="683"/>
      <c r="I47" s="683"/>
      <c r="J47" s="683"/>
      <c r="K47" s="683"/>
      <c r="L47" s="683"/>
      <c r="M47" s="683"/>
      <c r="N47" s="683"/>
      <c r="O47" s="683"/>
      <c r="P47" s="683"/>
      <c r="Q47" s="683"/>
      <c r="R47" s="683"/>
      <c r="S47" s="651"/>
      <c r="T47" s="651"/>
      <c r="U47" s="651"/>
      <c r="V47" s="651"/>
      <c r="W47" s="651"/>
      <c r="X47" s="651"/>
      <c r="Y47" s="651"/>
      <c r="Z47" s="651"/>
      <c r="AA47" s="651"/>
      <c r="AB47" s="651"/>
      <c r="AC47" s="651"/>
      <c r="AD47" s="651"/>
    </row>
    <row r="48" spans="1:30" ht="15.6">
      <c r="A48" s="684"/>
      <c r="B48" s="685" t="s">
        <v>299</v>
      </c>
      <c r="C48" s="686" t="s">
        <v>300</v>
      </c>
      <c r="D48" s="687" t="s">
        <v>415</v>
      </c>
      <c r="E48" s="687" t="s">
        <v>316</v>
      </c>
      <c r="F48" s="687" t="s">
        <v>416</v>
      </c>
      <c r="G48" s="687" t="s">
        <v>318</v>
      </c>
      <c r="H48" s="687" t="s">
        <v>319</v>
      </c>
      <c r="I48" s="687" t="s">
        <v>320</v>
      </c>
      <c r="J48" s="687" t="s">
        <v>330</v>
      </c>
      <c r="K48" s="687" t="s">
        <v>331</v>
      </c>
      <c r="L48" s="687" t="s">
        <v>366</v>
      </c>
      <c r="M48" s="687" t="s">
        <v>367</v>
      </c>
      <c r="N48" s="687" t="s">
        <v>368</v>
      </c>
      <c r="O48" s="687" t="s">
        <v>369</v>
      </c>
      <c r="P48" s="687" t="s">
        <v>370</v>
      </c>
      <c r="Q48" s="686" t="s">
        <v>371</v>
      </c>
      <c r="R48" s="684" t="s">
        <v>372</v>
      </c>
      <c r="S48" s="651"/>
      <c r="T48" s="651"/>
      <c r="U48" s="651"/>
      <c r="V48" s="651"/>
      <c r="W48" s="651"/>
      <c r="X48" s="651"/>
      <c r="Y48" s="651"/>
      <c r="Z48" s="651"/>
      <c r="AA48" s="651"/>
      <c r="AB48" s="651"/>
      <c r="AC48" s="651"/>
      <c r="AD48" s="651"/>
    </row>
    <row r="49" spans="1:30" ht="15.6">
      <c r="A49" s="1479" t="s">
        <v>15</v>
      </c>
      <c r="B49" s="1481" t="s">
        <v>417</v>
      </c>
      <c r="C49" s="1482" t="s">
        <v>418</v>
      </c>
      <c r="D49" s="1482" t="s">
        <v>445</v>
      </c>
      <c r="E49" s="688" t="s">
        <v>419</v>
      </c>
      <c r="F49" s="689" t="s">
        <v>420</v>
      </c>
      <c r="G49" s="689" t="s">
        <v>421</v>
      </c>
      <c r="H49" s="689" t="s">
        <v>422</v>
      </c>
      <c r="I49" s="689" t="s">
        <v>615</v>
      </c>
      <c r="J49" s="689" t="s">
        <v>424</v>
      </c>
      <c r="K49" s="689" t="s">
        <v>423</v>
      </c>
      <c r="L49" s="689" t="s">
        <v>425</v>
      </c>
      <c r="M49" s="689" t="s">
        <v>426</v>
      </c>
      <c r="N49" s="689" t="s">
        <v>427</v>
      </c>
      <c r="O49" s="689" t="s">
        <v>428</v>
      </c>
      <c r="P49" s="689" t="s">
        <v>429</v>
      </c>
      <c r="Q49" s="689" t="s">
        <v>419</v>
      </c>
      <c r="R49" s="1484" t="s">
        <v>567</v>
      </c>
      <c r="T49" s="651"/>
      <c r="U49" s="651"/>
      <c r="V49" s="651"/>
      <c r="W49" s="651"/>
      <c r="X49" s="651"/>
      <c r="Y49" s="651"/>
      <c r="Z49" s="651"/>
      <c r="AA49" s="651"/>
      <c r="AB49" s="651"/>
      <c r="AC49" s="651"/>
      <c r="AD49" s="651"/>
    </row>
    <row r="50" spans="1:30" ht="24" customHeight="1">
      <c r="A50" s="1480"/>
      <c r="B50" s="1480"/>
      <c r="C50" s="1483"/>
      <c r="D50" s="1483"/>
      <c r="E50" s="690" t="s">
        <v>430</v>
      </c>
      <c r="F50" s="691" t="s">
        <v>431</v>
      </c>
      <c r="G50" s="691" t="s">
        <v>431</v>
      </c>
      <c r="H50" s="691" t="s">
        <v>431</v>
      </c>
      <c r="I50" s="691" t="s">
        <v>431</v>
      </c>
      <c r="J50" s="691" t="s">
        <v>431</v>
      </c>
      <c r="K50" s="691" t="s">
        <v>431</v>
      </c>
      <c r="L50" s="691" t="s">
        <v>431</v>
      </c>
      <c r="M50" s="691" t="s">
        <v>431</v>
      </c>
      <c r="N50" s="691" t="s">
        <v>431</v>
      </c>
      <c r="O50" s="691" t="s">
        <v>431</v>
      </c>
      <c r="P50" s="691" t="s">
        <v>431</v>
      </c>
      <c r="Q50" s="691" t="s">
        <v>431</v>
      </c>
      <c r="R50" s="1485"/>
      <c r="T50" s="651"/>
      <c r="U50" s="651"/>
      <c r="V50" s="651"/>
      <c r="W50" s="651"/>
      <c r="X50" s="651"/>
      <c r="Y50" s="651"/>
      <c r="Z50" s="651"/>
      <c r="AA50" s="651"/>
      <c r="AB50" s="651"/>
      <c r="AC50" s="651"/>
      <c r="AD50" s="651"/>
    </row>
    <row r="51" spans="1:30" ht="15.6">
      <c r="A51" s="892" t="s">
        <v>448</v>
      </c>
      <c r="B51" s="895"/>
      <c r="C51" s="692"/>
      <c r="D51" s="692"/>
      <c r="E51" s="692"/>
      <c r="F51" s="692"/>
      <c r="G51" s="692"/>
      <c r="H51" s="692"/>
      <c r="I51" s="692"/>
      <c r="J51" s="692"/>
      <c r="K51" s="692"/>
      <c r="L51" s="692"/>
      <c r="M51" s="692"/>
      <c r="N51" s="692"/>
      <c r="O51" s="692"/>
      <c r="P51" s="692"/>
      <c r="Q51" s="692"/>
      <c r="R51" s="896">
        <f t="shared" ref="R51:R60" si="13">IFERROR(SUM(E51:Q51)/13,0)</f>
        <v>0</v>
      </c>
      <c r="T51" s="651"/>
      <c r="U51" s="651"/>
      <c r="V51" s="651"/>
      <c r="W51" s="651"/>
      <c r="X51" s="651"/>
      <c r="Y51" s="651"/>
      <c r="Z51" s="651"/>
      <c r="AA51" s="651"/>
      <c r="AB51" s="651"/>
      <c r="AC51" s="651"/>
      <c r="AD51" s="651"/>
    </row>
    <row r="52" spans="1:30" ht="15.6">
      <c r="A52" s="893" t="s">
        <v>449</v>
      </c>
      <c r="B52" s="897"/>
      <c r="C52" s="692"/>
      <c r="D52" s="692"/>
      <c r="E52" s="692"/>
      <c r="F52" s="692"/>
      <c r="G52" s="692"/>
      <c r="H52" s="692"/>
      <c r="I52" s="692"/>
      <c r="J52" s="692"/>
      <c r="K52" s="692"/>
      <c r="L52" s="692"/>
      <c r="M52" s="692"/>
      <c r="N52" s="692"/>
      <c r="O52" s="692"/>
      <c r="P52" s="692"/>
      <c r="Q52" s="692"/>
      <c r="R52" s="896">
        <f t="shared" si="13"/>
        <v>0</v>
      </c>
      <c r="T52" s="651"/>
      <c r="U52" s="651"/>
      <c r="V52" s="651"/>
      <c r="W52" s="651"/>
      <c r="X52" s="651"/>
      <c r="Y52" s="651"/>
      <c r="Z52" s="651"/>
      <c r="AA52" s="651"/>
      <c r="AB52" s="651"/>
      <c r="AC52" s="651"/>
      <c r="AD52" s="651"/>
    </row>
    <row r="53" spans="1:30" ht="15.6">
      <c r="A53" s="893" t="s">
        <v>450</v>
      </c>
      <c r="B53" s="897"/>
      <c r="C53" s="692"/>
      <c r="D53" s="692"/>
      <c r="E53" s="692"/>
      <c r="F53" s="692"/>
      <c r="G53" s="692"/>
      <c r="H53" s="692"/>
      <c r="I53" s="692"/>
      <c r="J53" s="692"/>
      <c r="K53" s="692"/>
      <c r="L53" s="692"/>
      <c r="M53" s="692"/>
      <c r="N53" s="692"/>
      <c r="O53" s="692"/>
      <c r="P53" s="692"/>
      <c r="Q53" s="692"/>
      <c r="R53" s="896">
        <f t="shared" si="13"/>
        <v>0</v>
      </c>
      <c r="T53" s="651"/>
      <c r="U53" s="651"/>
      <c r="V53" s="651"/>
      <c r="W53" s="651"/>
      <c r="X53" s="651"/>
      <c r="Y53" s="651"/>
      <c r="Z53" s="651"/>
      <c r="AA53" s="651"/>
      <c r="AB53" s="651"/>
      <c r="AC53" s="651"/>
      <c r="AD53" s="651"/>
    </row>
    <row r="54" spans="1:30" ht="15.6">
      <c r="A54" s="893" t="s">
        <v>275</v>
      </c>
      <c r="B54" s="897"/>
      <c r="C54" s="692"/>
      <c r="D54" s="692"/>
      <c r="E54" s="692"/>
      <c r="F54" s="692"/>
      <c r="G54" s="692"/>
      <c r="H54" s="692"/>
      <c r="I54" s="692"/>
      <c r="J54" s="692"/>
      <c r="K54" s="692"/>
      <c r="L54" s="692"/>
      <c r="M54" s="692"/>
      <c r="N54" s="692"/>
      <c r="O54" s="692"/>
      <c r="P54" s="692"/>
      <c r="Q54" s="692"/>
      <c r="R54" s="896">
        <f t="shared" si="13"/>
        <v>0</v>
      </c>
      <c r="T54" s="651"/>
      <c r="U54" s="651"/>
      <c r="V54" s="651"/>
      <c r="W54" s="651"/>
      <c r="X54" s="651"/>
      <c r="Y54" s="651"/>
      <c r="Z54" s="651"/>
      <c r="AA54" s="651"/>
      <c r="AB54" s="651"/>
      <c r="AC54" s="651"/>
      <c r="AD54" s="651"/>
    </row>
    <row r="55" spans="1:30" ht="15.6">
      <c r="A55" s="893" t="s">
        <v>275</v>
      </c>
      <c r="B55" s="897"/>
      <c r="C55" s="692"/>
      <c r="D55" s="692"/>
      <c r="E55" s="692"/>
      <c r="F55" s="692"/>
      <c r="G55" s="692"/>
      <c r="H55" s="692"/>
      <c r="I55" s="692"/>
      <c r="J55" s="692"/>
      <c r="K55" s="692"/>
      <c r="L55" s="692"/>
      <c r="M55" s="692"/>
      <c r="N55" s="692"/>
      <c r="O55" s="692"/>
      <c r="P55" s="692"/>
      <c r="Q55" s="692"/>
      <c r="R55" s="896">
        <f t="shared" si="13"/>
        <v>0</v>
      </c>
      <c r="T55" s="651"/>
      <c r="U55" s="651"/>
      <c r="V55" s="651"/>
      <c r="W55" s="651"/>
      <c r="X55" s="651"/>
      <c r="Y55" s="651"/>
      <c r="Z55" s="651"/>
      <c r="AA55" s="651"/>
      <c r="AB55" s="651"/>
      <c r="AC55" s="651"/>
      <c r="AD55" s="651"/>
    </row>
    <row r="56" spans="1:30" ht="15.6">
      <c r="A56" s="893" t="s">
        <v>275</v>
      </c>
      <c r="B56" s="897"/>
      <c r="C56" s="692"/>
      <c r="D56" s="692"/>
      <c r="E56" s="692"/>
      <c r="F56" s="692"/>
      <c r="G56" s="692"/>
      <c r="H56" s="692"/>
      <c r="I56" s="692"/>
      <c r="J56" s="692"/>
      <c r="K56" s="692"/>
      <c r="L56" s="692"/>
      <c r="M56" s="692"/>
      <c r="N56" s="692"/>
      <c r="O56" s="692"/>
      <c r="P56" s="692"/>
      <c r="Q56" s="692"/>
      <c r="R56" s="896">
        <f t="shared" si="13"/>
        <v>0</v>
      </c>
      <c r="T56" s="651"/>
      <c r="U56" s="651"/>
      <c r="V56" s="651"/>
      <c r="W56" s="651"/>
      <c r="X56" s="651"/>
      <c r="Y56" s="651"/>
      <c r="Z56" s="651"/>
      <c r="AA56" s="651"/>
      <c r="AB56" s="651"/>
      <c r="AC56" s="651"/>
      <c r="AD56" s="651"/>
    </row>
    <row r="57" spans="1:30" ht="15.6">
      <c r="A57" s="893" t="s">
        <v>275</v>
      </c>
      <c r="B57" s="897"/>
      <c r="C57" s="692"/>
      <c r="D57" s="692"/>
      <c r="E57" s="692"/>
      <c r="F57" s="692"/>
      <c r="G57" s="692"/>
      <c r="H57" s="692"/>
      <c r="I57" s="692"/>
      <c r="J57" s="692"/>
      <c r="K57" s="692"/>
      <c r="L57" s="692"/>
      <c r="M57" s="692"/>
      <c r="N57" s="692"/>
      <c r="O57" s="692"/>
      <c r="P57" s="692"/>
      <c r="Q57" s="692"/>
      <c r="R57" s="896">
        <f t="shared" si="13"/>
        <v>0</v>
      </c>
      <c r="T57" s="651"/>
      <c r="U57" s="651"/>
      <c r="V57" s="651"/>
      <c r="W57" s="651"/>
      <c r="X57" s="651"/>
      <c r="Y57" s="651"/>
      <c r="Z57" s="651"/>
      <c r="AA57" s="651"/>
      <c r="AB57" s="651"/>
      <c r="AC57" s="651"/>
      <c r="AD57" s="651"/>
    </row>
    <row r="58" spans="1:30" ht="15.6">
      <c r="A58" s="893" t="s">
        <v>275</v>
      </c>
      <c r="B58" s="897"/>
      <c r="C58" s="692"/>
      <c r="D58" s="692"/>
      <c r="E58" s="692"/>
      <c r="F58" s="692"/>
      <c r="G58" s="692"/>
      <c r="H58" s="692"/>
      <c r="I58" s="692"/>
      <c r="J58" s="692"/>
      <c r="K58" s="692"/>
      <c r="L58" s="692"/>
      <c r="M58" s="692"/>
      <c r="N58" s="692"/>
      <c r="O58" s="692"/>
      <c r="P58" s="692"/>
      <c r="Q58" s="692"/>
      <c r="R58" s="896">
        <f>IFERROR(SUM(E58:Q58)/13,0)</f>
        <v>0</v>
      </c>
      <c r="T58" s="651"/>
      <c r="U58" s="651"/>
      <c r="V58" s="651"/>
      <c r="W58" s="651"/>
      <c r="X58" s="651"/>
      <c r="Y58" s="651"/>
      <c r="Z58" s="651"/>
      <c r="AA58" s="651"/>
      <c r="AB58" s="651"/>
      <c r="AC58" s="651"/>
      <c r="AD58" s="651"/>
    </row>
    <row r="59" spans="1:30" ht="15.6">
      <c r="A59" s="893" t="s">
        <v>275</v>
      </c>
      <c r="B59" s="897"/>
      <c r="C59" s="692"/>
      <c r="D59" s="692"/>
      <c r="E59" s="692"/>
      <c r="F59" s="692"/>
      <c r="G59" s="692"/>
      <c r="H59" s="692"/>
      <c r="I59" s="692"/>
      <c r="J59" s="692"/>
      <c r="K59" s="692"/>
      <c r="L59" s="692"/>
      <c r="M59" s="692"/>
      <c r="N59" s="692"/>
      <c r="O59" s="692"/>
      <c r="P59" s="692"/>
      <c r="Q59" s="692"/>
      <c r="R59" s="896">
        <f t="shared" si="13"/>
        <v>0</v>
      </c>
      <c r="T59" s="651"/>
      <c r="U59" s="651"/>
      <c r="V59" s="651"/>
      <c r="W59" s="651"/>
      <c r="X59" s="651"/>
      <c r="Y59" s="651"/>
      <c r="Z59" s="651"/>
      <c r="AA59" s="651"/>
      <c r="AB59" s="651"/>
      <c r="AC59" s="651"/>
      <c r="AD59" s="651"/>
    </row>
    <row r="60" spans="1:30" ht="15.6">
      <c r="A60" s="894" t="s">
        <v>451</v>
      </c>
      <c r="B60" s="898"/>
      <c r="C60" s="693"/>
      <c r="D60" s="693"/>
      <c r="E60" s="693"/>
      <c r="F60" s="693"/>
      <c r="G60" s="693"/>
      <c r="H60" s="693"/>
      <c r="I60" s="693"/>
      <c r="J60" s="693"/>
      <c r="K60" s="693"/>
      <c r="L60" s="693"/>
      <c r="M60" s="693"/>
      <c r="N60" s="693"/>
      <c r="O60" s="693"/>
      <c r="P60" s="693"/>
      <c r="Q60" s="693"/>
      <c r="R60" s="899">
        <f t="shared" si="13"/>
        <v>0</v>
      </c>
      <c r="T60" s="651"/>
      <c r="U60" s="651"/>
      <c r="V60" s="651"/>
      <c r="W60" s="651"/>
      <c r="X60" s="651"/>
      <c r="Y60" s="651"/>
      <c r="Z60" s="651"/>
      <c r="AA60" s="651"/>
      <c r="AB60" s="651"/>
      <c r="AC60" s="651"/>
      <c r="AD60" s="651"/>
    </row>
    <row r="61" spans="1:30" ht="15.6">
      <c r="A61" s="707">
        <v>6</v>
      </c>
      <c r="B61" s="712"/>
      <c r="C61" s="694"/>
      <c r="D61" s="694" t="s">
        <v>564</v>
      </c>
      <c r="F61" s="695"/>
      <c r="G61" s="695"/>
      <c r="H61" s="695"/>
      <c r="I61" s="695"/>
      <c r="J61" s="695"/>
      <c r="K61" s="695"/>
      <c r="L61" s="695"/>
      <c r="M61" s="695"/>
      <c r="N61" s="696"/>
      <c r="O61" s="696"/>
      <c r="P61" s="696"/>
      <c r="Q61" s="696"/>
      <c r="R61" s="1190">
        <f>SUM(R51:R60)</f>
        <v>0</v>
      </c>
      <c r="T61" s="651"/>
      <c r="U61" s="651"/>
      <c r="V61" s="651"/>
      <c r="W61" s="651"/>
      <c r="X61" s="651"/>
      <c r="Y61" s="651"/>
      <c r="Z61" s="651"/>
      <c r="AA61" s="651"/>
      <c r="AB61" s="651"/>
      <c r="AC61" s="651"/>
      <c r="AD61" s="651"/>
    </row>
    <row r="62" spans="1:30" ht="15.6">
      <c r="A62" s="651"/>
      <c r="B62" s="651"/>
      <c r="C62" s="651"/>
      <c r="D62" s="651"/>
      <c r="F62" s="651"/>
      <c r="G62" s="651"/>
      <c r="H62" s="651"/>
      <c r="I62" s="651"/>
      <c r="J62" s="651"/>
      <c r="K62" s="651"/>
      <c r="L62" s="651"/>
      <c r="M62" s="651"/>
      <c r="N62" s="651"/>
      <c r="O62" s="651"/>
      <c r="P62" s="651"/>
      <c r="Q62" s="651"/>
      <c r="R62" s="651"/>
      <c r="S62" s="651"/>
      <c r="T62" s="651"/>
      <c r="U62" s="651"/>
      <c r="V62" s="651"/>
      <c r="W62" s="651"/>
      <c r="X62" s="651"/>
      <c r="Y62" s="651"/>
      <c r="Z62" s="651"/>
      <c r="AA62" s="651"/>
      <c r="AB62" s="651"/>
      <c r="AC62" s="651"/>
      <c r="AD62" s="651"/>
    </row>
    <row r="63" spans="1:30" ht="15.6">
      <c r="A63" s="653"/>
      <c r="B63" s="653"/>
      <c r="C63" s="653"/>
      <c r="D63" s="653"/>
      <c r="E63" s="653"/>
      <c r="F63" s="653"/>
      <c r="G63" s="653"/>
      <c r="H63" s="653"/>
      <c r="I63" s="653"/>
      <c r="J63" s="653"/>
      <c r="K63" s="653"/>
      <c r="L63" s="653"/>
      <c r="M63" s="653"/>
      <c r="N63" s="653"/>
      <c r="O63" s="653"/>
      <c r="P63" s="653"/>
      <c r="Q63" s="653"/>
      <c r="R63" s="653"/>
      <c r="S63" s="653"/>
      <c r="T63" s="653"/>
      <c r="U63" s="653"/>
      <c r="V63" s="653"/>
      <c r="W63" s="651"/>
      <c r="X63" s="651"/>
      <c r="Y63" s="651"/>
      <c r="Z63" s="651"/>
      <c r="AA63" s="651"/>
      <c r="AB63" s="651"/>
      <c r="AC63" s="651"/>
      <c r="AD63" s="651"/>
    </row>
    <row r="64" spans="1:30" ht="15.6">
      <c r="A64" s="652"/>
      <c r="B64" s="653"/>
      <c r="C64" s="653"/>
      <c r="D64" s="653"/>
      <c r="E64" s="653"/>
      <c r="F64" s="653"/>
      <c r="G64" s="653"/>
      <c r="H64" s="653"/>
      <c r="I64" s="653"/>
      <c r="J64" s="653"/>
      <c r="K64" s="653"/>
      <c r="L64" s="653"/>
      <c r="M64" s="653"/>
      <c r="N64" s="653"/>
      <c r="O64" s="653"/>
      <c r="P64" s="653"/>
      <c r="Q64" s="653"/>
      <c r="R64" s="653"/>
      <c r="S64" s="653"/>
      <c r="T64" s="653"/>
      <c r="U64" s="653"/>
      <c r="V64" s="653"/>
      <c r="W64" s="651"/>
      <c r="X64" s="651"/>
      <c r="Y64" s="651"/>
      <c r="Z64" s="651"/>
      <c r="AA64" s="651"/>
      <c r="AB64" s="651"/>
      <c r="AC64" s="651"/>
      <c r="AD64" s="651"/>
    </row>
    <row r="65" spans="1:30" ht="15.6">
      <c r="A65" s="654" t="s">
        <v>326</v>
      </c>
      <c r="B65" s="653"/>
      <c r="C65" s="653"/>
      <c r="D65" s="653"/>
      <c r="E65" s="653"/>
      <c r="F65" s="653"/>
      <c r="G65" s="651"/>
      <c r="H65" s="651"/>
      <c r="I65" s="651"/>
      <c r="J65" s="651"/>
      <c r="K65" s="651"/>
      <c r="L65" s="651"/>
      <c r="M65" s="651"/>
      <c r="N65" s="651"/>
      <c r="O65" s="651"/>
      <c r="P65" s="651"/>
      <c r="Q65" s="651"/>
      <c r="R65" s="651"/>
      <c r="S65" s="651"/>
      <c r="T65" s="653"/>
      <c r="U65" s="653"/>
      <c r="V65" s="653"/>
      <c r="W65" s="651"/>
      <c r="X65" s="651"/>
      <c r="Y65" s="651"/>
      <c r="Z65" s="651"/>
      <c r="AA65" s="651"/>
      <c r="AB65" s="651"/>
      <c r="AC65" s="651"/>
      <c r="AD65" s="651"/>
    </row>
    <row r="66" spans="1:30" ht="15.6">
      <c r="A66" s="652"/>
      <c r="B66" s="653"/>
      <c r="C66" s="653"/>
      <c r="D66" s="653"/>
      <c r="E66" s="653"/>
      <c r="F66" s="653"/>
      <c r="G66" s="651"/>
      <c r="H66" s="651"/>
      <c r="I66" s="651"/>
      <c r="J66" s="651"/>
      <c r="K66" s="651"/>
      <c r="L66" s="651"/>
      <c r="M66" s="651"/>
      <c r="N66" s="651"/>
      <c r="O66" s="651"/>
      <c r="P66" s="651"/>
      <c r="Q66" s="651"/>
      <c r="R66" s="651"/>
      <c r="S66" s="651"/>
      <c r="T66" s="653"/>
      <c r="U66" s="653"/>
      <c r="V66" s="653"/>
      <c r="W66" s="651"/>
      <c r="X66" s="651"/>
      <c r="Y66" s="651"/>
      <c r="Z66" s="651"/>
      <c r="AA66" s="651"/>
      <c r="AB66" s="651"/>
      <c r="AC66" s="651"/>
      <c r="AD66" s="651"/>
    </row>
    <row r="67" spans="1:30" ht="15.6">
      <c r="A67" s="652"/>
      <c r="B67" s="655" t="s">
        <v>299</v>
      </c>
      <c r="C67" s="655" t="s">
        <v>300</v>
      </c>
      <c r="D67" s="656" t="s">
        <v>310</v>
      </c>
      <c r="E67" s="655" t="s">
        <v>316</v>
      </c>
      <c r="F67" s="656" t="s">
        <v>317</v>
      </c>
      <c r="G67" s="655" t="s">
        <v>318</v>
      </c>
      <c r="H67" s="656" t="s">
        <v>319</v>
      </c>
      <c r="I67" s="655" t="s">
        <v>320</v>
      </c>
      <c r="J67" s="656" t="s">
        <v>330</v>
      </c>
      <c r="K67" s="655" t="s">
        <v>331</v>
      </c>
      <c r="L67" s="656" t="s">
        <v>366</v>
      </c>
      <c r="M67" s="655" t="s">
        <v>367</v>
      </c>
      <c r="N67" s="656" t="s">
        <v>368</v>
      </c>
      <c r="O67" s="655" t="s">
        <v>369</v>
      </c>
      <c r="P67" s="656" t="s">
        <v>370</v>
      </c>
      <c r="Q67" s="655" t="s">
        <v>371</v>
      </c>
      <c r="R67" s="655" t="s">
        <v>372</v>
      </c>
      <c r="S67" s="656" t="s">
        <v>373</v>
      </c>
      <c r="T67" s="656" t="s">
        <v>374</v>
      </c>
      <c r="U67" s="656" t="s">
        <v>376</v>
      </c>
      <c r="V67" s="656" t="s">
        <v>378</v>
      </c>
      <c r="W67" s="651"/>
      <c r="X67" s="651"/>
      <c r="Y67" s="651"/>
      <c r="Z67" s="651"/>
      <c r="AA67" s="651"/>
      <c r="AB67" s="651"/>
      <c r="AC67" s="651"/>
      <c r="AD67" s="651"/>
    </row>
    <row r="68" spans="1:30" ht="15.6">
      <c r="A68" s="697"/>
      <c r="B68" s="1470" t="s">
        <v>278</v>
      </c>
      <c r="C68" s="1472" t="s">
        <v>362</v>
      </c>
      <c r="D68" s="1472" t="s">
        <v>363</v>
      </c>
      <c r="E68" s="1472" t="s">
        <v>364</v>
      </c>
      <c r="F68" s="1472" t="s">
        <v>365</v>
      </c>
      <c r="G68" s="688" t="s">
        <v>419</v>
      </c>
      <c r="H68" s="689" t="s">
        <v>420</v>
      </c>
      <c r="I68" s="689" t="s">
        <v>421</v>
      </c>
      <c r="J68" s="689" t="s">
        <v>422</v>
      </c>
      <c r="K68" s="689" t="s">
        <v>615</v>
      </c>
      <c r="L68" s="689" t="s">
        <v>424</v>
      </c>
      <c r="M68" s="689" t="s">
        <v>423</v>
      </c>
      <c r="N68" s="689" t="s">
        <v>425</v>
      </c>
      <c r="O68" s="689" t="s">
        <v>426</v>
      </c>
      <c r="P68" s="689" t="s">
        <v>427</v>
      </c>
      <c r="Q68" s="689" t="s">
        <v>428</v>
      </c>
      <c r="R68" s="689" t="s">
        <v>429</v>
      </c>
      <c r="S68" s="689" t="s">
        <v>419</v>
      </c>
      <c r="T68" s="1466" t="s">
        <v>375</v>
      </c>
      <c r="U68" s="1466" t="s">
        <v>377</v>
      </c>
      <c r="V68" s="1468" t="s">
        <v>379</v>
      </c>
      <c r="W68" s="651"/>
      <c r="X68" s="651"/>
      <c r="Y68" s="651"/>
      <c r="Z68" s="651"/>
      <c r="AA68" s="651"/>
      <c r="AB68" s="651"/>
      <c r="AC68" s="651"/>
      <c r="AD68" s="651"/>
    </row>
    <row r="69" spans="1:30" ht="25.5" customHeight="1">
      <c r="A69" s="698" t="s">
        <v>15</v>
      </c>
      <c r="B69" s="1471"/>
      <c r="C69" s="1473"/>
      <c r="D69" s="1473"/>
      <c r="E69" s="1473"/>
      <c r="F69" s="1473"/>
      <c r="G69" s="690" t="s">
        <v>431</v>
      </c>
      <c r="H69" s="691" t="s">
        <v>613</v>
      </c>
      <c r="I69" s="691" t="s">
        <v>613</v>
      </c>
      <c r="J69" s="691" t="s">
        <v>613</v>
      </c>
      <c r="K69" s="691" t="s">
        <v>614</v>
      </c>
      <c r="L69" s="691" t="s">
        <v>613</v>
      </c>
      <c r="M69" s="691" t="s">
        <v>613</v>
      </c>
      <c r="N69" s="691" t="s">
        <v>613</v>
      </c>
      <c r="O69" s="691" t="s">
        <v>613</v>
      </c>
      <c r="P69" s="691" t="s">
        <v>613</v>
      </c>
      <c r="Q69" s="691" t="s">
        <v>613</v>
      </c>
      <c r="R69" s="691" t="s">
        <v>613</v>
      </c>
      <c r="S69" s="691" t="s">
        <v>613</v>
      </c>
      <c r="T69" s="1467"/>
      <c r="U69" s="1467"/>
      <c r="V69" s="1469"/>
      <c r="W69" s="651"/>
      <c r="X69" s="651"/>
      <c r="Y69" s="651"/>
      <c r="Z69" s="651"/>
      <c r="AA69" s="651"/>
      <c r="AB69" s="651"/>
      <c r="AC69" s="651"/>
      <c r="AD69" s="651"/>
    </row>
    <row r="70" spans="1:30" ht="15.6">
      <c r="A70" s="658" t="s">
        <v>452</v>
      </c>
      <c r="B70" s="660"/>
      <c r="C70" s="660"/>
      <c r="D70" s="660"/>
      <c r="E70" s="660"/>
      <c r="F70" s="660"/>
      <c r="G70" s="660"/>
      <c r="H70" s="660"/>
      <c r="I70" s="660"/>
      <c r="J70" s="660"/>
      <c r="K70" s="660"/>
      <c r="L70" s="938"/>
      <c r="M70" s="660"/>
      <c r="N70" s="660"/>
      <c r="O70" s="660"/>
      <c r="P70" s="660"/>
      <c r="Q70" s="660"/>
      <c r="R70" s="660"/>
      <c r="S70" s="660"/>
      <c r="T70" s="928">
        <f>SUM(G70:S70)/13</f>
        <v>0</v>
      </c>
      <c r="U70" s="931">
        <v>0</v>
      </c>
      <c r="V70" s="934">
        <f>T70*U70</f>
        <v>0</v>
      </c>
      <c r="W70" s="651"/>
      <c r="X70" s="651"/>
      <c r="Y70" s="651"/>
      <c r="Z70" s="651"/>
      <c r="AA70" s="651"/>
      <c r="AB70" s="651"/>
      <c r="AC70" s="651"/>
      <c r="AD70" s="651"/>
    </row>
    <row r="71" spans="1:30" ht="15.6">
      <c r="A71" s="658" t="s">
        <v>453</v>
      </c>
      <c r="B71" s="665"/>
      <c r="C71" s="665"/>
      <c r="D71" s="665"/>
      <c r="E71" s="665"/>
      <c r="F71" s="665"/>
      <c r="G71" s="665"/>
      <c r="H71" s="665"/>
      <c r="I71" s="665"/>
      <c r="J71" s="665"/>
      <c r="K71" s="665"/>
      <c r="L71" s="665"/>
      <c r="M71" s="665"/>
      <c r="N71" s="665"/>
      <c r="O71" s="665"/>
      <c r="P71" s="665"/>
      <c r="Q71" s="665"/>
      <c r="R71" s="665"/>
      <c r="S71" s="665"/>
      <c r="T71" s="929">
        <f t="shared" ref="T71:T80" si="14">SUM(G71:S71)/13</f>
        <v>0</v>
      </c>
      <c r="U71" s="932">
        <v>0</v>
      </c>
      <c r="V71" s="935">
        <f t="shared" ref="V71:V80" si="15">T71*U71</f>
        <v>0</v>
      </c>
      <c r="W71" s="651"/>
      <c r="X71" s="651"/>
      <c r="Y71" s="651"/>
      <c r="Z71" s="651"/>
      <c r="AA71" s="651"/>
      <c r="AB71" s="651"/>
      <c r="AC71" s="651"/>
      <c r="AD71" s="651"/>
    </row>
    <row r="72" spans="1:30" ht="15.6">
      <c r="A72" s="658" t="s">
        <v>454</v>
      </c>
      <c r="B72" s="665"/>
      <c r="C72" s="665"/>
      <c r="D72" s="665"/>
      <c r="E72" s="665"/>
      <c r="F72" s="665"/>
      <c r="G72" s="665"/>
      <c r="H72" s="665"/>
      <c r="I72" s="665"/>
      <c r="J72" s="665"/>
      <c r="K72" s="665"/>
      <c r="L72" s="665"/>
      <c r="M72" s="665"/>
      <c r="N72" s="665"/>
      <c r="O72" s="665"/>
      <c r="P72" s="665"/>
      <c r="Q72" s="665"/>
      <c r="R72" s="665"/>
      <c r="S72" s="665"/>
      <c r="T72" s="929">
        <f t="shared" si="14"/>
        <v>0</v>
      </c>
      <c r="U72" s="932">
        <v>0</v>
      </c>
      <c r="V72" s="935">
        <f t="shared" si="15"/>
        <v>0</v>
      </c>
      <c r="W72" s="651"/>
      <c r="X72" s="651"/>
      <c r="Y72" s="651"/>
      <c r="Z72" s="651"/>
      <c r="AA72" s="651"/>
      <c r="AB72" s="651"/>
      <c r="AC72" s="651"/>
      <c r="AD72" s="651"/>
    </row>
    <row r="73" spans="1:30" ht="15.6">
      <c r="A73" s="658"/>
      <c r="B73" s="665"/>
      <c r="C73" s="665"/>
      <c r="D73" s="665"/>
      <c r="E73" s="665"/>
      <c r="F73" s="665"/>
      <c r="G73" s="665"/>
      <c r="H73" s="665"/>
      <c r="I73" s="665"/>
      <c r="J73" s="665"/>
      <c r="K73" s="665"/>
      <c r="L73" s="665"/>
      <c r="M73" s="665"/>
      <c r="N73" s="665"/>
      <c r="O73" s="665"/>
      <c r="P73" s="665"/>
      <c r="Q73" s="665"/>
      <c r="R73" s="665"/>
      <c r="S73" s="665"/>
      <c r="T73" s="929">
        <f t="shared" si="14"/>
        <v>0</v>
      </c>
      <c r="U73" s="932">
        <v>0</v>
      </c>
      <c r="V73" s="935">
        <f t="shared" si="15"/>
        <v>0</v>
      </c>
      <c r="W73" s="651"/>
      <c r="X73" s="651"/>
      <c r="Y73" s="651"/>
      <c r="Z73" s="651"/>
      <c r="AA73" s="651"/>
      <c r="AB73" s="651"/>
      <c r="AC73" s="651"/>
      <c r="AD73" s="651"/>
    </row>
    <row r="74" spans="1:30" ht="15.6">
      <c r="A74" s="658" t="s">
        <v>275</v>
      </c>
      <c r="B74" s="665"/>
      <c r="C74" s="665"/>
      <c r="D74" s="665"/>
      <c r="E74" s="665"/>
      <c r="F74" s="665"/>
      <c r="G74" s="665"/>
      <c r="H74" s="665"/>
      <c r="I74" s="665"/>
      <c r="J74" s="665"/>
      <c r="K74" s="665"/>
      <c r="L74" s="665"/>
      <c r="M74" s="665"/>
      <c r="N74" s="665"/>
      <c r="O74" s="665"/>
      <c r="P74" s="665"/>
      <c r="Q74" s="665"/>
      <c r="R74" s="665"/>
      <c r="S74" s="665"/>
      <c r="T74" s="929">
        <f t="shared" si="14"/>
        <v>0</v>
      </c>
      <c r="U74" s="932">
        <v>0</v>
      </c>
      <c r="V74" s="935">
        <f t="shared" si="15"/>
        <v>0</v>
      </c>
      <c r="W74" s="651"/>
      <c r="X74" s="651"/>
      <c r="Y74" s="651"/>
      <c r="Z74" s="651"/>
      <c r="AA74" s="651"/>
      <c r="AB74" s="651"/>
      <c r="AC74" s="651"/>
      <c r="AD74" s="651"/>
    </row>
    <row r="75" spans="1:30" ht="15.6">
      <c r="A75" s="658"/>
      <c r="B75" s="665"/>
      <c r="C75" s="665"/>
      <c r="D75" s="665"/>
      <c r="E75" s="665"/>
      <c r="F75" s="665"/>
      <c r="G75" s="665"/>
      <c r="H75" s="665"/>
      <c r="I75" s="665"/>
      <c r="J75" s="665"/>
      <c r="K75" s="665"/>
      <c r="L75" s="665"/>
      <c r="M75" s="665"/>
      <c r="N75" s="665"/>
      <c r="O75" s="665"/>
      <c r="P75" s="665"/>
      <c r="Q75" s="665"/>
      <c r="R75" s="665"/>
      <c r="S75" s="665"/>
      <c r="T75" s="929">
        <f t="shared" si="14"/>
        <v>0</v>
      </c>
      <c r="U75" s="932">
        <v>0</v>
      </c>
      <c r="V75" s="935">
        <f t="shared" si="15"/>
        <v>0</v>
      </c>
      <c r="W75" s="651"/>
      <c r="X75" s="651"/>
      <c r="Y75" s="651"/>
      <c r="Z75" s="651"/>
      <c r="AA75" s="651"/>
      <c r="AB75" s="651"/>
      <c r="AC75" s="651"/>
      <c r="AD75" s="651"/>
    </row>
    <row r="76" spans="1:30" ht="15.6">
      <c r="A76" s="658"/>
      <c r="B76" s="665"/>
      <c r="C76" s="665"/>
      <c r="D76" s="665"/>
      <c r="E76" s="665"/>
      <c r="F76" s="665"/>
      <c r="G76" s="665"/>
      <c r="H76" s="665"/>
      <c r="I76" s="665"/>
      <c r="J76" s="665"/>
      <c r="K76" s="665"/>
      <c r="L76" s="665"/>
      <c r="M76" s="665"/>
      <c r="N76" s="665"/>
      <c r="O76" s="665"/>
      <c r="P76" s="665"/>
      <c r="Q76" s="665"/>
      <c r="R76" s="665"/>
      <c r="S76" s="665"/>
      <c r="T76" s="929">
        <f t="shared" si="14"/>
        <v>0</v>
      </c>
      <c r="U76" s="932">
        <v>0</v>
      </c>
      <c r="V76" s="935">
        <f t="shared" si="15"/>
        <v>0</v>
      </c>
      <c r="W76" s="651"/>
      <c r="X76" s="651"/>
      <c r="Y76" s="651"/>
      <c r="Z76" s="651"/>
      <c r="AA76" s="651"/>
      <c r="AB76" s="651"/>
      <c r="AC76" s="651"/>
      <c r="AD76" s="651"/>
    </row>
    <row r="77" spans="1:30" ht="15.6">
      <c r="A77" s="658"/>
      <c r="B77" s="665"/>
      <c r="C77" s="665"/>
      <c r="D77" s="665"/>
      <c r="E77" s="665"/>
      <c r="F77" s="665"/>
      <c r="G77" s="665"/>
      <c r="H77" s="665"/>
      <c r="I77" s="665"/>
      <c r="J77" s="665"/>
      <c r="K77" s="665"/>
      <c r="L77" s="665"/>
      <c r="M77" s="665"/>
      <c r="N77" s="665"/>
      <c r="O77" s="665"/>
      <c r="P77" s="665"/>
      <c r="Q77" s="665"/>
      <c r="R77" s="665"/>
      <c r="S77" s="665"/>
      <c r="T77" s="929">
        <f t="shared" si="14"/>
        <v>0</v>
      </c>
      <c r="U77" s="932">
        <v>0</v>
      </c>
      <c r="V77" s="935">
        <f t="shared" si="15"/>
        <v>0</v>
      </c>
      <c r="W77" s="651"/>
      <c r="X77" s="651"/>
      <c r="Y77" s="651"/>
      <c r="Z77" s="651"/>
      <c r="AA77" s="651"/>
      <c r="AB77" s="651"/>
      <c r="AC77" s="651"/>
      <c r="AD77" s="651"/>
    </row>
    <row r="78" spans="1:30" ht="15.6">
      <c r="A78" s="658" t="s">
        <v>275</v>
      </c>
      <c r="B78" s="665"/>
      <c r="C78" s="665"/>
      <c r="D78" s="665"/>
      <c r="E78" s="665"/>
      <c r="F78" s="665"/>
      <c r="G78" s="665"/>
      <c r="H78" s="665"/>
      <c r="I78" s="665"/>
      <c r="J78" s="665"/>
      <c r="K78" s="665"/>
      <c r="L78" s="665"/>
      <c r="M78" s="665"/>
      <c r="N78" s="665"/>
      <c r="O78" s="665"/>
      <c r="P78" s="665"/>
      <c r="Q78" s="665"/>
      <c r="R78" s="665"/>
      <c r="S78" s="665"/>
      <c r="T78" s="929">
        <f t="shared" si="14"/>
        <v>0</v>
      </c>
      <c r="U78" s="932">
        <v>0</v>
      </c>
      <c r="V78" s="935">
        <f t="shared" si="15"/>
        <v>0</v>
      </c>
      <c r="W78" s="651"/>
      <c r="X78" s="651"/>
      <c r="Y78" s="651"/>
      <c r="Z78" s="651"/>
      <c r="AA78" s="651"/>
      <c r="AB78" s="651"/>
      <c r="AC78" s="651"/>
      <c r="AD78" s="651"/>
    </row>
    <row r="79" spans="1:30" ht="15.6">
      <c r="A79" s="658"/>
      <c r="B79" s="665"/>
      <c r="C79" s="665"/>
      <c r="D79" s="665"/>
      <c r="E79" s="665"/>
      <c r="F79" s="665"/>
      <c r="G79" s="665"/>
      <c r="H79" s="665"/>
      <c r="I79" s="665"/>
      <c r="J79" s="665"/>
      <c r="K79" s="665"/>
      <c r="L79" s="665"/>
      <c r="M79" s="665"/>
      <c r="N79" s="665"/>
      <c r="O79" s="665"/>
      <c r="P79" s="665"/>
      <c r="Q79" s="665"/>
      <c r="R79" s="665"/>
      <c r="S79" s="665"/>
      <c r="T79" s="929">
        <f t="shared" si="14"/>
        <v>0</v>
      </c>
      <c r="U79" s="932">
        <v>0</v>
      </c>
      <c r="V79" s="935">
        <f t="shared" si="15"/>
        <v>0</v>
      </c>
      <c r="W79" s="651"/>
      <c r="X79" s="651"/>
      <c r="Y79" s="651"/>
      <c r="Z79" s="651"/>
      <c r="AA79" s="651"/>
      <c r="AB79" s="651"/>
      <c r="AC79" s="651"/>
      <c r="AD79" s="651"/>
    </row>
    <row r="80" spans="1:30" ht="15.6">
      <c r="A80" s="670" t="s">
        <v>455</v>
      </c>
      <c r="B80" s="672"/>
      <c r="C80" s="672"/>
      <c r="D80" s="672"/>
      <c r="E80" s="672"/>
      <c r="F80" s="672"/>
      <c r="G80" s="672"/>
      <c r="H80" s="672"/>
      <c r="I80" s="672"/>
      <c r="J80" s="672"/>
      <c r="K80" s="672"/>
      <c r="L80" s="672"/>
      <c r="M80" s="672"/>
      <c r="N80" s="672"/>
      <c r="O80" s="672"/>
      <c r="P80" s="672"/>
      <c r="Q80" s="672"/>
      <c r="R80" s="672"/>
      <c r="S80" s="672"/>
      <c r="T80" s="930">
        <f t="shared" si="14"/>
        <v>0</v>
      </c>
      <c r="U80" s="933">
        <v>0</v>
      </c>
      <c r="V80" s="936">
        <f t="shared" si="15"/>
        <v>0</v>
      </c>
      <c r="W80" s="651"/>
      <c r="X80" s="651"/>
      <c r="Y80" s="651"/>
      <c r="Z80" s="651"/>
      <c r="AA80" s="651"/>
      <c r="AB80" s="651"/>
      <c r="AC80" s="651"/>
      <c r="AD80" s="651"/>
    </row>
    <row r="81" spans="1:30" ht="15.6">
      <c r="A81" s="675">
        <v>8</v>
      </c>
      <c r="B81" s="630" t="s">
        <v>565</v>
      </c>
      <c r="C81" s="661"/>
      <c r="D81" s="661"/>
      <c r="E81" s="661"/>
      <c r="F81" s="661"/>
      <c r="G81" s="661"/>
      <c r="H81" s="661"/>
      <c r="I81" s="661"/>
      <c r="J81" s="661"/>
      <c r="K81" s="661"/>
      <c r="L81" s="661"/>
      <c r="M81" s="661"/>
      <c r="N81" s="661"/>
      <c r="O81" s="661"/>
      <c r="P81" s="661"/>
      <c r="Q81" s="661"/>
      <c r="R81" s="661"/>
      <c r="S81" s="661"/>
      <c r="T81" s="661" t="s">
        <v>382</v>
      </c>
      <c r="U81" s="661"/>
      <c r="V81" s="1195">
        <f>SUM(V70:V80)</f>
        <v>0</v>
      </c>
      <c r="W81" s="651"/>
      <c r="X81" s="651"/>
      <c r="Y81" s="651"/>
      <c r="Z81" s="651"/>
      <c r="AA81" s="651"/>
      <c r="AB81" s="651"/>
      <c r="AC81" s="651"/>
      <c r="AD81" s="651"/>
    </row>
    <row r="82" spans="1:30" ht="15.6">
      <c r="A82" s="653"/>
      <c r="B82" s="653"/>
      <c r="C82" s="653"/>
      <c r="D82" s="653"/>
      <c r="E82" s="653"/>
      <c r="F82" s="653"/>
      <c r="G82" s="653"/>
      <c r="H82" s="653"/>
      <c r="I82" s="653"/>
      <c r="J82" s="653"/>
      <c r="K82" s="653"/>
      <c r="L82" s="653"/>
      <c r="M82" s="653"/>
      <c r="N82" s="653"/>
      <c r="O82" s="653"/>
      <c r="P82" s="653"/>
      <c r="Q82" s="653"/>
      <c r="R82" s="653"/>
      <c r="S82" s="653"/>
      <c r="T82" s="653"/>
      <c r="U82" s="653"/>
      <c r="V82" s="653"/>
      <c r="W82" s="651"/>
      <c r="X82" s="651"/>
      <c r="Y82" s="651"/>
      <c r="Z82" s="651"/>
      <c r="AA82" s="651"/>
      <c r="AB82" s="651"/>
      <c r="AC82" s="651"/>
      <c r="AD82" s="651"/>
    </row>
    <row r="83" spans="1:30" ht="15.6">
      <c r="A83" s="653" t="s">
        <v>444</v>
      </c>
      <c r="B83" s="653"/>
      <c r="C83" s="653"/>
      <c r="D83" s="653"/>
      <c r="E83" s="653"/>
      <c r="F83" s="653"/>
      <c r="G83" s="653"/>
      <c r="H83" s="653"/>
      <c r="I83" s="653"/>
      <c r="J83" s="653"/>
      <c r="K83" s="653"/>
      <c r="L83" s="653"/>
      <c r="M83" s="653"/>
      <c r="N83" s="653"/>
      <c r="O83" s="653"/>
      <c r="P83" s="653"/>
      <c r="Q83" s="653"/>
      <c r="R83" s="653"/>
      <c r="S83" s="653"/>
      <c r="T83" s="653"/>
      <c r="U83" s="653"/>
      <c r="V83" s="653"/>
      <c r="W83" s="651"/>
      <c r="X83" s="651"/>
      <c r="Y83" s="651"/>
      <c r="Z83" s="651"/>
      <c r="AA83" s="651"/>
      <c r="AB83" s="651"/>
      <c r="AC83" s="651"/>
      <c r="AD83" s="651"/>
    </row>
    <row r="84" spans="1:30" ht="15.6">
      <c r="A84" s="653"/>
      <c r="B84" s="653"/>
      <c r="C84" s="653"/>
      <c r="D84" s="653"/>
      <c r="E84" s="653"/>
      <c r="F84" s="653"/>
      <c r="G84" s="653"/>
      <c r="H84" s="653"/>
      <c r="I84" s="653"/>
      <c r="J84" s="653"/>
      <c r="K84" s="653"/>
      <c r="L84" s="653"/>
      <c r="M84" s="653"/>
      <c r="N84" s="653"/>
      <c r="O84" s="653"/>
      <c r="P84" s="653"/>
      <c r="Q84" s="653"/>
      <c r="R84" s="653"/>
      <c r="S84" s="653"/>
      <c r="T84" s="653"/>
      <c r="U84" s="653"/>
      <c r="V84" s="653"/>
      <c r="W84" s="651"/>
      <c r="X84" s="651"/>
      <c r="Y84" s="651"/>
      <c r="Z84" s="651"/>
      <c r="AA84" s="651"/>
      <c r="AB84" s="651"/>
      <c r="AC84" s="651"/>
      <c r="AD84" s="651"/>
    </row>
    <row r="85" spans="1:30" ht="15.6">
      <c r="A85" s="649"/>
      <c r="B85" s="676"/>
      <c r="C85" s="676"/>
      <c r="D85" s="677"/>
      <c r="E85" s="677"/>
      <c r="F85" s="677"/>
      <c r="G85" s="678"/>
      <c r="H85" s="678"/>
      <c r="I85" s="677"/>
      <c r="J85" s="677"/>
      <c r="K85" s="677"/>
      <c r="L85" s="677"/>
      <c r="M85" s="677"/>
      <c r="N85" s="651"/>
      <c r="O85" s="651"/>
      <c r="P85" s="651"/>
      <c r="Q85" s="651"/>
      <c r="R85" s="651"/>
      <c r="S85" s="651"/>
      <c r="T85" s="651"/>
      <c r="U85" s="651"/>
      <c r="V85" s="651"/>
      <c r="W85" s="651"/>
      <c r="X85" s="651"/>
      <c r="Y85" s="651"/>
      <c r="Z85" s="651"/>
      <c r="AA85" s="651"/>
      <c r="AB85" s="651"/>
      <c r="AC85" s="651"/>
      <c r="AD85" s="651"/>
    </row>
    <row r="86" spans="1:30" ht="15.6">
      <c r="A86" s="649"/>
      <c r="B86" s="676"/>
      <c r="C86" s="676"/>
      <c r="D86" s="676"/>
      <c r="E86" s="676"/>
      <c r="F86" s="676"/>
      <c r="G86" s="676"/>
      <c r="H86" s="676"/>
      <c r="I86" s="676"/>
      <c r="J86" s="676"/>
      <c r="K86" s="676"/>
      <c r="L86" s="676"/>
      <c r="M86" s="676"/>
      <c r="N86" s="651"/>
      <c r="O86" s="651"/>
      <c r="P86" s="651"/>
      <c r="Q86" s="651"/>
      <c r="R86" s="651"/>
      <c r="S86" s="651"/>
      <c r="T86" s="651"/>
      <c r="U86" s="651"/>
      <c r="V86" s="651"/>
      <c r="W86" s="651"/>
      <c r="X86" s="651"/>
      <c r="Y86" s="651"/>
      <c r="Z86" s="651"/>
      <c r="AA86" s="651"/>
      <c r="AB86" s="651"/>
      <c r="AC86" s="651"/>
      <c r="AD86" s="651"/>
    </row>
    <row r="87" spans="1:30" ht="15.6">
      <c r="A87" s="901" t="s">
        <v>433</v>
      </c>
      <c r="B87" s="901"/>
      <c r="C87" s="901"/>
      <c r="D87" s="676"/>
      <c r="E87" s="676"/>
      <c r="F87" s="676"/>
      <c r="G87" s="676"/>
      <c r="H87" s="676"/>
      <c r="I87" s="676"/>
      <c r="J87" s="676"/>
      <c r="K87" s="676"/>
      <c r="L87" s="676"/>
      <c r="M87" s="676"/>
      <c r="N87" s="651"/>
      <c r="O87" s="651"/>
      <c r="P87" s="651"/>
      <c r="Q87" s="651"/>
      <c r="R87" s="651"/>
      <c r="S87" s="651"/>
      <c r="T87" s="651"/>
      <c r="U87" s="651"/>
      <c r="V87" s="651"/>
      <c r="W87" s="651"/>
      <c r="X87" s="651"/>
      <c r="Y87" s="651"/>
      <c r="Z87" s="651"/>
      <c r="AA87" s="651"/>
      <c r="AB87" s="651"/>
      <c r="AC87" s="651"/>
      <c r="AD87" s="651"/>
    </row>
    <row r="88" spans="1:30" ht="15.6">
      <c r="A88" s="649"/>
      <c r="B88" s="676" t="s">
        <v>591</v>
      </c>
      <c r="C88" s="676"/>
      <c r="D88" s="676"/>
      <c r="E88" s="676"/>
      <c r="F88" s="676"/>
      <c r="G88" s="676"/>
      <c r="H88" s="676"/>
      <c r="I88" s="676"/>
      <c r="J88" s="676"/>
      <c r="K88" s="676"/>
      <c r="L88" s="676"/>
      <c r="M88" s="676"/>
      <c r="N88" s="651"/>
      <c r="O88" s="651"/>
      <c r="P88" s="651"/>
      <c r="Q88" s="651"/>
      <c r="R88" s="651"/>
      <c r="S88" s="651"/>
      <c r="T88" s="651"/>
      <c r="U88" s="651"/>
      <c r="V88" s="651"/>
      <c r="W88" s="651"/>
      <c r="X88" s="651"/>
      <c r="Y88" s="651"/>
      <c r="Z88" s="651"/>
      <c r="AA88" s="651"/>
      <c r="AB88" s="651"/>
      <c r="AC88" s="651"/>
      <c r="AD88" s="651"/>
    </row>
    <row r="89" spans="1:30" ht="15.6">
      <c r="A89" s="649"/>
      <c r="B89" s="676"/>
      <c r="C89" s="676"/>
      <c r="D89" s="676"/>
      <c r="E89" s="676"/>
      <c r="F89" s="676"/>
      <c r="G89" s="676"/>
      <c r="H89" s="676"/>
      <c r="I89" s="676"/>
      <c r="J89" s="676"/>
      <c r="K89" s="676"/>
      <c r="L89" s="676"/>
      <c r="M89" s="676"/>
      <c r="N89" s="651"/>
      <c r="O89" s="651"/>
      <c r="P89" s="651"/>
      <c r="Q89" s="651"/>
      <c r="R89" s="651"/>
      <c r="S89" s="651"/>
      <c r="T89" s="651"/>
      <c r="U89" s="651"/>
      <c r="V89" s="651"/>
      <c r="W89" s="651"/>
      <c r="X89" s="651"/>
      <c r="Y89" s="651"/>
      <c r="Z89" s="651"/>
      <c r="AA89" s="651"/>
      <c r="AB89" s="651"/>
      <c r="AC89" s="651"/>
      <c r="AD89" s="651"/>
    </row>
    <row r="90" spans="1:30" ht="15.6">
      <c r="A90" s="632"/>
      <c r="B90" s="633" t="s">
        <v>432</v>
      </c>
      <c r="C90" s="634">
        <v>350</v>
      </c>
      <c r="D90" s="634">
        <v>352</v>
      </c>
      <c r="E90" s="634">
        <v>352</v>
      </c>
      <c r="F90" s="634">
        <v>353</v>
      </c>
      <c r="G90" s="634">
        <v>354</v>
      </c>
      <c r="H90" s="634">
        <v>355</v>
      </c>
      <c r="I90" s="634">
        <v>356</v>
      </c>
      <c r="J90" s="634">
        <v>357</v>
      </c>
      <c r="K90" s="634">
        <v>358</v>
      </c>
      <c r="L90" s="634">
        <v>359</v>
      </c>
      <c r="M90" s="635"/>
      <c r="N90" s="651"/>
      <c r="O90" s="651"/>
      <c r="P90" s="651"/>
      <c r="Q90" s="651"/>
      <c r="R90" s="651"/>
      <c r="S90" s="651"/>
      <c r="T90" s="651"/>
      <c r="U90" s="651"/>
      <c r="V90" s="651"/>
      <c r="W90" s="651"/>
      <c r="X90" s="651"/>
      <c r="Y90" s="651"/>
      <c r="Z90" s="651"/>
      <c r="AA90" s="651"/>
      <c r="AB90" s="651"/>
      <c r="AC90" s="651"/>
      <c r="AD90" s="651"/>
    </row>
    <row r="91" spans="1:30" ht="58.5" customHeight="1">
      <c r="A91" s="636"/>
      <c r="B91" s="637"/>
      <c r="C91" s="638" t="s">
        <v>434</v>
      </c>
      <c r="D91" s="638" t="s">
        <v>435</v>
      </c>
      <c r="E91" s="638" t="s">
        <v>436</v>
      </c>
      <c r="F91" s="638" t="s">
        <v>437</v>
      </c>
      <c r="G91" s="638" t="s">
        <v>438</v>
      </c>
      <c r="H91" s="638" t="s">
        <v>439</v>
      </c>
      <c r="I91" s="638" t="s">
        <v>440</v>
      </c>
      <c r="J91" s="638" t="s">
        <v>441</v>
      </c>
      <c r="K91" s="638" t="s">
        <v>442</v>
      </c>
      <c r="L91" s="638" t="s">
        <v>443</v>
      </c>
      <c r="M91" s="639" t="s">
        <v>19</v>
      </c>
      <c r="N91" s="651"/>
      <c r="O91" s="651"/>
      <c r="P91" s="651"/>
      <c r="Q91" s="651"/>
      <c r="R91" s="651"/>
      <c r="S91" s="651"/>
      <c r="T91" s="651"/>
      <c r="U91" s="651"/>
      <c r="V91" s="651"/>
      <c r="W91" s="651"/>
      <c r="X91" s="651"/>
      <c r="Y91" s="651"/>
      <c r="Z91" s="651"/>
      <c r="AA91" s="651"/>
      <c r="AB91" s="651"/>
      <c r="AC91" s="651"/>
      <c r="AD91" s="651"/>
    </row>
    <row r="92" spans="1:30" ht="15.6">
      <c r="A92" s="708" t="s">
        <v>235</v>
      </c>
      <c r="B92" s="640"/>
      <c r="C92" s="641"/>
      <c r="D92" s="641"/>
      <c r="E92" s="641"/>
      <c r="F92" s="641"/>
      <c r="G92" s="641"/>
      <c r="H92" s="641"/>
      <c r="I92" s="641"/>
      <c r="J92" s="641"/>
      <c r="K92" s="641"/>
      <c r="L92" s="641"/>
      <c r="M92" s="642">
        <f t="shared" ref="M92:M108" si="16">SUM(C92:L92)</f>
        <v>0</v>
      </c>
      <c r="N92" s="651"/>
      <c r="O92" s="651"/>
      <c r="P92" s="651"/>
      <c r="Q92" s="651"/>
      <c r="R92" s="651"/>
      <c r="S92" s="651"/>
      <c r="T92" s="651"/>
      <c r="U92" s="651"/>
      <c r="V92" s="651"/>
      <c r="W92" s="651"/>
      <c r="X92" s="651"/>
      <c r="Y92" s="651"/>
      <c r="Z92" s="651"/>
      <c r="AA92" s="651"/>
      <c r="AB92" s="651"/>
      <c r="AC92" s="651"/>
      <c r="AD92" s="651"/>
    </row>
    <row r="93" spans="1:30" ht="15.6">
      <c r="A93" s="709" t="s">
        <v>236</v>
      </c>
      <c r="B93" s="643"/>
      <c r="C93" s="644"/>
      <c r="D93" s="644"/>
      <c r="E93" s="644"/>
      <c r="F93" s="644"/>
      <c r="G93" s="644"/>
      <c r="H93" s="644"/>
      <c r="I93" s="644"/>
      <c r="J93" s="644"/>
      <c r="K93" s="644"/>
      <c r="L93" s="644"/>
      <c r="M93" s="645">
        <f t="shared" si="16"/>
        <v>0</v>
      </c>
      <c r="N93" s="651"/>
      <c r="O93" s="651"/>
      <c r="P93" s="651"/>
      <c r="Q93" s="651"/>
      <c r="R93" s="651"/>
      <c r="S93" s="651"/>
      <c r="T93" s="651"/>
      <c r="U93" s="651"/>
      <c r="V93" s="651"/>
      <c r="W93" s="651"/>
      <c r="X93" s="651"/>
      <c r="Y93" s="651"/>
      <c r="Z93" s="651"/>
      <c r="AA93" s="651"/>
      <c r="AB93" s="651"/>
      <c r="AC93" s="651"/>
      <c r="AD93" s="651"/>
    </row>
    <row r="94" spans="1:30" ht="15.6">
      <c r="A94" s="709" t="s">
        <v>237</v>
      </c>
      <c r="B94" s="643"/>
      <c r="C94" s="644"/>
      <c r="D94" s="644"/>
      <c r="E94" s="644"/>
      <c r="F94" s="644"/>
      <c r="G94" s="644"/>
      <c r="H94" s="644"/>
      <c r="I94" s="644"/>
      <c r="J94" s="644"/>
      <c r="K94" s="644"/>
      <c r="L94" s="644"/>
      <c r="M94" s="645">
        <f t="shared" si="16"/>
        <v>0</v>
      </c>
      <c r="N94" s="651"/>
      <c r="O94" s="651"/>
      <c r="P94" s="651"/>
      <c r="Q94" s="651"/>
      <c r="R94" s="651"/>
      <c r="S94" s="651"/>
      <c r="T94" s="651"/>
      <c r="U94" s="651"/>
      <c r="V94" s="651"/>
      <c r="W94" s="651"/>
      <c r="X94" s="651"/>
      <c r="Y94" s="651"/>
      <c r="Z94" s="651"/>
      <c r="AA94" s="651"/>
      <c r="AB94" s="651"/>
      <c r="AC94" s="651"/>
      <c r="AD94" s="651"/>
    </row>
    <row r="95" spans="1:30" ht="15.6">
      <c r="A95" s="709" t="s">
        <v>275</v>
      </c>
      <c r="B95" s="643"/>
      <c r="C95" s="644"/>
      <c r="D95" s="644"/>
      <c r="E95" s="644"/>
      <c r="F95" s="644"/>
      <c r="G95" s="644"/>
      <c r="H95" s="644"/>
      <c r="I95" s="644"/>
      <c r="J95" s="644"/>
      <c r="K95" s="644"/>
      <c r="L95" s="644"/>
      <c r="M95" s="645">
        <f t="shared" si="16"/>
        <v>0</v>
      </c>
      <c r="N95" s="651"/>
      <c r="O95" s="651"/>
      <c r="P95" s="651"/>
      <c r="Q95" s="651"/>
      <c r="R95" s="651"/>
      <c r="S95" s="651"/>
      <c r="T95" s="651"/>
      <c r="U95" s="651"/>
      <c r="V95" s="651"/>
      <c r="W95" s="651"/>
      <c r="X95" s="651"/>
      <c r="Y95" s="651"/>
      <c r="Z95" s="651"/>
      <c r="AA95" s="651"/>
      <c r="AB95" s="651"/>
      <c r="AC95" s="651"/>
      <c r="AD95" s="651"/>
    </row>
    <row r="96" spans="1:30" ht="15.6">
      <c r="A96" s="709" t="s">
        <v>275</v>
      </c>
      <c r="B96" s="643"/>
      <c r="C96" s="644"/>
      <c r="D96" s="644"/>
      <c r="E96" s="644"/>
      <c r="F96" s="644"/>
      <c r="G96" s="644"/>
      <c r="H96" s="644"/>
      <c r="I96" s="644"/>
      <c r="J96" s="644"/>
      <c r="K96" s="644"/>
      <c r="L96" s="644"/>
      <c r="M96" s="645">
        <f t="shared" si="16"/>
        <v>0</v>
      </c>
      <c r="N96" s="651"/>
      <c r="O96" s="651"/>
      <c r="P96" s="651"/>
      <c r="Q96" s="651"/>
      <c r="R96" s="651"/>
      <c r="S96" s="651"/>
      <c r="T96" s="651"/>
      <c r="U96" s="651"/>
      <c r="V96" s="651"/>
      <c r="W96" s="651"/>
      <c r="X96" s="651"/>
      <c r="Y96" s="651"/>
      <c r="Z96" s="651"/>
      <c r="AA96" s="651"/>
      <c r="AB96" s="651"/>
      <c r="AC96" s="651"/>
      <c r="AD96" s="651"/>
    </row>
    <row r="97" spans="1:30" ht="15.6">
      <c r="A97" s="709" t="s">
        <v>275</v>
      </c>
      <c r="B97" s="643"/>
      <c r="C97" s="644"/>
      <c r="D97" s="644"/>
      <c r="E97" s="644"/>
      <c r="F97" s="644"/>
      <c r="G97" s="644"/>
      <c r="H97" s="644"/>
      <c r="I97" s="644"/>
      <c r="J97" s="644"/>
      <c r="K97" s="644"/>
      <c r="L97" s="644"/>
      <c r="M97" s="645">
        <f t="shared" si="16"/>
        <v>0</v>
      </c>
      <c r="N97" s="651"/>
      <c r="O97" s="651"/>
      <c r="P97" s="651"/>
      <c r="Q97" s="651"/>
      <c r="R97" s="651"/>
      <c r="S97" s="651"/>
      <c r="T97" s="651"/>
      <c r="U97" s="651"/>
      <c r="V97" s="651"/>
      <c r="W97" s="651"/>
      <c r="X97" s="651"/>
      <c r="Y97" s="651"/>
      <c r="Z97" s="651"/>
      <c r="AA97" s="651"/>
      <c r="AB97" s="651"/>
      <c r="AC97" s="651"/>
      <c r="AD97" s="651"/>
    </row>
    <row r="98" spans="1:30" ht="15.6">
      <c r="A98" s="709" t="s">
        <v>275</v>
      </c>
      <c r="B98" s="643"/>
      <c r="C98" s="644"/>
      <c r="D98" s="644"/>
      <c r="E98" s="644"/>
      <c r="F98" s="644"/>
      <c r="G98" s="644"/>
      <c r="H98" s="644"/>
      <c r="I98" s="644"/>
      <c r="J98" s="644"/>
      <c r="K98" s="644"/>
      <c r="L98" s="644"/>
      <c r="M98" s="645">
        <f t="shared" si="16"/>
        <v>0</v>
      </c>
      <c r="N98" s="651"/>
      <c r="O98" s="651"/>
      <c r="P98" s="651"/>
      <c r="Q98" s="651"/>
      <c r="R98" s="651"/>
      <c r="S98" s="651"/>
      <c r="T98" s="651"/>
      <c r="U98" s="651"/>
      <c r="V98" s="651"/>
      <c r="W98" s="651"/>
      <c r="X98" s="651"/>
      <c r="Y98" s="651"/>
      <c r="Z98" s="651"/>
      <c r="AA98" s="651"/>
      <c r="AB98" s="651"/>
      <c r="AC98" s="651"/>
      <c r="AD98" s="651"/>
    </row>
    <row r="99" spans="1:30" ht="15.6">
      <c r="A99" s="709" t="s">
        <v>275</v>
      </c>
      <c r="B99" s="643"/>
      <c r="C99" s="644"/>
      <c r="D99" s="644"/>
      <c r="E99" s="644"/>
      <c r="F99" s="644"/>
      <c r="G99" s="644"/>
      <c r="H99" s="644"/>
      <c r="I99" s="644"/>
      <c r="J99" s="644"/>
      <c r="K99" s="644"/>
      <c r="L99" s="644"/>
      <c r="M99" s="645">
        <f t="shared" si="16"/>
        <v>0</v>
      </c>
      <c r="N99" s="651"/>
      <c r="O99" s="651"/>
      <c r="P99" s="651"/>
      <c r="Q99" s="651"/>
      <c r="R99" s="651"/>
      <c r="S99" s="651"/>
      <c r="T99" s="651"/>
      <c r="U99" s="651"/>
      <c r="V99" s="651"/>
      <c r="W99" s="651"/>
      <c r="X99" s="651"/>
      <c r="Y99" s="651"/>
      <c r="Z99" s="651"/>
      <c r="AA99" s="651"/>
      <c r="AB99" s="651"/>
      <c r="AC99" s="651"/>
      <c r="AD99" s="651"/>
    </row>
    <row r="100" spans="1:30" ht="15.6">
      <c r="A100" s="709" t="s">
        <v>275</v>
      </c>
      <c r="B100" s="643"/>
      <c r="C100" s="644"/>
      <c r="D100" s="644"/>
      <c r="E100" s="644"/>
      <c r="F100" s="644"/>
      <c r="G100" s="644"/>
      <c r="H100" s="644"/>
      <c r="I100" s="644"/>
      <c r="J100" s="644"/>
      <c r="K100" s="644"/>
      <c r="L100" s="644"/>
      <c r="M100" s="645">
        <f t="shared" si="16"/>
        <v>0</v>
      </c>
      <c r="N100" s="651"/>
      <c r="O100" s="651"/>
      <c r="P100" s="651"/>
      <c r="Q100" s="651"/>
      <c r="R100" s="651"/>
      <c r="S100" s="651"/>
      <c r="T100" s="651"/>
      <c r="U100" s="651"/>
      <c r="V100" s="651"/>
      <c r="W100" s="651"/>
      <c r="X100" s="651"/>
      <c r="Y100" s="651"/>
      <c r="Z100" s="651"/>
      <c r="AA100" s="651"/>
      <c r="AB100" s="651"/>
      <c r="AC100" s="651"/>
      <c r="AD100" s="651"/>
    </row>
    <row r="101" spans="1:30" ht="15.6">
      <c r="A101" s="709" t="s">
        <v>275</v>
      </c>
      <c r="B101" s="643"/>
      <c r="C101" s="644"/>
      <c r="D101" s="644"/>
      <c r="E101" s="644"/>
      <c r="F101" s="644"/>
      <c r="G101" s="644"/>
      <c r="H101" s="644"/>
      <c r="I101" s="644"/>
      <c r="J101" s="644"/>
      <c r="K101" s="644"/>
      <c r="L101" s="644"/>
      <c r="M101" s="645">
        <f>SUM(C101:L101)</f>
        <v>0</v>
      </c>
      <c r="N101" s="651"/>
      <c r="O101" s="651"/>
      <c r="P101" s="651"/>
      <c r="Q101" s="651"/>
      <c r="R101" s="651"/>
      <c r="S101" s="651"/>
      <c r="T101" s="651"/>
      <c r="U101" s="651"/>
      <c r="V101" s="651"/>
      <c r="W101" s="651"/>
      <c r="X101" s="651"/>
      <c r="Y101" s="651"/>
      <c r="Z101" s="651"/>
      <c r="AA101" s="651"/>
      <c r="AB101" s="651"/>
      <c r="AC101" s="651"/>
      <c r="AD101" s="651"/>
    </row>
    <row r="102" spans="1:30" ht="15.6">
      <c r="A102" s="709" t="s">
        <v>275</v>
      </c>
      <c r="B102" s="643"/>
      <c r="C102" s="644"/>
      <c r="D102" s="644"/>
      <c r="E102" s="644"/>
      <c r="F102" s="644"/>
      <c r="G102" s="644"/>
      <c r="H102" s="644"/>
      <c r="I102" s="644"/>
      <c r="J102" s="644"/>
      <c r="K102" s="644"/>
      <c r="L102" s="644"/>
      <c r="M102" s="645">
        <f t="shared" si="16"/>
        <v>0</v>
      </c>
      <c r="N102" s="651"/>
      <c r="O102" s="651"/>
      <c r="P102" s="651"/>
      <c r="Q102" s="651"/>
      <c r="R102" s="651"/>
      <c r="S102" s="651"/>
      <c r="T102" s="651"/>
      <c r="U102" s="651"/>
      <c r="V102" s="651"/>
      <c r="W102" s="651"/>
      <c r="X102" s="651"/>
      <c r="Y102" s="651"/>
      <c r="Z102" s="651"/>
      <c r="AA102" s="651"/>
      <c r="AB102" s="651"/>
      <c r="AC102" s="651"/>
      <c r="AD102" s="651"/>
    </row>
    <row r="103" spans="1:30" ht="15.6">
      <c r="A103" s="709" t="s">
        <v>275</v>
      </c>
      <c r="B103" s="643"/>
      <c r="C103" s="644"/>
      <c r="D103" s="644"/>
      <c r="E103" s="644"/>
      <c r="F103" s="644"/>
      <c r="G103" s="644"/>
      <c r="H103" s="644"/>
      <c r="I103" s="644"/>
      <c r="J103" s="644"/>
      <c r="K103" s="644"/>
      <c r="L103" s="644"/>
      <c r="M103" s="645">
        <f t="shared" si="16"/>
        <v>0</v>
      </c>
      <c r="N103" s="651"/>
      <c r="O103" s="651"/>
      <c r="P103" s="651"/>
      <c r="Q103" s="651"/>
      <c r="R103" s="651"/>
      <c r="S103" s="651"/>
      <c r="T103" s="651"/>
      <c r="U103" s="651"/>
      <c r="V103" s="651"/>
      <c r="W103" s="651"/>
      <c r="X103" s="651"/>
      <c r="Y103" s="651"/>
      <c r="Z103" s="651"/>
      <c r="AA103" s="651"/>
      <c r="AB103" s="651"/>
      <c r="AC103" s="651"/>
      <c r="AD103" s="651"/>
    </row>
    <row r="104" spans="1:30" ht="15.6">
      <c r="A104" s="709" t="s">
        <v>275</v>
      </c>
      <c r="B104" s="643"/>
      <c r="C104" s="644"/>
      <c r="D104" s="644"/>
      <c r="E104" s="644"/>
      <c r="F104" s="644"/>
      <c r="G104" s="644"/>
      <c r="H104" s="644"/>
      <c r="I104" s="644"/>
      <c r="J104" s="644"/>
      <c r="K104" s="644"/>
      <c r="L104" s="644"/>
      <c r="M104" s="645">
        <f t="shared" si="16"/>
        <v>0</v>
      </c>
      <c r="N104" s="651"/>
      <c r="O104" s="651"/>
      <c r="P104" s="651"/>
      <c r="Q104" s="651"/>
      <c r="R104" s="651"/>
      <c r="S104" s="651"/>
      <c r="T104" s="651"/>
      <c r="U104" s="651"/>
      <c r="V104" s="651"/>
      <c r="W104" s="651"/>
      <c r="X104" s="651"/>
      <c r="Y104" s="651"/>
      <c r="Z104" s="651"/>
      <c r="AA104" s="651"/>
      <c r="AB104" s="651"/>
      <c r="AC104" s="651"/>
      <c r="AD104" s="651"/>
    </row>
    <row r="105" spans="1:30" ht="15.6">
      <c r="A105" s="709"/>
      <c r="B105" s="643"/>
      <c r="C105" s="644"/>
      <c r="D105" s="644"/>
      <c r="E105" s="644"/>
      <c r="F105" s="644"/>
      <c r="G105" s="644"/>
      <c r="H105" s="644"/>
      <c r="I105" s="644"/>
      <c r="J105" s="644"/>
      <c r="K105" s="644"/>
      <c r="L105" s="644"/>
      <c r="M105" s="645">
        <f t="shared" si="16"/>
        <v>0</v>
      </c>
      <c r="N105" s="651"/>
      <c r="O105" s="651"/>
      <c r="P105" s="651"/>
      <c r="Q105" s="651"/>
      <c r="R105" s="651"/>
      <c r="S105" s="651"/>
      <c r="T105" s="651"/>
      <c r="U105" s="651"/>
      <c r="V105" s="651"/>
      <c r="W105" s="651"/>
      <c r="X105" s="651"/>
      <c r="Y105" s="651"/>
      <c r="Z105" s="651"/>
      <c r="AA105" s="651"/>
      <c r="AB105" s="651"/>
      <c r="AC105" s="651"/>
      <c r="AD105" s="651"/>
    </row>
    <row r="106" spans="1:30" ht="15.6">
      <c r="A106" s="709"/>
      <c r="B106" s="643"/>
      <c r="C106" s="644"/>
      <c r="D106" s="644"/>
      <c r="E106" s="644"/>
      <c r="F106" s="644"/>
      <c r="G106" s="644"/>
      <c r="H106" s="644"/>
      <c r="I106" s="644"/>
      <c r="J106" s="644"/>
      <c r="K106" s="644"/>
      <c r="L106" s="644"/>
      <c r="M106" s="645">
        <f t="shared" si="16"/>
        <v>0</v>
      </c>
      <c r="N106" s="651"/>
      <c r="O106" s="651"/>
      <c r="P106" s="651"/>
      <c r="Q106" s="651"/>
      <c r="R106" s="651"/>
      <c r="S106" s="651"/>
      <c r="T106" s="651"/>
      <c r="U106" s="651"/>
      <c r="V106" s="651"/>
      <c r="W106" s="651"/>
      <c r="X106" s="651"/>
      <c r="Y106" s="651"/>
      <c r="Z106" s="651"/>
      <c r="AA106" s="651"/>
      <c r="AB106" s="651"/>
      <c r="AC106" s="651"/>
      <c r="AD106" s="651"/>
    </row>
    <row r="107" spans="1:30" ht="15.6">
      <c r="A107" s="709"/>
      <c r="B107" s="643"/>
      <c r="C107" s="644"/>
      <c r="D107" s="644"/>
      <c r="E107" s="644"/>
      <c r="F107" s="644"/>
      <c r="G107" s="644"/>
      <c r="H107" s="644"/>
      <c r="I107" s="644"/>
      <c r="J107" s="644"/>
      <c r="K107" s="644"/>
      <c r="L107" s="644"/>
      <c r="M107" s="645">
        <f t="shared" si="16"/>
        <v>0</v>
      </c>
      <c r="N107" s="651"/>
      <c r="O107" s="651"/>
      <c r="P107" s="651"/>
      <c r="Q107" s="651"/>
      <c r="R107" s="651"/>
      <c r="S107" s="651"/>
      <c r="T107" s="651"/>
      <c r="U107" s="651"/>
      <c r="V107" s="651"/>
      <c r="W107" s="651"/>
      <c r="X107" s="651"/>
      <c r="Y107" s="651"/>
      <c r="Z107" s="651"/>
      <c r="AA107" s="651"/>
      <c r="AB107" s="651"/>
      <c r="AC107" s="651"/>
      <c r="AD107" s="651"/>
    </row>
    <row r="108" spans="1:30" ht="15.6">
      <c r="A108" s="710" t="s">
        <v>242</v>
      </c>
      <c r="B108" s="646"/>
      <c r="C108" s="647"/>
      <c r="D108" s="647"/>
      <c r="E108" s="647"/>
      <c r="F108" s="647"/>
      <c r="G108" s="647"/>
      <c r="H108" s="647"/>
      <c r="I108" s="647"/>
      <c r="J108" s="647"/>
      <c r="K108" s="647"/>
      <c r="L108" s="647"/>
      <c r="M108" s="648">
        <f t="shared" si="16"/>
        <v>0</v>
      </c>
      <c r="N108" s="651"/>
      <c r="O108" s="651"/>
      <c r="P108" s="651"/>
      <c r="Q108" s="651"/>
      <c r="R108" s="651"/>
      <c r="S108" s="651"/>
      <c r="T108" s="651"/>
      <c r="U108" s="651"/>
      <c r="V108" s="651"/>
      <c r="W108" s="651"/>
      <c r="X108" s="651"/>
      <c r="Y108" s="651"/>
      <c r="Z108" s="651"/>
      <c r="AA108" s="651"/>
      <c r="AB108" s="651"/>
      <c r="AC108" s="651"/>
      <c r="AD108" s="651"/>
    </row>
    <row r="109" spans="1:30" ht="15.6">
      <c r="A109" s="711">
        <v>10</v>
      </c>
      <c r="B109" s="630" t="s">
        <v>566</v>
      </c>
      <c r="C109" s="650"/>
      <c r="D109" s="650"/>
      <c r="E109" s="650"/>
      <c r="F109" s="650"/>
      <c r="G109" s="650"/>
      <c r="H109" s="650"/>
      <c r="I109" s="650"/>
      <c r="J109" s="650"/>
      <c r="K109" s="650"/>
      <c r="L109" s="650"/>
      <c r="M109" s="1193">
        <f>SUM(M92:M108)</f>
        <v>0</v>
      </c>
      <c r="N109" s="651"/>
      <c r="O109" s="651"/>
      <c r="P109" s="651"/>
      <c r="Q109" s="651"/>
      <c r="R109" s="651"/>
      <c r="S109" s="651"/>
      <c r="T109" s="651"/>
      <c r="U109" s="651"/>
      <c r="V109" s="651"/>
      <c r="W109" s="651"/>
      <c r="X109" s="651"/>
      <c r="Y109" s="651"/>
      <c r="Z109" s="651"/>
      <c r="AA109" s="651"/>
      <c r="AB109" s="651"/>
      <c r="AC109" s="651"/>
      <c r="AD109" s="651"/>
    </row>
    <row r="110" spans="1:30" ht="15.6">
      <c r="A110" s="651"/>
      <c r="B110" s="651"/>
      <c r="C110" s="651"/>
      <c r="D110" s="651"/>
      <c r="E110" s="651"/>
      <c r="F110" s="651"/>
      <c r="G110" s="651"/>
      <c r="H110" s="651"/>
      <c r="I110" s="651"/>
      <c r="J110" s="651"/>
      <c r="K110" s="651"/>
      <c r="L110" s="651"/>
      <c r="M110" s="651"/>
      <c r="N110" s="651"/>
      <c r="O110" s="651"/>
      <c r="P110" s="651"/>
      <c r="Q110" s="651"/>
      <c r="R110" s="651"/>
      <c r="S110" s="651"/>
      <c r="T110" s="651"/>
      <c r="U110" s="651"/>
      <c r="V110" s="651"/>
      <c r="W110" s="651"/>
      <c r="X110" s="651"/>
      <c r="Y110" s="651"/>
      <c r="Z110" s="651"/>
      <c r="AA110" s="651"/>
      <c r="AB110" s="651"/>
      <c r="AC110" s="651"/>
      <c r="AD110" s="651"/>
    </row>
    <row r="111" spans="1:30" ht="15.6">
      <c r="A111" s="651"/>
      <c r="B111" s="651"/>
      <c r="C111" s="651"/>
      <c r="D111" s="651"/>
      <c r="E111" s="651"/>
      <c r="F111" s="651"/>
      <c r="G111" s="651"/>
      <c r="H111" s="651"/>
      <c r="I111" s="651"/>
      <c r="J111" s="651"/>
      <c r="K111" s="651"/>
      <c r="L111" s="651"/>
      <c r="M111" s="651"/>
    </row>
    <row r="112" spans="1:30" ht="15.6">
      <c r="A112" s="1487" t="s">
        <v>446</v>
      </c>
      <c r="B112" s="1487"/>
      <c r="C112" s="1487"/>
      <c r="D112" s="676"/>
      <c r="E112" s="676"/>
      <c r="F112" s="676"/>
      <c r="G112" s="676"/>
      <c r="H112" s="676"/>
      <c r="I112" s="676"/>
      <c r="J112" s="676"/>
      <c r="K112" s="676"/>
      <c r="L112" s="676"/>
      <c r="M112" s="676"/>
      <c r="N112" s="651"/>
    </row>
    <row r="113" spans="1:14" ht="15.6">
      <c r="A113" s="649"/>
      <c r="B113" s="676"/>
      <c r="C113" s="676"/>
      <c r="D113" s="676"/>
      <c r="E113" s="676"/>
      <c r="F113" s="676"/>
      <c r="G113" s="676"/>
      <c r="H113" s="676"/>
      <c r="I113" s="676"/>
      <c r="J113" s="676"/>
      <c r="K113" s="676"/>
      <c r="L113" s="676"/>
      <c r="M113" s="676"/>
      <c r="N113" s="651"/>
    </row>
    <row r="114" spans="1:14" ht="15.6">
      <c r="A114" s="713"/>
      <c r="B114" s="714"/>
      <c r="C114" s="676"/>
      <c r="D114" s="676"/>
      <c r="E114" s="676"/>
      <c r="F114" s="676"/>
      <c r="G114" s="676"/>
      <c r="H114" s="676"/>
      <c r="I114" s="676"/>
      <c r="J114" s="676"/>
      <c r="K114" s="676"/>
      <c r="L114" s="676"/>
      <c r="M114" s="676"/>
      <c r="N114" s="651"/>
    </row>
    <row r="115" spans="1:14" ht="15.6">
      <c r="A115" s="713"/>
      <c r="B115" s="714"/>
      <c r="C115" s="701"/>
      <c r="D115" s="701"/>
      <c r="E115" s="701"/>
      <c r="F115" s="701"/>
      <c r="G115" s="701"/>
      <c r="H115" s="701"/>
      <c r="I115" s="701"/>
      <c r="J115" s="701"/>
      <c r="K115" s="701"/>
      <c r="L115" s="701"/>
      <c r="M115" s="702"/>
      <c r="N115" s="651"/>
    </row>
    <row r="116" spans="1:14" ht="15.6">
      <c r="A116" s="716"/>
      <c r="B116" s="633" t="s">
        <v>199</v>
      </c>
      <c r="C116" s="903" t="s">
        <v>315</v>
      </c>
      <c r="D116" s="903"/>
      <c r="E116" s="902" t="s">
        <v>577</v>
      </c>
      <c r="F116" s="902"/>
      <c r="G116" s="902" t="s">
        <v>447</v>
      </c>
      <c r="H116" s="904" t="s">
        <v>16</v>
      </c>
      <c r="I116" s="703"/>
      <c r="J116" s="703"/>
      <c r="K116" s="703"/>
      <c r="L116" s="703"/>
      <c r="M116" s="703"/>
      <c r="N116" s="651"/>
    </row>
    <row r="117" spans="1:14" ht="25.5" customHeight="1">
      <c r="A117" s="709" t="s">
        <v>456</v>
      </c>
      <c r="B117" s="717"/>
      <c r="C117" s="641"/>
      <c r="D117" s="641"/>
      <c r="E117" s="1486" t="s">
        <v>540</v>
      </c>
      <c r="F117" s="1486"/>
      <c r="G117" s="641"/>
      <c r="H117" s="718"/>
      <c r="I117" s="704"/>
      <c r="J117" s="704"/>
      <c r="K117" s="704"/>
      <c r="L117" s="704"/>
      <c r="M117" s="704"/>
      <c r="N117" s="651"/>
    </row>
    <row r="118" spans="1:14" ht="15.6">
      <c r="A118" s="709" t="s">
        <v>457</v>
      </c>
      <c r="B118" s="719"/>
      <c r="C118" s="644"/>
      <c r="D118" s="644"/>
      <c r="E118" s="1474" t="s">
        <v>540</v>
      </c>
      <c r="F118" s="1474"/>
      <c r="G118" s="644"/>
      <c r="H118" s="720"/>
      <c r="I118" s="705"/>
      <c r="J118" s="705"/>
      <c r="K118" s="705"/>
      <c r="L118" s="705"/>
      <c r="M118" s="704"/>
      <c r="N118" s="651"/>
    </row>
    <row r="119" spans="1:14" ht="15.6">
      <c r="A119" s="709" t="s">
        <v>458</v>
      </c>
      <c r="B119" s="719"/>
      <c r="C119" s="644"/>
      <c r="D119" s="644"/>
      <c r="E119" s="1474" t="s">
        <v>540</v>
      </c>
      <c r="F119" s="1474"/>
      <c r="G119" s="644"/>
      <c r="H119" s="720"/>
      <c r="I119" s="705"/>
      <c r="J119" s="705"/>
      <c r="K119" s="705"/>
      <c r="L119" s="705"/>
      <c r="M119" s="704"/>
      <c r="N119" s="651"/>
    </row>
    <row r="120" spans="1:14" ht="15.6">
      <c r="A120" s="709" t="s">
        <v>275</v>
      </c>
      <c r="B120" s="719"/>
      <c r="C120" s="644"/>
      <c r="D120" s="644"/>
      <c r="E120" s="1474" t="s">
        <v>540</v>
      </c>
      <c r="F120" s="1474"/>
      <c r="G120" s="644"/>
      <c r="H120" s="720"/>
      <c r="I120" s="705"/>
      <c r="J120" s="705"/>
      <c r="K120" s="705"/>
      <c r="L120" s="705"/>
      <c r="M120" s="704"/>
      <c r="N120" s="651"/>
    </row>
    <row r="121" spans="1:14" ht="15.6">
      <c r="A121" s="709" t="s">
        <v>275</v>
      </c>
      <c r="B121" s="719"/>
      <c r="C121" s="644"/>
      <c r="D121" s="644"/>
      <c r="E121" s="1474" t="s">
        <v>540</v>
      </c>
      <c r="F121" s="1474"/>
      <c r="G121" s="644"/>
      <c r="H121" s="720"/>
      <c r="I121" s="705"/>
      <c r="J121" s="705"/>
      <c r="K121" s="705"/>
      <c r="L121" s="705"/>
      <c r="M121" s="704"/>
      <c r="N121" s="651"/>
    </row>
    <row r="122" spans="1:14" ht="15.6">
      <c r="A122" s="709" t="s">
        <v>275</v>
      </c>
      <c r="B122" s="719"/>
      <c r="C122" s="644"/>
      <c r="D122" s="644"/>
      <c r="E122" s="1474" t="s">
        <v>540</v>
      </c>
      <c r="F122" s="1474"/>
      <c r="G122" s="644"/>
      <c r="H122" s="720"/>
      <c r="I122" s="705"/>
      <c r="J122" s="705"/>
      <c r="K122" s="705"/>
      <c r="L122" s="705"/>
      <c r="M122" s="704"/>
      <c r="N122" s="651"/>
    </row>
    <row r="123" spans="1:14" ht="15.6">
      <c r="A123" s="709" t="s">
        <v>275</v>
      </c>
      <c r="B123" s="719"/>
      <c r="C123" s="644"/>
      <c r="D123" s="644"/>
      <c r="E123" s="1474" t="s">
        <v>540</v>
      </c>
      <c r="F123" s="1474"/>
      <c r="G123" s="644"/>
      <c r="H123" s="720"/>
      <c r="I123" s="705"/>
      <c r="J123" s="705"/>
      <c r="K123" s="705"/>
      <c r="L123" s="705"/>
      <c r="M123" s="704"/>
      <c r="N123" s="651"/>
    </row>
    <row r="124" spans="1:14" ht="15.6">
      <c r="A124" s="709" t="s">
        <v>275</v>
      </c>
      <c r="B124" s="719"/>
      <c r="C124" s="644"/>
      <c r="D124" s="644"/>
      <c r="E124" s="1474" t="s">
        <v>540</v>
      </c>
      <c r="F124" s="1474"/>
      <c r="G124" s="644"/>
      <c r="H124" s="720"/>
      <c r="I124" s="705"/>
      <c r="J124" s="705"/>
      <c r="K124" s="705"/>
      <c r="L124" s="705"/>
      <c r="M124" s="704"/>
      <c r="N124" s="651"/>
    </row>
    <row r="125" spans="1:14" ht="15.6">
      <c r="A125" s="709" t="s">
        <v>275</v>
      </c>
      <c r="B125" s="719"/>
      <c r="C125" s="644"/>
      <c r="D125" s="644"/>
      <c r="E125" s="1474" t="s">
        <v>540</v>
      </c>
      <c r="F125" s="1474"/>
      <c r="G125" s="644"/>
      <c r="H125" s="720"/>
      <c r="I125" s="705"/>
      <c r="J125" s="705"/>
      <c r="K125" s="705"/>
      <c r="L125" s="705"/>
      <c r="M125" s="704"/>
      <c r="N125" s="651"/>
    </row>
    <row r="126" spans="1:14" ht="15.6">
      <c r="A126" s="709" t="s">
        <v>275</v>
      </c>
      <c r="B126" s="719"/>
      <c r="C126" s="644"/>
      <c r="D126" s="644"/>
      <c r="E126" s="1474" t="s">
        <v>540</v>
      </c>
      <c r="F126" s="1474"/>
      <c r="G126" s="644"/>
      <c r="H126" s="720"/>
      <c r="I126" s="705"/>
      <c r="J126" s="705"/>
      <c r="K126" s="705"/>
      <c r="L126" s="705"/>
      <c r="M126" s="704"/>
      <c r="N126" s="651"/>
    </row>
    <row r="127" spans="1:14" ht="15.6">
      <c r="A127" s="709" t="s">
        <v>275</v>
      </c>
      <c r="B127" s="719"/>
      <c r="C127" s="644"/>
      <c r="D127" s="644"/>
      <c r="E127" s="1474" t="s">
        <v>540</v>
      </c>
      <c r="F127" s="1474"/>
      <c r="G127" s="644"/>
      <c r="H127" s="720"/>
      <c r="I127" s="705"/>
      <c r="J127" s="705"/>
      <c r="K127" s="705"/>
      <c r="L127" s="705"/>
      <c r="M127" s="704"/>
      <c r="N127" s="651"/>
    </row>
    <row r="128" spans="1:14" ht="15.6">
      <c r="A128" s="709" t="s">
        <v>275</v>
      </c>
      <c r="B128" s="719"/>
      <c r="C128" s="644"/>
      <c r="D128" s="644"/>
      <c r="E128" s="1474" t="s">
        <v>540</v>
      </c>
      <c r="F128" s="1474"/>
      <c r="G128" s="644"/>
      <c r="H128" s="720"/>
      <c r="I128" s="705"/>
      <c r="J128" s="705"/>
      <c r="K128" s="705"/>
      <c r="L128" s="705"/>
      <c r="M128" s="704"/>
      <c r="N128" s="651"/>
    </row>
    <row r="129" spans="1:14" ht="15.6">
      <c r="A129" s="709" t="s">
        <v>275</v>
      </c>
      <c r="B129" s="719"/>
      <c r="C129" s="644"/>
      <c r="D129" s="644"/>
      <c r="E129" s="1474" t="s">
        <v>540</v>
      </c>
      <c r="F129" s="1474"/>
      <c r="G129" s="644"/>
      <c r="H129" s="720"/>
      <c r="I129" s="705"/>
      <c r="J129" s="705"/>
      <c r="K129" s="705"/>
      <c r="L129" s="705"/>
      <c r="M129" s="704"/>
      <c r="N129" s="651"/>
    </row>
    <row r="130" spans="1:14" ht="15.6">
      <c r="A130" s="709"/>
      <c r="B130" s="719"/>
      <c r="C130" s="644"/>
      <c r="D130" s="644"/>
      <c r="E130" s="1474" t="s">
        <v>540</v>
      </c>
      <c r="F130" s="1474"/>
      <c r="G130" s="644"/>
      <c r="H130" s="720"/>
      <c r="I130" s="705"/>
      <c r="J130" s="705"/>
      <c r="K130" s="705"/>
      <c r="L130" s="705"/>
      <c r="M130" s="704"/>
      <c r="N130" s="651"/>
    </row>
    <row r="131" spans="1:14" ht="15.6">
      <c r="A131" s="709"/>
      <c r="B131" s="719"/>
      <c r="C131" s="644"/>
      <c r="D131" s="644"/>
      <c r="E131" s="1474" t="s">
        <v>540</v>
      </c>
      <c r="F131" s="1474"/>
      <c r="G131" s="644"/>
      <c r="H131" s="720"/>
      <c r="I131" s="705"/>
      <c r="J131" s="705"/>
      <c r="K131" s="705"/>
      <c r="L131" s="705"/>
      <c r="M131" s="704"/>
      <c r="N131" s="651"/>
    </row>
    <row r="132" spans="1:14" ht="15.6">
      <c r="A132" s="709"/>
      <c r="B132" s="719"/>
      <c r="C132" s="644"/>
      <c r="D132" s="644"/>
      <c r="E132" s="1474" t="s">
        <v>540</v>
      </c>
      <c r="F132" s="1474"/>
      <c r="G132" s="644"/>
      <c r="H132" s="720"/>
      <c r="I132" s="705"/>
      <c r="J132" s="705"/>
      <c r="K132" s="705"/>
      <c r="L132" s="705"/>
      <c r="M132" s="704"/>
      <c r="N132" s="651"/>
    </row>
    <row r="133" spans="1:14" ht="15.6">
      <c r="A133" s="710" t="s">
        <v>459</v>
      </c>
      <c r="B133" s="721"/>
      <c r="C133" s="647"/>
      <c r="D133" s="647"/>
      <c r="E133" s="1488" t="s">
        <v>540</v>
      </c>
      <c r="F133" s="1488"/>
      <c r="G133" s="647"/>
      <c r="H133" s="722"/>
      <c r="I133" s="705"/>
      <c r="J133" s="705"/>
      <c r="K133" s="705"/>
      <c r="L133" s="705"/>
      <c r="M133" s="704"/>
      <c r="N133" s="651"/>
    </row>
    <row r="134" spans="1:14" ht="15.6">
      <c r="A134" s="711">
        <v>12</v>
      </c>
      <c r="B134" s="630" t="s">
        <v>578</v>
      </c>
      <c r="C134" s="705"/>
      <c r="D134" s="705"/>
      <c r="E134" s="705"/>
      <c r="F134" s="705"/>
      <c r="G134" s="705"/>
      <c r="H134" s="1196">
        <f>SUM(H117:H133)</f>
        <v>0</v>
      </c>
      <c r="I134" s="705"/>
      <c r="J134" s="705"/>
      <c r="K134" s="705"/>
      <c r="L134" s="705"/>
      <c r="M134" s="705"/>
      <c r="N134" s="651"/>
    </row>
    <row r="135" spans="1:14">
      <c r="A135" s="715"/>
      <c r="C135" s="706"/>
      <c r="D135" s="706"/>
      <c r="E135" s="706"/>
      <c r="F135" s="706"/>
      <c r="G135" s="706"/>
      <c r="H135" s="706"/>
      <c r="I135" s="706"/>
      <c r="J135" s="706"/>
      <c r="K135" s="706"/>
      <c r="L135" s="706"/>
      <c r="M135" s="706"/>
    </row>
  </sheetData>
  <mergeCells count="35">
    <mergeCell ref="E133:F133"/>
    <mergeCell ref="E127:F127"/>
    <mergeCell ref="E128:F128"/>
    <mergeCell ref="E129:F129"/>
    <mergeCell ref="E130:F130"/>
    <mergeCell ref="E131:F131"/>
    <mergeCell ref="E123:F123"/>
    <mergeCell ref="E124:F124"/>
    <mergeCell ref="E125:F125"/>
    <mergeCell ref="E126:F126"/>
    <mergeCell ref="E132:F132"/>
    <mergeCell ref="E122:F122"/>
    <mergeCell ref="A3:AB3"/>
    <mergeCell ref="A2:AB2"/>
    <mergeCell ref="F45:R45"/>
    <mergeCell ref="F46:R46"/>
    <mergeCell ref="A49:A50"/>
    <mergeCell ref="B49:B50"/>
    <mergeCell ref="C49:C50"/>
    <mergeCell ref="D49:D50"/>
    <mergeCell ref="R49:R50"/>
    <mergeCell ref="E117:F117"/>
    <mergeCell ref="E118:F118"/>
    <mergeCell ref="E119:F119"/>
    <mergeCell ref="E120:F120"/>
    <mergeCell ref="E121:F121"/>
    <mergeCell ref="A112:C112"/>
    <mergeCell ref="U68:U69"/>
    <mergeCell ref="V68:V69"/>
    <mergeCell ref="T68:T69"/>
    <mergeCell ref="B68:B69"/>
    <mergeCell ref="C68:C69"/>
    <mergeCell ref="D68:D69"/>
    <mergeCell ref="E68:E69"/>
    <mergeCell ref="F68:F69"/>
  </mergeCells>
  <pageMargins left="0.7" right="0.7" top="0.75" bottom="0.75" header="0.3" footer="0.3"/>
  <pageSetup scale="39" fitToHeight="2" orientation="landscape" r:id="rId1"/>
  <rowBreaks count="1" manualBreakCount="1">
    <brk id="63" max="16383" man="1"/>
  </rowBreaks>
  <customProperties>
    <customPr name="_pios_id" r:id="rId2"/>
    <customPr name="EpmWorksheetKeyString_GUID" r:id="rId3"/>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21</vt:i4>
      </vt:variant>
    </vt:vector>
  </HeadingPairs>
  <TitlesOfParts>
    <vt:vector size="37" baseType="lpstr">
      <vt:lpstr>Index</vt:lpstr>
      <vt:lpstr>Appendix A</vt:lpstr>
      <vt:lpstr>1 - Revenue Credits</vt:lpstr>
      <vt:lpstr>2 - Cost Support </vt:lpstr>
      <vt:lpstr>3 - Cost Support</vt:lpstr>
      <vt:lpstr>3 - Cost Support (cont.)</vt:lpstr>
      <vt:lpstr>4 - Incentives</vt:lpstr>
      <vt:lpstr>5 - True-Up</vt:lpstr>
      <vt:lpstr>6a-ADIT Projection</vt:lpstr>
      <vt:lpstr>6b-ADIT Projection Proration</vt:lpstr>
      <vt:lpstr>6c- ADIT BOY</vt:lpstr>
      <vt:lpstr>6d- ADIT EOY</vt:lpstr>
      <vt:lpstr>6e-ADIT True-up</vt:lpstr>
      <vt:lpstr>6f-ADIT True-up Proration</vt:lpstr>
      <vt:lpstr>7- Depreciation Rates</vt:lpstr>
      <vt:lpstr>8 - Workpaper</vt:lpstr>
      <vt:lpstr>'Appendix A'!_ftn1</vt:lpstr>
      <vt:lpstr>'Appendix A'!_ftnref1</vt:lpstr>
      <vt:lpstr>'1 - Revenue Credits'!Print_Area</vt:lpstr>
      <vt:lpstr>'2 - Cost Support '!Print_Area</vt:lpstr>
      <vt:lpstr>'3 - Cost Support'!Print_Area</vt:lpstr>
      <vt:lpstr>'3 - Cost Support (cont.)'!Print_Area</vt:lpstr>
      <vt:lpstr>'4 - Incentives'!Print_Area</vt:lpstr>
      <vt:lpstr>'5 - True-Up'!Print_Area</vt:lpstr>
      <vt:lpstr>'6a-ADIT Projection'!Print_Area</vt:lpstr>
      <vt:lpstr>'6b-ADIT Projection Proration'!Print_Area</vt:lpstr>
      <vt:lpstr>'6c- ADIT BOY'!Print_Area</vt:lpstr>
      <vt:lpstr>'6d- ADIT EOY'!Print_Area</vt:lpstr>
      <vt:lpstr>'6e-ADIT True-up'!Print_Area</vt:lpstr>
      <vt:lpstr>'6f-ADIT True-up Proration'!Print_Area</vt:lpstr>
      <vt:lpstr>'7- Depreciation Rates'!Print_Area</vt:lpstr>
      <vt:lpstr>'8 - Workpaper'!Print_Area</vt:lpstr>
      <vt:lpstr>'Appendix A'!Print_Area</vt:lpstr>
      <vt:lpstr>'6a-ADIT Projection'!Print_Titles</vt:lpstr>
      <vt:lpstr>'6b-ADIT Projection Proration'!Print_Titles</vt:lpstr>
      <vt:lpstr>'6e-ADIT True-up'!Print_Titles</vt:lpstr>
      <vt:lpstr>'6f-ADIT True-up Proration'!Print_Titles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2021-07-15T15:22:07Z</dcterms:created>
  <dcterms:modified xsi:type="dcterms:W3CDTF">2022-06-03T12:46:27Z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-768614835</vt:i4>
  </property>
  <property fmtid="{D5CDD505-2E9C-101B-9397-08002B2CF9AE}" pid="3" name="_NewReviewCycle">
    <vt:lpwstr/>
  </property>
</Properties>
</file>